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C:\Users\Joel\Desktop\ccr17.envoyé\"/>
    </mc:Choice>
  </mc:AlternateContent>
  <xr:revisionPtr revIDLastSave="0" documentId="13_ncr:1_{D416369F-D009-4FB9-BBC0-ECFF038C8240}" xr6:coauthVersionLast="47" xr6:coauthVersionMax="47" xr10:uidLastSave="{00000000-0000-0000-0000-000000000000}"/>
  <bookViews>
    <workbookView xWindow="28680" yWindow="-750" windowWidth="29040" windowHeight="15720" xr2:uid="{5E3A0936-550F-499C-AE92-8EDD5F39FEA2}"/>
  </bookViews>
  <sheets>
    <sheet name="Nota.du.21.Mars.2025" sheetId="6" r:id="rId1"/>
    <sheet name="Composition" sheetId="161" r:id="rId2"/>
    <sheet name="Qu'est-ce" sheetId="128" r:id="rId3"/>
    <sheet name="Transmission.des.savoirs.2025" sheetId="53" r:id="rId4"/>
    <sheet name="Mode.emploi.fiche.cadre" sheetId="116" r:id="rId5"/>
    <sheet name="Identité.des.Postits" sheetId="144" r:id="rId6"/>
    <sheet name="Identité.du.cadre" sheetId="145" r:id="rId7"/>
    <sheet name="Texte.pour.cellules" sheetId="163" r:id="rId8"/>
    <sheet name="Modèles.Postits" sheetId="173" r:id="rId9"/>
    <sheet name="Modèle.fiche.cadre" sheetId="162" r:id="rId10"/>
    <sheet name="Modèles.au.poids.21.03.2025" sheetId="177" r:id="rId11"/>
    <sheet name="Exemple.Mille.feuille" sheetId="175" r:id="rId12"/>
    <sheet name="Répertoire.calculable" sheetId="174" r:id="rId13"/>
    <sheet name="Exemple.de.Répertoire.simple" sheetId="22" r:id="rId14"/>
    <sheet name="ChatGPT" sheetId="153" r:id="rId15"/>
    <sheet name="Vocabulaire" sheetId="137" r:id="rId16"/>
    <sheet name="Excel" sheetId="151" r:id="rId17"/>
    <sheet name="Couleurs" sheetId="152" r:id="rId18"/>
    <sheet name="ff fiche cadre 24 02 2025 xlsx" sheetId="172" r:id="rId19"/>
  </sheets>
  <definedNames>
    <definedName name="_xlnm._FilterDatabase" localSheetId="17" hidden="1">Couleurs!#REF!</definedName>
    <definedName name="_xlnm._FilterDatabase" localSheetId="11" hidden="1">'Exemple.Mille.feuille'!$BD$5:$BE$270</definedName>
    <definedName name="_xlnm._FilterDatabase" localSheetId="5" hidden="1">'Identité.des.Postits'!#REF!</definedName>
    <definedName name="_xlnm._FilterDatabase" localSheetId="6" hidden="1">'Identité.du.cadre'!#REF!</definedName>
    <definedName name="_xlnm._FilterDatabase" localSheetId="9" hidden="1">'Modèle.fiche.cadre'!$AU$5:$AV$270</definedName>
    <definedName name="_xlnm._FilterDatabase" localSheetId="2" hidden="1">'Qu''est-ce'!#REF!</definedName>
    <definedName name="_xlnm._FilterDatabase" localSheetId="12" hidden="1">'Répertoire.calculable'!$B$13:$G$702</definedName>
    <definedName name="_xlnm._FilterDatabase" localSheetId="7" hidden="1">'Texte.pour.cellules'!#REF!</definedName>
    <definedName name="DonnéesExternes_1" localSheetId="18" hidden="1">'ff fiche cadre 24 02 2025 xlsx'!$A$1:$A$30</definedName>
    <definedName name="_xlnm.Print_Area" localSheetId="11">'Exemple.Mille.feuille'!$B$6:$AO$272</definedName>
    <definedName name="_xlnm.Print_Area" localSheetId="9">'Modèle.fiche.cadre'!$B$6:$AO$272</definedName>
    <definedName name="_xlnm.Print_Area" localSheetId="8">Modèles.Postits!#REF!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102" i="177" l="1"/>
  <c r="AH102" i="177"/>
  <c r="Z99" i="177"/>
  <c r="Z98" i="177"/>
  <c r="X98" i="177"/>
  <c r="W98" i="177"/>
  <c r="V98" i="177"/>
  <c r="U98" i="177"/>
  <c r="T98" i="177"/>
  <c r="S98" i="177"/>
  <c r="R98" i="177"/>
  <c r="Q98" i="177"/>
  <c r="P98" i="177"/>
  <c r="O98" i="177"/>
  <c r="N98" i="177"/>
  <c r="O71" i="177" s="1"/>
  <c r="M98" i="177"/>
  <c r="L98" i="177"/>
  <c r="K98" i="177"/>
  <c r="J98" i="177"/>
  <c r="I98" i="177"/>
  <c r="H98" i="177"/>
  <c r="G98" i="177"/>
  <c r="F98" i="177"/>
  <c r="E98" i="177"/>
  <c r="D98" i="177"/>
  <c r="C98" i="177"/>
  <c r="Z97" i="177"/>
  <c r="X97" i="177"/>
  <c r="W97" i="177"/>
  <c r="V97" i="177"/>
  <c r="U97" i="177"/>
  <c r="T97" i="177"/>
  <c r="S97" i="177"/>
  <c r="R97" i="177"/>
  <c r="Q97" i="177"/>
  <c r="P97" i="177"/>
  <c r="O97" i="177"/>
  <c r="N97" i="177"/>
  <c r="M97" i="177"/>
  <c r="L97" i="177"/>
  <c r="K97" i="177"/>
  <c r="J97" i="177"/>
  <c r="I97" i="177"/>
  <c r="H97" i="177"/>
  <c r="G97" i="177"/>
  <c r="F97" i="177"/>
  <c r="E97" i="177"/>
  <c r="D97" i="177"/>
  <c r="C97" i="177"/>
  <c r="Z96" i="177"/>
  <c r="Z95" i="177"/>
  <c r="U95" i="177"/>
  <c r="C95" i="177"/>
  <c r="Z94" i="177"/>
  <c r="W94" i="177"/>
  <c r="U94" i="177"/>
  <c r="R94" i="177"/>
  <c r="H94" i="177"/>
  <c r="B94" i="177"/>
  <c r="Z93" i="177"/>
  <c r="W93" i="177"/>
  <c r="U93" i="177"/>
  <c r="R93" i="177"/>
  <c r="H93" i="177"/>
  <c r="B93" i="177"/>
  <c r="Z92" i="177"/>
  <c r="W92" i="177"/>
  <c r="U92" i="177"/>
  <c r="R92" i="177"/>
  <c r="H92" i="177"/>
  <c r="E92" i="177"/>
  <c r="D92" i="177"/>
  <c r="B92" i="177"/>
  <c r="Z91" i="177"/>
  <c r="W91" i="177"/>
  <c r="U91" i="177"/>
  <c r="R91" i="177"/>
  <c r="H91" i="177"/>
  <c r="B91" i="177"/>
  <c r="W90" i="177"/>
  <c r="U90" i="177"/>
  <c r="R90" i="177"/>
  <c r="H90" i="177"/>
  <c r="B90" i="177"/>
  <c r="Z90" i="177" s="1"/>
  <c r="Z89" i="177"/>
  <c r="W89" i="177"/>
  <c r="U89" i="177"/>
  <c r="R89" i="177"/>
  <c r="H89" i="177"/>
  <c r="E89" i="177"/>
  <c r="D89" i="177"/>
  <c r="B89" i="177"/>
  <c r="W88" i="177"/>
  <c r="U88" i="177"/>
  <c r="R88" i="177"/>
  <c r="H88" i="177"/>
  <c r="C88" i="177"/>
  <c r="B88" i="177"/>
  <c r="Z88" i="177" s="1"/>
  <c r="W87" i="177"/>
  <c r="U87" i="177"/>
  <c r="R87" i="177"/>
  <c r="H87" i="177"/>
  <c r="B87" i="177"/>
  <c r="Z87" i="177" s="1"/>
  <c r="Z86" i="177"/>
  <c r="W86" i="177"/>
  <c r="U86" i="177"/>
  <c r="R86" i="177"/>
  <c r="H86" i="177"/>
  <c r="E86" i="177"/>
  <c r="D86" i="177"/>
  <c r="C86" i="177"/>
  <c r="B86" i="177"/>
  <c r="W85" i="177"/>
  <c r="U85" i="177"/>
  <c r="R85" i="177"/>
  <c r="H85" i="177"/>
  <c r="C85" i="177"/>
  <c r="B85" i="177"/>
  <c r="Z85" i="177" s="1"/>
  <c r="Z84" i="177"/>
  <c r="W84" i="177"/>
  <c r="U84" i="177"/>
  <c r="R84" i="177"/>
  <c r="H84" i="177"/>
  <c r="B84" i="177"/>
  <c r="Z83" i="177"/>
  <c r="W83" i="177"/>
  <c r="U83" i="177"/>
  <c r="R83" i="177"/>
  <c r="H83" i="177"/>
  <c r="D83" i="177"/>
  <c r="C83" i="177"/>
  <c r="B83" i="177"/>
  <c r="W82" i="177"/>
  <c r="U82" i="177"/>
  <c r="R82" i="177"/>
  <c r="H82" i="177"/>
  <c r="B82" i="177"/>
  <c r="Z82" i="177" s="1"/>
  <c r="Z81" i="177"/>
  <c r="W81" i="177"/>
  <c r="U81" i="177"/>
  <c r="R81" i="177"/>
  <c r="H81" i="177"/>
  <c r="B81" i="177"/>
  <c r="W80" i="177"/>
  <c r="U80" i="177"/>
  <c r="R80" i="177"/>
  <c r="H80" i="177"/>
  <c r="E80" i="177"/>
  <c r="B80" i="177"/>
  <c r="Z80" i="177" s="1"/>
  <c r="W79" i="177"/>
  <c r="U79" i="177"/>
  <c r="R79" i="177"/>
  <c r="H79" i="177"/>
  <c r="E79" i="177"/>
  <c r="D79" i="177"/>
  <c r="C79" i="177"/>
  <c r="B79" i="177"/>
  <c r="Z79" i="177" s="1"/>
  <c r="Z78" i="177"/>
  <c r="W78" i="177"/>
  <c r="U78" i="177"/>
  <c r="R78" i="177"/>
  <c r="H78" i="177"/>
  <c r="C78" i="177"/>
  <c r="B78" i="177"/>
  <c r="Z77" i="177"/>
  <c r="W77" i="177"/>
  <c r="U77" i="177"/>
  <c r="R77" i="177"/>
  <c r="H77" i="177"/>
  <c r="B77" i="177"/>
  <c r="Z76" i="177"/>
  <c r="W76" i="177"/>
  <c r="U76" i="177"/>
  <c r="R76" i="177"/>
  <c r="H76" i="177"/>
  <c r="E76" i="177"/>
  <c r="D76" i="177"/>
  <c r="B76" i="177"/>
  <c r="R71" i="177" s="1"/>
  <c r="Z75" i="177"/>
  <c r="W75" i="177"/>
  <c r="U75" i="177"/>
  <c r="R75" i="177"/>
  <c r="H75" i="177"/>
  <c r="C75" i="177"/>
  <c r="Z74" i="177"/>
  <c r="U74" i="177"/>
  <c r="Z73" i="177"/>
  <c r="U73" i="177"/>
  <c r="C73" i="177"/>
  <c r="Z72" i="177"/>
  <c r="U72" i="177"/>
  <c r="Z71" i="177"/>
  <c r="U71" i="177"/>
  <c r="F71" i="177"/>
  <c r="C71" i="177" s="1"/>
  <c r="C80" i="177" s="1"/>
  <c r="E71" i="177"/>
  <c r="E84" i="177" s="1"/>
  <c r="D71" i="177"/>
  <c r="D87" i="177" s="1"/>
  <c r="Z70" i="177"/>
  <c r="U70" i="177"/>
  <c r="C70" i="177"/>
  <c r="Z69" i="177"/>
  <c r="U69" i="177"/>
  <c r="Q69" i="177"/>
  <c r="O69" i="177"/>
  <c r="Z68" i="177"/>
  <c r="U68" i="177"/>
  <c r="Z67" i="177"/>
  <c r="Z66" i="177"/>
  <c r="Z65" i="177"/>
  <c r="Q65" i="177"/>
  <c r="N65" i="177"/>
  <c r="E65" i="177"/>
  <c r="D65" i="177"/>
  <c r="C65" i="177"/>
  <c r="A65" i="177"/>
  <c r="Z64" i="177"/>
  <c r="Z63" i="177"/>
  <c r="Z62" i="177"/>
  <c r="Z61" i="177"/>
  <c r="Z60" i="177"/>
  <c r="X60" i="177"/>
  <c r="W60" i="177"/>
  <c r="V60" i="177"/>
  <c r="U60" i="177"/>
  <c r="T60" i="177"/>
  <c r="S60" i="177"/>
  <c r="R60" i="177"/>
  <c r="Q60" i="177"/>
  <c r="P60" i="177"/>
  <c r="O60" i="177"/>
  <c r="N60" i="177"/>
  <c r="M60" i="177"/>
  <c r="L60" i="177"/>
  <c r="K60" i="177"/>
  <c r="J60" i="177"/>
  <c r="I60" i="177"/>
  <c r="H60" i="177"/>
  <c r="G60" i="177"/>
  <c r="F60" i="177"/>
  <c r="E60" i="177"/>
  <c r="D60" i="177"/>
  <c r="C60" i="177"/>
  <c r="Z59" i="177"/>
  <c r="X59" i="177"/>
  <c r="W59" i="177"/>
  <c r="V59" i="177"/>
  <c r="U59" i="177"/>
  <c r="T59" i="177"/>
  <c r="S59" i="177"/>
  <c r="R59" i="177"/>
  <c r="Q59" i="177"/>
  <c r="P59" i="177"/>
  <c r="O59" i="177"/>
  <c r="N59" i="177"/>
  <c r="M59" i="177"/>
  <c r="L59" i="177"/>
  <c r="K59" i="177"/>
  <c r="J59" i="177"/>
  <c r="I59" i="177"/>
  <c r="H59" i="177"/>
  <c r="G59" i="177"/>
  <c r="F59" i="177"/>
  <c r="E59" i="177"/>
  <c r="D59" i="177"/>
  <c r="C59" i="177"/>
  <c r="Z58" i="177"/>
  <c r="Z57" i="177"/>
  <c r="U57" i="177"/>
  <c r="W56" i="177"/>
  <c r="U56" i="177"/>
  <c r="R56" i="177"/>
  <c r="H56" i="177"/>
  <c r="B56" i="177"/>
  <c r="Z56" i="177" s="1"/>
  <c r="W55" i="177"/>
  <c r="U55" i="177"/>
  <c r="R55" i="177"/>
  <c r="H55" i="177"/>
  <c r="E55" i="177"/>
  <c r="D55" i="177"/>
  <c r="C55" i="177"/>
  <c r="B55" i="177"/>
  <c r="Z55" i="177" s="1"/>
  <c r="W54" i="177"/>
  <c r="U54" i="177"/>
  <c r="R54" i="177"/>
  <c r="H54" i="177"/>
  <c r="B54" i="177"/>
  <c r="Z54" i="177" s="1"/>
  <c r="Z53" i="177"/>
  <c r="W53" i="177"/>
  <c r="U53" i="177"/>
  <c r="R53" i="177"/>
  <c r="H53" i="177"/>
  <c r="B53" i="177"/>
  <c r="Z52" i="177"/>
  <c r="W52" i="177"/>
  <c r="U52" i="177"/>
  <c r="R52" i="177"/>
  <c r="H52" i="177"/>
  <c r="E52" i="177"/>
  <c r="D52" i="177"/>
  <c r="B52" i="177"/>
  <c r="W51" i="177"/>
  <c r="U51" i="177"/>
  <c r="R51" i="177"/>
  <c r="H51" i="177"/>
  <c r="B51" i="177"/>
  <c r="Z51" i="177" s="1"/>
  <c r="W50" i="177"/>
  <c r="U50" i="177"/>
  <c r="R50" i="177"/>
  <c r="H50" i="177"/>
  <c r="B50" i="177"/>
  <c r="Z50" i="177" s="1"/>
  <c r="Z49" i="177"/>
  <c r="U49" i="177"/>
  <c r="R49" i="177"/>
  <c r="H49" i="177"/>
  <c r="E49" i="177"/>
  <c r="B49" i="177"/>
  <c r="W48" i="177"/>
  <c r="U48" i="177"/>
  <c r="R48" i="177"/>
  <c r="H48" i="177"/>
  <c r="B48" i="177"/>
  <c r="Z48" i="177" s="1"/>
  <c r="W47" i="177"/>
  <c r="U47" i="177"/>
  <c r="R47" i="177"/>
  <c r="H47" i="177"/>
  <c r="B47" i="177"/>
  <c r="Z47" i="177" s="1"/>
  <c r="Z46" i="177"/>
  <c r="U46" i="177"/>
  <c r="R46" i="177"/>
  <c r="H46" i="177"/>
  <c r="B46" i="177"/>
  <c r="R41" i="177" s="1"/>
  <c r="Z45" i="177"/>
  <c r="W45" i="177"/>
  <c r="U45" i="177"/>
  <c r="R45" i="177"/>
  <c r="H45" i="177"/>
  <c r="Z44" i="177"/>
  <c r="U44" i="177"/>
  <c r="C44" i="177"/>
  <c r="Z43" i="177"/>
  <c r="U43" i="177"/>
  <c r="Z42" i="177"/>
  <c r="U42" i="177"/>
  <c r="Z41" i="177"/>
  <c r="U41" i="177"/>
  <c r="F41" i="177"/>
  <c r="E41" i="177"/>
  <c r="D41" i="177"/>
  <c r="D46" i="177" s="1"/>
  <c r="C41" i="177"/>
  <c r="C58" i="177" s="1"/>
  <c r="Z40" i="177"/>
  <c r="U40" i="177"/>
  <c r="Z39" i="177"/>
  <c r="U39" i="177"/>
  <c r="Q39" i="177"/>
  <c r="O39" i="177"/>
  <c r="Z38" i="177"/>
  <c r="U38" i="177"/>
  <c r="W46" i="177" s="1"/>
  <c r="J38" i="177"/>
  <c r="Z37" i="177"/>
  <c r="C37" i="177"/>
  <c r="Z36" i="177"/>
  <c r="C36" i="177"/>
  <c r="Z35" i="177"/>
  <c r="Q35" i="177"/>
  <c r="N35" i="177"/>
  <c r="A35" i="177"/>
  <c r="Z34" i="177"/>
  <c r="Z33" i="177"/>
  <c r="Z32" i="177"/>
  <c r="Z31" i="177"/>
  <c r="Z30" i="177"/>
  <c r="X30" i="177"/>
  <c r="W30" i="177"/>
  <c r="V30" i="177"/>
  <c r="U30" i="177"/>
  <c r="T30" i="177"/>
  <c r="S30" i="177"/>
  <c r="R30" i="177"/>
  <c r="Q30" i="177"/>
  <c r="P30" i="177"/>
  <c r="O30" i="177"/>
  <c r="N30" i="177"/>
  <c r="M30" i="177"/>
  <c r="L30" i="177"/>
  <c r="K30" i="177"/>
  <c r="J30" i="177"/>
  <c r="I30" i="177"/>
  <c r="H30" i="177"/>
  <c r="G30" i="177"/>
  <c r="F30" i="177"/>
  <c r="E30" i="177"/>
  <c r="D30" i="177"/>
  <c r="C30" i="177"/>
  <c r="Z29" i="177"/>
  <c r="X29" i="177"/>
  <c r="W29" i="177"/>
  <c r="V29" i="177"/>
  <c r="U29" i="177"/>
  <c r="T29" i="177"/>
  <c r="S29" i="177"/>
  <c r="R29" i="177"/>
  <c r="Q29" i="177"/>
  <c r="P29" i="177"/>
  <c r="O29" i="177"/>
  <c r="N29" i="177"/>
  <c r="M29" i="177"/>
  <c r="L29" i="177"/>
  <c r="K29" i="177"/>
  <c r="J29" i="177"/>
  <c r="I29" i="177"/>
  <c r="H29" i="177"/>
  <c r="G29" i="177"/>
  <c r="F29" i="177"/>
  <c r="E29" i="177"/>
  <c r="D29" i="177"/>
  <c r="C29" i="177"/>
  <c r="Z28" i="177"/>
  <c r="E28" i="177"/>
  <c r="D28" i="177"/>
  <c r="C28" i="177"/>
  <c r="Z27" i="177"/>
  <c r="W27" i="177"/>
  <c r="O25" i="177" s="1"/>
  <c r="U27" i="177"/>
  <c r="E27" i="177"/>
  <c r="D27" i="177"/>
  <c r="W26" i="177"/>
  <c r="U26" i="177"/>
  <c r="R26" i="177"/>
  <c r="H26" i="177"/>
  <c r="B26" i="177"/>
  <c r="Z26" i="177" s="1"/>
  <c r="Z25" i="177"/>
  <c r="W25" i="177"/>
  <c r="U25" i="177"/>
  <c r="R25" i="177"/>
  <c r="H25" i="177"/>
  <c r="E25" i="177"/>
  <c r="D25" i="177"/>
  <c r="B25" i="177"/>
  <c r="W24" i="177"/>
  <c r="U24" i="177"/>
  <c r="R24" i="177"/>
  <c r="O24" i="177"/>
  <c r="N24" i="177"/>
  <c r="H24" i="177"/>
  <c r="E24" i="177"/>
  <c r="D24" i="177"/>
  <c r="B24" i="177"/>
  <c r="Z24" i="177" s="1"/>
  <c r="W23" i="177"/>
  <c r="U23" i="177"/>
  <c r="R23" i="177"/>
  <c r="H23" i="177"/>
  <c r="E23" i="177"/>
  <c r="D23" i="177"/>
  <c r="B23" i="177"/>
  <c r="Z23" i="177" s="1"/>
  <c r="Z22" i="177"/>
  <c r="U22" i="177"/>
  <c r="R22" i="177"/>
  <c r="H22" i="177"/>
  <c r="E22" i="177"/>
  <c r="D22" i="177"/>
  <c r="B22" i="177"/>
  <c r="Z21" i="177"/>
  <c r="W21" i="177"/>
  <c r="U21" i="177"/>
  <c r="R21" i="177"/>
  <c r="O21" i="177"/>
  <c r="N21" i="177"/>
  <c r="H21" i="177"/>
  <c r="B21" i="177"/>
  <c r="Z20" i="177"/>
  <c r="W20" i="177"/>
  <c r="U20" i="177"/>
  <c r="R20" i="177"/>
  <c r="H20" i="177"/>
  <c r="E20" i="177"/>
  <c r="D20" i="177"/>
  <c r="Z19" i="177"/>
  <c r="U19" i="177"/>
  <c r="C19" i="177"/>
  <c r="Z18" i="177"/>
  <c r="U18" i="177"/>
  <c r="Z17" i="177"/>
  <c r="U17" i="177"/>
  <c r="Z16" i="177"/>
  <c r="U16" i="177"/>
  <c r="F16" i="177"/>
  <c r="J13" i="177" s="1"/>
  <c r="E16" i="177"/>
  <c r="E26" i="177" s="1"/>
  <c r="D16" i="177"/>
  <c r="D10" i="177" s="1"/>
  <c r="C16" i="177"/>
  <c r="C24" i="177" s="1"/>
  <c r="Z15" i="177"/>
  <c r="U15" i="177"/>
  <c r="Z14" i="177"/>
  <c r="U14" i="177"/>
  <c r="Q14" i="177"/>
  <c r="O14" i="177"/>
  <c r="Z13" i="177"/>
  <c r="U13" i="177"/>
  <c r="W22" i="177" s="1"/>
  <c r="Z12" i="177"/>
  <c r="Z11" i="177"/>
  <c r="Z10" i="177"/>
  <c r="Q10" i="177"/>
  <c r="N10" i="177"/>
  <c r="E10" i="177"/>
  <c r="A10" i="177"/>
  <c r="AI7" i="177"/>
  <c r="AI6" i="177" a="1"/>
  <c r="AI6" i="177" s="1"/>
  <c r="F6" i="177"/>
  <c r="AJ3" i="177"/>
  <c r="X3" i="177"/>
  <c r="AF2" i="177"/>
  <c r="AE2" i="177"/>
  <c r="AD2" i="177"/>
  <c r="AC2" i="177"/>
  <c r="AB2" i="177"/>
  <c r="Z2" i="177"/>
  <c r="X2" i="177"/>
  <c r="S2" i="177"/>
  <c r="R2" i="177"/>
  <c r="Q2" i="177"/>
  <c r="P2" i="177"/>
  <c r="O2" i="177"/>
  <c r="N2" i="177"/>
  <c r="M2" i="177"/>
  <c r="L2" i="177"/>
  <c r="K2" i="177"/>
  <c r="J2" i="177"/>
  <c r="I2" i="177"/>
  <c r="H2" i="177"/>
  <c r="G2" i="177"/>
  <c r="F2" i="177"/>
  <c r="E2" i="177"/>
  <c r="D2" i="177"/>
  <c r="C2" i="177"/>
  <c r="B2" i="177"/>
  <c r="A2" i="177"/>
  <c r="AJ1" i="177"/>
  <c r="AI1" i="177"/>
  <c r="AF1" i="177"/>
  <c r="AE1" i="177"/>
  <c r="AD1" i="177"/>
  <c r="AC1" i="177"/>
  <c r="AB1" i="177"/>
  <c r="Z1" i="177"/>
  <c r="X1" i="177"/>
  <c r="S1" i="177"/>
  <c r="R1" i="177"/>
  <c r="Q1" i="177"/>
  <c r="P1" i="177"/>
  <c r="O1" i="177"/>
  <c r="N1" i="177"/>
  <c r="M1" i="177"/>
  <c r="L1" i="177"/>
  <c r="K1" i="177"/>
  <c r="J1" i="177"/>
  <c r="I1" i="177"/>
  <c r="H1" i="177"/>
  <c r="G1" i="177"/>
  <c r="F1" i="177"/>
  <c r="E1" i="177"/>
  <c r="D1" i="177"/>
  <c r="C1" i="177"/>
  <c r="B1" i="177"/>
  <c r="A1" i="177"/>
  <c r="AP373" i="175"/>
  <c r="AQ373" i="175"/>
  <c r="AR373" i="175"/>
  <c r="AS373" i="175"/>
  <c r="AT373" i="175"/>
  <c r="AU373" i="175"/>
  <c r="AV373" i="175"/>
  <c r="AW373" i="175"/>
  <c r="AX373" i="175"/>
  <c r="AX134" i="175"/>
  <c r="AW134" i="175"/>
  <c r="AV134" i="175"/>
  <c r="AU134" i="175"/>
  <c r="AT134" i="175"/>
  <c r="AS134" i="175"/>
  <c r="AR134" i="175"/>
  <c r="AQ134" i="175"/>
  <c r="AV124" i="175"/>
  <c r="AV120" i="175"/>
  <c r="AV121" i="175" s="1"/>
  <c r="AV122" i="175" s="1"/>
  <c r="AV123" i="175" s="1"/>
  <c r="AV111" i="175"/>
  <c r="AV107" i="175"/>
  <c r="AV108" i="175" s="1"/>
  <c r="AV109" i="175" s="1"/>
  <c r="AV110" i="175" s="1"/>
  <c r="AV98" i="175"/>
  <c r="AV94" i="175"/>
  <c r="AV95" i="175" s="1"/>
  <c r="AV96" i="175" s="1"/>
  <c r="AV97" i="175" s="1"/>
  <c r="AV85" i="175"/>
  <c r="AV81" i="175"/>
  <c r="AV82" i="175" s="1"/>
  <c r="AV83" i="175" s="1"/>
  <c r="AV84" i="175" s="1"/>
  <c r="AS80" i="175"/>
  <c r="AR79" i="175"/>
  <c r="AR77" i="175"/>
  <c r="AT76" i="175"/>
  <c r="AR76" i="175"/>
  <c r="AQ76" i="175"/>
  <c r="AT75" i="175"/>
  <c r="AR75" i="175"/>
  <c r="AQ75" i="175"/>
  <c r="AT74" i="175"/>
  <c r="AR74" i="175"/>
  <c r="AQ74" i="175"/>
  <c r="AT73" i="175"/>
  <c r="AX28" i="175" s="1"/>
  <c r="AR73" i="175"/>
  <c r="AQ73" i="175"/>
  <c r="AQ71" i="175" a="1"/>
  <c r="AQ71" i="175" s="1"/>
  <c r="AS66" i="175"/>
  <c r="AX2" i="175"/>
  <c r="AW2" i="175"/>
  <c r="AV2" i="175"/>
  <c r="AU2" i="175"/>
  <c r="AT2" i="175"/>
  <c r="AS2" i="175"/>
  <c r="AR2" i="175"/>
  <c r="AQ2" i="175"/>
  <c r="AX1" i="175"/>
  <c r="AW1" i="175"/>
  <c r="AV1" i="175"/>
  <c r="AU1" i="175"/>
  <c r="AS1" i="175"/>
  <c r="AR1" i="175"/>
  <c r="AQ1" i="175"/>
  <c r="BW374" i="175"/>
  <c r="BU374" i="175"/>
  <c r="AO4" i="175" s="1"/>
  <c r="BT373" i="175"/>
  <c r="BS373" i="175"/>
  <c r="BR373" i="175"/>
  <c r="BQ373" i="175"/>
  <c r="BP373" i="175"/>
  <c r="BO373" i="175"/>
  <c r="BN373" i="175"/>
  <c r="BM373" i="175"/>
  <c r="BL373" i="175"/>
  <c r="BK373" i="175"/>
  <c r="BJ373" i="175"/>
  <c r="BI373" i="175"/>
  <c r="BH373" i="175"/>
  <c r="BG373" i="175"/>
  <c r="BF373" i="175"/>
  <c r="BE373" i="175"/>
  <c r="BD373" i="175"/>
  <c r="BC373" i="175"/>
  <c r="BB373" i="175"/>
  <c r="BA373" i="175"/>
  <c r="AZ373" i="175"/>
  <c r="AY373" i="175"/>
  <c r="AO373" i="175"/>
  <c r="AN373" i="175"/>
  <c r="AM373" i="175"/>
  <c r="AL373" i="175"/>
  <c r="AK373" i="175"/>
  <c r="AJ373" i="175"/>
  <c r="AI373" i="175"/>
  <c r="AH373" i="175"/>
  <c r="AG373" i="175"/>
  <c r="AF373" i="175"/>
  <c r="AE373" i="175"/>
  <c r="AD373" i="175"/>
  <c r="AC373" i="175"/>
  <c r="AB373" i="175"/>
  <c r="AA373" i="175"/>
  <c r="Z373" i="175"/>
  <c r="Y373" i="175"/>
  <c r="X373" i="175"/>
  <c r="W373" i="175"/>
  <c r="V373" i="175"/>
  <c r="U373" i="175"/>
  <c r="T373" i="175"/>
  <c r="S373" i="175"/>
  <c r="R373" i="175"/>
  <c r="Q373" i="175"/>
  <c r="P373" i="175"/>
  <c r="O373" i="175"/>
  <c r="N373" i="175"/>
  <c r="M373" i="175"/>
  <c r="L373" i="175"/>
  <c r="K373" i="175"/>
  <c r="J373" i="175"/>
  <c r="I373" i="175"/>
  <c r="H373" i="175"/>
  <c r="G373" i="175"/>
  <c r="F373" i="175"/>
  <c r="E373" i="175"/>
  <c r="D373" i="175"/>
  <c r="C373" i="175"/>
  <c r="B373" i="175"/>
  <c r="A373" i="175"/>
  <c r="V368" i="175"/>
  <c r="P368" i="175"/>
  <c r="V367" i="175"/>
  <c r="P367" i="175"/>
  <c r="V366" i="175"/>
  <c r="P366" i="175"/>
  <c r="V365" i="175"/>
  <c r="P365" i="175"/>
  <c r="V364" i="175"/>
  <c r="P364" i="175"/>
  <c r="D364" i="175"/>
  <c r="V363" i="175"/>
  <c r="P363" i="175"/>
  <c r="D363" i="175"/>
  <c r="V362" i="175"/>
  <c r="P362" i="175"/>
  <c r="D362" i="175"/>
  <c r="V361" i="175"/>
  <c r="P361" i="175"/>
  <c r="D361" i="175"/>
  <c r="V360" i="175"/>
  <c r="P360" i="175"/>
  <c r="D360" i="175"/>
  <c r="V359" i="175"/>
  <c r="P359" i="175"/>
  <c r="D359" i="175"/>
  <c r="V358" i="175"/>
  <c r="P358" i="175"/>
  <c r="D358" i="175"/>
  <c r="V357" i="175"/>
  <c r="P357" i="175"/>
  <c r="D357" i="175"/>
  <c r="V356" i="175"/>
  <c r="P356" i="175"/>
  <c r="D356" i="175"/>
  <c r="V355" i="175"/>
  <c r="P355" i="175"/>
  <c r="D355" i="175"/>
  <c r="V354" i="175"/>
  <c r="P354" i="175"/>
  <c r="D354" i="175"/>
  <c r="V353" i="175"/>
  <c r="P353" i="175"/>
  <c r="D353" i="175"/>
  <c r="V352" i="175"/>
  <c r="P352" i="175"/>
  <c r="D352" i="175"/>
  <c r="V351" i="175"/>
  <c r="P351" i="175"/>
  <c r="D351" i="175"/>
  <c r="V350" i="175"/>
  <c r="P350" i="175"/>
  <c r="D350" i="175"/>
  <c r="V349" i="175"/>
  <c r="D349" i="175"/>
  <c r="D348" i="175"/>
  <c r="T345" i="175"/>
  <c r="Y342" i="175" s="1"/>
  <c r="S345" i="175"/>
  <c r="S353" i="175" s="1"/>
  <c r="R345" i="175"/>
  <c r="R367" i="175" s="1"/>
  <c r="Q345" i="175"/>
  <c r="Q367" i="175" s="1"/>
  <c r="H345" i="175"/>
  <c r="G345" i="175"/>
  <c r="G350" i="175" s="1"/>
  <c r="F345" i="175"/>
  <c r="F339" i="175" s="1"/>
  <c r="V328" i="175"/>
  <c r="P328" i="175"/>
  <c r="D328" i="175"/>
  <c r="V327" i="175"/>
  <c r="P327" i="175"/>
  <c r="D327" i="175"/>
  <c r="V326" i="175"/>
  <c r="S326" i="175"/>
  <c r="P326" i="175"/>
  <c r="D326" i="175"/>
  <c r="V325" i="175"/>
  <c r="P325" i="175"/>
  <c r="D325" i="175"/>
  <c r="V324" i="175"/>
  <c r="P324" i="175"/>
  <c r="D324" i="175"/>
  <c r="V323" i="175"/>
  <c r="P323" i="175"/>
  <c r="D323" i="175"/>
  <c r="V322" i="175"/>
  <c r="Q322" i="175"/>
  <c r="P322" i="175"/>
  <c r="D322" i="175"/>
  <c r="V321" i="175"/>
  <c r="P321" i="175"/>
  <c r="D321" i="175"/>
  <c r="V320" i="175"/>
  <c r="P320" i="175"/>
  <c r="D320" i="175"/>
  <c r="V319" i="175"/>
  <c r="P319" i="175"/>
  <c r="D319" i="175"/>
  <c r="V318" i="175"/>
  <c r="S318" i="175"/>
  <c r="P318" i="175"/>
  <c r="D318" i="175"/>
  <c r="V317" i="175"/>
  <c r="D317" i="175"/>
  <c r="T313" i="175"/>
  <c r="Q313" i="175" s="1"/>
  <c r="Q307" i="175" s="1"/>
  <c r="S313" i="175"/>
  <c r="S328" i="175" s="1"/>
  <c r="R313" i="175"/>
  <c r="R326" i="175" s="1"/>
  <c r="H313" i="175"/>
  <c r="E313" i="175" s="1"/>
  <c r="E317" i="175" s="1"/>
  <c r="G313" i="175"/>
  <c r="G318" i="175" s="1"/>
  <c r="F313" i="175"/>
  <c r="F327" i="175" s="1"/>
  <c r="Q311" i="175"/>
  <c r="Y310" i="175"/>
  <c r="V291" i="175"/>
  <c r="P291" i="175"/>
  <c r="D291" i="175"/>
  <c r="V290" i="175"/>
  <c r="P290" i="175"/>
  <c r="D290" i="175"/>
  <c r="V289" i="175"/>
  <c r="P289" i="175"/>
  <c r="D289" i="175"/>
  <c r="V288" i="175"/>
  <c r="P288" i="175"/>
  <c r="D288" i="175"/>
  <c r="V287" i="175"/>
  <c r="P287" i="175"/>
  <c r="D287" i="175"/>
  <c r="V286" i="175"/>
  <c r="P286" i="175"/>
  <c r="D286" i="175"/>
  <c r="V285" i="175"/>
  <c r="D285" i="175"/>
  <c r="T281" i="175"/>
  <c r="S281" i="175"/>
  <c r="S291" i="175" s="1"/>
  <c r="R281" i="175"/>
  <c r="R285" i="175" s="1"/>
  <c r="H281" i="175"/>
  <c r="M278" i="175" s="1"/>
  <c r="G281" i="175"/>
  <c r="G275" i="175" s="1"/>
  <c r="F281" i="175"/>
  <c r="AO272" i="175"/>
  <c r="AN272" i="175"/>
  <c r="AM272" i="175"/>
  <c r="AL272" i="175"/>
  <c r="AK272" i="175"/>
  <c r="AJ272" i="175"/>
  <c r="AI272" i="175"/>
  <c r="AH272" i="175"/>
  <c r="AG272" i="175"/>
  <c r="AF272" i="175"/>
  <c r="AE272" i="175"/>
  <c r="AD272" i="175"/>
  <c r="AC272" i="175"/>
  <c r="AB272" i="175"/>
  <c r="AA272" i="175"/>
  <c r="Z272" i="175"/>
  <c r="Y272" i="175"/>
  <c r="X272" i="175"/>
  <c r="W272" i="175"/>
  <c r="V272" i="175"/>
  <c r="U272" i="175"/>
  <c r="T272" i="175"/>
  <c r="S272" i="175"/>
  <c r="R272" i="175"/>
  <c r="Q272" i="175"/>
  <c r="P272" i="175"/>
  <c r="N272" i="175"/>
  <c r="M272" i="175"/>
  <c r="L272" i="175"/>
  <c r="K272" i="175"/>
  <c r="J272" i="175"/>
  <c r="I272" i="175"/>
  <c r="H272" i="175"/>
  <c r="G272" i="175"/>
  <c r="F272" i="175"/>
  <c r="E272" i="175"/>
  <c r="D272" i="175"/>
  <c r="C272" i="175"/>
  <c r="B272" i="175"/>
  <c r="BD270" i="175"/>
  <c r="AC270" i="175"/>
  <c r="W270" i="175"/>
  <c r="B270" i="175"/>
  <c r="BD269" i="175"/>
  <c r="AC269" i="175"/>
  <c r="T269" i="175"/>
  <c r="B269" i="175"/>
  <c r="AC268" i="175"/>
  <c r="T268" i="175"/>
  <c r="P268" i="175"/>
  <c r="BD268" i="175" s="1"/>
  <c r="B268" i="175"/>
  <c r="AC267" i="175"/>
  <c r="T267" i="175"/>
  <c r="P267" i="175"/>
  <c r="AC266" i="175"/>
  <c r="T266" i="175"/>
  <c r="P266" i="175"/>
  <c r="BD266" i="175" s="1"/>
  <c r="AC265" i="175"/>
  <c r="T265" i="175"/>
  <c r="P265" i="175"/>
  <c r="BD265" i="175" s="1"/>
  <c r="T264" i="175"/>
  <c r="P264" i="175"/>
  <c r="BD264" i="175" s="1"/>
  <c r="AC263" i="175"/>
  <c r="T263" i="175"/>
  <c r="P263" i="175"/>
  <c r="BD263" i="175" s="1"/>
  <c r="AC262" i="175"/>
  <c r="P262" i="175"/>
  <c r="BD262" i="175" s="1"/>
  <c r="AC261" i="175"/>
  <c r="P261" i="175"/>
  <c r="B261" i="175" s="1"/>
  <c r="P260" i="175"/>
  <c r="BD259" i="175"/>
  <c r="AC259" i="175"/>
  <c r="AC260" i="175" s="1"/>
  <c r="T259" i="175"/>
  <c r="B259" i="175"/>
  <c r="BD258" i="175"/>
  <c r="B258" i="175"/>
  <c r="BD257" i="175"/>
  <c r="B257" i="175"/>
  <c r="BD256" i="175"/>
  <c r="B256" i="175"/>
  <c r="BD255" i="175"/>
  <c r="AC255" i="175"/>
  <c r="T255" i="175"/>
  <c r="B255" i="175"/>
  <c r="AC254" i="175"/>
  <c r="T254" i="175"/>
  <c r="P254" i="175"/>
  <c r="BD254" i="175" s="1"/>
  <c r="B254" i="175"/>
  <c r="AC253" i="175"/>
  <c r="T253" i="175"/>
  <c r="P253" i="175"/>
  <c r="AC252" i="175"/>
  <c r="T252" i="175"/>
  <c r="P252" i="175"/>
  <c r="BD252" i="175" s="1"/>
  <c r="T251" i="175"/>
  <c r="P251" i="175"/>
  <c r="AC250" i="175"/>
  <c r="T250" i="175"/>
  <c r="P250" i="175"/>
  <c r="BD250" i="175" s="1"/>
  <c r="T249" i="175"/>
  <c r="P249" i="175"/>
  <c r="BD249" i="175" s="1"/>
  <c r="AC248" i="175"/>
  <c r="T248" i="175"/>
  <c r="P248" i="175"/>
  <c r="AC247" i="175"/>
  <c r="P247" i="175"/>
  <c r="BD247" i="175" s="1"/>
  <c r="AC246" i="175"/>
  <c r="T246" i="175"/>
  <c r="T247" i="175" s="1"/>
  <c r="P246" i="175"/>
  <c r="BD246" i="175" s="1"/>
  <c r="BD245" i="175"/>
  <c r="B245" i="175"/>
  <c r="BD244" i="175"/>
  <c r="B244" i="175"/>
  <c r="BD243" i="175"/>
  <c r="B243" i="175"/>
  <c r="BD242" i="175"/>
  <c r="AC242" i="175"/>
  <c r="B242" i="175"/>
  <c r="AC241" i="175"/>
  <c r="P241" i="175"/>
  <c r="BD241" i="175" s="1"/>
  <c r="AC240" i="175"/>
  <c r="P240" i="175"/>
  <c r="BD240" i="175" s="1"/>
  <c r="AC239" i="175"/>
  <c r="P239" i="175"/>
  <c r="BD239" i="175" s="1"/>
  <c r="AC238" i="175"/>
  <c r="P238" i="175"/>
  <c r="AC237" i="175"/>
  <c r="P237" i="175"/>
  <c r="AC236" i="175"/>
  <c r="P236" i="175"/>
  <c r="BD236" i="175" s="1"/>
  <c r="AC235" i="175"/>
  <c r="P235" i="175"/>
  <c r="BD235" i="175" s="1"/>
  <c r="B235" i="175"/>
  <c r="AC234" i="175"/>
  <c r="P234" i="175"/>
  <c r="P233" i="175"/>
  <c r="BD233" i="175" s="1"/>
  <c r="AC232" i="175"/>
  <c r="AC233" i="175" s="1"/>
  <c r="T232" i="175"/>
  <c r="T233" i="175" s="1"/>
  <c r="P232" i="175"/>
  <c r="B232" i="175" s="1"/>
  <c r="BD231" i="175"/>
  <c r="B231" i="175"/>
  <c r="BD230" i="175"/>
  <c r="B230" i="175"/>
  <c r="BD229" i="175"/>
  <c r="AO229" i="175"/>
  <c r="AO267" i="175" s="1"/>
  <c r="B229" i="175"/>
  <c r="BD228" i="175"/>
  <c r="B228" i="175"/>
  <c r="BD227" i="175"/>
  <c r="B227" i="175"/>
  <c r="BD226" i="175"/>
  <c r="AN226" i="175"/>
  <c r="AK226" i="175"/>
  <c r="AC226" i="175"/>
  <c r="AA226" i="175"/>
  <c r="AM226" i="175" s="1"/>
  <c r="C226" i="175"/>
  <c r="B226" i="175"/>
  <c r="BD225" i="175"/>
  <c r="AN225" i="175"/>
  <c r="AK225" i="175"/>
  <c r="AC225" i="175"/>
  <c r="AA225" i="175"/>
  <c r="AM225" i="175" s="1"/>
  <c r="C225" i="175"/>
  <c r="B225" i="175"/>
  <c r="BD224" i="175"/>
  <c r="AN224" i="175"/>
  <c r="AK224" i="175"/>
  <c r="AC224" i="175"/>
  <c r="AA224" i="175"/>
  <c r="AM224" i="175" s="1"/>
  <c r="C224" i="175"/>
  <c r="B224" i="175"/>
  <c r="BD223" i="175"/>
  <c r="AN223" i="175"/>
  <c r="AK223" i="175"/>
  <c r="AC223" i="175"/>
  <c r="AA223" i="175"/>
  <c r="AM223" i="175" s="1"/>
  <c r="C223" i="175"/>
  <c r="B223" i="175"/>
  <c r="BD222" i="175"/>
  <c r="AN222" i="175"/>
  <c r="AK222" i="175"/>
  <c r="AC222" i="175"/>
  <c r="AA222" i="175"/>
  <c r="AM222" i="175" s="1"/>
  <c r="C222" i="175"/>
  <c r="B222" i="175"/>
  <c r="BD221" i="175"/>
  <c r="AN221" i="175"/>
  <c r="AK221" i="175"/>
  <c r="AC221" i="175"/>
  <c r="AA221" i="175"/>
  <c r="AM221" i="175" s="1"/>
  <c r="C221" i="175"/>
  <c r="B221" i="175"/>
  <c r="BD220" i="175"/>
  <c r="AO220" i="175"/>
  <c r="AN220" i="175"/>
  <c r="AK220" i="175"/>
  <c r="AC220" i="175"/>
  <c r="AA220" i="175"/>
  <c r="AM220" i="175" s="1"/>
  <c r="C220" i="175"/>
  <c r="B220" i="175"/>
  <c r="BD219" i="175"/>
  <c r="AN219" i="175"/>
  <c r="AK219" i="175"/>
  <c r="AC219" i="175"/>
  <c r="AA219" i="175"/>
  <c r="AM219" i="175" s="1"/>
  <c r="C219" i="175"/>
  <c r="B219" i="175"/>
  <c r="BD218" i="175"/>
  <c r="AN218" i="175"/>
  <c r="AK218" i="175"/>
  <c r="AC218" i="175"/>
  <c r="AA218" i="175"/>
  <c r="AM218" i="175" s="1"/>
  <c r="C218" i="175"/>
  <c r="B218" i="175"/>
  <c r="BD217" i="175"/>
  <c r="AN217" i="175"/>
  <c r="AK217" i="175"/>
  <c r="AC217" i="175"/>
  <c r="AA217" i="175"/>
  <c r="AM217" i="175" s="1"/>
  <c r="C217" i="175"/>
  <c r="B217" i="175"/>
  <c r="BD216" i="175"/>
  <c r="AN216" i="175"/>
  <c r="AK216" i="175"/>
  <c r="AC216" i="175"/>
  <c r="AA216" i="175"/>
  <c r="AM216" i="175" s="1"/>
  <c r="C216" i="175"/>
  <c r="B216" i="175"/>
  <c r="BD215" i="175"/>
  <c r="AN215" i="175"/>
  <c r="AK215" i="175"/>
  <c r="AC215" i="175"/>
  <c r="AA215" i="175"/>
  <c r="AM215" i="175" s="1"/>
  <c r="C215" i="175"/>
  <c r="B215" i="175"/>
  <c r="BD214" i="175"/>
  <c r="AN214" i="175"/>
  <c r="AK214" i="175"/>
  <c r="AC214" i="175"/>
  <c r="AA214" i="175"/>
  <c r="AM214" i="175" s="1"/>
  <c r="C214" i="175"/>
  <c r="B214" i="175"/>
  <c r="BD213" i="175"/>
  <c r="AN213" i="175"/>
  <c r="AK213" i="175"/>
  <c r="AC213" i="175"/>
  <c r="AA213" i="175"/>
  <c r="AM213" i="175" s="1"/>
  <c r="C213" i="175"/>
  <c r="B213" i="175"/>
  <c r="BD212" i="175"/>
  <c r="AN212" i="175"/>
  <c r="AK212" i="175"/>
  <c r="AC212" i="175"/>
  <c r="AA212" i="175"/>
  <c r="AM212" i="175" s="1"/>
  <c r="C212" i="175"/>
  <c r="B212" i="175"/>
  <c r="BD211" i="175"/>
  <c r="AN211" i="175"/>
  <c r="AK211" i="175"/>
  <c r="AC211" i="175"/>
  <c r="AA211" i="175"/>
  <c r="AM211" i="175" s="1"/>
  <c r="C211" i="175"/>
  <c r="B211" i="175"/>
  <c r="BD210" i="175"/>
  <c r="AN210" i="175"/>
  <c r="AK210" i="175"/>
  <c r="AC210" i="175"/>
  <c r="AA210" i="175"/>
  <c r="AM210" i="175" s="1"/>
  <c r="C210" i="175"/>
  <c r="B210" i="175"/>
  <c r="BD209" i="175"/>
  <c r="AN209" i="175"/>
  <c r="AK209" i="175"/>
  <c r="AC209" i="175"/>
  <c r="AA209" i="175"/>
  <c r="AM209" i="175" s="1"/>
  <c r="C209" i="175"/>
  <c r="B209" i="175"/>
  <c r="BD208" i="175"/>
  <c r="AN208" i="175"/>
  <c r="AK208" i="175"/>
  <c r="AC208" i="175"/>
  <c r="AA208" i="175"/>
  <c r="AM208" i="175" s="1"/>
  <c r="C208" i="175"/>
  <c r="B208" i="175"/>
  <c r="BD207" i="175"/>
  <c r="AN207" i="175"/>
  <c r="AK207" i="175"/>
  <c r="AC207" i="175"/>
  <c r="AA207" i="175"/>
  <c r="AM207" i="175" s="1"/>
  <c r="C207" i="175"/>
  <c r="B207" i="175"/>
  <c r="BD206" i="175"/>
  <c r="B206" i="175"/>
  <c r="BD205" i="175"/>
  <c r="B205" i="175"/>
  <c r="BD204" i="175"/>
  <c r="AF204" i="175"/>
  <c r="B204" i="175"/>
  <c r="BD203" i="175"/>
  <c r="B203" i="175"/>
  <c r="BD202" i="175"/>
  <c r="B202" i="175"/>
  <c r="BD201" i="175"/>
  <c r="AM201" i="175"/>
  <c r="AL201" i="175"/>
  <c r="B201" i="175"/>
  <c r="BD200" i="175"/>
  <c r="AI200" i="175"/>
  <c r="B200" i="175"/>
  <c r="BD199" i="175"/>
  <c r="B199" i="175"/>
  <c r="BD198" i="175"/>
  <c r="B198" i="175"/>
  <c r="BD197" i="175"/>
  <c r="AB197" i="175"/>
  <c r="B197" i="175"/>
  <c r="BD196" i="175"/>
  <c r="B196" i="175"/>
  <c r="BD195" i="175"/>
  <c r="B195" i="175"/>
  <c r="BD194" i="175"/>
  <c r="AN194" i="175"/>
  <c r="AK194" i="175"/>
  <c r="AC194" i="175"/>
  <c r="AA194" i="175"/>
  <c r="C194" i="175"/>
  <c r="B194" i="175"/>
  <c r="BD193" i="175"/>
  <c r="AN193" i="175"/>
  <c r="AK193" i="175"/>
  <c r="AC193" i="175"/>
  <c r="AA193" i="175"/>
  <c r="C193" i="175"/>
  <c r="B193" i="175"/>
  <c r="BD192" i="175"/>
  <c r="AN192" i="175"/>
  <c r="AK192" i="175"/>
  <c r="AC192" i="175"/>
  <c r="AA192" i="175"/>
  <c r="AM192" i="175" s="1"/>
  <c r="C192" i="175"/>
  <c r="B192" i="175"/>
  <c r="BD191" i="175"/>
  <c r="AN191" i="175"/>
  <c r="AK191" i="175"/>
  <c r="AC191" i="175"/>
  <c r="AA191" i="175"/>
  <c r="AM191" i="175" s="1"/>
  <c r="C191" i="175"/>
  <c r="B191" i="175"/>
  <c r="BD190" i="175"/>
  <c r="AN190" i="175"/>
  <c r="AK190" i="175"/>
  <c r="AC190" i="175"/>
  <c r="AA190" i="175"/>
  <c r="AM190" i="175" s="1"/>
  <c r="C190" i="175"/>
  <c r="B190" i="175"/>
  <c r="BD189" i="175"/>
  <c r="AN189" i="175"/>
  <c r="AK189" i="175"/>
  <c r="AC189" i="175"/>
  <c r="AA189" i="175"/>
  <c r="AM189" i="175" s="1"/>
  <c r="C189" i="175"/>
  <c r="B189" i="175"/>
  <c r="BD188" i="175"/>
  <c r="AN188" i="175"/>
  <c r="AK188" i="175"/>
  <c r="AC188" i="175"/>
  <c r="AA188" i="175"/>
  <c r="AM188" i="175" s="1"/>
  <c r="C188" i="175"/>
  <c r="B188" i="175"/>
  <c r="BD187" i="175"/>
  <c r="AN187" i="175"/>
  <c r="AK187" i="175"/>
  <c r="AC187" i="175"/>
  <c r="AA187" i="175"/>
  <c r="AM187" i="175" s="1"/>
  <c r="C187" i="175"/>
  <c r="B187" i="175"/>
  <c r="BD186" i="175"/>
  <c r="AN186" i="175"/>
  <c r="AK186" i="175"/>
  <c r="AC186" i="175"/>
  <c r="AA186" i="175"/>
  <c r="AM186" i="175" s="1"/>
  <c r="C186" i="175"/>
  <c r="B186" i="175"/>
  <c r="BD185" i="175"/>
  <c r="AN185" i="175"/>
  <c r="AK185" i="175"/>
  <c r="AC185" i="175"/>
  <c r="AA185" i="175"/>
  <c r="AM185" i="175" s="1"/>
  <c r="C185" i="175"/>
  <c r="B185" i="175"/>
  <c r="BD184" i="175"/>
  <c r="AN184" i="175"/>
  <c r="AK184" i="175"/>
  <c r="AC184" i="175"/>
  <c r="AA184" i="175"/>
  <c r="AM184" i="175" s="1"/>
  <c r="C184" i="175"/>
  <c r="B184" i="175"/>
  <c r="BD183" i="175"/>
  <c r="AN183" i="175"/>
  <c r="AK183" i="175"/>
  <c r="AC183" i="175"/>
  <c r="AA183" i="175"/>
  <c r="AM183" i="175" s="1"/>
  <c r="C183" i="175"/>
  <c r="B183" i="175"/>
  <c r="BD182" i="175"/>
  <c r="AN182" i="175"/>
  <c r="AK182" i="175"/>
  <c r="AC182" i="175"/>
  <c r="AA182" i="175"/>
  <c r="AM182" i="175" s="1"/>
  <c r="C182" i="175"/>
  <c r="B182" i="175"/>
  <c r="BD181" i="175"/>
  <c r="AN181" i="175"/>
  <c r="AK181" i="175"/>
  <c r="AC181" i="175"/>
  <c r="AA181" i="175"/>
  <c r="AM181" i="175" s="1"/>
  <c r="C181" i="175"/>
  <c r="B181" i="175"/>
  <c r="BD180" i="175"/>
  <c r="AN180" i="175"/>
  <c r="AK180" i="175"/>
  <c r="AC180" i="175"/>
  <c r="AA180" i="175"/>
  <c r="AM180" i="175" s="1"/>
  <c r="C180" i="175"/>
  <c r="B180" i="175"/>
  <c r="BD179" i="175"/>
  <c r="AN179" i="175"/>
  <c r="AK179" i="175"/>
  <c r="AC179" i="175"/>
  <c r="AA179" i="175"/>
  <c r="AM179" i="175" s="1"/>
  <c r="C179" i="175"/>
  <c r="B179" i="175"/>
  <c r="BD178" i="175"/>
  <c r="AN178" i="175"/>
  <c r="AK178" i="175"/>
  <c r="AC178" i="175"/>
  <c r="AA178" i="175"/>
  <c r="AM178" i="175" s="1"/>
  <c r="C178" i="175"/>
  <c r="B178" i="175"/>
  <c r="BD177" i="175"/>
  <c r="AN177" i="175"/>
  <c r="AK177" i="175"/>
  <c r="AC177" i="175"/>
  <c r="AA177" i="175"/>
  <c r="AM177" i="175" s="1"/>
  <c r="C177" i="175"/>
  <c r="B177" i="175"/>
  <c r="BD176" i="175"/>
  <c r="AN176" i="175"/>
  <c r="AK176" i="175"/>
  <c r="AC176" i="175"/>
  <c r="AA176" i="175"/>
  <c r="AM176" i="175" s="1"/>
  <c r="C176" i="175"/>
  <c r="B176" i="175"/>
  <c r="BD175" i="175"/>
  <c r="AN175" i="175"/>
  <c r="AK175" i="175"/>
  <c r="AC175" i="175"/>
  <c r="AA175" i="175"/>
  <c r="AM175" i="175" s="1"/>
  <c r="C175" i="175"/>
  <c r="B175" i="175"/>
  <c r="BD174" i="175"/>
  <c r="B174" i="175"/>
  <c r="BD173" i="175"/>
  <c r="B173" i="175"/>
  <c r="BD172" i="175"/>
  <c r="AF172" i="175"/>
  <c r="B172" i="175"/>
  <c r="BD171" i="175"/>
  <c r="B171" i="175"/>
  <c r="BD170" i="175"/>
  <c r="B170" i="175"/>
  <c r="BD169" i="175"/>
  <c r="AM169" i="175"/>
  <c r="AL169" i="175"/>
  <c r="B169" i="175"/>
  <c r="BD168" i="175"/>
  <c r="AI168" i="175"/>
  <c r="B168" i="175"/>
  <c r="BD167" i="175"/>
  <c r="B167" i="175"/>
  <c r="BD166" i="175"/>
  <c r="B166" i="175"/>
  <c r="BD165" i="175"/>
  <c r="AB165" i="175"/>
  <c r="B165" i="175"/>
  <c r="BD164" i="175"/>
  <c r="B164" i="175"/>
  <c r="BD163" i="175"/>
  <c r="B163" i="175"/>
  <c r="BD162" i="175"/>
  <c r="AN162" i="175"/>
  <c r="AK162" i="175"/>
  <c r="AC162" i="175"/>
  <c r="AA162" i="175"/>
  <c r="C162" i="175"/>
  <c r="B162" i="175"/>
  <c r="BD161" i="175"/>
  <c r="AN161" i="175"/>
  <c r="AK161" i="175"/>
  <c r="AC161" i="175"/>
  <c r="AA161" i="175"/>
  <c r="C161" i="175"/>
  <c r="B161" i="175"/>
  <c r="BD160" i="175"/>
  <c r="AN160" i="175"/>
  <c r="AK160" i="175"/>
  <c r="AC160" i="175"/>
  <c r="AA160" i="175"/>
  <c r="AM160" i="175" s="1"/>
  <c r="C160" i="175"/>
  <c r="B160" i="175"/>
  <c r="BD159" i="175"/>
  <c r="AN159" i="175"/>
  <c r="AK159" i="175"/>
  <c r="AC159" i="175"/>
  <c r="AA159" i="175"/>
  <c r="AM159" i="175" s="1"/>
  <c r="C159" i="175"/>
  <c r="B159" i="175"/>
  <c r="BD158" i="175"/>
  <c r="AN158" i="175"/>
  <c r="AK158" i="175"/>
  <c r="AC158" i="175"/>
  <c r="AA158" i="175"/>
  <c r="AM158" i="175" s="1"/>
  <c r="C158" i="175"/>
  <c r="B158" i="175"/>
  <c r="BD157" i="175"/>
  <c r="AN157" i="175"/>
  <c r="AK157" i="175"/>
  <c r="AC157" i="175"/>
  <c r="AA157" i="175"/>
  <c r="AM157" i="175" s="1"/>
  <c r="C157" i="175"/>
  <c r="B157" i="175"/>
  <c r="BD156" i="175"/>
  <c r="AN156" i="175"/>
  <c r="AK156" i="175"/>
  <c r="AC156" i="175"/>
  <c r="AA156" i="175"/>
  <c r="AM156" i="175" s="1"/>
  <c r="C156" i="175"/>
  <c r="B156" i="175"/>
  <c r="BD155" i="175"/>
  <c r="AN155" i="175"/>
  <c r="AK155" i="175"/>
  <c r="AC155" i="175"/>
  <c r="AA155" i="175"/>
  <c r="AM155" i="175" s="1"/>
  <c r="C155" i="175"/>
  <c r="B155" i="175"/>
  <c r="BD154" i="175"/>
  <c r="AN154" i="175"/>
  <c r="AK154" i="175"/>
  <c r="AC154" i="175"/>
  <c r="AA154" i="175"/>
  <c r="AM154" i="175" s="1"/>
  <c r="C154" i="175"/>
  <c r="B154" i="175"/>
  <c r="BD153" i="175"/>
  <c r="AN153" i="175"/>
  <c r="AK153" i="175"/>
  <c r="AC153" i="175"/>
  <c r="AA153" i="175"/>
  <c r="AM153" i="175" s="1"/>
  <c r="C153" i="175"/>
  <c r="B153" i="175"/>
  <c r="BD152" i="175"/>
  <c r="AN152" i="175"/>
  <c r="AK152" i="175"/>
  <c r="AC152" i="175"/>
  <c r="AA152" i="175"/>
  <c r="AM152" i="175" s="1"/>
  <c r="C152" i="175"/>
  <c r="B152" i="175"/>
  <c r="BD151" i="175"/>
  <c r="AN151" i="175"/>
  <c r="AK151" i="175"/>
  <c r="AC151" i="175"/>
  <c r="AA151" i="175"/>
  <c r="AM151" i="175" s="1"/>
  <c r="C151" i="175"/>
  <c r="B151" i="175"/>
  <c r="BD150" i="175"/>
  <c r="AN150" i="175"/>
  <c r="AK150" i="175"/>
  <c r="AC150" i="175"/>
  <c r="AA150" i="175"/>
  <c r="AM150" i="175" s="1"/>
  <c r="F150" i="175"/>
  <c r="C150" i="175"/>
  <c r="B150" i="175"/>
  <c r="AN149" i="175"/>
  <c r="AK149" i="175"/>
  <c r="AC149" i="175"/>
  <c r="AA149" i="175"/>
  <c r="AM149" i="175" s="1"/>
  <c r="V149" i="175"/>
  <c r="P149" i="175"/>
  <c r="D149" i="175"/>
  <c r="C149" i="175"/>
  <c r="AN148" i="175"/>
  <c r="AK148" i="175"/>
  <c r="AC148" i="175"/>
  <c r="AA148" i="175"/>
  <c r="AM148" i="175" s="1"/>
  <c r="V148" i="175"/>
  <c r="P148" i="175"/>
  <c r="D148" i="175"/>
  <c r="C148" i="175"/>
  <c r="AN147" i="175"/>
  <c r="AK147" i="175"/>
  <c r="AC147" i="175"/>
  <c r="AA147" i="175"/>
  <c r="AM147" i="175" s="1"/>
  <c r="V147" i="175"/>
  <c r="P147" i="175"/>
  <c r="D147" i="175"/>
  <c r="C147" i="175"/>
  <c r="BD146" i="175"/>
  <c r="AN146" i="175"/>
  <c r="AK146" i="175"/>
  <c r="AC146" i="175"/>
  <c r="AA146" i="175"/>
  <c r="AM146" i="175" s="1"/>
  <c r="V146" i="175"/>
  <c r="P146" i="175"/>
  <c r="B146" i="175" s="1"/>
  <c r="D146" i="175"/>
  <c r="C146" i="175"/>
  <c r="AN145" i="175"/>
  <c r="AK145" i="175"/>
  <c r="AC145" i="175"/>
  <c r="V145" i="175"/>
  <c r="P145" i="175"/>
  <c r="D145" i="175"/>
  <c r="C145" i="175"/>
  <c r="AN144" i="175"/>
  <c r="AK144" i="175"/>
  <c r="AC144" i="175"/>
  <c r="V144" i="175"/>
  <c r="P144" i="175"/>
  <c r="B144" i="175" s="1"/>
  <c r="D144" i="175"/>
  <c r="C144" i="175"/>
  <c r="BD143" i="175"/>
  <c r="AN143" i="175"/>
  <c r="AK143" i="175"/>
  <c r="AC143" i="175"/>
  <c r="V143" i="175"/>
  <c r="D143" i="175"/>
  <c r="C143" i="175"/>
  <c r="B143" i="175"/>
  <c r="BD142" i="175"/>
  <c r="B142" i="175"/>
  <c r="BD141" i="175"/>
  <c r="B141" i="175"/>
  <c r="BD140" i="175"/>
  <c r="AF140" i="175"/>
  <c r="AK140" i="175" s="1"/>
  <c r="B140" i="175"/>
  <c r="BD139" i="175"/>
  <c r="T139" i="175"/>
  <c r="X136" i="175" s="1"/>
  <c r="S139" i="175"/>
  <c r="S147" i="175" s="1"/>
  <c r="R139" i="175"/>
  <c r="R149" i="175" s="1"/>
  <c r="H139" i="175"/>
  <c r="G139" i="175"/>
  <c r="G148" i="175" s="1"/>
  <c r="F139" i="175"/>
  <c r="F147" i="175" s="1"/>
  <c r="B139" i="175"/>
  <c r="BD138" i="175"/>
  <c r="B138" i="175"/>
  <c r="BD137" i="175"/>
  <c r="AM137" i="175"/>
  <c r="AL137" i="175"/>
  <c r="B137" i="175"/>
  <c r="BD136" i="175"/>
  <c r="AI136" i="175"/>
  <c r="B136" i="175"/>
  <c r="BD135" i="175"/>
  <c r="B135" i="175"/>
  <c r="BD134" i="175"/>
  <c r="B134" i="175"/>
  <c r="BD133" i="175"/>
  <c r="AB133" i="175"/>
  <c r="B133" i="175"/>
  <c r="BD132" i="175"/>
  <c r="B132" i="175"/>
  <c r="BD131" i="175"/>
  <c r="B131" i="175"/>
  <c r="BD130" i="175"/>
  <c r="AN130" i="175"/>
  <c r="AK130" i="175"/>
  <c r="AC130" i="175"/>
  <c r="AA130" i="175"/>
  <c r="C130" i="175"/>
  <c r="B130" i="175"/>
  <c r="BD129" i="175"/>
  <c r="AN129" i="175"/>
  <c r="AK129" i="175"/>
  <c r="AC129" i="175"/>
  <c r="AA129" i="175"/>
  <c r="C129" i="175"/>
  <c r="B129" i="175"/>
  <c r="BD128" i="175"/>
  <c r="AN128" i="175"/>
  <c r="AK128" i="175"/>
  <c r="AC128" i="175"/>
  <c r="AA128" i="175"/>
  <c r="AM128" i="175" s="1"/>
  <c r="C128" i="175"/>
  <c r="B128" i="175"/>
  <c r="BD127" i="175"/>
  <c r="AN127" i="175"/>
  <c r="AK127" i="175"/>
  <c r="AC127" i="175"/>
  <c r="AA127" i="175"/>
  <c r="AM127" i="175" s="1"/>
  <c r="C127" i="175"/>
  <c r="B127" i="175"/>
  <c r="BD126" i="175"/>
  <c r="AN126" i="175"/>
  <c r="AK126" i="175"/>
  <c r="AC126" i="175"/>
  <c r="AA126" i="175"/>
  <c r="AM126" i="175" s="1"/>
  <c r="C126" i="175"/>
  <c r="B126" i="175"/>
  <c r="BD125" i="175"/>
  <c r="AN125" i="175"/>
  <c r="AK125" i="175"/>
  <c r="AC125" i="175"/>
  <c r="AA125" i="175"/>
  <c r="AM125" i="175" s="1"/>
  <c r="C125" i="175"/>
  <c r="B125" i="175"/>
  <c r="BD124" i="175"/>
  <c r="AN124" i="175"/>
  <c r="AK124" i="175"/>
  <c r="AC124" i="175"/>
  <c r="AA124" i="175"/>
  <c r="AM124" i="175" s="1"/>
  <c r="C124" i="175"/>
  <c r="B124" i="175"/>
  <c r="BD123" i="175"/>
  <c r="AN123" i="175"/>
  <c r="AK123" i="175"/>
  <c r="AC123" i="175"/>
  <c r="AA123" i="175"/>
  <c r="AM123" i="175" s="1"/>
  <c r="C123" i="175"/>
  <c r="B123" i="175"/>
  <c r="BS122" i="175"/>
  <c r="BR122" i="175"/>
  <c r="BQ122" i="175"/>
  <c r="BP122" i="175"/>
  <c r="BO122" i="175"/>
  <c r="BN122" i="175"/>
  <c r="BM122" i="175"/>
  <c r="BD122" i="175"/>
  <c r="AN122" i="175"/>
  <c r="AK122" i="175"/>
  <c r="AC122" i="175"/>
  <c r="AA122" i="175"/>
  <c r="AM122" i="175" s="1"/>
  <c r="C122" i="175"/>
  <c r="B122" i="175"/>
  <c r="BD121" i="175"/>
  <c r="AN121" i="175"/>
  <c r="AM121" i="175"/>
  <c r="AK121" i="175"/>
  <c r="AC121" i="175"/>
  <c r="AA121" i="175"/>
  <c r="C121" i="175"/>
  <c r="B121" i="175"/>
  <c r="BD120" i="175"/>
  <c r="AN120" i="175"/>
  <c r="AK120" i="175"/>
  <c r="AC120" i="175"/>
  <c r="AA120" i="175"/>
  <c r="AM120" i="175" s="1"/>
  <c r="C120" i="175"/>
  <c r="B120" i="175"/>
  <c r="BD119" i="175"/>
  <c r="AN119" i="175"/>
  <c r="AK119" i="175"/>
  <c r="AC119" i="175"/>
  <c r="AA119" i="175"/>
  <c r="AM119" i="175" s="1"/>
  <c r="C119" i="175"/>
  <c r="B119" i="175"/>
  <c r="BD118" i="175"/>
  <c r="AN118" i="175"/>
  <c r="AK118" i="175"/>
  <c r="AC118" i="175"/>
  <c r="AA118" i="175"/>
  <c r="AM118" i="175" s="1"/>
  <c r="G118" i="175"/>
  <c r="F118" i="175"/>
  <c r="E118" i="175"/>
  <c r="C118" i="175"/>
  <c r="B118" i="175"/>
  <c r="AN117" i="175"/>
  <c r="AK117" i="175"/>
  <c r="AC117" i="175"/>
  <c r="AA117" i="175"/>
  <c r="AM117" i="175" s="1"/>
  <c r="V117" i="175"/>
  <c r="P117" i="175"/>
  <c r="BD117" i="175" s="1"/>
  <c r="G117" i="175"/>
  <c r="F117" i="175"/>
  <c r="E117" i="175"/>
  <c r="D117" i="175"/>
  <c r="C117" i="175"/>
  <c r="AN116" i="175"/>
  <c r="AK116" i="175"/>
  <c r="AC116" i="175"/>
  <c r="AA116" i="175"/>
  <c r="AM116" i="175" s="1"/>
  <c r="V116" i="175"/>
  <c r="P116" i="175"/>
  <c r="B116" i="175" s="1"/>
  <c r="G116" i="175"/>
  <c r="F116" i="175"/>
  <c r="E116" i="175"/>
  <c r="D116" i="175"/>
  <c r="C116" i="175"/>
  <c r="AN115" i="175"/>
  <c r="AK115" i="175"/>
  <c r="AC115" i="175"/>
  <c r="AA115" i="175"/>
  <c r="AM115" i="175" s="1"/>
  <c r="V115" i="175"/>
  <c r="P115" i="175"/>
  <c r="G115" i="175"/>
  <c r="F115" i="175"/>
  <c r="E115" i="175"/>
  <c r="D115" i="175"/>
  <c r="C115" i="175"/>
  <c r="AN114" i="175"/>
  <c r="AK114" i="175"/>
  <c r="AC114" i="175"/>
  <c r="AA114" i="175"/>
  <c r="AM114" i="175" s="1"/>
  <c r="V114" i="175"/>
  <c r="P114" i="175"/>
  <c r="BD114" i="175" s="1"/>
  <c r="G114" i="175"/>
  <c r="F114" i="175"/>
  <c r="E114" i="175"/>
  <c r="D114" i="175"/>
  <c r="C114" i="175"/>
  <c r="AN113" i="175"/>
  <c r="AK113" i="175"/>
  <c r="AC113" i="175"/>
  <c r="V113" i="175"/>
  <c r="P113" i="175"/>
  <c r="B113" i="175" s="1"/>
  <c r="G113" i="175"/>
  <c r="F113" i="175"/>
  <c r="E113" i="175"/>
  <c r="D113" i="175"/>
  <c r="C113" i="175"/>
  <c r="AN112" i="175"/>
  <c r="AK112" i="175"/>
  <c r="AC112" i="175"/>
  <c r="V112" i="175"/>
  <c r="P112" i="175"/>
  <c r="G112" i="175"/>
  <c r="F112" i="175"/>
  <c r="E112" i="175"/>
  <c r="D112" i="175"/>
  <c r="C112" i="175"/>
  <c r="BD111" i="175"/>
  <c r="AN111" i="175"/>
  <c r="AK111" i="175"/>
  <c r="AC111" i="175"/>
  <c r="V111" i="175"/>
  <c r="G111" i="175"/>
  <c r="F111" i="175"/>
  <c r="E111" i="175"/>
  <c r="D111" i="175"/>
  <c r="C111" i="175"/>
  <c r="B111" i="175"/>
  <c r="BD110" i="175"/>
  <c r="E110" i="175"/>
  <c r="B110" i="175"/>
  <c r="BD109" i="175"/>
  <c r="E109" i="175"/>
  <c r="B109" i="175"/>
  <c r="BD108" i="175"/>
  <c r="AF108" i="175"/>
  <c r="AK108" i="175" s="1"/>
  <c r="B108" i="175"/>
  <c r="BD107" i="175"/>
  <c r="T107" i="175"/>
  <c r="Q107" i="175" s="1"/>
  <c r="Q109" i="175" s="1"/>
  <c r="S107" i="175"/>
  <c r="R107" i="175"/>
  <c r="R111" i="175" s="1"/>
  <c r="H107" i="175"/>
  <c r="E107" i="175" s="1"/>
  <c r="G107" i="175"/>
  <c r="G81" i="175" s="1"/>
  <c r="F107" i="175"/>
  <c r="F85" i="175" s="1"/>
  <c r="B107" i="175"/>
  <c r="BD106" i="175"/>
  <c r="B106" i="175"/>
  <c r="BD105" i="175"/>
  <c r="AM105" i="175"/>
  <c r="AL105" i="175"/>
  <c r="B105" i="175"/>
  <c r="BD104" i="175"/>
  <c r="AI104" i="175"/>
  <c r="B104" i="175"/>
  <c r="BD103" i="175"/>
  <c r="B103" i="175"/>
  <c r="BD102" i="175"/>
  <c r="B102" i="175"/>
  <c r="BD101" i="175"/>
  <c r="AB101" i="175"/>
  <c r="F101" i="175"/>
  <c r="B101" i="175"/>
  <c r="BD100" i="175"/>
  <c r="B100" i="175"/>
  <c r="BD99" i="175"/>
  <c r="B99" i="175"/>
  <c r="BD98" i="175"/>
  <c r="AN98" i="175"/>
  <c r="AK98" i="175"/>
  <c r="AC98" i="175"/>
  <c r="AA98" i="175"/>
  <c r="AM98" i="175" s="1"/>
  <c r="C98" i="175"/>
  <c r="B98" i="175"/>
  <c r="BD97" i="175"/>
  <c r="AN97" i="175"/>
  <c r="AK97" i="175"/>
  <c r="AC97" i="175"/>
  <c r="AA97" i="175"/>
  <c r="C97" i="175"/>
  <c r="B97" i="175"/>
  <c r="BD96" i="175"/>
  <c r="AN96" i="175"/>
  <c r="AK96" i="175"/>
  <c r="AC96" i="175"/>
  <c r="AA96" i="175"/>
  <c r="AM96" i="175" s="1"/>
  <c r="C96" i="175"/>
  <c r="B96" i="175"/>
  <c r="BD95" i="175"/>
  <c r="AN95" i="175"/>
  <c r="AK95" i="175"/>
  <c r="AC95" i="175"/>
  <c r="AA95" i="175"/>
  <c r="AM95" i="175" s="1"/>
  <c r="C95" i="175"/>
  <c r="B95" i="175"/>
  <c r="BD94" i="175"/>
  <c r="AN94" i="175"/>
  <c r="AK94" i="175"/>
  <c r="AC94" i="175"/>
  <c r="AA94" i="175"/>
  <c r="AM94" i="175" s="1"/>
  <c r="C94" i="175"/>
  <c r="B94" i="175"/>
  <c r="BD93" i="175"/>
  <c r="AN93" i="175"/>
  <c r="AK93" i="175"/>
  <c r="AC93" i="175"/>
  <c r="AA93" i="175"/>
  <c r="AM93" i="175" s="1"/>
  <c r="C93" i="175"/>
  <c r="B93" i="175"/>
  <c r="BD92" i="175"/>
  <c r="AN92" i="175"/>
  <c r="AK92" i="175"/>
  <c r="AC92" i="175"/>
  <c r="AA92" i="175"/>
  <c r="AM92" i="175" s="1"/>
  <c r="C92" i="175"/>
  <c r="B92" i="175"/>
  <c r="BD91" i="175"/>
  <c r="AN91" i="175"/>
  <c r="AK91" i="175"/>
  <c r="AC91" i="175"/>
  <c r="AA91" i="175"/>
  <c r="AM91" i="175" s="1"/>
  <c r="C91" i="175"/>
  <c r="B91" i="175"/>
  <c r="BI90" i="175"/>
  <c r="BH90" i="175"/>
  <c r="BG90" i="175"/>
  <c r="BF90" i="175"/>
  <c r="BE90" i="175"/>
  <c r="AN90" i="175"/>
  <c r="AK90" i="175"/>
  <c r="AC90" i="175"/>
  <c r="AA90" i="175"/>
  <c r="AM90" i="175" s="1"/>
  <c r="P90" i="175"/>
  <c r="BD90" i="175" s="1"/>
  <c r="C90" i="175"/>
  <c r="AN89" i="175"/>
  <c r="AK89" i="175"/>
  <c r="AC89" i="175"/>
  <c r="AA89" i="175"/>
  <c r="AM89" i="175" s="1"/>
  <c r="P89" i="175"/>
  <c r="BD89" i="175" s="1"/>
  <c r="C89" i="175"/>
  <c r="AN88" i="175"/>
  <c r="AK88" i="175"/>
  <c r="AC88" i="175"/>
  <c r="AA88" i="175"/>
  <c r="AM88" i="175" s="1"/>
  <c r="P88" i="175"/>
  <c r="BD88" i="175" s="1"/>
  <c r="C88" i="175"/>
  <c r="B88" i="175"/>
  <c r="AN87" i="175"/>
  <c r="AK87" i="175"/>
  <c r="AC87" i="175"/>
  <c r="AA87" i="175"/>
  <c r="AM87" i="175" s="1"/>
  <c r="P87" i="175"/>
  <c r="C87" i="175"/>
  <c r="BO86" i="175"/>
  <c r="AN86" i="175"/>
  <c r="AK86" i="175"/>
  <c r="AC86" i="175"/>
  <c r="AA86" i="175"/>
  <c r="AM86" i="175" s="1"/>
  <c r="P86" i="175"/>
  <c r="BD86" i="175" s="1"/>
  <c r="F86" i="175"/>
  <c r="C86" i="175"/>
  <c r="BB85" i="175"/>
  <c r="BA85" i="175"/>
  <c r="AZ85" i="175"/>
  <c r="AN85" i="175"/>
  <c r="AK85" i="175"/>
  <c r="AC85" i="175"/>
  <c r="AA85" i="175"/>
  <c r="AM85" i="175" s="1"/>
  <c r="P85" i="175"/>
  <c r="D85" i="175"/>
  <c r="C85" i="175"/>
  <c r="AN84" i="175"/>
  <c r="AK84" i="175"/>
  <c r="AC84" i="175"/>
  <c r="AA84" i="175"/>
  <c r="AM84" i="175" s="1"/>
  <c r="P84" i="175"/>
  <c r="D84" i="175"/>
  <c r="C84" i="175"/>
  <c r="AN83" i="175"/>
  <c r="AK83" i="175"/>
  <c r="AC83" i="175"/>
  <c r="AA83" i="175"/>
  <c r="AM83" i="175" s="1"/>
  <c r="P83" i="175"/>
  <c r="BD83" i="175" s="1"/>
  <c r="D83" i="175"/>
  <c r="C83" i="175"/>
  <c r="BA82" i="175"/>
  <c r="AN82" i="175"/>
  <c r="AK82" i="175"/>
  <c r="AC82" i="175"/>
  <c r="AA82" i="175"/>
  <c r="AM82" i="175" s="1"/>
  <c r="P82" i="175"/>
  <c r="B82" i="175" s="1"/>
  <c r="D82" i="175"/>
  <c r="C82" i="175"/>
  <c r="BA81" i="175"/>
  <c r="AN81" i="175"/>
  <c r="AK81" i="175"/>
  <c r="AC81" i="175"/>
  <c r="AA81" i="175"/>
  <c r="AM81" i="175" s="1"/>
  <c r="P81" i="175"/>
  <c r="F81" i="175"/>
  <c r="D81" i="175"/>
  <c r="C81" i="175"/>
  <c r="BA80" i="175"/>
  <c r="AN80" i="175"/>
  <c r="AK80" i="175"/>
  <c r="AC80" i="175"/>
  <c r="AA80" i="175"/>
  <c r="AM80" i="175" s="1"/>
  <c r="P80" i="175"/>
  <c r="F80" i="175"/>
  <c r="D80" i="175"/>
  <c r="C80" i="175"/>
  <c r="BA79" i="175"/>
  <c r="AN79" i="175"/>
  <c r="AK79" i="175"/>
  <c r="AC79" i="175"/>
  <c r="AA79" i="175"/>
  <c r="AM79" i="175" s="1"/>
  <c r="P79" i="175"/>
  <c r="F79" i="175"/>
  <c r="D79" i="175"/>
  <c r="C79" i="175"/>
  <c r="BD78" i="175"/>
  <c r="BA78" i="175"/>
  <c r="B78" i="175"/>
  <c r="BD77" i="175"/>
  <c r="BA77" i="175"/>
  <c r="B77" i="175"/>
  <c r="BD76" i="175"/>
  <c r="BA76" i="175"/>
  <c r="AF76" i="175"/>
  <c r="B76" i="175"/>
  <c r="BD75" i="175"/>
  <c r="BA75" i="175"/>
  <c r="T75" i="175"/>
  <c r="X72" i="175" s="1"/>
  <c r="S75" i="175"/>
  <c r="S91" i="175" s="1"/>
  <c r="R75" i="175"/>
  <c r="R80" i="175" s="1"/>
  <c r="B75" i="175"/>
  <c r="BD74" i="175"/>
  <c r="BA74" i="175"/>
  <c r="B74" i="175"/>
  <c r="BD73" i="175"/>
  <c r="BA73" i="175"/>
  <c r="AM73" i="175"/>
  <c r="AL73" i="175"/>
  <c r="B73" i="175"/>
  <c r="BD72" i="175"/>
  <c r="BA72" i="175"/>
  <c r="AI72" i="175"/>
  <c r="B72" i="175"/>
  <c r="BD71" i="175"/>
  <c r="BA71" i="175"/>
  <c r="B71" i="175"/>
  <c r="BD70" i="175"/>
  <c r="BA70" i="175"/>
  <c r="B70" i="175"/>
  <c r="BD69" i="175"/>
  <c r="BA69" i="175"/>
  <c r="AO69" i="175"/>
  <c r="AO245" i="175" s="1"/>
  <c r="AB69" i="175"/>
  <c r="B69" i="175"/>
  <c r="BD68" i="175"/>
  <c r="BA68" i="175"/>
  <c r="B68" i="175"/>
  <c r="BD67" i="175"/>
  <c r="BA67" i="175"/>
  <c r="B67" i="175"/>
  <c r="BD66" i="175"/>
  <c r="BA66" i="175"/>
  <c r="AN66" i="175"/>
  <c r="AK66" i="175"/>
  <c r="AC66" i="175"/>
  <c r="AA66" i="175"/>
  <c r="AM66" i="175" s="1"/>
  <c r="C66" i="175"/>
  <c r="B66" i="175"/>
  <c r="BD65" i="175"/>
  <c r="BA65" i="175"/>
  <c r="AN65" i="175"/>
  <c r="AK65" i="175"/>
  <c r="AC65" i="175"/>
  <c r="AA65" i="175"/>
  <c r="C65" i="175"/>
  <c r="B65" i="175"/>
  <c r="BD64" i="175"/>
  <c r="BA64" i="175"/>
  <c r="AN64" i="175"/>
  <c r="AK64" i="175"/>
  <c r="AC64" i="175"/>
  <c r="AA64" i="175"/>
  <c r="AM64" i="175" s="1"/>
  <c r="C64" i="175"/>
  <c r="B64" i="175"/>
  <c r="BD63" i="175"/>
  <c r="BA63" i="175"/>
  <c r="AN63" i="175"/>
  <c r="AK63" i="175"/>
  <c r="AC63" i="175"/>
  <c r="AA63" i="175"/>
  <c r="AM63" i="175" s="1"/>
  <c r="C63" i="175"/>
  <c r="B63" i="175"/>
  <c r="BD62" i="175"/>
  <c r="BA62" i="175"/>
  <c r="AN62" i="175"/>
  <c r="AK62" i="175"/>
  <c r="AC62" i="175"/>
  <c r="AA62" i="175"/>
  <c r="AM62" i="175" s="1"/>
  <c r="C62" i="175"/>
  <c r="B62" i="175"/>
  <c r="BD61" i="175"/>
  <c r="BA61" i="175"/>
  <c r="AN61" i="175"/>
  <c r="AK61" i="175"/>
  <c r="AC61" i="175"/>
  <c r="AA61" i="175"/>
  <c r="AM61" i="175" s="1"/>
  <c r="C61" i="175"/>
  <c r="B61" i="175"/>
  <c r="BD60" i="175"/>
  <c r="BA60" i="175"/>
  <c r="AN60" i="175"/>
  <c r="AK60" i="175"/>
  <c r="AC60" i="175"/>
  <c r="AA60" i="175"/>
  <c r="AM60" i="175" s="1"/>
  <c r="C60" i="175"/>
  <c r="B60" i="175"/>
  <c r="BD59" i="175"/>
  <c r="BA59" i="175"/>
  <c r="AN59" i="175"/>
  <c r="AK59" i="175"/>
  <c r="AC59" i="175"/>
  <c r="AA59" i="175"/>
  <c r="AM59" i="175" s="1"/>
  <c r="C59" i="175"/>
  <c r="B59" i="175"/>
  <c r="BA58" i="175"/>
  <c r="AN58" i="175"/>
  <c r="AK58" i="175"/>
  <c r="AC58" i="175"/>
  <c r="AA58" i="175"/>
  <c r="AM58" i="175" s="1"/>
  <c r="V58" i="175"/>
  <c r="P58" i="175"/>
  <c r="D58" i="175"/>
  <c r="C58" i="175"/>
  <c r="BA57" i="175"/>
  <c r="AN57" i="175"/>
  <c r="AK57" i="175"/>
  <c r="AC57" i="175"/>
  <c r="AA57" i="175"/>
  <c r="AM57" i="175" s="1"/>
  <c r="V57" i="175"/>
  <c r="P57" i="175"/>
  <c r="B57" i="175" s="1"/>
  <c r="D57" i="175"/>
  <c r="C57" i="175"/>
  <c r="BA56" i="175"/>
  <c r="AN56" i="175"/>
  <c r="AK56" i="175"/>
  <c r="AC56" i="175"/>
  <c r="AA56" i="175"/>
  <c r="AM56" i="175" s="1"/>
  <c r="V56" i="175"/>
  <c r="P56" i="175"/>
  <c r="BD56" i="175" s="1"/>
  <c r="D56" i="175"/>
  <c r="C56" i="175"/>
  <c r="B56" i="175"/>
  <c r="BA55" i="175"/>
  <c r="AN55" i="175"/>
  <c r="AK55" i="175"/>
  <c r="AC55" i="175"/>
  <c r="AA55" i="175"/>
  <c r="AM55" i="175" s="1"/>
  <c r="V55" i="175"/>
  <c r="P55" i="175"/>
  <c r="BD55" i="175" s="1"/>
  <c r="D55" i="175"/>
  <c r="C55" i="175"/>
  <c r="B55" i="175"/>
  <c r="BA54" i="175"/>
  <c r="AN54" i="175"/>
  <c r="AK54" i="175"/>
  <c r="AC54" i="175"/>
  <c r="V54" i="175"/>
  <c r="P54" i="175"/>
  <c r="D54" i="175"/>
  <c r="C54" i="175"/>
  <c r="BA53" i="175"/>
  <c r="AN53" i="175"/>
  <c r="AK53" i="175"/>
  <c r="AC53" i="175"/>
  <c r="V53" i="175"/>
  <c r="P53" i="175"/>
  <c r="BD53" i="175" s="1"/>
  <c r="F53" i="175"/>
  <c r="D53" i="175"/>
  <c r="C53" i="175"/>
  <c r="BA52" i="175"/>
  <c r="AN52" i="175"/>
  <c r="AK52" i="175"/>
  <c r="AC52" i="175"/>
  <c r="V52" i="175"/>
  <c r="P52" i="175"/>
  <c r="D52" i="175"/>
  <c r="C52" i="175"/>
  <c r="BA51" i="175"/>
  <c r="AN51" i="175"/>
  <c r="AK51" i="175"/>
  <c r="AC51" i="175"/>
  <c r="V51" i="175"/>
  <c r="S51" i="175"/>
  <c r="P51" i="175"/>
  <c r="D51" i="175"/>
  <c r="C51" i="175"/>
  <c r="BA50" i="175"/>
  <c r="AN50" i="175"/>
  <c r="AK50" i="175"/>
  <c r="AC50" i="175"/>
  <c r="V50" i="175"/>
  <c r="P50" i="175"/>
  <c r="D50" i="175"/>
  <c r="C50" i="175"/>
  <c r="BA49" i="175"/>
  <c r="AN49" i="175"/>
  <c r="AK49" i="175"/>
  <c r="AC49" i="175"/>
  <c r="V49" i="175"/>
  <c r="P49" i="175"/>
  <c r="D49" i="175"/>
  <c r="C49" i="175"/>
  <c r="BA48" i="175"/>
  <c r="AN48" i="175"/>
  <c r="AK48" i="175"/>
  <c r="AC48" i="175"/>
  <c r="V48" i="175"/>
  <c r="P48" i="175"/>
  <c r="B48" i="175" s="1"/>
  <c r="D48" i="175"/>
  <c r="C48" i="175"/>
  <c r="BD47" i="175"/>
  <c r="BA47" i="175"/>
  <c r="AN47" i="175"/>
  <c r="AK47" i="175"/>
  <c r="AC47" i="175"/>
  <c r="V47" i="175"/>
  <c r="D47" i="175"/>
  <c r="C47" i="175"/>
  <c r="B47" i="175"/>
  <c r="BD46" i="175"/>
  <c r="BA46" i="175"/>
  <c r="B46" i="175"/>
  <c r="BD45" i="175"/>
  <c r="BA45" i="175"/>
  <c r="B45" i="175"/>
  <c r="BD44" i="175"/>
  <c r="BA44" i="175"/>
  <c r="AF44" i="175"/>
  <c r="AA44" i="175"/>
  <c r="B44" i="175"/>
  <c r="BD43" i="175"/>
  <c r="BA43" i="175"/>
  <c r="T43" i="175"/>
  <c r="AA43" i="175" s="1"/>
  <c r="S43" i="175"/>
  <c r="S50" i="175" s="1"/>
  <c r="S59" i="175" s="1"/>
  <c r="R43" i="175"/>
  <c r="R53" i="175" s="1"/>
  <c r="Q43" i="175"/>
  <c r="Q54" i="175" s="1"/>
  <c r="H43" i="175"/>
  <c r="G43" i="175"/>
  <c r="G58" i="175" s="1"/>
  <c r="F43" i="175"/>
  <c r="F49" i="175" s="1"/>
  <c r="B43" i="175"/>
  <c r="BD42" i="175"/>
  <c r="BA42" i="175"/>
  <c r="AA42" i="175"/>
  <c r="B42" i="175"/>
  <c r="BD41" i="175"/>
  <c r="BA41" i="175"/>
  <c r="AM41" i="175"/>
  <c r="AL41" i="175"/>
  <c r="AA41" i="175"/>
  <c r="B41" i="175"/>
  <c r="BD40" i="175"/>
  <c r="BA40" i="175"/>
  <c r="AI40" i="175"/>
  <c r="X40" i="175"/>
  <c r="AA40" i="175" s="1"/>
  <c r="B40" i="175"/>
  <c r="BD39" i="175"/>
  <c r="BA39" i="175"/>
  <c r="AA39" i="175"/>
  <c r="B39" i="175"/>
  <c r="BD38" i="175"/>
  <c r="BA38" i="175"/>
  <c r="AA38" i="175"/>
  <c r="B38" i="175"/>
  <c r="BD37" i="175"/>
  <c r="BA37" i="175"/>
  <c r="AO37" i="175"/>
  <c r="AN37" i="175"/>
  <c r="AI41" i="175" s="1"/>
  <c r="AB37" i="175"/>
  <c r="AA37" i="175"/>
  <c r="F37" i="175"/>
  <c r="B37" i="175"/>
  <c r="BD36" i="175"/>
  <c r="BA36" i="175"/>
  <c r="BD35" i="175"/>
  <c r="BA35" i="175"/>
  <c r="N35" i="175"/>
  <c r="M35" i="175"/>
  <c r="L35" i="175"/>
  <c r="K35" i="175"/>
  <c r="J35" i="175"/>
  <c r="I35" i="175"/>
  <c r="H35" i="175"/>
  <c r="G35" i="175"/>
  <c r="F35" i="175"/>
  <c r="E35" i="175"/>
  <c r="D35" i="175"/>
  <c r="C35" i="175"/>
  <c r="BD34" i="175"/>
  <c r="BA34" i="175"/>
  <c r="BD33" i="175"/>
  <c r="BA33" i="175"/>
  <c r="BD32" i="175"/>
  <c r="BA32" i="175"/>
  <c r="BD31" i="175"/>
  <c r="BA31" i="175"/>
  <c r="BD30" i="175"/>
  <c r="BA30" i="175"/>
  <c r="BD29" i="175"/>
  <c r="BA29" i="175"/>
  <c r="AL29" i="175"/>
  <c r="AC29" i="175"/>
  <c r="AB29" i="175"/>
  <c r="U29" i="175"/>
  <c r="T29" i="175"/>
  <c r="BD28" i="175"/>
  <c r="BA28" i="175"/>
  <c r="BD27" i="175"/>
  <c r="BA27" i="175"/>
  <c r="AL27" i="175"/>
  <c r="AC27" i="175"/>
  <c r="AB27" i="175"/>
  <c r="U27" i="175"/>
  <c r="T27" i="175"/>
  <c r="BD26" i="175"/>
  <c r="BA26" i="175"/>
  <c r="BD25" i="175"/>
  <c r="BA25" i="175"/>
  <c r="AL25" i="175"/>
  <c r="AC25" i="175"/>
  <c r="AB25" i="175"/>
  <c r="U25" i="175"/>
  <c r="T25" i="175"/>
  <c r="BD24" i="175"/>
  <c r="BA24" i="175"/>
  <c r="BD23" i="175"/>
  <c r="BA23" i="175"/>
  <c r="AL23" i="175"/>
  <c r="AC23" i="175"/>
  <c r="AB23" i="175"/>
  <c r="U23" i="175"/>
  <c r="T23" i="175"/>
  <c r="BD22" i="175"/>
  <c r="BA22" i="175"/>
  <c r="BD21" i="175"/>
  <c r="BA21" i="175"/>
  <c r="AL21" i="175"/>
  <c r="AC21" i="175"/>
  <c r="AB21" i="175"/>
  <c r="U21" i="175"/>
  <c r="T21" i="175"/>
  <c r="BD20" i="175"/>
  <c r="BA20" i="175"/>
  <c r="BD19" i="175"/>
  <c r="BA19" i="175"/>
  <c r="AL19" i="175"/>
  <c r="U19" i="175"/>
  <c r="AB19" i="175" s="1"/>
  <c r="T19" i="175"/>
  <c r="BD18" i="175"/>
  <c r="BA18" i="175"/>
  <c r="BD17" i="175"/>
  <c r="BA17" i="175"/>
  <c r="BD16" i="175"/>
  <c r="BA16" i="175"/>
  <c r="AA111" i="175" s="1"/>
  <c r="AO16" i="175"/>
  <c r="BD15" i="175"/>
  <c r="BD14" i="175"/>
  <c r="BD13" i="175"/>
  <c r="BD12" i="175"/>
  <c r="AZ12" i="175"/>
  <c r="BD11" i="175"/>
  <c r="BD10" i="175"/>
  <c r="BD9" i="175"/>
  <c r="BD8" i="175"/>
  <c r="BV7" i="175"/>
  <c r="BD7" i="175"/>
  <c r="BV6" i="175" a="1"/>
  <c r="BV6" i="175" s="1"/>
  <c r="BD6" i="175"/>
  <c r="AN6" i="175"/>
  <c r="Z5" i="175"/>
  <c r="P5" i="175"/>
  <c r="N5" i="175"/>
  <c r="B5" i="175"/>
  <c r="AJ4" i="175"/>
  <c r="BS2" i="175"/>
  <c r="BR2" i="175"/>
  <c r="BQ2" i="175"/>
  <c r="BP2" i="175"/>
  <c r="BO2" i="175"/>
  <c r="BN2" i="175"/>
  <c r="BM2" i="175"/>
  <c r="BK2" i="175"/>
  <c r="BI2" i="175"/>
  <c r="BH2" i="175"/>
  <c r="BG2" i="175"/>
  <c r="BF2" i="175"/>
  <c r="BE2" i="175"/>
  <c r="BD2" i="175"/>
  <c r="BB2" i="175"/>
  <c r="BA2" i="175"/>
  <c r="AZ2" i="175"/>
  <c r="AO2" i="175"/>
  <c r="AN2" i="175"/>
  <c r="AM2" i="175"/>
  <c r="AL2" i="175"/>
  <c r="AK2" i="175"/>
  <c r="AJ2" i="175"/>
  <c r="AI2" i="175"/>
  <c r="AH2" i="175"/>
  <c r="AG2" i="175"/>
  <c r="AF2" i="175"/>
  <c r="AE2" i="175"/>
  <c r="AD2" i="175"/>
  <c r="AC2" i="175"/>
  <c r="AB2" i="175"/>
  <c r="AA2" i="175"/>
  <c r="Z2" i="175"/>
  <c r="Y2" i="175"/>
  <c r="X2" i="175"/>
  <c r="W2" i="175"/>
  <c r="V2" i="175"/>
  <c r="U2" i="175"/>
  <c r="T2" i="175"/>
  <c r="S2" i="175"/>
  <c r="R2" i="175"/>
  <c r="Q2" i="175"/>
  <c r="P2" i="175"/>
  <c r="O2" i="175"/>
  <c r="N2" i="175"/>
  <c r="M2" i="175"/>
  <c r="L2" i="175"/>
  <c r="K2" i="175"/>
  <c r="J2" i="175"/>
  <c r="I2" i="175"/>
  <c r="H2" i="175"/>
  <c r="G2" i="175"/>
  <c r="F2" i="175"/>
  <c r="E2" i="175"/>
  <c r="D2" i="175"/>
  <c r="C2" i="175"/>
  <c r="B2" i="175"/>
  <c r="BW1" i="175"/>
  <c r="BV1" i="175"/>
  <c r="BS1" i="175"/>
  <c r="BR1" i="175"/>
  <c r="BQ1" i="175"/>
  <c r="BP1" i="175"/>
  <c r="BO1" i="175"/>
  <c r="BN1" i="175"/>
  <c r="BM1" i="175"/>
  <c r="BK1" i="175"/>
  <c r="BI1" i="175"/>
  <c r="BH1" i="175"/>
  <c r="BG1" i="175"/>
  <c r="BF1" i="175"/>
  <c r="BE1" i="175"/>
  <c r="BD1" i="175"/>
  <c r="BB1" i="175"/>
  <c r="BA1" i="175"/>
  <c r="AZ1" i="175"/>
  <c r="AO1" i="175"/>
  <c r="AN1" i="175"/>
  <c r="AM1" i="175"/>
  <c r="AL1" i="175"/>
  <c r="AK1" i="175"/>
  <c r="AJ1" i="175"/>
  <c r="AI1" i="175"/>
  <c r="AH1" i="175"/>
  <c r="AG1" i="175"/>
  <c r="AF1" i="175"/>
  <c r="AE1" i="175"/>
  <c r="AD1" i="175"/>
  <c r="AC1" i="175"/>
  <c r="AB1" i="175"/>
  <c r="AA1" i="175"/>
  <c r="Z1" i="175"/>
  <c r="Y1" i="175"/>
  <c r="X1" i="175"/>
  <c r="W1" i="175"/>
  <c r="V1" i="175"/>
  <c r="U1" i="175"/>
  <c r="T1" i="175"/>
  <c r="S1" i="175"/>
  <c r="R1" i="175"/>
  <c r="Q1" i="175"/>
  <c r="P1" i="175"/>
  <c r="O1" i="175"/>
  <c r="N1" i="175"/>
  <c r="M1" i="175"/>
  <c r="L1" i="175"/>
  <c r="K1" i="175"/>
  <c r="J1" i="175"/>
  <c r="I1" i="175"/>
  <c r="H1" i="175"/>
  <c r="G1" i="175"/>
  <c r="F1" i="175"/>
  <c r="E1" i="175"/>
  <c r="D1" i="175"/>
  <c r="C1" i="175"/>
  <c r="B1" i="175"/>
  <c r="A1" i="175"/>
  <c r="BK702" i="174"/>
  <c r="BI702" i="174"/>
  <c r="AY701" i="174"/>
  <c r="A701" i="174"/>
  <c r="AY700" i="174"/>
  <c r="AT700" i="174"/>
  <c r="AS700" i="174"/>
  <c r="AQ700" i="174"/>
  <c r="AM700" i="174"/>
  <c r="AL700" i="174"/>
  <c r="AK700" i="174"/>
  <c r="AI700" i="174"/>
  <c r="AO700" i="174" s="1"/>
  <c r="AG700" i="174"/>
  <c r="AF700" i="174"/>
  <c r="E700" i="174"/>
  <c r="D700" i="174"/>
  <c r="C700" i="174"/>
  <c r="A700" i="174"/>
  <c r="B700" i="174" s="1"/>
  <c r="AY699" i="174"/>
  <c r="AT699" i="174"/>
  <c r="AS699" i="174"/>
  <c r="AQ699" i="174"/>
  <c r="AM699" i="174"/>
  <c r="AL699" i="174"/>
  <c r="AK699" i="174"/>
  <c r="AI699" i="174"/>
  <c r="AF699" i="174"/>
  <c r="AG699" i="174" s="1"/>
  <c r="G699" i="174"/>
  <c r="E699" i="174"/>
  <c r="B699" i="174"/>
  <c r="A699" i="174"/>
  <c r="AY698" i="174"/>
  <c r="AQ698" i="174"/>
  <c r="AO698" i="174"/>
  <c r="AM698" i="174"/>
  <c r="AL698" i="174"/>
  <c r="AK698" i="174"/>
  <c r="AI698" i="174"/>
  <c r="AJ698" i="174" s="1"/>
  <c r="AF698" i="174"/>
  <c r="F698" i="174"/>
  <c r="D698" i="174"/>
  <c r="A698" i="174"/>
  <c r="B698" i="174" s="1"/>
  <c r="AY697" i="174"/>
  <c r="AT697" i="174"/>
  <c r="AQ697" i="174"/>
  <c r="AM697" i="174"/>
  <c r="AL697" i="174"/>
  <c r="AK697" i="174"/>
  <c r="AI697" i="174"/>
  <c r="AG697" i="174"/>
  <c r="AF697" i="174"/>
  <c r="AS697" i="174" s="1"/>
  <c r="F697" i="174"/>
  <c r="E697" i="174"/>
  <c r="D697" i="174"/>
  <c r="B697" i="174"/>
  <c r="A697" i="174"/>
  <c r="AY696" i="174"/>
  <c r="AT696" i="174"/>
  <c r="AQ696" i="174"/>
  <c r="AM696" i="174"/>
  <c r="AL696" i="174"/>
  <c r="AK696" i="174"/>
  <c r="AI696" i="174"/>
  <c r="AF696" i="174"/>
  <c r="B696" i="174"/>
  <c r="F696" i="174" s="1"/>
  <c r="A696" i="174"/>
  <c r="AQ695" i="174"/>
  <c r="AM695" i="174"/>
  <c r="AL695" i="174"/>
  <c r="AK695" i="174"/>
  <c r="AJ695" i="174"/>
  <c r="AI695" i="174"/>
  <c r="AO695" i="174" s="1"/>
  <c r="AF695" i="174"/>
  <c r="A695" i="174"/>
  <c r="AY695" i="174" s="1"/>
  <c r="AY694" i="174"/>
  <c r="AT694" i="174"/>
  <c r="AS694" i="174"/>
  <c r="AQ694" i="174"/>
  <c r="AO694" i="174"/>
  <c r="AM694" i="174"/>
  <c r="AL694" i="174"/>
  <c r="AK694" i="174"/>
  <c r="AJ694" i="174"/>
  <c r="AI694" i="174"/>
  <c r="AG694" i="174"/>
  <c r="AF694" i="174"/>
  <c r="G694" i="174"/>
  <c r="F694" i="174"/>
  <c r="C694" i="174"/>
  <c r="A694" i="174"/>
  <c r="B694" i="174" s="1"/>
  <c r="AY693" i="174"/>
  <c r="AT693" i="174"/>
  <c r="AS693" i="174"/>
  <c r="AQ693" i="174"/>
  <c r="AO693" i="174"/>
  <c r="AM693" i="174"/>
  <c r="AL693" i="174"/>
  <c r="AK693" i="174"/>
  <c r="AI693" i="174"/>
  <c r="AJ693" i="174" s="1"/>
  <c r="AG693" i="174"/>
  <c r="AF693" i="174"/>
  <c r="B693" i="174"/>
  <c r="A693" i="174"/>
  <c r="AY692" i="174"/>
  <c r="AS692" i="174"/>
  <c r="AQ692" i="174"/>
  <c r="AO692" i="174"/>
  <c r="AM692" i="174"/>
  <c r="AL692" i="174"/>
  <c r="AK692" i="174"/>
  <c r="AI692" i="174"/>
  <c r="AJ692" i="174" s="1"/>
  <c r="AG692" i="174"/>
  <c r="AF692" i="174"/>
  <c r="AT692" i="174" s="1"/>
  <c r="C692" i="174"/>
  <c r="B692" i="174"/>
  <c r="A692" i="174"/>
  <c r="AT691" i="174"/>
  <c r="AS691" i="174"/>
  <c r="AQ691" i="174"/>
  <c r="AO691" i="174"/>
  <c r="AM691" i="174"/>
  <c r="AL691" i="174"/>
  <c r="AK691" i="174"/>
  <c r="AJ691" i="174"/>
  <c r="AI691" i="174"/>
  <c r="AG691" i="174"/>
  <c r="AF691" i="174"/>
  <c r="A691" i="174"/>
  <c r="AT690" i="174"/>
  <c r="AS690" i="174"/>
  <c r="AQ690" i="174"/>
  <c r="AM690" i="174"/>
  <c r="AL690" i="174"/>
  <c r="AK690" i="174"/>
  <c r="AJ690" i="174"/>
  <c r="AI690" i="174"/>
  <c r="AO690" i="174" s="1"/>
  <c r="AF690" i="174"/>
  <c r="AG690" i="174" s="1"/>
  <c r="A690" i="174"/>
  <c r="AY689" i="174"/>
  <c r="AQ689" i="174"/>
  <c r="AO689" i="174"/>
  <c r="AM689" i="174"/>
  <c r="AL689" i="174"/>
  <c r="AK689" i="174"/>
  <c r="AJ689" i="174"/>
  <c r="AI689" i="174"/>
  <c r="AF689" i="174"/>
  <c r="B689" i="174"/>
  <c r="A689" i="174"/>
  <c r="AQ688" i="174"/>
  <c r="AM688" i="174"/>
  <c r="AL688" i="174"/>
  <c r="AK688" i="174"/>
  <c r="AI688" i="174"/>
  <c r="AF688" i="174"/>
  <c r="A688" i="174"/>
  <c r="AY687" i="174"/>
  <c r="AT687" i="174"/>
  <c r="AQ687" i="174"/>
  <c r="AM687" i="174"/>
  <c r="AL687" i="174"/>
  <c r="AK687" i="174"/>
  <c r="AJ687" i="174"/>
  <c r="AI687" i="174"/>
  <c r="AO687" i="174" s="1"/>
  <c r="AG687" i="174"/>
  <c r="AF687" i="174"/>
  <c r="AS687" i="174" s="1"/>
  <c r="B687" i="174"/>
  <c r="A687" i="174"/>
  <c r="AQ686" i="174"/>
  <c r="AO686" i="174"/>
  <c r="AM686" i="174"/>
  <c r="AL686" i="174"/>
  <c r="AK686" i="174"/>
  <c r="AJ686" i="174"/>
  <c r="AI686" i="174"/>
  <c r="AF686" i="174"/>
  <c r="A686" i="174"/>
  <c r="AT685" i="174"/>
  <c r="AS685" i="174"/>
  <c r="AQ685" i="174"/>
  <c r="AM685" i="174"/>
  <c r="AL685" i="174"/>
  <c r="AK685" i="174"/>
  <c r="AI685" i="174"/>
  <c r="AO685" i="174" s="1"/>
  <c r="AF685" i="174"/>
  <c r="AG685" i="174" s="1"/>
  <c r="A685" i="174"/>
  <c r="AT684" i="174"/>
  <c r="AS684" i="174"/>
  <c r="AQ684" i="174"/>
  <c r="AO684" i="174"/>
  <c r="AM684" i="174"/>
  <c r="AL684" i="174"/>
  <c r="AK684" i="174"/>
  <c r="AI684" i="174"/>
  <c r="AJ684" i="174" s="1"/>
  <c r="AG684" i="174"/>
  <c r="AF684" i="174"/>
  <c r="A684" i="174"/>
  <c r="AT683" i="174"/>
  <c r="AQ683" i="174"/>
  <c r="AM683" i="174"/>
  <c r="AL683" i="174"/>
  <c r="AK683" i="174"/>
  <c r="AI683" i="174"/>
  <c r="AG683" i="174"/>
  <c r="AF683" i="174"/>
  <c r="AS683" i="174" s="1"/>
  <c r="A683" i="174"/>
  <c r="AQ682" i="174"/>
  <c r="AM682" i="174"/>
  <c r="AL682" i="174"/>
  <c r="AK682" i="174"/>
  <c r="AJ682" i="174"/>
  <c r="AI682" i="174"/>
  <c r="AO682" i="174" s="1"/>
  <c r="AF682" i="174"/>
  <c r="A682" i="174"/>
  <c r="AY681" i="174"/>
  <c r="AQ681" i="174"/>
  <c r="AO681" i="174"/>
  <c r="AM681" i="174"/>
  <c r="AL681" i="174"/>
  <c r="AK681" i="174"/>
  <c r="AJ681" i="174"/>
  <c r="AI681" i="174"/>
  <c r="AF681" i="174"/>
  <c r="G681" i="174"/>
  <c r="F681" i="174"/>
  <c r="E681" i="174"/>
  <c r="D681" i="174"/>
  <c r="C681" i="174"/>
  <c r="B681" i="174"/>
  <c r="A681" i="174"/>
  <c r="AY680" i="174"/>
  <c r="AT680" i="174"/>
  <c r="AS680" i="174"/>
  <c r="AQ680" i="174"/>
  <c r="AM680" i="174"/>
  <c r="AL680" i="174"/>
  <c r="AK680" i="174"/>
  <c r="AI680" i="174"/>
  <c r="AO680" i="174" s="1"/>
  <c r="AG680" i="174"/>
  <c r="AF680" i="174"/>
  <c r="A680" i="174"/>
  <c r="B680" i="174" s="1"/>
  <c r="AY679" i="174"/>
  <c r="AT679" i="174"/>
  <c r="AS679" i="174"/>
  <c r="AQ679" i="174"/>
  <c r="AO679" i="174"/>
  <c r="AM679" i="174"/>
  <c r="AL679" i="174"/>
  <c r="AK679" i="174"/>
  <c r="AI679" i="174"/>
  <c r="AJ679" i="174" s="1"/>
  <c r="AG679" i="174"/>
  <c r="AF679" i="174"/>
  <c r="A679" i="174"/>
  <c r="B679" i="174" s="1"/>
  <c r="AY678" i="174"/>
  <c r="AT678" i="174"/>
  <c r="AS678" i="174"/>
  <c r="AQ678" i="174"/>
  <c r="AO678" i="174"/>
  <c r="AM678" i="174"/>
  <c r="AL678" i="174"/>
  <c r="AK678" i="174"/>
  <c r="AJ678" i="174"/>
  <c r="AI678" i="174"/>
  <c r="AF678" i="174"/>
  <c r="AG678" i="174" s="1"/>
  <c r="F678" i="174"/>
  <c r="E678" i="174"/>
  <c r="C678" i="174"/>
  <c r="A678" i="174"/>
  <c r="B678" i="174" s="1"/>
  <c r="AT677" i="174"/>
  <c r="AS677" i="174"/>
  <c r="AQ677" i="174"/>
  <c r="AM677" i="174"/>
  <c r="AL677" i="174"/>
  <c r="AK677" i="174"/>
  <c r="AI677" i="174"/>
  <c r="AF677" i="174"/>
  <c r="AG677" i="174" s="1"/>
  <c r="A677" i="174"/>
  <c r="AY677" i="174" s="1"/>
  <c r="AT676" i="174"/>
  <c r="AQ676" i="174"/>
  <c r="AM676" i="174"/>
  <c r="AL676" i="174"/>
  <c r="AK676" i="174"/>
  <c r="AI676" i="174"/>
  <c r="AF676" i="174"/>
  <c r="AS676" i="174" s="1"/>
  <c r="G676" i="174"/>
  <c r="C676" i="174"/>
  <c r="B676" i="174"/>
  <c r="A676" i="174"/>
  <c r="AY676" i="174" s="1"/>
  <c r="AQ675" i="174"/>
  <c r="AM675" i="174"/>
  <c r="AL675" i="174"/>
  <c r="AK675" i="174"/>
  <c r="AI675" i="174"/>
  <c r="AF675" i="174"/>
  <c r="A675" i="174"/>
  <c r="AQ674" i="174"/>
  <c r="AM674" i="174"/>
  <c r="AL674" i="174"/>
  <c r="AK674" i="174"/>
  <c r="AJ674" i="174"/>
  <c r="AI674" i="174"/>
  <c r="AO674" i="174" s="1"/>
  <c r="AF674" i="174"/>
  <c r="A674" i="174"/>
  <c r="AY674" i="174" s="1"/>
  <c r="AQ673" i="174"/>
  <c r="AM673" i="174"/>
  <c r="AL673" i="174"/>
  <c r="AK673" i="174"/>
  <c r="AJ673" i="174"/>
  <c r="AI673" i="174"/>
  <c r="AO673" i="174" s="1"/>
  <c r="AF673" i="174"/>
  <c r="A673" i="174"/>
  <c r="AQ672" i="174"/>
  <c r="AM672" i="174"/>
  <c r="AL672" i="174"/>
  <c r="AK672" i="174"/>
  <c r="AI672" i="174"/>
  <c r="AF672" i="174"/>
  <c r="A672" i="174"/>
  <c r="AT671" i="174"/>
  <c r="AS671" i="174"/>
  <c r="AQ671" i="174"/>
  <c r="AM671" i="174"/>
  <c r="AL671" i="174"/>
  <c r="AK671" i="174"/>
  <c r="AJ671" i="174"/>
  <c r="AI671" i="174"/>
  <c r="AO671" i="174" s="1"/>
  <c r="AF671" i="174"/>
  <c r="AG671" i="174" s="1"/>
  <c r="B671" i="174"/>
  <c r="C671" i="174" s="1"/>
  <c r="A671" i="174"/>
  <c r="AY671" i="174" s="1"/>
  <c r="AY670" i="174"/>
  <c r="AS670" i="174"/>
  <c r="AQ670" i="174"/>
  <c r="AO670" i="174"/>
  <c r="AM670" i="174"/>
  <c r="AL670" i="174"/>
  <c r="AK670" i="174"/>
  <c r="AI670" i="174"/>
  <c r="AJ670" i="174" s="1"/>
  <c r="AF670" i="174"/>
  <c r="AT670" i="174" s="1"/>
  <c r="G670" i="174"/>
  <c r="F670" i="174"/>
  <c r="E670" i="174"/>
  <c r="D670" i="174"/>
  <c r="C670" i="174"/>
  <c r="A670" i="174"/>
  <c r="B670" i="174" s="1"/>
  <c r="AT669" i="174"/>
  <c r="AS669" i="174"/>
  <c r="AQ669" i="174"/>
  <c r="AM669" i="174"/>
  <c r="AL669" i="174"/>
  <c r="AK669" i="174"/>
  <c r="AJ669" i="174"/>
  <c r="AI669" i="174"/>
  <c r="AO669" i="174" s="1"/>
  <c r="AF669" i="174"/>
  <c r="AG669" i="174" s="1"/>
  <c r="A669" i="174"/>
  <c r="AY669" i="174" s="1"/>
  <c r="AT668" i="174"/>
  <c r="AS668" i="174"/>
  <c r="AQ668" i="174"/>
  <c r="AM668" i="174"/>
  <c r="AL668" i="174"/>
  <c r="AK668" i="174"/>
  <c r="AJ668" i="174"/>
  <c r="AI668" i="174"/>
  <c r="AO668" i="174" s="1"/>
  <c r="AG668" i="174"/>
  <c r="AF668" i="174"/>
  <c r="D668" i="174"/>
  <c r="B668" i="174"/>
  <c r="A668" i="174"/>
  <c r="AY668" i="174" s="1"/>
  <c r="AY667" i="174"/>
  <c r="AQ667" i="174"/>
  <c r="AO667" i="174"/>
  <c r="AM667" i="174"/>
  <c r="AL667" i="174"/>
  <c r="AK667" i="174"/>
  <c r="AI667" i="174"/>
  <c r="AJ667" i="174" s="1"/>
  <c r="AG667" i="174"/>
  <c r="AF667" i="174"/>
  <c r="G667" i="174"/>
  <c r="F667" i="174"/>
  <c r="D667" i="174"/>
  <c r="C667" i="174"/>
  <c r="B667" i="174"/>
  <c r="E667" i="174" s="1"/>
  <c r="A667" i="174"/>
  <c r="AQ666" i="174"/>
  <c r="AO666" i="174"/>
  <c r="AM666" i="174"/>
  <c r="AL666" i="174"/>
  <c r="AK666" i="174"/>
  <c r="AI666" i="174"/>
  <c r="AJ666" i="174" s="1"/>
  <c r="AF666" i="174"/>
  <c r="A666" i="174"/>
  <c r="AY665" i="174"/>
  <c r="AQ665" i="174"/>
  <c r="AO665" i="174"/>
  <c r="AM665" i="174"/>
  <c r="AL665" i="174"/>
  <c r="AK665" i="174"/>
  <c r="AJ665" i="174"/>
  <c r="AI665" i="174"/>
  <c r="AF665" i="174"/>
  <c r="B665" i="174"/>
  <c r="A665" i="174"/>
  <c r="AT664" i="174"/>
  <c r="AS664" i="174"/>
  <c r="AQ664" i="174"/>
  <c r="AM664" i="174"/>
  <c r="AL664" i="174"/>
  <c r="AK664" i="174"/>
  <c r="AI664" i="174"/>
  <c r="AG664" i="174"/>
  <c r="AF664" i="174"/>
  <c r="A664" i="174"/>
  <c r="AT663" i="174"/>
  <c r="AS663" i="174"/>
  <c r="AQ663" i="174"/>
  <c r="AO663" i="174"/>
  <c r="AM663" i="174"/>
  <c r="AL663" i="174"/>
  <c r="AK663" i="174"/>
  <c r="AJ663" i="174"/>
  <c r="AI663" i="174"/>
  <c r="AG663" i="174"/>
  <c r="AF663" i="174"/>
  <c r="C663" i="174"/>
  <c r="A663" i="174"/>
  <c r="B663" i="174" s="1"/>
  <c r="AY662" i="174"/>
  <c r="AT662" i="174"/>
  <c r="AQ662" i="174"/>
  <c r="AO662" i="174"/>
  <c r="AM662" i="174"/>
  <c r="AL662" i="174"/>
  <c r="AK662" i="174"/>
  <c r="AJ662" i="174"/>
  <c r="AI662" i="174"/>
  <c r="AG662" i="174"/>
  <c r="AF662" i="174"/>
  <c r="AS662" i="174" s="1"/>
  <c r="E662" i="174"/>
  <c r="A662" i="174"/>
  <c r="B662" i="174" s="1"/>
  <c r="AT661" i="174"/>
  <c r="AS661" i="174"/>
  <c r="AQ661" i="174"/>
  <c r="AM661" i="174"/>
  <c r="AL661" i="174"/>
  <c r="AK661" i="174"/>
  <c r="AI661" i="174"/>
  <c r="AO661" i="174" s="1"/>
  <c r="AF661" i="174"/>
  <c r="AG661" i="174" s="1"/>
  <c r="B661" i="174"/>
  <c r="A661" i="174"/>
  <c r="AY661" i="174" s="1"/>
  <c r="AQ660" i="174"/>
  <c r="AM660" i="174"/>
  <c r="AL660" i="174"/>
  <c r="AK660" i="174"/>
  <c r="AJ660" i="174"/>
  <c r="AI660" i="174"/>
  <c r="AO660" i="174" s="1"/>
  <c r="AF660" i="174"/>
  <c r="A660" i="174"/>
  <c r="AT659" i="174"/>
  <c r="AQ659" i="174"/>
  <c r="AM659" i="174"/>
  <c r="AL659" i="174"/>
  <c r="AK659" i="174"/>
  <c r="AJ659" i="174"/>
  <c r="AI659" i="174"/>
  <c r="AO659" i="174" s="1"/>
  <c r="AF659" i="174"/>
  <c r="AS659" i="174" s="1"/>
  <c r="A659" i="174"/>
  <c r="AY659" i="174" s="1"/>
  <c r="AY658" i="174"/>
  <c r="AQ658" i="174"/>
  <c r="AM658" i="174"/>
  <c r="AL658" i="174"/>
  <c r="AK658" i="174"/>
  <c r="AJ658" i="174"/>
  <c r="AI658" i="174"/>
  <c r="AO658" i="174" s="1"/>
  <c r="AF658" i="174"/>
  <c r="D658" i="174"/>
  <c r="B658" i="174"/>
  <c r="A658" i="174"/>
  <c r="AY657" i="174"/>
  <c r="AT657" i="174"/>
  <c r="AS657" i="174"/>
  <c r="AQ657" i="174"/>
  <c r="AM657" i="174"/>
  <c r="AL657" i="174"/>
  <c r="AK657" i="174"/>
  <c r="AJ657" i="174"/>
  <c r="AI657" i="174"/>
  <c r="AO657" i="174" s="1"/>
  <c r="AF657" i="174"/>
  <c r="AG657" i="174" s="1"/>
  <c r="F657" i="174"/>
  <c r="E657" i="174"/>
  <c r="D657" i="174"/>
  <c r="B657" i="174"/>
  <c r="G657" i="174" s="1"/>
  <c r="A657" i="174"/>
  <c r="AT656" i="174"/>
  <c r="AQ656" i="174"/>
  <c r="AO656" i="174"/>
  <c r="AM656" i="174"/>
  <c r="AL656" i="174"/>
  <c r="AK656" i="174"/>
  <c r="AJ656" i="174"/>
  <c r="AI656" i="174"/>
  <c r="AF656" i="174"/>
  <c r="G656" i="174"/>
  <c r="B656" i="174"/>
  <c r="A656" i="174"/>
  <c r="AY656" i="174" s="1"/>
  <c r="AQ655" i="174"/>
  <c r="AM655" i="174"/>
  <c r="AL655" i="174"/>
  <c r="AK655" i="174"/>
  <c r="AI655" i="174"/>
  <c r="AO655" i="174" s="1"/>
  <c r="AG655" i="174"/>
  <c r="AF655" i="174"/>
  <c r="A655" i="174"/>
  <c r="AY654" i="174"/>
  <c r="AQ654" i="174"/>
  <c r="AM654" i="174"/>
  <c r="AL654" i="174"/>
  <c r="AK654" i="174"/>
  <c r="AJ654" i="174"/>
  <c r="AI654" i="174"/>
  <c r="AO654" i="174" s="1"/>
  <c r="AF654" i="174"/>
  <c r="G654" i="174"/>
  <c r="F654" i="174"/>
  <c r="E654" i="174"/>
  <c r="D654" i="174"/>
  <c r="A654" i="174"/>
  <c r="B654" i="174" s="1"/>
  <c r="C654" i="174" s="1"/>
  <c r="AT653" i="174"/>
  <c r="AQ653" i="174"/>
  <c r="AM653" i="174"/>
  <c r="AL653" i="174"/>
  <c r="AK653" i="174"/>
  <c r="AI653" i="174"/>
  <c r="AG653" i="174"/>
  <c r="AF653" i="174"/>
  <c r="AS653" i="174" s="1"/>
  <c r="A653" i="174"/>
  <c r="AT652" i="174"/>
  <c r="AS652" i="174"/>
  <c r="AQ652" i="174"/>
  <c r="AM652" i="174"/>
  <c r="AL652" i="174"/>
  <c r="AK652" i="174"/>
  <c r="AI652" i="174"/>
  <c r="AG652" i="174"/>
  <c r="AF652" i="174"/>
  <c r="A652" i="174"/>
  <c r="AQ651" i="174"/>
  <c r="AM651" i="174"/>
  <c r="AL651" i="174"/>
  <c r="AK651" i="174"/>
  <c r="AI651" i="174"/>
  <c r="AF651" i="174"/>
  <c r="A651" i="174"/>
  <c r="AY651" i="174" s="1"/>
  <c r="AT650" i="174"/>
  <c r="AS650" i="174"/>
  <c r="AQ650" i="174"/>
  <c r="AM650" i="174"/>
  <c r="AL650" i="174"/>
  <c r="AK650" i="174"/>
  <c r="AI650" i="174"/>
  <c r="AG650" i="174"/>
  <c r="AF650" i="174"/>
  <c r="B650" i="174"/>
  <c r="A650" i="174"/>
  <c r="AY650" i="174" s="1"/>
  <c r="AY649" i="174"/>
  <c r="AT649" i="174"/>
  <c r="AQ649" i="174"/>
  <c r="AO649" i="174"/>
  <c r="AM649" i="174"/>
  <c r="AL649" i="174"/>
  <c r="AK649" i="174"/>
  <c r="AJ649" i="174"/>
  <c r="AI649" i="174"/>
  <c r="AF649" i="174"/>
  <c r="B649" i="174"/>
  <c r="A649" i="174"/>
  <c r="AQ648" i="174"/>
  <c r="AO648" i="174"/>
  <c r="AM648" i="174"/>
  <c r="AL648" i="174"/>
  <c r="AK648" i="174"/>
  <c r="AJ648" i="174"/>
  <c r="AI648" i="174"/>
  <c r="AF648" i="174"/>
  <c r="A648" i="174"/>
  <c r="AY648" i="174" s="1"/>
  <c r="AQ647" i="174"/>
  <c r="AM647" i="174"/>
  <c r="AL647" i="174"/>
  <c r="AK647" i="174"/>
  <c r="AI647" i="174"/>
  <c r="AF647" i="174"/>
  <c r="A647" i="174"/>
  <c r="AY646" i="174"/>
  <c r="AT646" i="174"/>
  <c r="AS646" i="174"/>
  <c r="AQ646" i="174"/>
  <c r="AO646" i="174"/>
  <c r="AM646" i="174"/>
  <c r="AL646" i="174"/>
  <c r="AK646" i="174"/>
  <c r="AJ646" i="174"/>
  <c r="AI646" i="174"/>
  <c r="AG646" i="174"/>
  <c r="AF646" i="174"/>
  <c r="E646" i="174"/>
  <c r="B646" i="174"/>
  <c r="A646" i="174"/>
  <c r="AT645" i="174"/>
  <c r="AQ645" i="174"/>
  <c r="AM645" i="174"/>
  <c r="AL645" i="174"/>
  <c r="AK645" i="174"/>
  <c r="AJ645" i="174"/>
  <c r="AI645" i="174"/>
  <c r="AO645" i="174" s="1"/>
  <c r="AF645" i="174"/>
  <c r="B645" i="174"/>
  <c r="E645" i="174" s="1"/>
  <c r="A645" i="174"/>
  <c r="AY645" i="174" s="1"/>
  <c r="AQ644" i="174"/>
  <c r="AM644" i="174"/>
  <c r="AL644" i="174"/>
  <c r="AK644" i="174"/>
  <c r="AJ644" i="174"/>
  <c r="AI644" i="174"/>
  <c r="AO644" i="174" s="1"/>
  <c r="AF644" i="174"/>
  <c r="A644" i="174"/>
  <c r="AT643" i="174"/>
  <c r="AS643" i="174"/>
  <c r="AQ643" i="174"/>
  <c r="AM643" i="174"/>
  <c r="AL643" i="174"/>
  <c r="AK643" i="174"/>
  <c r="AJ643" i="174"/>
  <c r="AI643" i="174"/>
  <c r="AO643" i="174" s="1"/>
  <c r="AG643" i="174"/>
  <c r="AF643" i="174"/>
  <c r="G643" i="174"/>
  <c r="F643" i="174"/>
  <c r="E643" i="174"/>
  <c r="D643" i="174"/>
  <c r="B643" i="174"/>
  <c r="C643" i="174" s="1"/>
  <c r="A643" i="174"/>
  <c r="AY643" i="174" s="1"/>
  <c r="AQ642" i="174"/>
  <c r="AO642" i="174"/>
  <c r="AM642" i="174"/>
  <c r="AL642" i="174"/>
  <c r="AK642" i="174"/>
  <c r="AJ642" i="174"/>
  <c r="AI642" i="174"/>
  <c r="AF642" i="174"/>
  <c r="G642" i="174"/>
  <c r="E642" i="174"/>
  <c r="D642" i="174"/>
  <c r="B642" i="174"/>
  <c r="A642" i="174"/>
  <c r="AY642" i="174" s="1"/>
  <c r="AY641" i="174"/>
  <c r="AT641" i="174"/>
  <c r="AQ641" i="174"/>
  <c r="AM641" i="174"/>
  <c r="AL641" i="174"/>
  <c r="AK641" i="174"/>
  <c r="AJ641" i="174"/>
  <c r="AI641" i="174"/>
  <c r="AO641" i="174" s="1"/>
  <c r="AF641" i="174"/>
  <c r="G641" i="174"/>
  <c r="F641" i="174"/>
  <c r="D641" i="174"/>
  <c r="B641" i="174"/>
  <c r="E641" i="174" s="1"/>
  <c r="A641" i="174"/>
  <c r="AT640" i="174"/>
  <c r="AS640" i="174"/>
  <c r="AQ640" i="174"/>
  <c r="AM640" i="174"/>
  <c r="AL640" i="174"/>
  <c r="AK640" i="174"/>
  <c r="AI640" i="174"/>
  <c r="AG640" i="174"/>
  <c r="AF640" i="174"/>
  <c r="A640" i="174"/>
  <c r="AY639" i="174"/>
  <c r="AQ639" i="174"/>
  <c r="AM639" i="174"/>
  <c r="AL639" i="174"/>
  <c r="AK639" i="174"/>
  <c r="AI639" i="174"/>
  <c r="AF639" i="174"/>
  <c r="G639" i="174"/>
  <c r="F639" i="174"/>
  <c r="E639" i="174"/>
  <c r="C639" i="174"/>
  <c r="B639" i="174"/>
  <c r="D639" i="174" s="1"/>
  <c r="A639" i="174"/>
  <c r="AQ638" i="174"/>
  <c r="AO638" i="174"/>
  <c r="AM638" i="174"/>
  <c r="AL638" i="174"/>
  <c r="AK638" i="174"/>
  <c r="AJ638" i="174"/>
  <c r="AI638" i="174"/>
  <c r="AF638" i="174"/>
  <c r="G638" i="174"/>
  <c r="F638" i="174"/>
  <c r="E638" i="174"/>
  <c r="D638" i="174"/>
  <c r="C638" i="174"/>
  <c r="A638" i="174"/>
  <c r="B638" i="174" s="1"/>
  <c r="AY637" i="174"/>
  <c r="AQ637" i="174"/>
  <c r="AO637" i="174"/>
  <c r="AM637" i="174"/>
  <c r="AL637" i="174"/>
  <c r="AK637" i="174"/>
  <c r="AI637" i="174"/>
  <c r="AJ637" i="174" s="1"/>
  <c r="AF637" i="174"/>
  <c r="F637" i="174"/>
  <c r="B637" i="174"/>
  <c r="A637" i="174"/>
  <c r="AT636" i="174"/>
  <c r="AS636" i="174"/>
  <c r="AQ636" i="174"/>
  <c r="AO636" i="174"/>
  <c r="AM636" i="174"/>
  <c r="AL636" i="174"/>
  <c r="AK636" i="174"/>
  <c r="AI636" i="174"/>
  <c r="AJ636" i="174" s="1"/>
  <c r="AG636" i="174"/>
  <c r="AF636" i="174"/>
  <c r="A636" i="174"/>
  <c r="B636" i="174" s="1"/>
  <c r="AT635" i="174"/>
  <c r="AS635" i="174"/>
  <c r="AQ635" i="174"/>
  <c r="AM635" i="174"/>
  <c r="AL635" i="174"/>
  <c r="AK635" i="174"/>
  <c r="AI635" i="174"/>
  <c r="AG635" i="174"/>
  <c r="AF635" i="174"/>
  <c r="A635" i="174"/>
  <c r="AY635" i="174" s="1"/>
  <c r="AQ634" i="174"/>
  <c r="AO634" i="174"/>
  <c r="AM634" i="174"/>
  <c r="AL634" i="174"/>
  <c r="AK634" i="174"/>
  <c r="AI634" i="174"/>
  <c r="AJ634" i="174" s="1"/>
  <c r="AF634" i="174"/>
  <c r="D634" i="174"/>
  <c r="C634" i="174"/>
  <c r="B634" i="174"/>
  <c r="A634" i="174"/>
  <c r="AY634" i="174" s="1"/>
  <c r="AY633" i="174"/>
  <c r="AQ633" i="174"/>
  <c r="AM633" i="174"/>
  <c r="AL633" i="174"/>
  <c r="AK633" i="174"/>
  <c r="AI633" i="174"/>
  <c r="AG633" i="174"/>
  <c r="AF633" i="174"/>
  <c r="G633" i="174"/>
  <c r="F633" i="174"/>
  <c r="E633" i="174"/>
  <c r="D633" i="174"/>
  <c r="C633" i="174"/>
  <c r="B633" i="174"/>
  <c r="A633" i="174"/>
  <c r="AY632" i="174"/>
  <c r="AT632" i="174"/>
  <c r="AS632" i="174"/>
  <c r="AQ632" i="174"/>
  <c r="AO632" i="174"/>
  <c r="AM632" i="174"/>
  <c r="AL632" i="174"/>
  <c r="AK632" i="174"/>
  <c r="AJ632" i="174"/>
  <c r="AI632" i="174"/>
  <c r="AF632" i="174"/>
  <c r="AG632" i="174" s="1"/>
  <c r="B632" i="174"/>
  <c r="A632" i="174"/>
  <c r="AY631" i="174"/>
  <c r="AQ631" i="174"/>
  <c r="AM631" i="174"/>
  <c r="AL631" i="174"/>
  <c r="AK631" i="174"/>
  <c r="AJ631" i="174"/>
  <c r="AI631" i="174"/>
  <c r="AO631" i="174" s="1"/>
  <c r="AF631" i="174"/>
  <c r="F631" i="174"/>
  <c r="B631" i="174"/>
  <c r="A631" i="174"/>
  <c r="AT630" i="174"/>
  <c r="AS630" i="174"/>
  <c r="AQ630" i="174"/>
  <c r="AO630" i="174"/>
  <c r="AM630" i="174"/>
  <c r="AL630" i="174"/>
  <c r="AK630" i="174"/>
  <c r="AJ630" i="174"/>
  <c r="AI630" i="174"/>
  <c r="AG630" i="174"/>
  <c r="AF630" i="174"/>
  <c r="A630" i="174"/>
  <c r="AY629" i="174"/>
  <c r="AS629" i="174"/>
  <c r="AQ629" i="174"/>
  <c r="AO629" i="174"/>
  <c r="AM629" i="174"/>
  <c r="AL629" i="174"/>
  <c r="AK629" i="174"/>
  <c r="AJ629" i="174"/>
  <c r="AI629" i="174"/>
  <c r="AF629" i="174"/>
  <c r="A629" i="174"/>
  <c r="B629" i="174" s="1"/>
  <c r="AY628" i="174"/>
  <c r="AQ628" i="174"/>
  <c r="AO628" i="174"/>
  <c r="AM628" i="174"/>
  <c r="AL628" i="174"/>
  <c r="AK628" i="174"/>
  <c r="AJ628" i="174"/>
  <c r="AI628" i="174"/>
  <c r="AF628" i="174"/>
  <c r="A628" i="174"/>
  <c r="B628" i="174" s="1"/>
  <c r="AT627" i="174"/>
  <c r="AS627" i="174"/>
  <c r="AQ627" i="174"/>
  <c r="AO627" i="174"/>
  <c r="AM627" i="174"/>
  <c r="AL627" i="174"/>
  <c r="AK627" i="174"/>
  <c r="AI627" i="174"/>
  <c r="AJ627" i="174" s="1"/>
  <c r="AF627" i="174"/>
  <c r="AG627" i="174" s="1"/>
  <c r="F627" i="174"/>
  <c r="E627" i="174"/>
  <c r="B627" i="174"/>
  <c r="A627" i="174"/>
  <c r="AY627" i="174" s="1"/>
  <c r="AT626" i="174"/>
  <c r="AS626" i="174"/>
  <c r="AQ626" i="174"/>
  <c r="AO626" i="174"/>
  <c r="AM626" i="174"/>
  <c r="AL626" i="174"/>
  <c r="AK626" i="174"/>
  <c r="AI626" i="174"/>
  <c r="AJ626" i="174" s="1"/>
  <c r="AG626" i="174"/>
  <c r="AF626" i="174"/>
  <c r="G626" i="174"/>
  <c r="E626" i="174"/>
  <c r="D626" i="174"/>
  <c r="A626" i="174"/>
  <c r="B626" i="174" s="1"/>
  <c r="F626" i="174" s="1"/>
  <c r="AY625" i="174"/>
  <c r="AS625" i="174"/>
  <c r="AQ625" i="174"/>
  <c r="AM625" i="174"/>
  <c r="AL625" i="174"/>
  <c r="AK625" i="174"/>
  <c r="AI625" i="174"/>
  <c r="AF625" i="174"/>
  <c r="B625" i="174"/>
  <c r="C625" i="174" s="1"/>
  <c r="A625" i="174"/>
  <c r="AQ624" i="174"/>
  <c r="AO624" i="174"/>
  <c r="AM624" i="174"/>
  <c r="AL624" i="174"/>
  <c r="AK624" i="174"/>
  <c r="AJ624" i="174"/>
  <c r="AI624" i="174"/>
  <c r="AF624" i="174"/>
  <c r="A624" i="174"/>
  <c r="AY623" i="174"/>
  <c r="AQ623" i="174"/>
  <c r="AM623" i="174"/>
  <c r="AL623" i="174"/>
  <c r="AK623" i="174"/>
  <c r="AJ623" i="174"/>
  <c r="AI623" i="174"/>
  <c r="AO623" i="174" s="1"/>
  <c r="AF623" i="174"/>
  <c r="G623" i="174"/>
  <c r="F623" i="174"/>
  <c r="A623" i="174"/>
  <c r="B623" i="174" s="1"/>
  <c r="AS622" i="174"/>
  <c r="AQ622" i="174"/>
  <c r="AO622" i="174"/>
  <c r="AM622" i="174"/>
  <c r="AL622" i="174"/>
  <c r="AK622" i="174"/>
  <c r="AJ622" i="174"/>
  <c r="AI622" i="174"/>
  <c r="AF622" i="174"/>
  <c r="A622" i="174"/>
  <c r="AT621" i="174"/>
  <c r="AS621" i="174"/>
  <c r="AQ621" i="174"/>
  <c r="AO621" i="174"/>
  <c r="AM621" i="174"/>
  <c r="AL621" i="174"/>
  <c r="AK621" i="174"/>
  <c r="AJ621" i="174"/>
  <c r="AI621" i="174"/>
  <c r="AG621" i="174"/>
  <c r="AF621" i="174"/>
  <c r="G621" i="174"/>
  <c r="B621" i="174"/>
  <c r="A621" i="174"/>
  <c r="AY621" i="174" s="1"/>
  <c r="AT620" i="174"/>
  <c r="AS620" i="174"/>
  <c r="AQ620" i="174"/>
  <c r="AO620" i="174"/>
  <c r="AM620" i="174"/>
  <c r="AL620" i="174"/>
  <c r="AK620" i="174"/>
  <c r="AJ620" i="174"/>
  <c r="AI620" i="174"/>
  <c r="AG620" i="174"/>
  <c r="AF620" i="174"/>
  <c r="A620" i="174"/>
  <c r="AY620" i="174" s="1"/>
  <c r="AY619" i="174"/>
  <c r="AT619" i="174"/>
  <c r="AQ619" i="174"/>
  <c r="AO619" i="174"/>
  <c r="AM619" i="174"/>
  <c r="AL619" i="174"/>
  <c r="AK619" i="174"/>
  <c r="AI619" i="174"/>
  <c r="AJ619" i="174" s="1"/>
  <c r="AF619" i="174"/>
  <c r="G619" i="174"/>
  <c r="F619" i="174"/>
  <c r="A619" i="174"/>
  <c r="B619" i="174" s="1"/>
  <c r="AY618" i="174"/>
  <c r="AQ618" i="174"/>
  <c r="AM618" i="174"/>
  <c r="AL618" i="174"/>
  <c r="AK618" i="174"/>
  <c r="AJ618" i="174"/>
  <c r="AI618" i="174"/>
  <c r="AO618" i="174" s="1"/>
  <c r="AF618" i="174"/>
  <c r="F618" i="174"/>
  <c r="E618" i="174"/>
  <c r="D618" i="174"/>
  <c r="C618" i="174"/>
  <c r="B618" i="174"/>
  <c r="G618" i="174" s="1"/>
  <c r="A618" i="174"/>
  <c r="AY617" i="174"/>
  <c r="AQ617" i="174"/>
  <c r="AO617" i="174"/>
  <c r="AM617" i="174"/>
  <c r="AL617" i="174"/>
  <c r="AK617" i="174"/>
  <c r="AJ617" i="174"/>
  <c r="AI617" i="174"/>
  <c r="AG617" i="174"/>
  <c r="AF617" i="174"/>
  <c r="G617" i="174"/>
  <c r="F617" i="174"/>
  <c r="E617" i="174"/>
  <c r="D617" i="174"/>
  <c r="C617" i="174"/>
  <c r="B617" i="174"/>
  <c r="A617" i="174"/>
  <c r="AQ616" i="174"/>
  <c r="AM616" i="174"/>
  <c r="AL616" i="174"/>
  <c r="AK616" i="174"/>
  <c r="AI616" i="174"/>
  <c r="AF616" i="174"/>
  <c r="A616" i="174"/>
  <c r="AQ615" i="174"/>
  <c r="AM615" i="174"/>
  <c r="AL615" i="174"/>
  <c r="AK615" i="174"/>
  <c r="AI615" i="174"/>
  <c r="AO615" i="174" s="1"/>
  <c r="AF615" i="174"/>
  <c r="A615" i="174"/>
  <c r="AY615" i="174" s="1"/>
  <c r="AT614" i="174"/>
  <c r="AS614" i="174"/>
  <c r="AQ614" i="174"/>
  <c r="AO614" i="174"/>
  <c r="AM614" i="174"/>
  <c r="AL614" i="174"/>
  <c r="AK614" i="174"/>
  <c r="AJ614" i="174"/>
  <c r="AI614" i="174"/>
  <c r="AG614" i="174"/>
  <c r="AF614" i="174"/>
  <c r="A614" i="174"/>
  <c r="AY613" i="174"/>
  <c r="AT613" i="174"/>
  <c r="AQ613" i="174"/>
  <c r="AM613" i="174"/>
  <c r="AL613" i="174"/>
  <c r="AK613" i="174"/>
  <c r="AI613" i="174"/>
  <c r="AG613" i="174"/>
  <c r="AF613" i="174"/>
  <c r="AS613" i="174" s="1"/>
  <c r="A613" i="174"/>
  <c r="B613" i="174" s="1"/>
  <c r="AY612" i="174"/>
  <c r="AQ612" i="174"/>
  <c r="AO612" i="174"/>
  <c r="AM612" i="174"/>
  <c r="AL612" i="174"/>
  <c r="AK612" i="174"/>
  <c r="AI612" i="174"/>
  <c r="AJ612" i="174" s="1"/>
  <c r="AG612" i="174"/>
  <c r="AF612" i="174"/>
  <c r="F612" i="174"/>
  <c r="A612" i="174"/>
  <c r="B612" i="174" s="1"/>
  <c r="AT611" i="174"/>
  <c r="AQ611" i="174"/>
  <c r="AO611" i="174"/>
  <c r="AM611" i="174"/>
  <c r="AL611" i="174"/>
  <c r="AK611" i="174"/>
  <c r="AJ611" i="174"/>
  <c r="AI611" i="174"/>
  <c r="AF611" i="174"/>
  <c r="A611" i="174"/>
  <c r="AY610" i="174"/>
  <c r="AQ610" i="174"/>
  <c r="AO610" i="174"/>
  <c r="AM610" i="174"/>
  <c r="AL610" i="174"/>
  <c r="AK610" i="174"/>
  <c r="AJ610" i="174"/>
  <c r="AI610" i="174"/>
  <c r="AF610" i="174"/>
  <c r="G610" i="174"/>
  <c r="E610" i="174"/>
  <c r="C610" i="174"/>
  <c r="B610" i="174"/>
  <c r="A610" i="174"/>
  <c r="AY609" i="174"/>
  <c r="AQ609" i="174"/>
  <c r="AM609" i="174"/>
  <c r="AL609" i="174"/>
  <c r="AK609" i="174"/>
  <c r="AI609" i="174"/>
  <c r="AF609" i="174"/>
  <c r="G609" i="174"/>
  <c r="A609" i="174"/>
  <c r="B609" i="174" s="1"/>
  <c r="AT608" i="174"/>
  <c r="AS608" i="174"/>
  <c r="AQ608" i="174"/>
  <c r="AO608" i="174"/>
  <c r="AM608" i="174"/>
  <c r="AL608" i="174"/>
  <c r="AK608" i="174"/>
  <c r="AI608" i="174"/>
  <c r="AJ608" i="174" s="1"/>
  <c r="AG608" i="174"/>
  <c r="AF608" i="174"/>
  <c r="A608" i="174"/>
  <c r="AY608" i="174" s="1"/>
  <c r="AT607" i="174"/>
  <c r="AS607" i="174"/>
  <c r="AQ607" i="174"/>
  <c r="AM607" i="174"/>
  <c r="AL607" i="174"/>
  <c r="AK607" i="174"/>
  <c r="AI607" i="174"/>
  <c r="AG607" i="174"/>
  <c r="AF607" i="174"/>
  <c r="A607" i="174"/>
  <c r="AY606" i="174"/>
  <c r="AS606" i="174"/>
  <c r="AQ606" i="174"/>
  <c r="AO606" i="174"/>
  <c r="AM606" i="174"/>
  <c r="AL606" i="174"/>
  <c r="AK606" i="174"/>
  <c r="AJ606" i="174"/>
  <c r="AI606" i="174"/>
  <c r="AG606" i="174"/>
  <c r="AF606" i="174"/>
  <c r="AT606" i="174" s="1"/>
  <c r="G606" i="174"/>
  <c r="F606" i="174"/>
  <c r="A606" i="174"/>
  <c r="B606" i="174" s="1"/>
  <c r="AY605" i="174"/>
  <c r="AQ605" i="174"/>
  <c r="AM605" i="174"/>
  <c r="AL605" i="174"/>
  <c r="AK605" i="174"/>
  <c r="AJ605" i="174"/>
  <c r="AI605" i="174"/>
  <c r="AO605" i="174" s="1"/>
  <c r="AF605" i="174"/>
  <c r="G605" i="174"/>
  <c r="F605" i="174"/>
  <c r="C605" i="174"/>
  <c r="B605" i="174"/>
  <c r="A605" i="174"/>
  <c r="AT604" i="174"/>
  <c r="AS604" i="174"/>
  <c r="AQ604" i="174"/>
  <c r="AM604" i="174"/>
  <c r="AL604" i="174"/>
  <c r="AK604" i="174"/>
  <c r="AJ604" i="174"/>
  <c r="AI604" i="174"/>
  <c r="AO604" i="174" s="1"/>
  <c r="AG604" i="174"/>
  <c r="AF604" i="174"/>
  <c r="A604" i="174"/>
  <c r="AY603" i="174"/>
  <c r="AQ603" i="174"/>
  <c r="AO603" i="174"/>
  <c r="AM603" i="174"/>
  <c r="AL603" i="174"/>
  <c r="AK603" i="174"/>
  <c r="AI603" i="174"/>
  <c r="AJ603" i="174" s="1"/>
  <c r="AF603" i="174"/>
  <c r="G603" i="174"/>
  <c r="E603" i="174"/>
  <c r="D603" i="174"/>
  <c r="C603" i="174"/>
  <c r="A603" i="174"/>
  <c r="B603" i="174" s="1"/>
  <c r="F603" i="174" s="1"/>
  <c r="AQ602" i="174"/>
  <c r="AO602" i="174"/>
  <c r="AM602" i="174"/>
  <c r="AL602" i="174"/>
  <c r="AK602" i="174"/>
  <c r="AI602" i="174"/>
  <c r="AJ602" i="174" s="1"/>
  <c r="AF602" i="174"/>
  <c r="AG602" i="174" s="1"/>
  <c r="E602" i="174"/>
  <c r="D602" i="174"/>
  <c r="B602" i="174"/>
  <c r="A602" i="174"/>
  <c r="AY602" i="174" s="1"/>
  <c r="AY601" i="174"/>
  <c r="AT601" i="174"/>
  <c r="AQ601" i="174"/>
  <c r="AO601" i="174"/>
  <c r="AM601" i="174"/>
  <c r="AL601" i="174"/>
  <c r="AK601" i="174"/>
  <c r="AJ601" i="174"/>
  <c r="AI601" i="174"/>
  <c r="AG601" i="174"/>
  <c r="AF601" i="174"/>
  <c r="AS601" i="174" s="1"/>
  <c r="G601" i="174"/>
  <c r="F601" i="174"/>
  <c r="D601" i="174"/>
  <c r="C601" i="174"/>
  <c r="B601" i="174"/>
  <c r="E601" i="174" s="1"/>
  <c r="A601" i="174"/>
  <c r="AT600" i="174"/>
  <c r="AS600" i="174"/>
  <c r="AQ600" i="174"/>
  <c r="AO600" i="174"/>
  <c r="AM600" i="174"/>
  <c r="AL600" i="174"/>
  <c r="AK600" i="174"/>
  <c r="AJ600" i="174"/>
  <c r="AI600" i="174"/>
  <c r="AG600" i="174"/>
  <c r="AF600" i="174"/>
  <c r="G600" i="174"/>
  <c r="F600" i="174"/>
  <c r="C600" i="174"/>
  <c r="A600" i="174"/>
  <c r="B600" i="174" s="1"/>
  <c r="AY599" i="174"/>
  <c r="AS599" i="174"/>
  <c r="AQ599" i="174"/>
  <c r="AO599" i="174"/>
  <c r="AM599" i="174"/>
  <c r="AL599" i="174"/>
  <c r="AK599" i="174"/>
  <c r="AJ599" i="174"/>
  <c r="AI599" i="174"/>
  <c r="AG599" i="174"/>
  <c r="AF599" i="174"/>
  <c r="AT599" i="174" s="1"/>
  <c r="E599" i="174"/>
  <c r="D599" i="174"/>
  <c r="A599" i="174"/>
  <c r="B599" i="174" s="1"/>
  <c r="AQ598" i="174"/>
  <c r="AO598" i="174"/>
  <c r="AM598" i="174"/>
  <c r="AL598" i="174"/>
  <c r="AK598" i="174"/>
  <c r="AJ598" i="174"/>
  <c r="AI598" i="174"/>
  <c r="AF598" i="174"/>
  <c r="B598" i="174"/>
  <c r="A598" i="174"/>
  <c r="AY598" i="174" s="1"/>
  <c r="AY597" i="174"/>
  <c r="AS597" i="174"/>
  <c r="AQ597" i="174"/>
  <c r="AM597" i="174"/>
  <c r="AL597" i="174"/>
  <c r="AK597" i="174"/>
  <c r="AI597" i="174"/>
  <c r="AG597" i="174"/>
  <c r="AF597" i="174"/>
  <c r="AT597" i="174" s="1"/>
  <c r="G597" i="174"/>
  <c r="F597" i="174"/>
  <c r="C597" i="174"/>
  <c r="A597" i="174"/>
  <c r="B597" i="174" s="1"/>
  <c r="AQ596" i="174"/>
  <c r="AM596" i="174"/>
  <c r="AL596" i="174"/>
  <c r="AK596" i="174"/>
  <c r="AI596" i="174"/>
  <c r="AO596" i="174" s="1"/>
  <c r="AG596" i="174"/>
  <c r="AF596" i="174"/>
  <c r="G596" i="174"/>
  <c r="F596" i="174"/>
  <c r="E596" i="174"/>
  <c r="D596" i="174"/>
  <c r="C596" i="174"/>
  <c r="A596" i="174"/>
  <c r="B596" i="174" s="1"/>
  <c r="AS595" i="174"/>
  <c r="AQ595" i="174"/>
  <c r="AM595" i="174"/>
  <c r="AL595" i="174"/>
  <c r="AK595" i="174"/>
  <c r="AI595" i="174"/>
  <c r="AO595" i="174" s="1"/>
  <c r="AG595" i="174"/>
  <c r="AF595" i="174"/>
  <c r="AT595" i="174" s="1"/>
  <c r="B595" i="174"/>
  <c r="A595" i="174"/>
  <c r="AY595" i="174" s="1"/>
  <c r="AY594" i="174"/>
  <c r="AS594" i="174"/>
  <c r="AQ594" i="174"/>
  <c r="AM594" i="174"/>
  <c r="AL594" i="174"/>
  <c r="AK594" i="174"/>
  <c r="AI594" i="174"/>
  <c r="AG594" i="174"/>
  <c r="AF594" i="174"/>
  <c r="AT594" i="174" s="1"/>
  <c r="B594" i="174"/>
  <c r="A594" i="174"/>
  <c r="AY593" i="174"/>
  <c r="AQ593" i="174"/>
  <c r="AO593" i="174"/>
  <c r="AM593" i="174"/>
  <c r="AL593" i="174"/>
  <c r="AK593" i="174"/>
  <c r="AJ593" i="174"/>
  <c r="AI593" i="174"/>
  <c r="AF593" i="174"/>
  <c r="A593" i="174"/>
  <c r="B593" i="174" s="1"/>
  <c r="AY592" i="174"/>
  <c r="AQ592" i="174"/>
  <c r="AO592" i="174"/>
  <c r="AM592" i="174"/>
  <c r="AL592" i="174"/>
  <c r="AK592" i="174"/>
  <c r="AJ592" i="174"/>
  <c r="AI592" i="174"/>
  <c r="AF592" i="174"/>
  <c r="B592" i="174"/>
  <c r="A592" i="174"/>
  <c r="AT591" i="174"/>
  <c r="AS591" i="174"/>
  <c r="AQ591" i="174"/>
  <c r="AM591" i="174"/>
  <c r="AL591" i="174"/>
  <c r="AK591" i="174"/>
  <c r="AI591" i="174"/>
  <c r="AG591" i="174"/>
  <c r="AF591" i="174"/>
  <c r="G591" i="174"/>
  <c r="B591" i="174"/>
  <c r="A591" i="174"/>
  <c r="AY591" i="174" s="1"/>
  <c r="AY590" i="174"/>
  <c r="AQ590" i="174"/>
  <c r="AO590" i="174"/>
  <c r="AM590" i="174"/>
  <c r="AL590" i="174"/>
  <c r="AK590" i="174"/>
  <c r="AI590" i="174"/>
  <c r="AJ590" i="174" s="1"/>
  <c r="AF590" i="174"/>
  <c r="F590" i="174"/>
  <c r="D590" i="174"/>
  <c r="C590" i="174"/>
  <c r="A590" i="174"/>
  <c r="B590" i="174" s="1"/>
  <c r="E590" i="174" s="1"/>
  <c r="AT589" i="174"/>
  <c r="AS589" i="174"/>
  <c r="AQ589" i="174"/>
  <c r="AO589" i="174"/>
  <c r="AM589" i="174"/>
  <c r="AL589" i="174"/>
  <c r="AK589" i="174"/>
  <c r="AI589" i="174"/>
  <c r="AJ589" i="174" s="1"/>
  <c r="AG589" i="174"/>
  <c r="AF589" i="174"/>
  <c r="A589" i="174"/>
  <c r="AT588" i="174"/>
  <c r="AS588" i="174"/>
  <c r="AQ588" i="174"/>
  <c r="AM588" i="174"/>
  <c r="AL588" i="174"/>
  <c r="AK588" i="174"/>
  <c r="AI588" i="174"/>
  <c r="AO588" i="174" s="1"/>
  <c r="AG588" i="174"/>
  <c r="AF588" i="174"/>
  <c r="A588" i="174"/>
  <c r="AY587" i="174"/>
  <c r="AQ587" i="174"/>
  <c r="AO587" i="174"/>
  <c r="AM587" i="174"/>
  <c r="AL587" i="174"/>
  <c r="AK587" i="174"/>
  <c r="AI587" i="174"/>
  <c r="AJ587" i="174" s="1"/>
  <c r="AF587" i="174"/>
  <c r="AG587" i="174" s="1"/>
  <c r="B587" i="174"/>
  <c r="A587" i="174"/>
  <c r="AY586" i="174"/>
  <c r="AT586" i="174"/>
  <c r="AS586" i="174"/>
  <c r="AQ586" i="174"/>
  <c r="AM586" i="174"/>
  <c r="AL586" i="174"/>
  <c r="AK586" i="174"/>
  <c r="AI586" i="174"/>
  <c r="AG586" i="174"/>
  <c r="AF586" i="174"/>
  <c r="B586" i="174"/>
  <c r="C586" i="174" s="1"/>
  <c r="A586" i="174"/>
  <c r="AT585" i="174"/>
  <c r="AS585" i="174"/>
  <c r="AQ585" i="174"/>
  <c r="AO585" i="174"/>
  <c r="AM585" i="174"/>
  <c r="AL585" i="174"/>
  <c r="AK585" i="174"/>
  <c r="AJ585" i="174"/>
  <c r="AI585" i="174"/>
  <c r="AF585" i="174"/>
  <c r="AG585" i="174" s="1"/>
  <c r="A585" i="174"/>
  <c r="B585" i="174" s="1"/>
  <c r="AY584" i="174"/>
  <c r="AT584" i="174"/>
  <c r="AQ584" i="174"/>
  <c r="AO584" i="174"/>
  <c r="AM584" i="174"/>
  <c r="AL584" i="174"/>
  <c r="AK584" i="174"/>
  <c r="AI584" i="174"/>
  <c r="AJ584" i="174" s="1"/>
  <c r="AF584" i="174"/>
  <c r="AS584" i="174" s="1"/>
  <c r="E584" i="174"/>
  <c r="C584" i="174"/>
  <c r="B584" i="174"/>
  <c r="A584" i="174"/>
  <c r="AT583" i="174"/>
  <c r="AS583" i="174"/>
  <c r="AQ583" i="174"/>
  <c r="AM583" i="174"/>
  <c r="AL583" i="174"/>
  <c r="AK583" i="174"/>
  <c r="AI583" i="174"/>
  <c r="AF583" i="174"/>
  <c r="AG583" i="174" s="1"/>
  <c r="A583" i="174"/>
  <c r="AT582" i="174"/>
  <c r="AS582" i="174"/>
  <c r="AQ582" i="174"/>
  <c r="AO582" i="174"/>
  <c r="AM582" i="174"/>
  <c r="AL582" i="174"/>
  <c r="AK582" i="174"/>
  <c r="AI582" i="174"/>
  <c r="AJ582" i="174" s="1"/>
  <c r="AG582" i="174"/>
  <c r="AF582" i="174"/>
  <c r="A582" i="174"/>
  <c r="AT581" i="174"/>
  <c r="AS581" i="174"/>
  <c r="AQ581" i="174"/>
  <c r="AM581" i="174"/>
  <c r="AL581" i="174"/>
  <c r="AK581" i="174"/>
  <c r="AI581" i="174"/>
  <c r="AG581" i="174"/>
  <c r="AF581" i="174"/>
  <c r="A581" i="174"/>
  <c r="AS580" i="174"/>
  <c r="AQ580" i="174"/>
  <c r="AO580" i="174"/>
  <c r="AM580" i="174"/>
  <c r="AL580" i="174"/>
  <c r="AK580" i="174"/>
  <c r="AJ580" i="174"/>
  <c r="AI580" i="174"/>
  <c r="AF580" i="174"/>
  <c r="A580" i="174"/>
  <c r="AY579" i="174"/>
  <c r="AQ579" i="174"/>
  <c r="AO579" i="174"/>
  <c r="AM579" i="174"/>
  <c r="AL579" i="174"/>
  <c r="AK579" i="174"/>
  <c r="AI579" i="174"/>
  <c r="AJ579" i="174" s="1"/>
  <c r="AF579" i="174"/>
  <c r="G579" i="174"/>
  <c r="C579" i="174"/>
  <c r="B579" i="174"/>
  <c r="A579" i="174"/>
  <c r="AQ578" i="174"/>
  <c r="AM578" i="174"/>
  <c r="AL578" i="174"/>
  <c r="AK578" i="174"/>
  <c r="AI578" i="174"/>
  <c r="AF578" i="174"/>
  <c r="AG578" i="174" s="1"/>
  <c r="B578" i="174"/>
  <c r="C578" i="174" s="1"/>
  <c r="A578" i="174"/>
  <c r="AY578" i="174" s="1"/>
  <c r="AQ577" i="174"/>
  <c r="AO577" i="174"/>
  <c r="AM577" i="174"/>
  <c r="AL577" i="174"/>
  <c r="AK577" i="174"/>
  <c r="AI577" i="174"/>
  <c r="AJ577" i="174" s="1"/>
  <c r="AF577" i="174"/>
  <c r="A577" i="174"/>
  <c r="AY576" i="174"/>
  <c r="AS576" i="174"/>
  <c r="AQ576" i="174"/>
  <c r="AO576" i="174"/>
  <c r="AM576" i="174"/>
  <c r="AL576" i="174"/>
  <c r="AK576" i="174"/>
  <c r="AJ576" i="174"/>
  <c r="AI576" i="174"/>
  <c r="AF576" i="174"/>
  <c r="B576" i="174"/>
  <c r="A576" i="174"/>
  <c r="AY575" i="174"/>
  <c r="AT575" i="174"/>
  <c r="AS575" i="174"/>
  <c r="AQ575" i="174"/>
  <c r="AO575" i="174"/>
  <c r="AM575" i="174"/>
  <c r="AL575" i="174"/>
  <c r="AK575" i="174"/>
  <c r="AI575" i="174"/>
  <c r="AJ575" i="174" s="1"/>
  <c r="AG575" i="174"/>
  <c r="AF575" i="174"/>
  <c r="E575" i="174"/>
  <c r="B575" i="174"/>
  <c r="A575" i="174"/>
  <c r="AQ574" i="174"/>
  <c r="AM574" i="174"/>
  <c r="AL574" i="174"/>
  <c r="AK574" i="174"/>
  <c r="AI574" i="174"/>
  <c r="AF574" i="174"/>
  <c r="A574" i="174"/>
  <c r="AY574" i="174" s="1"/>
  <c r="AQ573" i="174"/>
  <c r="AM573" i="174"/>
  <c r="AL573" i="174"/>
  <c r="AK573" i="174"/>
  <c r="AI573" i="174"/>
  <c r="AF573" i="174"/>
  <c r="A573" i="174"/>
  <c r="AY572" i="174"/>
  <c r="AQ572" i="174"/>
  <c r="AO572" i="174"/>
  <c r="AM572" i="174"/>
  <c r="AL572" i="174"/>
  <c r="AK572" i="174"/>
  <c r="AI572" i="174"/>
  <c r="AJ572" i="174" s="1"/>
  <c r="AF572" i="174"/>
  <c r="E572" i="174"/>
  <c r="D572" i="174"/>
  <c r="B572" i="174"/>
  <c r="A572" i="174"/>
  <c r="AY571" i="174"/>
  <c r="AQ571" i="174"/>
  <c r="AO571" i="174"/>
  <c r="AM571" i="174"/>
  <c r="AL571" i="174"/>
  <c r="AK571" i="174"/>
  <c r="AI571" i="174"/>
  <c r="AJ571" i="174" s="1"/>
  <c r="AF571" i="174"/>
  <c r="G571" i="174"/>
  <c r="B571" i="174"/>
  <c r="A571" i="174"/>
  <c r="AT570" i="174"/>
  <c r="AS570" i="174"/>
  <c r="AQ570" i="174"/>
  <c r="AM570" i="174"/>
  <c r="AL570" i="174"/>
  <c r="AK570" i="174"/>
  <c r="AI570" i="174"/>
  <c r="AG570" i="174"/>
  <c r="AF570" i="174"/>
  <c r="A570" i="174"/>
  <c r="AY569" i="174"/>
  <c r="AQ569" i="174"/>
  <c r="AO569" i="174"/>
  <c r="AM569" i="174"/>
  <c r="AL569" i="174"/>
  <c r="AK569" i="174"/>
  <c r="AJ569" i="174"/>
  <c r="AI569" i="174"/>
  <c r="AF569" i="174"/>
  <c r="F569" i="174"/>
  <c r="A569" i="174"/>
  <c r="B569" i="174" s="1"/>
  <c r="AT568" i="174"/>
  <c r="AQ568" i="174"/>
  <c r="AM568" i="174"/>
  <c r="AL568" i="174"/>
  <c r="AK568" i="174"/>
  <c r="AI568" i="174"/>
  <c r="AF568" i="174"/>
  <c r="A568" i="174"/>
  <c r="AY568" i="174" s="1"/>
  <c r="AT567" i="174"/>
  <c r="AS567" i="174"/>
  <c r="AQ567" i="174"/>
  <c r="AM567" i="174"/>
  <c r="AL567" i="174"/>
  <c r="AK567" i="174"/>
  <c r="AI567" i="174"/>
  <c r="AG567" i="174"/>
  <c r="AF567" i="174"/>
  <c r="G567" i="174"/>
  <c r="D567" i="174"/>
  <c r="C567" i="174"/>
  <c r="B567" i="174"/>
  <c r="A567" i="174"/>
  <c r="AY567" i="174" s="1"/>
  <c r="AQ566" i="174"/>
  <c r="AO566" i="174"/>
  <c r="AM566" i="174"/>
  <c r="AL566" i="174"/>
  <c r="AK566" i="174"/>
  <c r="AJ566" i="174"/>
  <c r="AI566" i="174"/>
  <c r="AF566" i="174"/>
  <c r="B566" i="174"/>
  <c r="A566" i="174"/>
  <c r="AY566" i="174" s="1"/>
  <c r="AQ565" i="174"/>
  <c r="AM565" i="174"/>
  <c r="AL565" i="174"/>
  <c r="AK565" i="174"/>
  <c r="AI565" i="174"/>
  <c r="AO565" i="174" s="1"/>
  <c r="AF565" i="174"/>
  <c r="G565" i="174"/>
  <c r="E565" i="174"/>
  <c r="D565" i="174"/>
  <c r="B565" i="174"/>
  <c r="F565" i="174" s="1"/>
  <c r="A565" i="174"/>
  <c r="AY565" i="174" s="1"/>
  <c r="AS564" i="174"/>
  <c r="AQ564" i="174"/>
  <c r="AM564" i="174"/>
  <c r="AL564" i="174"/>
  <c r="AK564" i="174"/>
  <c r="AJ564" i="174"/>
  <c r="AI564" i="174"/>
  <c r="AO564" i="174" s="1"/>
  <c r="AF564" i="174"/>
  <c r="A564" i="174"/>
  <c r="AY563" i="174"/>
  <c r="AQ563" i="174"/>
  <c r="AM563" i="174"/>
  <c r="AL563" i="174"/>
  <c r="AK563" i="174"/>
  <c r="AI563" i="174"/>
  <c r="AO563" i="174" s="1"/>
  <c r="AF563" i="174"/>
  <c r="B563" i="174"/>
  <c r="A563" i="174"/>
  <c r="AQ562" i="174"/>
  <c r="AM562" i="174"/>
  <c r="AL562" i="174"/>
  <c r="AK562" i="174"/>
  <c r="AI562" i="174"/>
  <c r="AO562" i="174" s="1"/>
  <c r="AF562" i="174"/>
  <c r="AG562" i="174" s="1"/>
  <c r="A562" i="174"/>
  <c r="AQ561" i="174"/>
  <c r="AO561" i="174"/>
  <c r="AM561" i="174"/>
  <c r="AL561" i="174"/>
  <c r="AK561" i="174"/>
  <c r="AJ561" i="174"/>
  <c r="AI561" i="174"/>
  <c r="AG561" i="174"/>
  <c r="AF561" i="174"/>
  <c r="A561" i="174"/>
  <c r="AY560" i="174"/>
  <c r="AQ560" i="174"/>
  <c r="AO560" i="174"/>
  <c r="AM560" i="174"/>
  <c r="AL560" i="174"/>
  <c r="AK560" i="174"/>
  <c r="AJ560" i="174"/>
  <c r="AI560" i="174"/>
  <c r="AF560" i="174"/>
  <c r="A560" i="174"/>
  <c r="B560" i="174" s="1"/>
  <c r="AY559" i="174"/>
  <c r="AQ559" i="174"/>
  <c r="AO559" i="174"/>
  <c r="AM559" i="174"/>
  <c r="AL559" i="174"/>
  <c r="AK559" i="174"/>
  <c r="AJ559" i="174"/>
  <c r="AI559" i="174"/>
  <c r="AF559" i="174"/>
  <c r="C559" i="174"/>
  <c r="B559" i="174"/>
  <c r="A559" i="174"/>
  <c r="AT558" i="174"/>
  <c r="AQ558" i="174"/>
  <c r="AO558" i="174"/>
  <c r="AM558" i="174"/>
  <c r="AL558" i="174"/>
  <c r="AK558" i="174"/>
  <c r="AJ558" i="174"/>
  <c r="AI558" i="174"/>
  <c r="AF558" i="174"/>
  <c r="AS558" i="174" s="1"/>
  <c r="A558" i="174"/>
  <c r="AY557" i="174"/>
  <c r="AQ557" i="174"/>
  <c r="AO557" i="174"/>
  <c r="AM557" i="174"/>
  <c r="AL557" i="174"/>
  <c r="AK557" i="174"/>
  <c r="AJ557" i="174"/>
  <c r="AI557" i="174"/>
  <c r="AF557" i="174"/>
  <c r="D557" i="174"/>
  <c r="C557" i="174"/>
  <c r="B557" i="174"/>
  <c r="A557" i="174"/>
  <c r="AQ556" i="174"/>
  <c r="AM556" i="174"/>
  <c r="AL556" i="174"/>
  <c r="AK556" i="174"/>
  <c r="AI556" i="174"/>
  <c r="AO556" i="174" s="1"/>
  <c r="AF556" i="174"/>
  <c r="A556" i="174"/>
  <c r="AT555" i="174"/>
  <c r="AQ555" i="174"/>
  <c r="AM555" i="174"/>
  <c r="AL555" i="174"/>
  <c r="AK555" i="174"/>
  <c r="AI555" i="174"/>
  <c r="AJ555" i="174" s="1"/>
  <c r="AF555" i="174"/>
  <c r="AS555" i="174" s="1"/>
  <c r="A555" i="174"/>
  <c r="AY555" i="174" s="1"/>
  <c r="AS554" i="174"/>
  <c r="AQ554" i="174"/>
  <c r="AO554" i="174"/>
  <c r="AM554" i="174"/>
  <c r="AL554" i="174"/>
  <c r="AK554" i="174"/>
  <c r="AI554" i="174"/>
  <c r="AJ554" i="174" s="1"/>
  <c r="AF554" i="174"/>
  <c r="A554" i="174"/>
  <c r="AY553" i="174"/>
  <c r="AT553" i="174"/>
  <c r="AS553" i="174"/>
  <c r="AQ553" i="174"/>
  <c r="AO553" i="174"/>
  <c r="AM553" i="174"/>
  <c r="AL553" i="174"/>
  <c r="AK553" i="174"/>
  <c r="AJ553" i="174"/>
  <c r="AI553" i="174"/>
  <c r="AF553" i="174"/>
  <c r="AG553" i="174" s="1"/>
  <c r="B553" i="174"/>
  <c r="A553" i="174"/>
  <c r="AY552" i="174"/>
  <c r="AT552" i="174"/>
  <c r="AS552" i="174"/>
  <c r="AQ552" i="174"/>
  <c r="AM552" i="174"/>
  <c r="AL552" i="174"/>
  <c r="AK552" i="174"/>
  <c r="AI552" i="174"/>
  <c r="AF552" i="174"/>
  <c r="AG552" i="174" s="1"/>
  <c r="C552" i="174"/>
  <c r="A552" i="174"/>
  <c r="B552" i="174" s="1"/>
  <c r="AS551" i="174"/>
  <c r="AQ551" i="174"/>
  <c r="AM551" i="174"/>
  <c r="AL551" i="174"/>
  <c r="AK551" i="174"/>
  <c r="AI551" i="174"/>
  <c r="AO551" i="174" s="1"/>
  <c r="AF551" i="174"/>
  <c r="A551" i="174"/>
  <c r="AQ550" i="174"/>
  <c r="AM550" i="174"/>
  <c r="AL550" i="174"/>
  <c r="AK550" i="174"/>
  <c r="AI550" i="174"/>
  <c r="AF550" i="174"/>
  <c r="A550" i="174"/>
  <c r="AY549" i="174"/>
  <c r="AT549" i="174"/>
  <c r="AS549" i="174"/>
  <c r="AQ549" i="174"/>
  <c r="AM549" i="174"/>
  <c r="AL549" i="174"/>
  <c r="AK549" i="174"/>
  <c r="AI549" i="174"/>
  <c r="AO549" i="174" s="1"/>
  <c r="AG549" i="174"/>
  <c r="AF549" i="174"/>
  <c r="F549" i="174"/>
  <c r="E549" i="174"/>
  <c r="D549" i="174"/>
  <c r="C549" i="174"/>
  <c r="B549" i="174"/>
  <c r="G549" i="174" s="1"/>
  <c r="A549" i="174"/>
  <c r="AY548" i="174"/>
  <c r="AT548" i="174"/>
  <c r="AQ548" i="174"/>
  <c r="AO548" i="174"/>
  <c r="AM548" i="174"/>
  <c r="AL548" i="174"/>
  <c r="AK548" i="174"/>
  <c r="AI548" i="174"/>
  <c r="AJ548" i="174" s="1"/>
  <c r="AF548" i="174"/>
  <c r="G548" i="174"/>
  <c r="F548" i="174"/>
  <c r="A548" i="174"/>
  <c r="B548" i="174" s="1"/>
  <c r="AY547" i="174"/>
  <c r="AQ547" i="174"/>
  <c r="AO547" i="174"/>
  <c r="AM547" i="174"/>
  <c r="AL547" i="174"/>
  <c r="AK547" i="174"/>
  <c r="AI547" i="174"/>
  <c r="AJ547" i="174" s="1"/>
  <c r="AF547" i="174"/>
  <c r="G547" i="174"/>
  <c r="E547" i="174"/>
  <c r="D547" i="174"/>
  <c r="C547" i="174"/>
  <c r="A547" i="174"/>
  <c r="B547" i="174" s="1"/>
  <c r="F547" i="174" s="1"/>
  <c r="AY546" i="174"/>
  <c r="AT546" i="174"/>
  <c r="AQ546" i="174"/>
  <c r="AO546" i="174"/>
  <c r="AM546" i="174"/>
  <c r="AL546" i="174"/>
  <c r="AK546" i="174"/>
  <c r="AI546" i="174"/>
  <c r="AJ546" i="174" s="1"/>
  <c r="AG546" i="174"/>
  <c r="AF546" i="174"/>
  <c r="AS546" i="174" s="1"/>
  <c r="B546" i="174"/>
  <c r="D546" i="174" s="1"/>
  <c r="A546" i="174"/>
  <c r="AY545" i="174"/>
  <c r="AS545" i="174"/>
  <c r="AQ545" i="174"/>
  <c r="AM545" i="174"/>
  <c r="AL545" i="174"/>
  <c r="AK545" i="174"/>
  <c r="AI545" i="174"/>
  <c r="AF545" i="174"/>
  <c r="B545" i="174"/>
  <c r="C545" i="174" s="1"/>
  <c r="A545" i="174"/>
  <c r="AQ544" i="174"/>
  <c r="AO544" i="174"/>
  <c r="AM544" i="174"/>
  <c r="AL544" i="174"/>
  <c r="AK544" i="174"/>
  <c r="AJ544" i="174"/>
  <c r="AI544" i="174"/>
  <c r="AF544" i="174"/>
  <c r="G544" i="174"/>
  <c r="B544" i="174"/>
  <c r="A544" i="174"/>
  <c r="AY544" i="174" s="1"/>
  <c r="AY543" i="174"/>
  <c r="AQ543" i="174"/>
  <c r="AM543" i="174"/>
  <c r="AL543" i="174"/>
  <c r="AK543" i="174"/>
  <c r="AI543" i="174"/>
  <c r="AG543" i="174"/>
  <c r="AF543" i="174"/>
  <c r="G543" i="174"/>
  <c r="F543" i="174"/>
  <c r="D543" i="174"/>
  <c r="B543" i="174"/>
  <c r="E543" i="174" s="1"/>
  <c r="A543" i="174"/>
  <c r="AQ542" i="174"/>
  <c r="AM542" i="174"/>
  <c r="AL542" i="174"/>
  <c r="AK542" i="174"/>
  <c r="AI542" i="174"/>
  <c r="AF542" i="174"/>
  <c r="G542" i="174"/>
  <c r="F542" i="174"/>
  <c r="D542" i="174"/>
  <c r="B542" i="174"/>
  <c r="A542" i="174"/>
  <c r="AY542" i="174" s="1"/>
  <c r="AQ541" i="174"/>
  <c r="AO541" i="174"/>
  <c r="AM541" i="174"/>
  <c r="AL541" i="174"/>
  <c r="AK541" i="174"/>
  <c r="AI541" i="174"/>
  <c r="AJ541" i="174" s="1"/>
  <c r="AG541" i="174"/>
  <c r="AF541" i="174"/>
  <c r="A541" i="174"/>
  <c r="AY540" i="174"/>
  <c r="AQ540" i="174"/>
  <c r="AO540" i="174"/>
  <c r="AM540" i="174"/>
  <c r="AL540" i="174"/>
  <c r="AK540" i="174"/>
  <c r="AJ540" i="174"/>
  <c r="AI540" i="174"/>
  <c r="AF540" i="174"/>
  <c r="A540" i="174"/>
  <c r="B540" i="174" s="1"/>
  <c r="AT539" i="174"/>
  <c r="AS539" i="174"/>
  <c r="AQ539" i="174"/>
  <c r="AO539" i="174"/>
  <c r="AM539" i="174"/>
  <c r="AL539" i="174"/>
  <c r="AK539" i="174"/>
  <c r="AJ539" i="174"/>
  <c r="AI539" i="174"/>
  <c r="AG539" i="174"/>
  <c r="AF539" i="174"/>
  <c r="A539" i="174"/>
  <c r="AY538" i="174"/>
  <c r="AQ538" i="174"/>
  <c r="AM538" i="174"/>
  <c r="AL538" i="174"/>
  <c r="AK538" i="174"/>
  <c r="AI538" i="174"/>
  <c r="AF538" i="174"/>
  <c r="E538" i="174"/>
  <c r="B538" i="174"/>
  <c r="A538" i="174"/>
  <c r="AQ537" i="174"/>
  <c r="AM537" i="174"/>
  <c r="AL537" i="174"/>
  <c r="AK537" i="174"/>
  <c r="AI537" i="174"/>
  <c r="AO537" i="174" s="1"/>
  <c r="AF537" i="174"/>
  <c r="A537" i="174"/>
  <c r="AY536" i="174"/>
  <c r="AT536" i="174"/>
  <c r="AQ536" i="174"/>
  <c r="AM536" i="174"/>
  <c r="AL536" i="174"/>
  <c r="AK536" i="174"/>
  <c r="AI536" i="174"/>
  <c r="AO536" i="174" s="1"/>
  <c r="AG536" i="174"/>
  <c r="AF536" i="174"/>
  <c r="AS536" i="174" s="1"/>
  <c r="D536" i="174"/>
  <c r="C536" i="174"/>
  <c r="B536" i="174"/>
  <c r="A536" i="174"/>
  <c r="AY535" i="174"/>
  <c r="AT535" i="174"/>
  <c r="AS535" i="174"/>
  <c r="AQ535" i="174"/>
  <c r="AM535" i="174"/>
  <c r="AL535" i="174"/>
  <c r="AK535" i="174"/>
  <c r="AJ535" i="174"/>
  <c r="AI535" i="174"/>
  <c r="AO535" i="174" s="1"/>
  <c r="AG535" i="174"/>
  <c r="AF535" i="174"/>
  <c r="G535" i="174"/>
  <c r="F535" i="174"/>
  <c r="E535" i="174"/>
  <c r="B535" i="174"/>
  <c r="D535" i="174" s="1"/>
  <c r="A535" i="174"/>
  <c r="AY534" i="174"/>
  <c r="AT534" i="174"/>
  <c r="AS534" i="174"/>
  <c r="AQ534" i="174"/>
  <c r="AO534" i="174"/>
  <c r="AM534" i="174"/>
  <c r="AL534" i="174"/>
  <c r="AK534" i="174"/>
  <c r="AI534" i="174"/>
  <c r="AJ534" i="174" s="1"/>
  <c r="AF534" i="174"/>
  <c r="AG534" i="174" s="1"/>
  <c r="F534" i="174"/>
  <c r="E534" i="174"/>
  <c r="D534" i="174"/>
  <c r="B534" i="174"/>
  <c r="G534" i="174" s="1"/>
  <c r="A534" i="174"/>
  <c r="AY533" i="174"/>
  <c r="AQ533" i="174"/>
  <c r="AO533" i="174"/>
  <c r="AM533" i="174"/>
  <c r="AL533" i="174"/>
  <c r="AK533" i="174"/>
  <c r="AJ533" i="174"/>
  <c r="AI533" i="174"/>
  <c r="AF533" i="174"/>
  <c r="G533" i="174"/>
  <c r="F533" i="174"/>
  <c r="E533" i="174"/>
  <c r="C533" i="174"/>
  <c r="B533" i="174"/>
  <c r="D533" i="174" s="1"/>
  <c r="A533" i="174"/>
  <c r="AY532" i="174"/>
  <c r="AT532" i="174"/>
  <c r="AQ532" i="174"/>
  <c r="AO532" i="174"/>
  <c r="AM532" i="174"/>
  <c r="AL532" i="174"/>
  <c r="AK532" i="174"/>
  <c r="AI532" i="174"/>
  <c r="AJ532" i="174" s="1"/>
  <c r="AF532" i="174"/>
  <c r="AS532" i="174" s="1"/>
  <c r="G532" i="174"/>
  <c r="E532" i="174"/>
  <c r="D532" i="174"/>
  <c r="C532" i="174"/>
  <c r="B532" i="174"/>
  <c r="F532" i="174" s="1"/>
  <c r="A532" i="174"/>
  <c r="AT531" i="174"/>
  <c r="AQ531" i="174"/>
  <c r="AM531" i="174"/>
  <c r="AL531" i="174"/>
  <c r="AK531" i="174"/>
  <c r="AI531" i="174"/>
  <c r="AO531" i="174" s="1"/>
  <c r="AG531" i="174"/>
  <c r="AF531" i="174"/>
  <c r="AS531" i="174" s="1"/>
  <c r="A531" i="174"/>
  <c r="AQ530" i="174"/>
  <c r="AO530" i="174"/>
  <c r="AM530" i="174"/>
  <c r="AL530" i="174"/>
  <c r="AK530" i="174"/>
  <c r="AI530" i="174"/>
  <c r="AJ530" i="174" s="1"/>
  <c r="AG530" i="174"/>
  <c r="AF530" i="174"/>
  <c r="B530" i="174"/>
  <c r="A530" i="174"/>
  <c r="AY530" i="174" s="1"/>
  <c r="AQ529" i="174"/>
  <c r="AO529" i="174"/>
  <c r="AM529" i="174"/>
  <c r="AL529" i="174"/>
  <c r="AK529" i="174"/>
  <c r="AJ529" i="174"/>
  <c r="AI529" i="174"/>
  <c r="AF529" i="174"/>
  <c r="A529" i="174"/>
  <c r="AY529" i="174" s="1"/>
  <c r="AQ528" i="174"/>
  <c r="AM528" i="174"/>
  <c r="AL528" i="174"/>
  <c r="AK528" i="174"/>
  <c r="AI528" i="174"/>
  <c r="AF528" i="174"/>
  <c r="A528" i="174"/>
  <c r="AY527" i="174"/>
  <c r="AT527" i="174"/>
  <c r="AS527" i="174"/>
  <c r="AQ527" i="174"/>
  <c r="AO527" i="174"/>
  <c r="AM527" i="174"/>
  <c r="AL527" i="174"/>
  <c r="AK527" i="174"/>
  <c r="AI527" i="174"/>
  <c r="AJ527" i="174" s="1"/>
  <c r="AG527" i="174"/>
  <c r="AF527" i="174"/>
  <c r="B527" i="174"/>
  <c r="A527" i="174"/>
  <c r="AT526" i="174"/>
  <c r="AS526" i="174"/>
  <c r="AQ526" i="174"/>
  <c r="AM526" i="174"/>
  <c r="AL526" i="174"/>
  <c r="AK526" i="174"/>
  <c r="AI526" i="174"/>
  <c r="AO526" i="174" s="1"/>
  <c r="AG526" i="174"/>
  <c r="AF526" i="174"/>
  <c r="G526" i="174"/>
  <c r="F526" i="174"/>
  <c r="E526" i="174"/>
  <c r="D526" i="174"/>
  <c r="B526" i="174"/>
  <c r="C526" i="174" s="1"/>
  <c r="A526" i="174"/>
  <c r="AY526" i="174" s="1"/>
  <c r="AS525" i="174"/>
  <c r="AQ525" i="174"/>
  <c r="AM525" i="174"/>
  <c r="AL525" i="174"/>
  <c r="AK525" i="174"/>
  <c r="AI525" i="174"/>
  <c r="AF525" i="174"/>
  <c r="A525" i="174"/>
  <c r="AY524" i="174"/>
  <c r="AT524" i="174"/>
  <c r="AS524" i="174"/>
  <c r="AQ524" i="174"/>
  <c r="AO524" i="174"/>
  <c r="AM524" i="174"/>
  <c r="AL524" i="174"/>
  <c r="AK524" i="174"/>
  <c r="AJ524" i="174"/>
  <c r="AI524" i="174"/>
  <c r="AF524" i="174"/>
  <c r="AG524" i="174" s="1"/>
  <c r="A524" i="174"/>
  <c r="B524" i="174" s="1"/>
  <c r="AY523" i="174"/>
  <c r="AT523" i="174"/>
  <c r="AS523" i="174"/>
  <c r="AQ523" i="174"/>
  <c r="AM523" i="174"/>
  <c r="AL523" i="174"/>
  <c r="AK523" i="174"/>
  <c r="AI523" i="174"/>
  <c r="AG523" i="174"/>
  <c r="AF523" i="174"/>
  <c r="B523" i="174"/>
  <c r="A523" i="174"/>
  <c r="AY522" i="174"/>
  <c r="AS522" i="174"/>
  <c r="AQ522" i="174"/>
  <c r="AM522" i="174"/>
  <c r="AL522" i="174"/>
  <c r="AK522" i="174"/>
  <c r="AI522" i="174"/>
  <c r="AG522" i="174"/>
  <c r="AF522" i="174"/>
  <c r="AT522" i="174" s="1"/>
  <c r="E522" i="174"/>
  <c r="B522" i="174"/>
  <c r="A522" i="174"/>
  <c r="AQ521" i="174"/>
  <c r="AM521" i="174"/>
  <c r="AL521" i="174"/>
  <c r="AK521" i="174"/>
  <c r="AJ521" i="174"/>
  <c r="AI521" i="174"/>
  <c r="AO521" i="174" s="1"/>
  <c r="AF521" i="174"/>
  <c r="AG521" i="174" s="1"/>
  <c r="G521" i="174"/>
  <c r="F521" i="174"/>
  <c r="E521" i="174"/>
  <c r="D521" i="174"/>
  <c r="C521" i="174"/>
  <c r="A521" i="174"/>
  <c r="B521" i="174" s="1"/>
  <c r="AY520" i="174"/>
  <c r="AQ520" i="174"/>
  <c r="AM520" i="174"/>
  <c r="AL520" i="174"/>
  <c r="AK520" i="174"/>
  <c r="AI520" i="174"/>
  <c r="AO520" i="174" s="1"/>
  <c r="AF520" i="174"/>
  <c r="C520" i="174"/>
  <c r="B520" i="174"/>
  <c r="A520" i="174"/>
  <c r="AT519" i="174"/>
  <c r="AS519" i="174"/>
  <c r="AQ519" i="174"/>
  <c r="AM519" i="174"/>
  <c r="AL519" i="174"/>
  <c r="AK519" i="174"/>
  <c r="AI519" i="174"/>
  <c r="AJ519" i="174" s="1"/>
  <c r="AG519" i="174"/>
  <c r="AF519" i="174"/>
  <c r="A519" i="174"/>
  <c r="B519" i="174" s="1"/>
  <c r="AT518" i="174"/>
  <c r="AS518" i="174"/>
  <c r="AQ518" i="174"/>
  <c r="AM518" i="174"/>
  <c r="AL518" i="174"/>
  <c r="AK518" i="174"/>
  <c r="AI518" i="174"/>
  <c r="AF518" i="174"/>
  <c r="AG518" i="174" s="1"/>
  <c r="B518" i="174"/>
  <c r="A518" i="174"/>
  <c r="AY518" i="174" s="1"/>
  <c r="AS517" i="174"/>
  <c r="AQ517" i="174"/>
  <c r="AO517" i="174"/>
  <c r="AM517" i="174"/>
  <c r="AL517" i="174"/>
  <c r="AK517" i="174"/>
  <c r="AJ517" i="174"/>
  <c r="AI517" i="174"/>
  <c r="AG517" i="174"/>
  <c r="AF517" i="174"/>
  <c r="AT517" i="174" s="1"/>
  <c r="G517" i="174"/>
  <c r="E517" i="174"/>
  <c r="C517" i="174"/>
  <c r="B517" i="174"/>
  <c r="A517" i="174"/>
  <c r="AY517" i="174" s="1"/>
  <c r="AY516" i="174"/>
  <c r="AQ516" i="174"/>
  <c r="AM516" i="174"/>
  <c r="AL516" i="174"/>
  <c r="AK516" i="174"/>
  <c r="AI516" i="174"/>
  <c r="AO516" i="174" s="1"/>
  <c r="AG516" i="174"/>
  <c r="AF516" i="174"/>
  <c r="B516" i="174"/>
  <c r="A516" i="174"/>
  <c r="AT515" i="174"/>
  <c r="AS515" i="174"/>
  <c r="AQ515" i="174"/>
  <c r="AM515" i="174"/>
  <c r="AL515" i="174"/>
  <c r="AK515" i="174"/>
  <c r="AI515" i="174"/>
  <c r="AJ515" i="174" s="1"/>
  <c r="AF515" i="174"/>
  <c r="AG515" i="174" s="1"/>
  <c r="G515" i="174"/>
  <c r="C515" i="174"/>
  <c r="B515" i="174"/>
  <c r="A515" i="174"/>
  <c r="AY515" i="174" s="1"/>
  <c r="AQ514" i="174"/>
  <c r="AO514" i="174"/>
  <c r="AM514" i="174"/>
  <c r="AL514" i="174"/>
  <c r="AK514" i="174"/>
  <c r="AJ514" i="174"/>
  <c r="AI514" i="174"/>
  <c r="AF514" i="174"/>
  <c r="F514" i="174"/>
  <c r="E514" i="174"/>
  <c r="D514" i="174"/>
  <c r="B514" i="174"/>
  <c r="A514" i="174"/>
  <c r="AY514" i="174" s="1"/>
  <c r="AY513" i="174"/>
  <c r="AQ513" i="174"/>
  <c r="AO513" i="174"/>
  <c r="AM513" i="174"/>
  <c r="AL513" i="174"/>
  <c r="AK513" i="174"/>
  <c r="AJ513" i="174"/>
  <c r="AI513" i="174"/>
  <c r="AG513" i="174"/>
  <c r="AF513" i="174"/>
  <c r="G513" i="174"/>
  <c r="E513" i="174"/>
  <c r="D513" i="174"/>
  <c r="C513" i="174"/>
  <c r="B513" i="174"/>
  <c r="F513" i="174" s="1"/>
  <c r="A513" i="174"/>
  <c r="AT512" i="174"/>
  <c r="AS512" i="174"/>
  <c r="AQ512" i="174"/>
  <c r="AM512" i="174"/>
  <c r="AL512" i="174"/>
  <c r="AK512" i="174"/>
  <c r="AI512" i="174"/>
  <c r="AO512" i="174" s="1"/>
  <c r="AF512" i="174"/>
  <c r="AG512" i="174" s="1"/>
  <c r="A512" i="174"/>
  <c r="AY511" i="174"/>
  <c r="AT511" i="174"/>
  <c r="AS511" i="174"/>
  <c r="AQ511" i="174"/>
  <c r="AM511" i="174"/>
  <c r="AL511" i="174"/>
  <c r="AK511" i="174"/>
  <c r="AJ511" i="174"/>
  <c r="AI511" i="174"/>
  <c r="AO511" i="174" s="1"/>
  <c r="AG511" i="174"/>
  <c r="AF511" i="174"/>
  <c r="B511" i="174"/>
  <c r="F511" i="174" s="1"/>
  <c r="A511" i="174"/>
  <c r="AQ510" i="174"/>
  <c r="AM510" i="174"/>
  <c r="AL510" i="174"/>
  <c r="AK510" i="174"/>
  <c r="AJ510" i="174"/>
  <c r="AI510" i="174"/>
  <c r="AO510" i="174" s="1"/>
  <c r="AF510" i="174"/>
  <c r="A510" i="174"/>
  <c r="AY510" i="174" s="1"/>
  <c r="AY509" i="174"/>
  <c r="AQ509" i="174"/>
  <c r="AM509" i="174"/>
  <c r="AL509" i="174"/>
  <c r="AK509" i="174"/>
  <c r="AI509" i="174"/>
  <c r="AF509" i="174"/>
  <c r="G509" i="174"/>
  <c r="E509" i="174"/>
  <c r="A509" i="174"/>
  <c r="B509" i="174" s="1"/>
  <c r="AS508" i="174"/>
  <c r="AQ508" i="174"/>
  <c r="AM508" i="174"/>
  <c r="AL508" i="174"/>
  <c r="AK508" i="174"/>
  <c r="AI508" i="174"/>
  <c r="AF508" i="174"/>
  <c r="A508" i="174"/>
  <c r="AT507" i="174"/>
  <c r="AS507" i="174"/>
  <c r="AQ507" i="174"/>
  <c r="AO507" i="174"/>
  <c r="AM507" i="174"/>
  <c r="AL507" i="174"/>
  <c r="AK507" i="174"/>
  <c r="AJ507" i="174"/>
  <c r="AI507" i="174"/>
  <c r="AG507" i="174"/>
  <c r="AF507" i="174"/>
  <c r="A507" i="174"/>
  <c r="AY507" i="174" s="1"/>
  <c r="AY506" i="174"/>
  <c r="AT506" i="174"/>
  <c r="AS506" i="174"/>
  <c r="AQ506" i="174"/>
  <c r="AM506" i="174"/>
  <c r="AL506" i="174"/>
  <c r="AK506" i="174"/>
  <c r="AI506" i="174"/>
  <c r="AG506" i="174"/>
  <c r="AF506" i="174"/>
  <c r="A506" i="174"/>
  <c r="B506" i="174" s="1"/>
  <c r="AY505" i="174"/>
  <c r="AS505" i="174"/>
  <c r="AQ505" i="174"/>
  <c r="AO505" i="174"/>
  <c r="AM505" i="174"/>
  <c r="AL505" i="174"/>
  <c r="AK505" i="174"/>
  <c r="AI505" i="174"/>
  <c r="AJ505" i="174" s="1"/>
  <c r="AG505" i="174"/>
  <c r="AF505" i="174"/>
  <c r="AT505" i="174" s="1"/>
  <c r="A505" i="174"/>
  <c r="B505" i="174" s="1"/>
  <c r="AY504" i="174"/>
  <c r="AQ504" i="174"/>
  <c r="AM504" i="174"/>
  <c r="AL504" i="174"/>
  <c r="AK504" i="174"/>
  <c r="AI504" i="174"/>
  <c r="AO504" i="174" s="1"/>
  <c r="AG504" i="174"/>
  <c r="AF504" i="174"/>
  <c r="F504" i="174"/>
  <c r="D504" i="174"/>
  <c r="B504" i="174"/>
  <c r="A504" i="174"/>
  <c r="AT503" i="174"/>
  <c r="AS503" i="174"/>
  <c r="AQ503" i="174"/>
  <c r="AM503" i="174"/>
  <c r="AL503" i="174"/>
  <c r="AK503" i="174"/>
  <c r="AJ503" i="174"/>
  <c r="AI503" i="174"/>
  <c r="AO503" i="174" s="1"/>
  <c r="AG503" i="174"/>
  <c r="AF503" i="174"/>
  <c r="A503" i="174"/>
  <c r="AT502" i="174"/>
  <c r="AS502" i="174"/>
  <c r="AQ502" i="174"/>
  <c r="AO502" i="174"/>
  <c r="AM502" i="174"/>
  <c r="AL502" i="174"/>
  <c r="AK502" i="174"/>
  <c r="AI502" i="174"/>
  <c r="AJ502" i="174" s="1"/>
  <c r="AF502" i="174"/>
  <c r="AG502" i="174" s="1"/>
  <c r="A502" i="174"/>
  <c r="AQ501" i="174"/>
  <c r="AO501" i="174"/>
  <c r="AM501" i="174"/>
  <c r="AL501" i="174"/>
  <c r="AK501" i="174"/>
  <c r="AJ501" i="174"/>
  <c r="AI501" i="174"/>
  <c r="AF501" i="174"/>
  <c r="A501" i="174"/>
  <c r="AY501" i="174" s="1"/>
  <c r="AY500" i="174"/>
  <c r="AT500" i="174"/>
  <c r="AQ500" i="174"/>
  <c r="AO500" i="174"/>
  <c r="AM500" i="174"/>
  <c r="AL500" i="174"/>
  <c r="AK500" i="174"/>
  <c r="AI500" i="174"/>
  <c r="AJ500" i="174" s="1"/>
  <c r="AG500" i="174"/>
  <c r="AF500" i="174"/>
  <c r="AS500" i="174" s="1"/>
  <c r="G500" i="174"/>
  <c r="F500" i="174"/>
  <c r="E500" i="174"/>
  <c r="C500" i="174"/>
  <c r="B500" i="174"/>
  <c r="D500" i="174" s="1"/>
  <c r="A500" i="174"/>
  <c r="AQ499" i="174"/>
  <c r="AO499" i="174"/>
  <c r="AM499" i="174"/>
  <c r="AL499" i="174"/>
  <c r="AK499" i="174"/>
  <c r="AI499" i="174"/>
  <c r="AJ499" i="174" s="1"/>
  <c r="AG499" i="174"/>
  <c r="AF499" i="174"/>
  <c r="A499" i="174"/>
  <c r="AY499" i="174" s="1"/>
  <c r="AQ498" i="174"/>
  <c r="AM498" i="174"/>
  <c r="AL498" i="174"/>
  <c r="AK498" i="174"/>
  <c r="AI498" i="174"/>
  <c r="AO498" i="174" s="1"/>
  <c r="AF498" i="174"/>
  <c r="A498" i="174"/>
  <c r="AY498" i="174" s="1"/>
  <c r="AY497" i="174"/>
  <c r="AT497" i="174"/>
  <c r="AQ497" i="174"/>
  <c r="AO497" i="174"/>
  <c r="AM497" i="174"/>
  <c r="AL497" i="174"/>
  <c r="AK497" i="174"/>
  <c r="AJ497" i="174"/>
  <c r="AI497" i="174"/>
  <c r="AG497" i="174"/>
  <c r="AF497" i="174"/>
  <c r="AS497" i="174" s="1"/>
  <c r="B497" i="174"/>
  <c r="A497" i="174"/>
  <c r="AQ496" i="174"/>
  <c r="AO496" i="174"/>
  <c r="AM496" i="174"/>
  <c r="AL496" i="174"/>
  <c r="AK496" i="174"/>
  <c r="AJ496" i="174"/>
  <c r="AI496" i="174"/>
  <c r="AF496" i="174"/>
  <c r="G496" i="174"/>
  <c r="F496" i="174"/>
  <c r="E496" i="174"/>
  <c r="D496" i="174"/>
  <c r="A496" i="174"/>
  <c r="B496" i="174" s="1"/>
  <c r="C496" i="174" s="1"/>
  <c r="AY495" i="174"/>
  <c r="AQ495" i="174"/>
  <c r="AO495" i="174"/>
  <c r="AM495" i="174"/>
  <c r="AL495" i="174"/>
  <c r="AK495" i="174"/>
  <c r="AJ495" i="174"/>
  <c r="AI495" i="174"/>
  <c r="AG495" i="174"/>
  <c r="AF495" i="174"/>
  <c r="A495" i="174"/>
  <c r="B495" i="174" s="1"/>
  <c r="AT494" i="174"/>
  <c r="AQ494" i="174"/>
  <c r="AO494" i="174"/>
  <c r="AM494" i="174"/>
  <c r="AL494" i="174"/>
  <c r="AK494" i="174"/>
  <c r="AJ494" i="174"/>
  <c r="AI494" i="174"/>
  <c r="AF494" i="174"/>
  <c r="A494" i="174"/>
  <c r="AY494" i="174" s="1"/>
  <c r="AQ493" i="174"/>
  <c r="AM493" i="174"/>
  <c r="AL493" i="174"/>
  <c r="AK493" i="174"/>
  <c r="AI493" i="174"/>
  <c r="AF493" i="174"/>
  <c r="A493" i="174"/>
  <c r="AY492" i="174"/>
  <c r="AS492" i="174"/>
  <c r="AQ492" i="174"/>
  <c r="AM492" i="174"/>
  <c r="AL492" i="174"/>
  <c r="AK492" i="174"/>
  <c r="AI492" i="174"/>
  <c r="AF492" i="174"/>
  <c r="A492" i="174"/>
  <c r="B492" i="174" s="1"/>
  <c r="AY491" i="174"/>
  <c r="AT491" i="174"/>
  <c r="AS491" i="174"/>
  <c r="AQ491" i="174"/>
  <c r="AO491" i="174"/>
  <c r="AM491" i="174"/>
  <c r="AL491" i="174"/>
  <c r="AK491" i="174"/>
  <c r="AI491" i="174"/>
  <c r="AJ491" i="174" s="1"/>
  <c r="AF491" i="174"/>
  <c r="AG491" i="174" s="1"/>
  <c r="A491" i="174"/>
  <c r="B491" i="174" s="1"/>
  <c r="AY490" i="174"/>
  <c r="AT490" i="174"/>
  <c r="AS490" i="174"/>
  <c r="AQ490" i="174"/>
  <c r="AM490" i="174"/>
  <c r="AL490" i="174"/>
  <c r="AK490" i="174"/>
  <c r="AI490" i="174"/>
  <c r="AO490" i="174" s="1"/>
  <c r="AF490" i="174"/>
  <c r="AG490" i="174" s="1"/>
  <c r="B490" i="174"/>
  <c r="A490" i="174"/>
  <c r="AQ489" i="174"/>
  <c r="AO489" i="174"/>
  <c r="AM489" i="174"/>
  <c r="AL489" i="174"/>
  <c r="AK489" i="174"/>
  <c r="AI489" i="174"/>
  <c r="AJ489" i="174" s="1"/>
  <c r="AF489" i="174"/>
  <c r="A489" i="174"/>
  <c r="AY488" i="174"/>
  <c r="AT488" i="174"/>
  <c r="AS488" i="174"/>
  <c r="AQ488" i="174"/>
  <c r="AO488" i="174"/>
  <c r="AM488" i="174"/>
  <c r="AL488" i="174"/>
  <c r="AK488" i="174"/>
  <c r="AJ488" i="174"/>
  <c r="AI488" i="174"/>
  <c r="AG488" i="174"/>
  <c r="AF488" i="174"/>
  <c r="B488" i="174"/>
  <c r="A488" i="174"/>
  <c r="AT487" i="174"/>
  <c r="AS487" i="174"/>
  <c r="AQ487" i="174"/>
  <c r="AM487" i="174"/>
  <c r="AL487" i="174"/>
  <c r="AK487" i="174"/>
  <c r="AI487" i="174"/>
  <c r="AO487" i="174" s="1"/>
  <c r="AG487" i="174"/>
  <c r="AF487" i="174"/>
  <c r="A487" i="174"/>
  <c r="AY487" i="174" s="1"/>
  <c r="AS486" i="174"/>
  <c r="AQ486" i="174"/>
  <c r="AO486" i="174"/>
  <c r="AM486" i="174"/>
  <c r="AL486" i="174"/>
  <c r="AK486" i="174"/>
  <c r="AI486" i="174"/>
  <c r="AJ486" i="174" s="1"/>
  <c r="AF486" i="174"/>
  <c r="A486" i="174"/>
  <c r="AY486" i="174" s="1"/>
  <c r="AT485" i="174"/>
  <c r="AS485" i="174"/>
  <c r="AQ485" i="174"/>
  <c r="AO485" i="174"/>
  <c r="AM485" i="174"/>
  <c r="AL485" i="174"/>
  <c r="AK485" i="174"/>
  <c r="AI485" i="174"/>
  <c r="AJ485" i="174" s="1"/>
  <c r="AF485" i="174"/>
  <c r="AG485" i="174" s="1"/>
  <c r="A485" i="174"/>
  <c r="AY484" i="174"/>
  <c r="AT484" i="174"/>
  <c r="AQ484" i="174"/>
  <c r="AO484" i="174"/>
  <c r="AM484" i="174"/>
  <c r="AL484" i="174"/>
  <c r="AK484" i="174"/>
  <c r="AI484" i="174"/>
  <c r="AJ484" i="174" s="1"/>
  <c r="AF484" i="174"/>
  <c r="B484" i="174"/>
  <c r="A484" i="174"/>
  <c r="AT483" i="174"/>
  <c r="AS483" i="174"/>
  <c r="AQ483" i="174"/>
  <c r="AO483" i="174"/>
  <c r="AM483" i="174"/>
  <c r="AL483" i="174"/>
  <c r="AK483" i="174"/>
  <c r="AJ483" i="174"/>
  <c r="AI483" i="174"/>
  <c r="AF483" i="174"/>
  <c r="AG483" i="174" s="1"/>
  <c r="F483" i="174"/>
  <c r="E483" i="174"/>
  <c r="C483" i="174"/>
  <c r="B483" i="174"/>
  <c r="A483" i="174"/>
  <c r="AY483" i="174" s="1"/>
  <c r="AT482" i="174"/>
  <c r="AS482" i="174"/>
  <c r="AQ482" i="174"/>
  <c r="AO482" i="174"/>
  <c r="AM482" i="174"/>
  <c r="AL482" i="174"/>
  <c r="AK482" i="174"/>
  <c r="AI482" i="174"/>
  <c r="AJ482" i="174" s="1"/>
  <c r="AF482" i="174"/>
  <c r="AG482" i="174" s="1"/>
  <c r="B482" i="174"/>
  <c r="A482" i="174"/>
  <c r="AY482" i="174" s="1"/>
  <c r="AS481" i="174"/>
  <c r="AQ481" i="174"/>
  <c r="AO481" i="174"/>
  <c r="AM481" i="174"/>
  <c r="AL481" i="174"/>
  <c r="AK481" i="174"/>
  <c r="AJ481" i="174"/>
  <c r="AI481" i="174"/>
  <c r="AG481" i="174"/>
  <c r="AF481" i="174"/>
  <c r="AT481" i="174" s="1"/>
  <c r="A481" i="174"/>
  <c r="AY480" i="174"/>
  <c r="AQ480" i="174"/>
  <c r="AM480" i="174"/>
  <c r="AL480" i="174"/>
  <c r="AK480" i="174"/>
  <c r="AI480" i="174"/>
  <c r="AF480" i="174"/>
  <c r="G480" i="174"/>
  <c r="F480" i="174"/>
  <c r="E480" i="174"/>
  <c r="B480" i="174"/>
  <c r="D480" i="174" s="1"/>
  <c r="A480" i="174"/>
  <c r="AS479" i="174"/>
  <c r="AQ479" i="174"/>
  <c r="AM479" i="174"/>
  <c r="AL479" i="174"/>
  <c r="AK479" i="174"/>
  <c r="AI479" i="174"/>
  <c r="AF479" i="174"/>
  <c r="AT479" i="174" s="1"/>
  <c r="B479" i="174"/>
  <c r="A479" i="174"/>
  <c r="AY479" i="174" s="1"/>
  <c r="AQ478" i="174"/>
  <c r="AM478" i="174"/>
  <c r="AL478" i="174"/>
  <c r="AK478" i="174"/>
  <c r="AJ478" i="174"/>
  <c r="AI478" i="174"/>
  <c r="AO478" i="174" s="1"/>
  <c r="AF478" i="174"/>
  <c r="A478" i="174"/>
  <c r="AY478" i="174" s="1"/>
  <c r="AY477" i="174"/>
  <c r="AT477" i="174"/>
  <c r="AS477" i="174"/>
  <c r="AQ477" i="174"/>
  <c r="AM477" i="174"/>
  <c r="AL477" i="174"/>
  <c r="AK477" i="174"/>
  <c r="AJ477" i="174"/>
  <c r="AI477" i="174"/>
  <c r="AO477" i="174" s="1"/>
  <c r="AG477" i="174"/>
  <c r="AF477" i="174"/>
  <c r="A477" i="174"/>
  <c r="B477" i="174" s="1"/>
  <c r="AT476" i="174"/>
  <c r="AS476" i="174"/>
  <c r="AQ476" i="174"/>
  <c r="AO476" i="174"/>
  <c r="AM476" i="174"/>
  <c r="AL476" i="174"/>
  <c r="AK476" i="174"/>
  <c r="AJ476" i="174"/>
  <c r="AI476" i="174"/>
  <c r="AF476" i="174"/>
  <c r="AG476" i="174" s="1"/>
  <c r="A476" i="174"/>
  <c r="AT475" i="174"/>
  <c r="AS475" i="174"/>
  <c r="AQ475" i="174"/>
  <c r="AM475" i="174"/>
  <c r="AL475" i="174"/>
  <c r="AK475" i="174"/>
  <c r="AI475" i="174"/>
  <c r="AG475" i="174"/>
  <c r="AF475" i="174"/>
  <c r="B475" i="174"/>
  <c r="A475" i="174"/>
  <c r="AY475" i="174" s="1"/>
  <c r="AT474" i="174"/>
  <c r="AQ474" i="174"/>
  <c r="AM474" i="174"/>
  <c r="AL474" i="174"/>
  <c r="AK474" i="174"/>
  <c r="AI474" i="174"/>
  <c r="AO474" i="174" s="1"/>
  <c r="AG474" i="174"/>
  <c r="AF474" i="174"/>
  <c r="AS474" i="174" s="1"/>
  <c r="B474" i="174"/>
  <c r="E474" i="174" s="1"/>
  <c r="A474" i="174"/>
  <c r="AY474" i="174" s="1"/>
  <c r="AY473" i="174"/>
  <c r="AQ473" i="174"/>
  <c r="AM473" i="174"/>
  <c r="AL473" i="174"/>
  <c r="AK473" i="174"/>
  <c r="AJ473" i="174"/>
  <c r="AI473" i="174"/>
  <c r="AO473" i="174" s="1"/>
  <c r="AF473" i="174"/>
  <c r="AG473" i="174" s="1"/>
  <c r="A473" i="174"/>
  <c r="B473" i="174" s="1"/>
  <c r="C473" i="174" s="1"/>
  <c r="AY472" i="174"/>
  <c r="AQ472" i="174"/>
  <c r="AM472" i="174"/>
  <c r="AL472" i="174"/>
  <c r="AK472" i="174"/>
  <c r="AI472" i="174"/>
  <c r="AO472" i="174" s="1"/>
  <c r="AF472" i="174"/>
  <c r="F472" i="174"/>
  <c r="D472" i="174"/>
  <c r="B472" i="174"/>
  <c r="A472" i="174"/>
  <c r="AT471" i="174"/>
  <c r="AS471" i="174"/>
  <c r="AQ471" i="174"/>
  <c r="AM471" i="174"/>
  <c r="AL471" i="174"/>
  <c r="AK471" i="174"/>
  <c r="AJ471" i="174"/>
  <c r="AI471" i="174"/>
  <c r="AO471" i="174" s="1"/>
  <c r="AG471" i="174"/>
  <c r="AF471" i="174"/>
  <c r="A471" i="174"/>
  <c r="AY471" i="174" s="1"/>
  <c r="AY470" i="174"/>
  <c r="AT470" i="174"/>
  <c r="AS470" i="174"/>
  <c r="AQ470" i="174"/>
  <c r="AM470" i="174"/>
  <c r="AL470" i="174"/>
  <c r="AK470" i="174"/>
  <c r="AI470" i="174"/>
  <c r="AG470" i="174"/>
  <c r="AF470" i="174"/>
  <c r="G470" i="174"/>
  <c r="D470" i="174"/>
  <c r="B470" i="174"/>
  <c r="A470" i="174"/>
  <c r="AT469" i="174"/>
  <c r="AS469" i="174"/>
  <c r="AQ469" i="174"/>
  <c r="AM469" i="174"/>
  <c r="AL469" i="174"/>
  <c r="AK469" i="174"/>
  <c r="AJ469" i="174"/>
  <c r="AI469" i="174"/>
  <c r="AO469" i="174" s="1"/>
  <c r="AF469" i="174"/>
  <c r="AG469" i="174" s="1"/>
  <c r="G469" i="174"/>
  <c r="F469" i="174"/>
  <c r="E469" i="174"/>
  <c r="D469" i="174"/>
  <c r="A469" i="174"/>
  <c r="B469" i="174" s="1"/>
  <c r="C469" i="174" s="1"/>
  <c r="AY468" i="174"/>
  <c r="AQ468" i="174"/>
  <c r="AO468" i="174"/>
  <c r="AM468" i="174"/>
  <c r="AL468" i="174"/>
  <c r="AK468" i="174"/>
  <c r="AI468" i="174"/>
  <c r="AJ468" i="174" s="1"/>
  <c r="AF468" i="174"/>
  <c r="G468" i="174"/>
  <c r="C468" i="174"/>
  <c r="B468" i="174"/>
  <c r="D468" i="174" s="1"/>
  <c r="A468" i="174"/>
  <c r="AY467" i="174"/>
  <c r="AQ467" i="174"/>
  <c r="AM467" i="174"/>
  <c r="AL467" i="174"/>
  <c r="AK467" i="174"/>
  <c r="AI467" i="174"/>
  <c r="AO467" i="174" s="1"/>
  <c r="AG467" i="174"/>
  <c r="AF467" i="174"/>
  <c r="F467" i="174"/>
  <c r="E467" i="174"/>
  <c r="B467" i="174"/>
  <c r="A467" i="174"/>
  <c r="AQ466" i="174"/>
  <c r="AM466" i="174"/>
  <c r="AL466" i="174"/>
  <c r="AK466" i="174"/>
  <c r="AI466" i="174"/>
  <c r="AO466" i="174" s="1"/>
  <c r="AG466" i="174"/>
  <c r="AF466" i="174"/>
  <c r="F466" i="174"/>
  <c r="E466" i="174"/>
  <c r="D466" i="174"/>
  <c r="C466" i="174"/>
  <c r="A466" i="174"/>
  <c r="B466" i="174" s="1"/>
  <c r="G466" i="174" s="1"/>
  <c r="AY465" i="174"/>
  <c r="AQ465" i="174"/>
  <c r="AO465" i="174"/>
  <c r="AM465" i="174"/>
  <c r="AL465" i="174"/>
  <c r="AK465" i="174"/>
  <c r="AJ465" i="174"/>
  <c r="AI465" i="174"/>
  <c r="AF465" i="174"/>
  <c r="G465" i="174"/>
  <c r="F465" i="174"/>
  <c r="E465" i="174"/>
  <c r="D465" i="174"/>
  <c r="A465" i="174"/>
  <c r="B465" i="174" s="1"/>
  <c r="C465" i="174" s="1"/>
  <c r="AY464" i="174"/>
  <c r="AQ464" i="174"/>
  <c r="AM464" i="174"/>
  <c r="AL464" i="174"/>
  <c r="AK464" i="174"/>
  <c r="AJ464" i="174"/>
  <c r="AI464" i="174"/>
  <c r="AO464" i="174" s="1"/>
  <c r="AF464" i="174"/>
  <c r="G464" i="174"/>
  <c r="F464" i="174"/>
  <c r="C464" i="174"/>
  <c r="A464" i="174"/>
  <c r="B464" i="174" s="1"/>
  <c r="AY463" i="174"/>
  <c r="AT463" i="174"/>
  <c r="AS463" i="174"/>
  <c r="AQ463" i="174"/>
  <c r="AO463" i="174"/>
  <c r="AM463" i="174"/>
  <c r="AL463" i="174"/>
  <c r="AK463" i="174"/>
  <c r="AJ463" i="174"/>
  <c r="AI463" i="174"/>
  <c r="AG463" i="174"/>
  <c r="AF463" i="174"/>
  <c r="B463" i="174"/>
  <c r="A463" i="174"/>
  <c r="AT462" i="174"/>
  <c r="AQ462" i="174"/>
  <c r="AO462" i="174"/>
  <c r="AM462" i="174"/>
  <c r="AL462" i="174"/>
  <c r="AK462" i="174"/>
  <c r="AJ462" i="174"/>
  <c r="AI462" i="174"/>
  <c r="AF462" i="174"/>
  <c r="A462" i="174"/>
  <c r="AY461" i="174"/>
  <c r="AS461" i="174"/>
  <c r="AQ461" i="174"/>
  <c r="AO461" i="174"/>
  <c r="AM461" i="174"/>
  <c r="AL461" i="174"/>
  <c r="AK461" i="174"/>
  <c r="AI461" i="174"/>
  <c r="AJ461" i="174" s="1"/>
  <c r="AG461" i="174"/>
  <c r="AF461" i="174"/>
  <c r="AT461" i="174" s="1"/>
  <c r="G461" i="174"/>
  <c r="A461" i="174"/>
  <c r="B461" i="174" s="1"/>
  <c r="D461" i="174" s="1"/>
  <c r="AQ460" i="174"/>
  <c r="AO460" i="174"/>
  <c r="AM460" i="174"/>
  <c r="AL460" i="174"/>
  <c r="AK460" i="174"/>
  <c r="AI460" i="174"/>
  <c r="AJ460" i="174" s="1"/>
  <c r="AF460" i="174"/>
  <c r="A460" i="174"/>
  <c r="AT459" i="174"/>
  <c r="AS459" i="174"/>
  <c r="AQ459" i="174"/>
  <c r="AM459" i="174"/>
  <c r="AL459" i="174"/>
  <c r="AK459" i="174"/>
  <c r="AJ459" i="174"/>
  <c r="AI459" i="174"/>
  <c r="AO459" i="174" s="1"/>
  <c r="AF459" i="174"/>
  <c r="AG459" i="174" s="1"/>
  <c r="A459" i="174"/>
  <c r="AY459" i="174" s="1"/>
  <c r="AQ458" i="174"/>
  <c r="AM458" i="174"/>
  <c r="AL458" i="174"/>
  <c r="AK458" i="174"/>
  <c r="AJ458" i="174"/>
  <c r="AI458" i="174"/>
  <c r="AO458" i="174" s="1"/>
  <c r="AF458" i="174"/>
  <c r="A458" i="174"/>
  <c r="AY458" i="174" s="1"/>
  <c r="AY457" i="174"/>
  <c r="AS457" i="174"/>
  <c r="AQ457" i="174"/>
  <c r="AO457" i="174"/>
  <c r="AM457" i="174"/>
  <c r="AL457" i="174"/>
  <c r="AK457" i="174"/>
  <c r="AJ457" i="174"/>
  <c r="AI457" i="174"/>
  <c r="AF457" i="174"/>
  <c r="G457" i="174"/>
  <c r="F457" i="174"/>
  <c r="A457" i="174"/>
  <c r="B457" i="174" s="1"/>
  <c r="AQ456" i="174"/>
  <c r="AO456" i="174"/>
  <c r="AM456" i="174"/>
  <c r="AL456" i="174"/>
  <c r="AK456" i="174"/>
  <c r="AI456" i="174"/>
  <c r="AJ456" i="174" s="1"/>
  <c r="AF456" i="174"/>
  <c r="A456" i="174"/>
  <c r="AT455" i="174"/>
  <c r="AS455" i="174"/>
  <c r="AQ455" i="174"/>
  <c r="AM455" i="174"/>
  <c r="AL455" i="174"/>
  <c r="AK455" i="174"/>
  <c r="AI455" i="174"/>
  <c r="AO455" i="174" s="1"/>
  <c r="AG455" i="174"/>
  <c r="AF455" i="174"/>
  <c r="A455" i="174"/>
  <c r="AS454" i="174"/>
  <c r="AQ454" i="174"/>
  <c r="AO454" i="174"/>
  <c r="AM454" i="174"/>
  <c r="AL454" i="174"/>
  <c r="AK454" i="174"/>
  <c r="AI454" i="174"/>
  <c r="AJ454" i="174" s="1"/>
  <c r="AF454" i="174"/>
  <c r="G454" i="174"/>
  <c r="F454" i="174"/>
  <c r="D454" i="174"/>
  <c r="C454" i="174"/>
  <c r="B454" i="174"/>
  <c r="E454" i="174" s="1"/>
  <c r="A454" i="174"/>
  <c r="AY454" i="174" s="1"/>
  <c r="AT453" i="174"/>
  <c r="AS453" i="174"/>
  <c r="AQ453" i="174"/>
  <c r="AM453" i="174"/>
  <c r="AL453" i="174"/>
  <c r="AK453" i="174"/>
  <c r="AJ453" i="174"/>
  <c r="AI453" i="174"/>
  <c r="AO453" i="174" s="1"/>
  <c r="AG453" i="174"/>
  <c r="AF453" i="174"/>
  <c r="A453" i="174"/>
  <c r="AY452" i="174"/>
  <c r="AQ452" i="174"/>
  <c r="AM452" i="174"/>
  <c r="AL452" i="174"/>
  <c r="AK452" i="174"/>
  <c r="AJ452" i="174"/>
  <c r="AI452" i="174"/>
  <c r="AO452" i="174" s="1"/>
  <c r="AF452" i="174"/>
  <c r="G452" i="174"/>
  <c r="F452" i="174"/>
  <c r="E452" i="174"/>
  <c r="D452" i="174"/>
  <c r="B452" i="174"/>
  <c r="C452" i="174" s="1"/>
  <c r="A452" i="174"/>
  <c r="AY451" i="174"/>
  <c r="AQ451" i="174"/>
  <c r="AO451" i="174"/>
  <c r="AM451" i="174"/>
  <c r="AL451" i="174"/>
  <c r="AK451" i="174"/>
  <c r="AJ451" i="174"/>
  <c r="AI451" i="174"/>
  <c r="AF451" i="174"/>
  <c r="G451" i="174"/>
  <c r="F451" i="174"/>
  <c r="E451" i="174"/>
  <c r="B451" i="174"/>
  <c r="D451" i="174" s="1"/>
  <c r="A451" i="174"/>
  <c r="AT450" i="174"/>
  <c r="AQ450" i="174"/>
  <c r="AM450" i="174"/>
  <c r="AL450" i="174"/>
  <c r="AK450" i="174"/>
  <c r="AI450" i="174"/>
  <c r="AF450" i="174"/>
  <c r="AS450" i="174" s="1"/>
  <c r="A450" i="174"/>
  <c r="AQ449" i="174"/>
  <c r="AO449" i="174"/>
  <c r="AM449" i="174"/>
  <c r="AL449" i="174"/>
  <c r="AK449" i="174"/>
  <c r="AJ449" i="174"/>
  <c r="AI449" i="174"/>
  <c r="AF449" i="174"/>
  <c r="G449" i="174"/>
  <c r="D449" i="174"/>
  <c r="A449" i="174"/>
  <c r="B449" i="174" s="1"/>
  <c r="AY448" i="174"/>
  <c r="AT448" i="174"/>
  <c r="AS448" i="174"/>
  <c r="AQ448" i="174"/>
  <c r="AO448" i="174"/>
  <c r="AM448" i="174"/>
  <c r="AL448" i="174"/>
  <c r="AK448" i="174"/>
  <c r="AI448" i="174"/>
  <c r="AJ448" i="174" s="1"/>
  <c r="AF448" i="174"/>
  <c r="AG448" i="174" s="1"/>
  <c r="F448" i="174"/>
  <c r="E448" i="174"/>
  <c r="B448" i="174"/>
  <c r="A448" i="174"/>
  <c r="AQ447" i="174"/>
  <c r="AO447" i="174"/>
  <c r="AM447" i="174"/>
  <c r="AL447" i="174"/>
  <c r="AK447" i="174"/>
  <c r="AI447" i="174"/>
  <c r="AJ447" i="174" s="1"/>
  <c r="AF447" i="174"/>
  <c r="AT447" i="174" s="1"/>
  <c r="A447" i="174"/>
  <c r="AT446" i="174"/>
  <c r="AS446" i="174"/>
  <c r="AQ446" i="174"/>
  <c r="AM446" i="174"/>
  <c r="AL446" i="174"/>
  <c r="AK446" i="174"/>
  <c r="AJ446" i="174"/>
  <c r="AI446" i="174"/>
  <c r="AO446" i="174" s="1"/>
  <c r="AF446" i="174"/>
  <c r="AG446" i="174" s="1"/>
  <c r="A446" i="174"/>
  <c r="AY446" i="174" s="1"/>
  <c r="AY445" i="174"/>
  <c r="AT445" i="174"/>
  <c r="AQ445" i="174"/>
  <c r="AM445" i="174"/>
  <c r="AL445" i="174"/>
  <c r="AK445" i="174"/>
  <c r="AI445" i="174"/>
  <c r="AO445" i="174" s="1"/>
  <c r="AG445" i="174"/>
  <c r="AF445" i="174"/>
  <c r="AS445" i="174" s="1"/>
  <c r="A445" i="174"/>
  <c r="B445" i="174" s="1"/>
  <c r="AY444" i="174"/>
  <c r="AQ444" i="174"/>
  <c r="AM444" i="174"/>
  <c r="AL444" i="174"/>
  <c r="AK444" i="174"/>
  <c r="AI444" i="174"/>
  <c r="AO444" i="174" s="1"/>
  <c r="AF444" i="174"/>
  <c r="G444" i="174"/>
  <c r="D444" i="174"/>
  <c r="C444" i="174"/>
  <c r="B444" i="174"/>
  <c r="A444" i="174"/>
  <c r="AQ443" i="174"/>
  <c r="AM443" i="174"/>
  <c r="AL443" i="174"/>
  <c r="AK443" i="174"/>
  <c r="AI443" i="174"/>
  <c r="AO443" i="174" s="1"/>
  <c r="AF443" i="174"/>
  <c r="A443" i="174"/>
  <c r="AY442" i="174"/>
  <c r="AQ442" i="174"/>
  <c r="AM442" i="174"/>
  <c r="AL442" i="174"/>
  <c r="AK442" i="174"/>
  <c r="AI442" i="174"/>
  <c r="AO442" i="174" s="1"/>
  <c r="AG442" i="174"/>
  <c r="AF442" i="174"/>
  <c r="A442" i="174"/>
  <c r="B442" i="174" s="1"/>
  <c r="AY441" i="174"/>
  <c r="AS441" i="174"/>
  <c r="AQ441" i="174"/>
  <c r="AO441" i="174"/>
  <c r="AM441" i="174"/>
  <c r="AL441" i="174"/>
  <c r="AK441" i="174"/>
  <c r="AI441" i="174"/>
  <c r="AJ441" i="174" s="1"/>
  <c r="AG441" i="174"/>
  <c r="AF441" i="174"/>
  <c r="AT441" i="174" s="1"/>
  <c r="F441" i="174"/>
  <c r="C441" i="174"/>
  <c r="A441" i="174"/>
  <c r="B441" i="174" s="1"/>
  <c r="AY440" i="174"/>
  <c r="AS440" i="174"/>
  <c r="AQ440" i="174"/>
  <c r="AO440" i="174"/>
  <c r="AM440" i="174"/>
  <c r="AL440" i="174"/>
  <c r="AK440" i="174"/>
  <c r="AJ440" i="174"/>
  <c r="AI440" i="174"/>
  <c r="AF440" i="174"/>
  <c r="B440" i="174"/>
  <c r="F440" i="174" s="1"/>
  <c r="A440" i="174"/>
  <c r="AT439" i="174"/>
  <c r="AS439" i="174"/>
  <c r="AQ439" i="174"/>
  <c r="AM439" i="174"/>
  <c r="AL439" i="174"/>
  <c r="AK439" i="174"/>
  <c r="AI439" i="174"/>
  <c r="AG439" i="174"/>
  <c r="AF439" i="174"/>
  <c r="A439" i="174"/>
  <c r="AS438" i="174"/>
  <c r="AQ438" i="174"/>
  <c r="AM438" i="174"/>
  <c r="AL438" i="174"/>
  <c r="AK438" i="174"/>
  <c r="AI438" i="174"/>
  <c r="AG438" i="174"/>
  <c r="AF438" i="174"/>
  <c r="AT438" i="174" s="1"/>
  <c r="A438" i="174"/>
  <c r="AY437" i="174"/>
  <c r="AQ437" i="174"/>
  <c r="AM437" i="174"/>
  <c r="AL437" i="174"/>
  <c r="AK437" i="174"/>
  <c r="AI437" i="174"/>
  <c r="AO437" i="174" s="1"/>
  <c r="AF437" i="174"/>
  <c r="G437" i="174"/>
  <c r="B437" i="174"/>
  <c r="A437" i="174"/>
  <c r="AY436" i="174"/>
  <c r="AQ436" i="174"/>
  <c r="AM436" i="174"/>
  <c r="AL436" i="174"/>
  <c r="AK436" i="174"/>
  <c r="AJ436" i="174"/>
  <c r="AI436" i="174"/>
  <c r="AO436" i="174" s="1"/>
  <c r="AF436" i="174"/>
  <c r="G436" i="174"/>
  <c r="F436" i="174"/>
  <c r="E436" i="174"/>
  <c r="D436" i="174"/>
  <c r="B436" i="174"/>
  <c r="C436" i="174" s="1"/>
  <c r="A436" i="174"/>
  <c r="AY435" i="174"/>
  <c r="AT435" i="174"/>
  <c r="AS435" i="174"/>
  <c r="AQ435" i="174"/>
  <c r="AM435" i="174"/>
  <c r="AL435" i="174"/>
  <c r="AK435" i="174"/>
  <c r="AI435" i="174"/>
  <c r="AF435" i="174"/>
  <c r="AG435" i="174" s="1"/>
  <c r="A435" i="174"/>
  <c r="B435" i="174" s="1"/>
  <c r="AY434" i="174"/>
  <c r="AT434" i="174"/>
  <c r="AS434" i="174"/>
  <c r="AQ434" i="174"/>
  <c r="AM434" i="174"/>
  <c r="AL434" i="174"/>
  <c r="AK434" i="174"/>
  <c r="AI434" i="174"/>
  <c r="AG434" i="174"/>
  <c r="AF434" i="174"/>
  <c r="C434" i="174"/>
  <c r="A434" i="174"/>
  <c r="B434" i="174" s="1"/>
  <c r="AT433" i="174"/>
  <c r="AS433" i="174"/>
  <c r="AQ433" i="174"/>
  <c r="AO433" i="174"/>
  <c r="AM433" i="174"/>
  <c r="AL433" i="174"/>
  <c r="AK433" i="174"/>
  <c r="AJ433" i="174"/>
  <c r="AI433" i="174"/>
  <c r="AF433" i="174"/>
  <c r="AG433" i="174" s="1"/>
  <c r="A433" i="174"/>
  <c r="AY432" i="174"/>
  <c r="AT432" i="174"/>
  <c r="AS432" i="174"/>
  <c r="AQ432" i="174"/>
  <c r="AO432" i="174"/>
  <c r="AM432" i="174"/>
  <c r="AL432" i="174"/>
  <c r="AK432" i="174"/>
  <c r="AI432" i="174"/>
  <c r="AJ432" i="174" s="1"/>
  <c r="AG432" i="174"/>
  <c r="AF432" i="174"/>
  <c r="G432" i="174"/>
  <c r="F432" i="174"/>
  <c r="A432" i="174"/>
  <c r="B432" i="174" s="1"/>
  <c r="AY431" i="174"/>
  <c r="AT431" i="174"/>
  <c r="AQ431" i="174"/>
  <c r="AM431" i="174"/>
  <c r="AL431" i="174"/>
  <c r="AK431" i="174"/>
  <c r="AI431" i="174"/>
  <c r="AO431" i="174" s="1"/>
  <c r="AF431" i="174"/>
  <c r="AS431" i="174" s="1"/>
  <c r="D431" i="174"/>
  <c r="C431" i="174"/>
  <c r="A431" i="174"/>
  <c r="B431" i="174" s="1"/>
  <c r="AQ430" i="174"/>
  <c r="AO430" i="174"/>
  <c r="AM430" i="174"/>
  <c r="AL430" i="174"/>
  <c r="AK430" i="174"/>
  <c r="AJ430" i="174"/>
  <c r="AI430" i="174"/>
  <c r="AF430" i="174"/>
  <c r="AG430" i="174" s="1"/>
  <c r="B430" i="174"/>
  <c r="E430" i="174" s="1"/>
  <c r="A430" i="174"/>
  <c r="AY430" i="174" s="1"/>
  <c r="AT429" i="174"/>
  <c r="AS429" i="174"/>
  <c r="AQ429" i="174"/>
  <c r="AM429" i="174"/>
  <c r="AL429" i="174"/>
  <c r="AK429" i="174"/>
  <c r="AI429" i="174"/>
  <c r="AO429" i="174" s="1"/>
  <c r="AG429" i="174"/>
  <c r="AF429" i="174"/>
  <c r="A429" i="174"/>
  <c r="AY428" i="174"/>
  <c r="AT428" i="174"/>
  <c r="AS428" i="174"/>
  <c r="AQ428" i="174"/>
  <c r="AM428" i="174"/>
  <c r="AL428" i="174"/>
  <c r="AK428" i="174"/>
  <c r="AI428" i="174"/>
  <c r="AF428" i="174"/>
  <c r="AG428" i="174" s="1"/>
  <c r="G428" i="174"/>
  <c r="D428" i="174"/>
  <c r="A428" i="174"/>
  <c r="B428" i="174" s="1"/>
  <c r="AT427" i="174"/>
  <c r="AS427" i="174"/>
  <c r="AQ427" i="174"/>
  <c r="AM427" i="174"/>
  <c r="AL427" i="174"/>
  <c r="AK427" i="174"/>
  <c r="AI427" i="174"/>
  <c r="AJ427" i="174" s="1"/>
  <c r="AF427" i="174"/>
  <c r="AG427" i="174" s="1"/>
  <c r="A427" i="174"/>
  <c r="AY427" i="174" s="1"/>
  <c r="AY426" i="174"/>
  <c r="AQ426" i="174"/>
  <c r="AM426" i="174"/>
  <c r="AL426" i="174"/>
  <c r="AK426" i="174"/>
  <c r="AI426" i="174"/>
  <c r="AG426" i="174"/>
  <c r="AF426" i="174"/>
  <c r="G426" i="174"/>
  <c r="D426" i="174"/>
  <c r="B426" i="174"/>
  <c r="A426" i="174"/>
  <c r="AY425" i="174"/>
  <c r="AT425" i="174"/>
  <c r="AS425" i="174"/>
  <c r="AQ425" i="174"/>
  <c r="AM425" i="174"/>
  <c r="AL425" i="174"/>
  <c r="AK425" i="174"/>
  <c r="AI425" i="174"/>
  <c r="AG425" i="174"/>
  <c r="AF425" i="174"/>
  <c r="F425" i="174"/>
  <c r="A425" i="174"/>
  <c r="B425" i="174" s="1"/>
  <c r="AY424" i="174"/>
  <c r="AQ424" i="174"/>
  <c r="AM424" i="174"/>
  <c r="AL424" i="174"/>
  <c r="AK424" i="174"/>
  <c r="AI424" i="174"/>
  <c r="AO424" i="174" s="1"/>
  <c r="AG424" i="174"/>
  <c r="AF424" i="174"/>
  <c r="A424" i="174"/>
  <c r="B424" i="174" s="1"/>
  <c r="AY423" i="174"/>
  <c r="AQ423" i="174"/>
  <c r="AM423" i="174"/>
  <c r="AL423" i="174"/>
  <c r="AK423" i="174"/>
  <c r="AI423" i="174"/>
  <c r="AF423" i="174"/>
  <c r="AG423" i="174" s="1"/>
  <c r="A423" i="174"/>
  <c r="B423" i="174" s="1"/>
  <c r="AT422" i="174"/>
  <c r="AS422" i="174"/>
  <c r="AQ422" i="174"/>
  <c r="AM422" i="174"/>
  <c r="AL422" i="174"/>
  <c r="AK422" i="174"/>
  <c r="AJ422" i="174"/>
  <c r="AI422" i="174"/>
  <c r="AO422" i="174" s="1"/>
  <c r="AG422" i="174"/>
  <c r="AF422" i="174"/>
  <c r="A422" i="174"/>
  <c r="AY422" i="174" s="1"/>
  <c r="AT421" i="174"/>
  <c r="AS421" i="174"/>
  <c r="AQ421" i="174"/>
  <c r="AO421" i="174"/>
  <c r="AM421" i="174"/>
  <c r="AL421" i="174"/>
  <c r="AK421" i="174"/>
  <c r="AI421" i="174"/>
  <c r="AJ421" i="174" s="1"/>
  <c r="AG421" i="174"/>
  <c r="AF421" i="174"/>
  <c r="A421" i="174"/>
  <c r="AY421" i="174" s="1"/>
  <c r="AS420" i="174"/>
  <c r="AQ420" i="174"/>
  <c r="AO420" i="174"/>
  <c r="AM420" i="174"/>
  <c r="AL420" i="174"/>
  <c r="AK420" i="174"/>
  <c r="AI420" i="174"/>
  <c r="AJ420" i="174" s="1"/>
  <c r="AF420" i="174"/>
  <c r="AT420" i="174" s="1"/>
  <c r="A420" i="174"/>
  <c r="AY420" i="174" s="1"/>
  <c r="AY419" i="174"/>
  <c r="AT419" i="174"/>
  <c r="AQ419" i="174"/>
  <c r="AO419" i="174"/>
  <c r="AM419" i="174"/>
  <c r="AL419" i="174"/>
  <c r="AK419" i="174"/>
  <c r="AI419" i="174"/>
  <c r="AJ419" i="174" s="1"/>
  <c r="AG419" i="174"/>
  <c r="AF419" i="174"/>
  <c r="AS419" i="174" s="1"/>
  <c r="B419" i="174"/>
  <c r="A419" i="174"/>
  <c r="AQ418" i="174"/>
  <c r="AM418" i="174"/>
  <c r="AL418" i="174"/>
  <c r="AK418" i="174"/>
  <c r="AI418" i="174"/>
  <c r="AF418" i="174"/>
  <c r="A418" i="174"/>
  <c r="AY417" i="174"/>
  <c r="AQ417" i="174"/>
  <c r="AM417" i="174"/>
  <c r="AL417" i="174"/>
  <c r="AK417" i="174"/>
  <c r="AI417" i="174"/>
  <c r="AF417" i="174"/>
  <c r="AT417" i="174" s="1"/>
  <c r="B417" i="174"/>
  <c r="A417" i="174"/>
  <c r="AT416" i="174"/>
  <c r="AQ416" i="174"/>
  <c r="AO416" i="174"/>
  <c r="AM416" i="174"/>
  <c r="AL416" i="174"/>
  <c r="AK416" i="174"/>
  <c r="AJ416" i="174"/>
  <c r="AI416" i="174"/>
  <c r="AF416" i="174"/>
  <c r="A416" i="174"/>
  <c r="AY416" i="174" s="1"/>
  <c r="AQ415" i="174"/>
  <c r="AO415" i="174"/>
  <c r="AM415" i="174"/>
  <c r="AL415" i="174"/>
  <c r="AK415" i="174"/>
  <c r="AJ415" i="174"/>
  <c r="AI415" i="174"/>
  <c r="AF415" i="174"/>
  <c r="A415" i="174"/>
  <c r="AY415" i="174" s="1"/>
  <c r="AY414" i="174"/>
  <c r="AT414" i="174"/>
  <c r="AS414" i="174"/>
  <c r="AQ414" i="174"/>
  <c r="AM414" i="174"/>
  <c r="AL414" i="174"/>
  <c r="AK414" i="174"/>
  <c r="AI414" i="174"/>
  <c r="AO414" i="174" s="1"/>
  <c r="AG414" i="174"/>
  <c r="AF414" i="174"/>
  <c r="B414" i="174"/>
  <c r="A414" i="174"/>
  <c r="AS413" i="174"/>
  <c r="AQ413" i="174"/>
  <c r="AM413" i="174"/>
  <c r="AL413" i="174"/>
  <c r="AK413" i="174"/>
  <c r="AI413" i="174"/>
  <c r="AO413" i="174" s="1"/>
  <c r="AG413" i="174"/>
  <c r="AF413" i="174"/>
  <c r="AT413" i="174" s="1"/>
  <c r="A413" i="174"/>
  <c r="AY412" i="174"/>
  <c r="AT412" i="174"/>
  <c r="AS412" i="174"/>
  <c r="AQ412" i="174"/>
  <c r="AM412" i="174"/>
  <c r="AL412" i="174"/>
  <c r="AK412" i="174"/>
  <c r="AI412" i="174"/>
  <c r="AO412" i="174" s="1"/>
  <c r="AG412" i="174"/>
  <c r="AF412" i="174"/>
  <c r="B412" i="174"/>
  <c r="C412" i="174" s="1"/>
  <c r="A412" i="174"/>
  <c r="AT411" i="174"/>
  <c r="AS411" i="174"/>
  <c r="AQ411" i="174"/>
  <c r="AO411" i="174"/>
  <c r="AM411" i="174"/>
  <c r="AL411" i="174"/>
  <c r="AK411" i="174"/>
  <c r="AI411" i="174"/>
  <c r="AJ411" i="174" s="1"/>
  <c r="AF411" i="174"/>
  <c r="AG411" i="174" s="1"/>
  <c r="A411" i="174"/>
  <c r="AY411" i="174" s="1"/>
  <c r="AQ410" i="174"/>
  <c r="AM410" i="174"/>
  <c r="AL410" i="174"/>
  <c r="AK410" i="174"/>
  <c r="AI410" i="174"/>
  <c r="AJ410" i="174" s="1"/>
  <c r="AF410" i="174"/>
  <c r="A410" i="174"/>
  <c r="AY409" i="174"/>
  <c r="AT409" i="174"/>
  <c r="AS409" i="174"/>
  <c r="AQ409" i="174"/>
  <c r="AM409" i="174"/>
  <c r="AL409" i="174"/>
  <c r="AK409" i="174"/>
  <c r="AI409" i="174"/>
  <c r="AG409" i="174"/>
  <c r="AF409" i="174"/>
  <c r="A409" i="174"/>
  <c r="B409" i="174" s="1"/>
  <c r="AY408" i="174"/>
  <c r="AQ408" i="174"/>
  <c r="AO408" i="174"/>
  <c r="AM408" i="174"/>
  <c r="AL408" i="174"/>
  <c r="AK408" i="174"/>
  <c r="AJ408" i="174"/>
  <c r="AI408" i="174"/>
  <c r="AF408" i="174"/>
  <c r="G408" i="174"/>
  <c r="F408" i="174"/>
  <c r="E408" i="174"/>
  <c r="D408" i="174"/>
  <c r="A408" i="174"/>
  <c r="B408" i="174" s="1"/>
  <c r="C408" i="174" s="1"/>
  <c r="AY407" i="174"/>
  <c r="AT407" i="174"/>
  <c r="AQ407" i="174"/>
  <c r="AO407" i="174"/>
  <c r="AM407" i="174"/>
  <c r="AL407" i="174"/>
  <c r="AK407" i="174"/>
  <c r="AI407" i="174"/>
  <c r="AJ407" i="174" s="1"/>
  <c r="AF407" i="174"/>
  <c r="B407" i="174"/>
  <c r="A407" i="174"/>
  <c r="AT406" i="174"/>
  <c r="AS406" i="174"/>
  <c r="AQ406" i="174"/>
  <c r="AM406" i="174"/>
  <c r="AL406" i="174"/>
  <c r="AK406" i="174"/>
  <c r="AI406" i="174"/>
  <c r="AO406" i="174" s="1"/>
  <c r="AG406" i="174"/>
  <c r="AF406" i="174"/>
  <c r="A406" i="174"/>
  <c r="AY406" i="174" s="1"/>
  <c r="AT405" i="174"/>
  <c r="AQ405" i="174"/>
  <c r="AO405" i="174"/>
  <c r="AM405" i="174"/>
  <c r="AL405" i="174"/>
  <c r="AK405" i="174"/>
  <c r="AI405" i="174"/>
  <c r="AJ405" i="174" s="1"/>
  <c r="AF405" i="174"/>
  <c r="AS405" i="174" s="1"/>
  <c r="A405" i="174"/>
  <c r="AY405" i="174" s="1"/>
  <c r="AQ404" i="174"/>
  <c r="AO404" i="174"/>
  <c r="AM404" i="174"/>
  <c r="AL404" i="174"/>
  <c r="AK404" i="174"/>
  <c r="AI404" i="174"/>
  <c r="AJ404" i="174" s="1"/>
  <c r="AF404" i="174"/>
  <c r="G404" i="174"/>
  <c r="B404" i="174"/>
  <c r="E404" i="174" s="1"/>
  <c r="A404" i="174"/>
  <c r="AY404" i="174" s="1"/>
  <c r="AY403" i="174"/>
  <c r="AQ403" i="174"/>
  <c r="AM403" i="174"/>
  <c r="AL403" i="174"/>
  <c r="AK403" i="174"/>
  <c r="AI403" i="174"/>
  <c r="AF403" i="174"/>
  <c r="G403" i="174"/>
  <c r="F403" i="174"/>
  <c r="D403" i="174"/>
  <c r="C403" i="174"/>
  <c r="B403" i="174"/>
  <c r="E403" i="174" s="1"/>
  <c r="A403" i="174"/>
  <c r="AQ402" i="174"/>
  <c r="AM402" i="174"/>
  <c r="AL402" i="174"/>
  <c r="AK402" i="174"/>
  <c r="AI402" i="174"/>
  <c r="AF402" i="174"/>
  <c r="A402" i="174"/>
  <c r="AY402" i="174" s="1"/>
  <c r="AY401" i="174"/>
  <c r="AT401" i="174"/>
  <c r="AS401" i="174"/>
  <c r="AQ401" i="174"/>
  <c r="AM401" i="174"/>
  <c r="AL401" i="174"/>
  <c r="AK401" i="174"/>
  <c r="AI401" i="174"/>
  <c r="AO401" i="174" s="1"/>
  <c r="AG401" i="174"/>
  <c r="AF401" i="174"/>
  <c r="A401" i="174"/>
  <c r="B401" i="174" s="1"/>
  <c r="AY400" i="174"/>
  <c r="AT400" i="174"/>
  <c r="AS400" i="174"/>
  <c r="AQ400" i="174"/>
  <c r="AO400" i="174"/>
  <c r="AM400" i="174"/>
  <c r="AL400" i="174"/>
  <c r="AK400" i="174"/>
  <c r="AJ400" i="174"/>
  <c r="AI400" i="174"/>
  <c r="AF400" i="174"/>
  <c r="AG400" i="174" s="1"/>
  <c r="A400" i="174"/>
  <c r="B400" i="174" s="1"/>
  <c r="AY399" i="174"/>
  <c r="AQ399" i="174"/>
  <c r="AO399" i="174"/>
  <c r="AM399" i="174"/>
  <c r="AL399" i="174"/>
  <c r="AK399" i="174"/>
  <c r="AI399" i="174"/>
  <c r="AJ399" i="174" s="1"/>
  <c r="AF399" i="174"/>
  <c r="B399" i="174"/>
  <c r="E399" i="174" s="1"/>
  <c r="A399" i="174"/>
  <c r="AT398" i="174"/>
  <c r="AQ398" i="174"/>
  <c r="AM398" i="174"/>
  <c r="AL398" i="174"/>
  <c r="AK398" i="174"/>
  <c r="AI398" i="174"/>
  <c r="AF398" i="174"/>
  <c r="A398" i="174"/>
  <c r="AS397" i="174"/>
  <c r="AQ397" i="174"/>
  <c r="AO397" i="174"/>
  <c r="AM397" i="174"/>
  <c r="AL397" i="174"/>
  <c r="AK397" i="174"/>
  <c r="AI397" i="174"/>
  <c r="AJ397" i="174" s="1"/>
  <c r="AG397" i="174"/>
  <c r="AF397" i="174"/>
  <c r="AT397" i="174" s="1"/>
  <c r="A397" i="174"/>
  <c r="AY396" i="174"/>
  <c r="AQ396" i="174"/>
  <c r="AM396" i="174"/>
  <c r="AL396" i="174"/>
  <c r="AK396" i="174"/>
  <c r="AJ396" i="174"/>
  <c r="AI396" i="174"/>
  <c r="AO396" i="174" s="1"/>
  <c r="AF396" i="174"/>
  <c r="A396" i="174"/>
  <c r="B396" i="174" s="1"/>
  <c r="AT395" i="174"/>
  <c r="AS395" i="174"/>
  <c r="AQ395" i="174"/>
  <c r="AO395" i="174"/>
  <c r="AM395" i="174"/>
  <c r="AL395" i="174"/>
  <c r="AK395" i="174"/>
  <c r="AJ395" i="174"/>
  <c r="AI395" i="174"/>
  <c r="AF395" i="174"/>
  <c r="AG395" i="174" s="1"/>
  <c r="A395" i="174"/>
  <c r="AY394" i="174"/>
  <c r="AS394" i="174"/>
  <c r="AQ394" i="174"/>
  <c r="AM394" i="174"/>
  <c r="AL394" i="174"/>
  <c r="AK394" i="174"/>
  <c r="AI394" i="174"/>
  <c r="AG394" i="174"/>
  <c r="AF394" i="174"/>
  <c r="AT394" i="174" s="1"/>
  <c r="F394" i="174"/>
  <c r="C394" i="174"/>
  <c r="B394" i="174"/>
  <c r="A394" i="174"/>
  <c r="AT393" i="174"/>
  <c r="AS393" i="174"/>
  <c r="AQ393" i="174"/>
  <c r="AM393" i="174"/>
  <c r="AL393" i="174"/>
  <c r="AK393" i="174"/>
  <c r="AI393" i="174"/>
  <c r="AG393" i="174"/>
  <c r="AF393" i="174"/>
  <c r="A393" i="174"/>
  <c r="AY393" i="174" s="1"/>
  <c r="AY392" i="174"/>
  <c r="AQ392" i="174"/>
  <c r="AM392" i="174"/>
  <c r="AL392" i="174"/>
  <c r="AK392" i="174"/>
  <c r="AI392" i="174"/>
  <c r="AG392" i="174"/>
  <c r="AF392" i="174"/>
  <c r="E392" i="174"/>
  <c r="A392" i="174"/>
  <c r="B392" i="174" s="1"/>
  <c r="AY391" i="174"/>
  <c r="AT391" i="174"/>
  <c r="AS391" i="174"/>
  <c r="AQ391" i="174"/>
  <c r="AM391" i="174"/>
  <c r="AL391" i="174"/>
  <c r="AK391" i="174"/>
  <c r="AI391" i="174"/>
  <c r="AO391" i="174" s="1"/>
  <c r="AG391" i="174"/>
  <c r="AF391" i="174"/>
  <c r="B391" i="174"/>
  <c r="A391" i="174"/>
  <c r="AY390" i="174"/>
  <c r="AT390" i="174"/>
  <c r="AS390" i="174"/>
  <c r="AQ390" i="174"/>
  <c r="AO390" i="174"/>
  <c r="AM390" i="174"/>
  <c r="AL390" i="174"/>
  <c r="AK390" i="174"/>
  <c r="AJ390" i="174"/>
  <c r="AI390" i="174"/>
  <c r="AG390" i="174"/>
  <c r="AF390" i="174"/>
  <c r="C390" i="174"/>
  <c r="B390" i="174"/>
  <c r="A390" i="174"/>
  <c r="AT389" i="174"/>
  <c r="AS389" i="174"/>
  <c r="AQ389" i="174"/>
  <c r="AO389" i="174"/>
  <c r="AM389" i="174"/>
  <c r="AL389" i="174"/>
  <c r="AK389" i="174"/>
  <c r="AI389" i="174"/>
  <c r="AJ389" i="174" s="1"/>
  <c r="AG389" i="174"/>
  <c r="AF389" i="174"/>
  <c r="A389" i="174"/>
  <c r="B389" i="174" s="1"/>
  <c r="C389" i="174" s="1"/>
  <c r="AS388" i="174"/>
  <c r="AQ388" i="174"/>
  <c r="AO388" i="174"/>
  <c r="AM388" i="174"/>
  <c r="AL388" i="174"/>
  <c r="AK388" i="174"/>
  <c r="AI388" i="174"/>
  <c r="AJ388" i="174" s="1"/>
  <c r="AF388" i="174"/>
  <c r="A388" i="174"/>
  <c r="AY387" i="174"/>
  <c r="AT387" i="174"/>
  <c r="AQ387" i="174"/>
  <c r="AO387" i="174"/>
  <c r="AM387" i="174"/>
  <c r="AL387" i="174"/>
  <c r="AK387" i="174"/>
  <c r="AI387" i="174"/>
  <c r="AJ387" i="174" s="1"/>
  <c r="AF387" i="174"/>
  <c r="AS387" i="174" s="1"/>
  <c r="G387" i="174"/>
  <c r="F387" i="174"/>
  <c r="B387" i="174"/>
  <c r="A387" i="174"/>
  <c r="AT386" i="174"/>
  <c r="AS386" i="174"/>
  <c r="AQ386" i="174"/>
  <c r="AM386" i="174"/>
  <c r="AL386" i="174"/>
  <c r="AK386" i="174"/>
  <c r="AI386" i="174"/>
  <c r="AO386" i="174" s="1"/>
  <c r="AG386" i="174"/>
  <c r="AF386" i="174"/>
  <c r="A386" i="174"/>
  <c r="AY385" i="174"/>
  <c r="AT385" i="174"/>
  <c r="AS385" i="174"/>
  <c r="AQ385" i="174"/>
  <c r="AM385" i="174"/>
  <c r="AL385" i="174"/>
  <c r="AK385" i="174"/>
  <c r="AI385" i="174"/>
  <c r="AG385" i="174"/>
  <c r="AF385" i="174"/>
  <c r="A385" i="174"/>
  <c r="B385" i="174" s="1"/>
  <c r="AY384" i="174"/>
  <c r="AT384" i="174"/>
  <c r="AQ384" i="174"/>
  <c r="AO384" i="174"/>
  <c r="AM384" i="174"/>
  <c r="AL384" i="174"/>
  <c r="AK384" i="174"/>
  <c r="AJ384" i="174"/>
  <c r="AI384" i="174"/>
  <c r="AF384" i="174"/>
  <c r="A384" i="174"/>
  <c r="B384" i="174" s="1"/>
  <c r="AQ383" i="174"/>
  <c r="AM383" i="174"/>
  <c r="AL383" i="174"/>
  <c r="AK383" i="174"/>
  <c r="AI383" i="174"/>
  <c r="AO383" i="174" s="1"/>
  <c r="AF383" i="174"/>
  <c r="B383" i="174"/>
  <c r="A383" i="174"/>
  <c r="AY383" i="174" s="1"/>
  <c r="AQ382" i="174"/>
  <c r="AM382" i="174"/>
  <c r="AL382" i="174"/>
  <c r="AK382" i="174"/>
  <c r="AI382" i="174"/>
  <c r="AF382" i="174"/>
  <c r="A382" i="174"/>
  <c r="AY382" i="174" s="1"/>
  <c r="AQ381" i="174"/>
  <c r="AM381" i="174"/>
  <c r="AL381" i="174"/>
  <c r="AK381" i="174"/>
  <c r="AI381" i="174"/>
  <c r="AO381" i="174" s="1"/>
  <c r="AG381" i="174"/>
  <c r="AF381" i="174"/>
  <c r="A381" i="174"/>
  <c r="AY380" i="174"/>
  <c r="AT380" i="174"/>
  <c r="AS380" i="174"/>
  <c r="AQ380" i="174"/>
  <c r="AM380" i="174"/>
  <c r="AL380" i="174"/>
  <c r="AK380" i="174"/>
  <c r="AI380" i="174"/>
  <c r="AG380" i="174"/>
  <c r="AF380" i="174"/>
  <c r="A380" i="174"/>
  <c r="B380" i="174" s="1"/>
  <c r="AS379" i="174"/>
  <c r="AQ379" i="174"/>
  <c r="AO379" i="174"/>
  <c r="AM379" i="174"/>
  <c r="AL379" i="174"/>
  <c r="AK379" i="174"/>
  <c r="AJ379" i="174"/>
  <c r="AI379" i="174"/>
  <c r="AF379" i="174"/>
  <c r="A379" i="174"/>
  <c r="AY379" i="174" s="1"/>
  <c r="AT378" i="174"/>
  <c r="AS378" i="174"/>
  <c r="AQ378" i="174"/>
  <c r="AO378" i="174"/>
  <c r="AM378" i="174"/>
  <c r="AL378" i="174"/>
  <c r="AK378" i="174"/>
  <c r="AJ378" i="174"/>
  <c r="AI378" i="174"/>
  <c r="AF378" i="174"/>
  <c r="AG378" i="174" s="1"/>
  <c r="A378" i="174"/>
  <c r="AY378" i="174" s="1"/>
  <c r="AY377" i="174"/>
  <c r="AT377" i="174"/>
  <c r="AS377" i="174"/>
  <c r="AQ377" i="174"/>
  <c r="AM377" i="174"/>
  <c r="AL377" i="174"/>
  <c r="AK377" i="174"/>
  <c r="AI377" i="174"/>
  <c r="AO377" i="174" s="1"/>
  <c r="AG377" i="174"/>
  <c r="AF377" i="174"/>
  <c r="B377" i="174"/>
  <c r="A377" i="174"/>
  <c r="AY376" i="174"/>
  <c r="AS376" i="174"/>
  <c r="AQ376" i="174"/>
  <c r="AO376" i="174"/>
  <c r="AM376" i="174"/>
  <c r="AL376" i="174"/>
  <c r="AK376" i="174"/>
  <c r="AI376" i="174"/>
  <c r="AJ376" i="174" s="1"/>
  <c r="AF376" i="174"/>
  <c r="AT376" i="174" s="1"/>
  <c r="G376" i="174"/>
  <c r="A376" i="174"/>
  <c r="B376" i="174" s="1"/>
  <c r="C376" i="174" s="1"/>
  <c r="AY375" i="174"/>
  <c r="AS375" i="174"/>
  <c r="AQ375" i="174"/>
  <c r="AO375" i="174"/>
  <c r="AM375" i="174"/>
  <c r="AL375" i="174"/>
  <c r="AK375" i="174"/>
  <c r="AJ375" i="174"/>
  <c r="AI375" i="174"/>
  <c r="AF375" i="174"/>
  <c r="G375" i="174"/>
  <c r="B375" i="174"/>
  <c r="A375" i="174"/>
  <c r="AT374" i="174"/>
  <c r="AS374" i="174"/>
  <c r="AQ374" i="174"/>
  <c r="AO374" i="174"/>
  <c r="AM374" i="174"/>
  <c r="AL374" i="174"/>
  <c r="AK374" i="174"/>
  <c r="AI374" i="174"/>
  <c r="AJ374" i="174" s="1"/>
  <c r="AG374" i="174"/>
  <c r="AF374" i="174"/>
  <c r="B374" i="174"/>
  <c r="C374" i="174" s="1"/>
  <c r="A374" i="174"/>
  <c r="AY374" i="174" s="1"/>
  <c r="AT373" i="174"/>
  <c r="AS373" i="174"/>
  <c r="AQ373" i="174"/>
  <c r="AO373" i="174"/>
  <c r="AM373" i="174"/>
  <c r="AL373" i="174"/>
  <c r="AK373" i="174"/>
  <c r="AI373" i="174"/>
  <c r="AJ373" i="174" s="1"/>
  <c r="AG373" i="174"/>
  <c r="AF373" i="174"/>
  <c r="A373" i="174"/>
  <c r="AY373" i="174" s="1"/>
  <c r="AT372" i="174"/>
  <c r="AS372" i="174"/>
  <c r="AQ372" i="174"/>
  <c r="AM372" i="174"/>
  <c r="AL372" i="174"/>
  <c r="AK372" i="174"/>
  <c r="AJ372" i="174"/>
  <c r="AI372" i="174"/>
  <c r="AO372" i="174" s="1"/>
  <c r="AF372" i="174"/>
  <c r="AG372" i="174" s="1"/>
  <c r="E372" i="174"/>
  <c r="D372" i="174"/>
  <c r="B372" i="174"/>
  <c r="A372" i="174"/>
  <c r="AY372" i="174" s="1"/>
  <c r="AY371" i="174"/>
  <c r="AT371" i="174"/>
  <c r="AQ371" i="174"/>
  <c r="AM371" i="174"/>
  <c r="AL371" i="174"/>
  <c r="AK371" i="174"/>
  <c r="AI371" i="174"/>
  <c r="AG371" i="174"/>
  <c r="AF371" i="174"/>
  <c r="AS371" i="174" s="1"/>
  <c r="D371" i="174"/>
  <c r="B371" i="174"/>
  <c r="A371" i="174"/>
  <c r="AY370" i="174"/>
  <c r="AQ370" i="174"/>
  <c r="AM370" i="174"/>
  <c r="AL370" i="174"/>
  <c r="AK370" i="174"/>
  <c r="AI370" i="174"/>
  <c r="AO370" i="174" s="1"/>
  <c r="AF370" i="174"/>
  <c r="B370" i="174"/>
  <c r="A370" i="174"/>
  <c r="AT369" i="174"/>
  <c r="AS369" i="174"/>
  <c r="AQ369" i="174"/>
  <c r="AO369" i="174"/>
  <c r="AM369" i="174"/>
  <c r="AL369" i="174"/>
  <c r="AK369" i="174"/>
  <c r="AJ369" i="174"/>
  <c r="AI369" i="174"/>
  <c r="AF369" i="174"/>
  <c r="AG369" i="174" s="1"/>
  <c r="A369" i="174"/>
  <c r="AY368" i="174"/>
  <c r="AS368" i="174"/>
  <c r="AQ368" i="174"/>
  <c r="AO368" i="174"/>
  <c r="AM368" i="174"/>
  <c r="AL368" i="174"/>
  <c r="AK368" i="174"/>
  <c r="AJ368" i="174"/>
  <c r="AI368" i="174"/>
  <c r="AF368" i="174"/>
  <c r="AT368" i="174" s="1"/>
  <c r="G368" i="174"/>
  <c r="C368" i="174"/>
  <c r="A368" i="174"/>
  <c r="B368" i="174" s="1"/>
  <c r="AT367" i="174"/>
  <c r="AS367" i="174"/>
  <c r="AQ367" i="174"/>
  <c r="AM367" i="174"/>
  <c r="AL367" i="174"/>
  <c r="AK367" i="174"/>
  <c r="AI367" i="174"/>
  <c r="AF367" i="174"/>
  <c r="AG367" i="174" s="1"/>
  <c r="B367" i="174"/>
  <c r="A367" i="174"/>
  <c r="AY367" i="174" s="1"/>
  <c r="AT366" i="174"/>
  <c r="AS366" i="174"/>
  <c r="AQ366" i="174"/>
  <c r="AO366" i="174"/>
  <c r="AM366" i="174"/>
  <c r="AL366" i="174"/>
  <c r="AK366" i="174"/>
  <c r="AI366" i="174"/>
  <c r="AJ366" i="174" s="1"/>
  <c r="AG366" i="174"/>
  <c r="AF366" i="174"/>
  <c r="A366" i="174"/>
  <c r="B366" i="174" s="1"/>
  <c r="AQ365" i="174"/>
  <c r="AO365" i="174"/>
  <c r="AM365" i="174"/>
  <c r="AL365" i="174"/>
  <c r="AK365" i="174"/>
  <c r="AJ365" i="174"/>
  <c r="AI365" i="174"/>
  <c r="AF365" i="174"/>
  <c r="AG365" i="174" s="1"/>
  <c r="B365" i="174"/>
  <c r="A365" i="174"/>
  <c r="AY365" i="174" s="1"/>
  <c r="AQ364" i="174"/>
  <c r="AM364" i="174"/>
  <c r="AL364" i="174"/>
  <c r="AK364" i="174"/>
  <c r="AJ364" i="174"/>
  <c r="AI364" i="174"/>
  <c r="AO364" i="174" s="1"/>
  <c r="AF364" i="174"/>
  <c r="AG364" i="174" s="1"/>
  <c r="A364" i="174"/>
  <c r="B364" i="174" s="1"/>
  <c r="AY363" i="174"/>
  <c r="AQ363" i="174"/>
  <c r="AM363" i="174"/>
  <c r="AL363" i="174"/>
  <c r="AK363" i="174"/>
  <c r="AI363" i="174"/>
  <c r="AO363" i="174" s="1"/>
  <c r="AF363" i="174"/>
  <c r="B363" i="174"/>
  <c r="D363" i="174" s="1"/>
  <c r="A363" i="174"/>
  <c r="AY362" i="174"/>
  <c r="AQ362" i="174"/>
  <c r="AM362" i="174"/>
  <c r="AL362" i="174"/>
  <c r="AK362" i="174"/>
  <c r="AI362" i="174"/>
  <c r="AO362" i="174" s="1"/>
  <c r="AF362" i="174"/>
  <c r="G362" i="174"/>
  <c r="F362" i="174"/>
  <c r="B362" i="174"/>
  <c r="D362" i="174" s="1"/>
  <c r="A362" i="174"/>
  <c r="AQ361" i="174"/>
  <c r="AM361" i="174"/>
  <c r="AL361" i="174"/>
  <c r="AK361" i="174"/>
  <c r="AJ361" i="174"/>
  <c r="AI361" i="174"/>
  <c r="AO361" i="174" s="1"/>
  <c r="AF361" i="174"/>
  <c r="AG361" i="174" s="1"/>
  <c r="A361" i="174"/>
  <c r="AY360" i="174"/>
  <c r="AQ360" i="174"/>
  <c r="AM360" i="174"/>
  <c r="AL360" i="174"/>
  <c r="AK360" i="174"/>
  <c r="AI360" i="174"/>
  <c r="AO360" i="174" s="1"/>
  <c r="AG360" i="174"/>
  <c r="AF360" i="174"/>
  <c r="G360" i="174"/>
  <c r="F360" i="174"/>
  <c r="E360" i="174"/>
  <c r="C360" i="174"/>
  <c r="A360" i="174"/>
  <c r="B360" i="174" s="1"/>
  <c r="D360" i="174" s="1"/>
  <c r="AQ359" i="174"/>
  <c r="AM359" i="174"/>
  <c r="AL359" i="174"/>
  <c r="AK359" i="174"/>
  <c r="AI359" i="174"/>
  <c r="AO359" i="174" s="1"/>
  <c r="AG359" i="174"/>
  <c r="AF359" i="174"/>
  <c r="G359" i="174"/>
  <c r="D359" i="174"/>
  <c r="A359" i="174"/>
  <c r="B359" i="174" s="1"/>
  <c r="AY358" i="174"/>
  <c r="AT358" i="174"/>
  <c r="AS358" i="174"/>
  <c r="AQ358" i="174"/>
  <c r="AM358" i="174"/>
  <c r="AL358" i="174"/>
  <c r="AK358" i="174"/>
  <c r="AI358" i="174"/>
  <c r="AG358" i="174"/>
  <c r="AF358" i="174"/>
  <c r="B358" i="174"/>
  <c r="A358" i="174"/>
  <c r="AQ357" i="174"/>
  <c r="AO357" i="174"/>
  <c r="AM357" i="174"/>
  <c r="AL357" i="174"/>
  <c r="AK357" i="174"/>
  <c r="AI357" i="174"/>
  <c r="AJ357" i="174" s="1"/>
  <c r="AF357" i="174"/>
  <c r="A357" i="174"/>
  <c r="AY357" i="174" s="1"/>
  <c r="AQ356" i="174"/>
  <c r="AO356" i="174"/>
  <c r="AM356" i="174"/>
  <c r="AL356" i="174"/>
  <c r="AK356" i="174"/>
  <c r="AJ356" i="174"/>
  <c r="AI356" i="174"/>
  <c r="AF356" i="174"/>
  <c r="G356" i="174"/>
  <c r="F356" i="174"/>
  <c r="E356" i="174"/>
  <c r="D356" i="174"/>
  <c r="C356" i="174"/>
  <c r="B356" i="174"/>
  <c r="A356" i="174"/>
  <c r="AY356" i="174" s="1"/>
  <c r="AY355" i="174"/>
  <c r="AQ355" i="174"/>
  <c r="AM355" i="174"/>
  <c r="AL355" i="174"/>
  <c r="AK355" i="174"/>
  <c r="AI355" i="174"/>
  <c r="AO355" i="174" s="1"/>
  <c r="AF355" i="174"/>
  <c r="B355" i="174"/>
  <c r="C355" i="174" s="1"/>
  <c r="A355" i="174"/>
  <c r="AY354" i="174"/>
  <c r="AQ354" i="174"/>
  <c r="AM354" i="174"/>
  <c r="AL354" i="174"/>
  <c r="AK354" i="174"/>
  <c r="AI354" i="174"/>
  <c r="AF354" i="174"/>
  <c r="B354" i="174"/>
  <c r="A354" i="174"/>
  <c r="AY353" i="174"/>
  <c r="AT353" i="174"/>
  <c r="AS353" i="174"/>
  <c r="AQ353" i="174"/>
  <c r="AM353" i="174"/>
  <c r="AL353" i="174"/>
  <c r="AK353" i="174"/>
  <c r="AJ353" i="174"/>
  <c r="AI353" i="174"/>
  <c r="AO353" i="174" s="1"/>
  <c r="AF353" i="174"/>
  <c r="AG353" i="174" s="1"/>
  <c r="B353" i="174"/>
  <c r="A353" i="174"/>
  <c r="AT352" i="174"/>
  <c r="AS352" i="174"/>
  <c r="AQ352" i="174"/>
  <c r="AO352" i="174"/>
  <c r="AM352" i="174"/>
  <c r="AL352" i="174"/>
  <c r="AK352" i="174"/>
  <c r="AJ352" i="174"/>
  <c r="AI352" i="174"/>
  <c r="AF352" i="174"/>
  <c r="AG352" i="174" s="1"/>
  <c r="A352" i="174"/>
  <c r="AY351" i="174"/>
  <c r="AQ351" i="174"/>
  <c r="AO351" i="174"/>
  <c r="AM351" i="174"/>
  <c r="AL351" i="174"/>
  <c r="AK351" i="174"/>
  <c r="AI351" i="174"/>
  <c r="AJ351" i="174" s="1"/>
  <c r="AF351" i="174"/>
  <c r="G351" i="174"/>
  <c r="F351" i="174"/>
  <c r="E351" i="174"/>
  <c r="D351" i="174"/>
  <c r="B351" i="174"/>
  <c r="C351" i="174" s="1"/>
  <c r="A351" i="174"/>
  <c r="AT350" i="174"/>
  <c r="AS350" i="174"/>
  <c r="AQ350" i="174"/>
  <c r="AO350" i="174"/>
  <c r="AM350" i="174"/>
  <c r="AL350" i="174"/>
  <c r="AK350" i="174"/>
  <c r="AI350" i="174"/>
  <c r="AJ350" i="174" s="1"/>
  <c r="AF350" i="174"/>
  <c r="AG350" i="174" s="1"/>
  <c r="A350" i="174"/>
  <c r="AT349" i="174"/>
  <c r="AS349" i="174"/>
  <c r="AQ349" i="174"/>
  <c r="AO349" i="174"/>
  <c r="AM349" i="174"/>
  <c r="AL349" i="174"/>
  <c r="AK349" i="174"/>
  <c r="AJ349" i="174"/>
  <c r="AI349" i="174"/>
  <c r="AF349" i="174"/>
  <c r="AG349" i="174" s="1"/>
  <c r="A349" i="174"/>
  <c r="AY349" i="174" s="1"/>
  <c r="AY348" i="174"/>
  <c r="AT348" i="174"/>
  <c r="AS348" i="174"/>
  <c r="AQ348" i="174"/>
  <c r="AM348" i="174"/>
  <c r="AL348" i="174"/>
  <c r="AK348" i="174"/>
  <c r="AI348" i="174"/>
  <c r="AO348" i="174" s="1"/>
  <c r="AG348" i="174"/>
  <c r="AF348" i="174"/>
  <c r="B348" i="174"/>
  <c r="A348" i="174"/>
  <c r="AT347" i="174"/>
  <c r="AS347" i="174"/>
  <c r="AQ347" i="174"/>
  <c r="AO347" i="174"/>
  <c r="AM347" i="174"/>
  <c r="AL347" i="174"/>
  <c r="AK347" i="174"/>
  <c r="AJ347" i="174"/>
  <c r="AI347" i="174"/>
  <c r="AF347" i="174"/>
  <c r="AG347" i="174" s="1"/>
  <c r="A347" i="174"/>
  <c r="AY346" i="174"/>
  <c r="AT346" i="174"/>
  <c r="AS346" i="174"/>
  <c r="AQ346" i="174"/>
  <c r="AM346" i="174"/>
  <c r="AL346" i="174"/>
  <c r="AK346" i="174"/>
  <c r="AI346" i="174"/>
  <c r="AJ346" i="174" s="1"/>
  <c r="AF346" i="174"/>
  <c r="AG346" i="174" s="1"/>
  <c r="A346" i="174"/>
  <c r="B346" i="174" s="1"/>
  <c r="AY345" i="174"/>
  <c r="AT345" i="174"/>
  <c r="AS345" i="174"/>
  <c r="AQ345" i="174"/>
  <c r="AM345" i="174"/>
  <c r="AL345" i="174"/>
  <c r="AK345" i="174"/>
  <c r="AI345" i="174"/>
  <c r="AO345" i="174" s="1"/>
  <c r="AF345" i="174"/>
  <c r="AG345" i="174" s="1"/>
  <c r="A345" i="174"/>
  <c r="B345" i="174" s="1"/>
  <c r="AY344" i="174"/>
  <c r="AT344" i="174"/>
  <c r="AS344" i="174"/>
  <c r="AQ344" i="174"/>
  <c r="AM344" i="174"/>
  <c r="AL344" i="174"/>
  <c r="AK344" i="174"/>
  <c r="AI344" i="174"/>
  <c r="AO344" i="174" s="1"/>
  <c r="AF344" i="174"/>
  <c r="AG344" i="174" s="1"/>
  <c r="G344" i="174"/>
  <c r="F344" i="174"/>
  <c r="A344" i="174"/>
  <c r="B344" i="174" s="1"/>
  <c r="AS343" i="174"/>
  <c r="AQ343" i="174"/>
  <c r="AM343" i="174"/>
  <c r="AL343" i="174"/>
  <c r="AK343" i="174"/>
  <c r="AI343" i="174"/>
  <c r="AF343" i="174"/>
  <c r="AT343" i="174" s="1"/>
  <c r="A343" i="174"/>
  <c r="AY343" i="174" s="1"/>
  <c r="AS342" i="174"/>
  <c r="AQ342" i="174"/>
  <c r="AO342" i="174"/>
  <c r="AM342" i="174"/>
  <c r="AL342" i="174"/>
  <c r="AK342" i="174"/>
  <c r="AJ342" i="174"/>
  <c r="AI342" i="174"/>
  <c r="AF342" i="174"/>
  <c r="A342" i="174"/>
  <c r="AQ341" i="174"/>
  <c r="AO341" i="174"/>
  <c r="AM341" i="174"/>
  <c r="AL341" i="174"/>
  <c r="AK341" i="174"/>
  <c r="AJ341" i="174"/>
  <c r="AI341" i="174"/>
  <c r="AF341" i="174"/>
  <c r="B341" i="174"/>
  <c r="A341" i="174"/>
  <c r="AY341" i="174" s="1"/>
  <c r="AY340" i="174"/>
  <c r="AT340" i="174"/>
  <c r="AS340" i="174"/>
  <c r="AQ340" i="174"/>
  <c r="AO340" i="174"/>
  <c r="AM340" i="174"/>
  <c r="AL340" i="174"/>
  <c r="AK340" i="174"/>
  <c r="AJ340" i="174"/>
  <c r="AI340" i="174"/>
  <c r="AG340" i="174"/>
  <c r="AF340" i="174"/>
  <c r="D340" i="174"/>
  <c r="B340" i="174"/>
  <c r="G340" i="174" s="1"/>
  <c r="A340" i="174"/>
  <c r="AS339" i="174"/>
  <c r="AQ339" i="174"/>
  <c r="AO339" i="174"/>
  <c r="AM339" i="174"/>
  <c r="AL339" i="174"/>
  <c r="AK339" i="174"/>
  <c r="AI339" i="174"/>
  <c r="AJ339" i="174" s="1"/>
  <c r="AF339" i="174"/>
  <c r="G339" i="174"/>
  <c r="F339" i="174"/>
  <c r="E339" i="174"/>
  <c r="D339" i="174"/>
  <c r="C339" i="174"/>
  <c r="B339" i="174"/>
  <c r="A339" i="174"/>
  <c r="AY339" i="174" s="1"/>
  <c r="AT338" i="174"/>
  <c r="AS338" i="174"/>
  <c r="AQ338" i="174"/>
  <c r="AO338" i="174"/>
  <c r="AM338" i="174"/>
  <c r="AL338" i="174"/>
  <c r="AK338" i="174"/>
  <c r="AI338" i="174"/>
  <c r="AJ338" i="174" s="1"/>
  <c r="AF338" i="174"/>
  <c r="AG338" i="174" s="1"/>
  <c r="A338" i="174"/>
  <c r="AY338" i="174" s="1"/>
  <c r="AY337" i="174"/>
  <c r="AT337" i="174"/>
  <c r="AQ337" i="174"/>
  <c r="AM337" i="174"/>
  <c r="AL337" i="174"/>
  <c r="AK337" i="174"/>
  <c r="AI337" i="174"/>
  <c r="AO337" i="174" s="1"/>
  <c r="AF337" i="174"/>
  <c r="AS337" i="174" s="1"/>
  <c r="G337" i="174"/>
  <c r="C337" i="174"/>
  <c r="B337" i="174"/>
  <c r="A337" i="174"/>
  <c r="AY336" i="174"/>
  <c r="AQ336" i="174"/>
  <c r="AM336" i="174"/>
  <c r="AL336" i="174"/>
  <c r="AK336" i="174"/>
  <c r="AI336" i="174"/>
  <c r="AO336" i="174" s="1"/>
  <c r="AF336" i="174"/>
  <c r="G336" i="174"/>
  <c r="B336" i="174"/>
  <c r="A336" i="174"/>
  <c r="AT335" i="174"/>
  <c r="AS335" i="174"/>
  <c r="AQ335" i="174"/>
  <c r="AM335" i="174"/>
  <c r="AL335" i="174"/>
  <c r="AK335" i="174"/>
  <c r="AI335" i="174"/>
  <c r="AO335" i="174" s="1"/>
  <c r="AF335" i="174"/>
  <c r="AG335" i="174" s="1"/>
  <c r="A335" i="174"/>
  <c r="AY334" i="174"/>
  <c r="AT334" i="174"/>
  <c r="AQ334" i="174"/>
  <c r="AM334" i="174"/>
  <c r="AL334" i="174"/>
  <c r="AK334" i="174"/>
  <c r="AI334" i="174"/>
  <c r="AO334" i="174" s="1"/>
  <c r="AG334" i="174"/>
  <c r="AF334" i="174"/>
  <c r="AS334" i="174" s="1"/>
  <c r="G334" i="174"/>
  <c r="D334" i="174"/>
  <c r="A334" i="174"/>
  <c r="B334" i="174" s="1"/>
  <c r="AY333" i="174"/>
  <c r="AT333" i="174"/>
  <c r="AS333" i="174"/>
  <c r="AQ333" i="174"/>
  <c r="AM333" i="174"/>
  <c r="AL333" i="174"/>
  <c r="AK333" i="174"/>
  <c r="AI333" i="174"/>
  <c r="AO333" i="174" s="1"/>
  <c r="AF333" i="174"/>
  <c r="AG333" i="174" s="1"/>
  <c r="G333" i="174"/>
  <c r="F333" i="174"/>
  <c r="A333" i="174"/>
  <c r="B333" i="174" s="1"/>
  <c r="AQ332" i="174"/>
  <c r="AM332" i="174"/>
  <c r="AL332" i="174"/>
  <c r="AK332" i="174"/>
  <c r="AI332" i="174"/>
  <c r="AJ332" i="174" s="1"/>
  <c r="AF332" i="174"/>
  <c r="A332" i="174"/>
  <c r="AY332" i="174" s="1"/>
  <c r="AY331" i="174"/>
  <c r="AT331" i="174"/>
  <c r="AS331" i="174"/>
  <c r="AQ331" i="174"/>
  <c r="AM331" i="174"/>
  <c r="AL331" i="174"/>
  <c r="AK331" i="174"/>
  <c r="AI331" i="174"/>
  <c r="AF331" i="174"/>
  <c r="AG331" i="174" s="1"/>
  <c r="A331" i="174"/>
  <c r="B331" i="174" s="1"/>
  <c r="G331" i="174" s="1"/>
  <c r="AY330" i="174"/>
  <c r="AQ330" i="174"/>
  <c r="AO330" i="174"/>
  <c r="AM330" i="174"/>
  <c r="AL330" i="174"/>
  <c r="AK330" i="174"/>
  <c r="AJ330" i="174"/>
  <c r="AI330" i="174"/>
  <c r="AG330" i="174"/>
  <c r="AF330" i="174"/>
  <c r="G330" i="174"/>
  <c r="F330" i="174"/>
  <c r="C330" i="174"/>
  <c r="A330" i="174"/>
  <c r="B330" i="174" s="1"/>
  <c r="AY329" i="174"/>
  <c r="AT329" i="174"/>
  <c r="AS329" i="174"/>
  <c r="AQ329" i="174"/>
  <c r="AO329" i="174"/>
  <c r="AM329" i="174"/>
  <c r="AL329" i="174"/>
  <c r="AK329" i="174"/>
  <c r="AJ329" i="174"/>
  <c r="AI329" i="174"/>
  <c r="AG329" i="174"/>
  <c r="AF329" i="174"/>
  <c r="B329" i="174"/>
  <c r="A329" i="174"/>
  <c r="AT328" i="174"/>
  <c r="AS328" i="174"/>
  <c r="AQ328" i="174"/>
  <c r="AM328" i="174"/>
  <c r="AL328" i="174"/>
  <c r="AK328" i="174"/>
  <c r="AI328" i="174"/>
  <c r="AO328" i="174" s="1"/>
  <c r="AG328" i="174"/>
  <c r="AF328" i="174"/>
  <c r="E328" i="174"/>
  <c r="D328" i="174"/>
  <c r="C328" i="174"/>
  <c r="B328" i="174"/>
  <c r="A328" i="174"/>
  <c r="AY328" i="174" s="1"/>
  <c r="AT327" i="174"/>
  <c r="AS327" i="174"/>
  <c r="AQ327" i="174"/>
  <c r="AO327" i="174"/>
  <c r="AM327" i="174"/>
  <c r="AL327" i="174"/>
  <c r="AK327" i="174"/>
  <c r="AI327" i="174"/>
  <c r="AJ327" i="174" s="1"/>
  <c r="AF327" i="174"/>
  <c r="AG327" i="174" s="1"/>
  <c r="A327" i="174"/>
  <c r="AY327" i="174" s="1"/>
  <c r="AY326" i="174"/>
  <c r="AQ326" i="174"/>
  <c r="AO326" i="174"/>
  <c r="AM326" i="174"/>
  <c r="AL326" i="174"/>
  <c r="AK326" i="174"/>
  <c r="AI326" i="174"/>
  <c r="AJ326" i="174" s="1"/>
  <c r="AF326" i="174"/>
  <c r="B326" i="174"/>
  <c r="A326" i="174"/>
  <c r="AY325" i="174"/>
  <c r="AQ325" i="174"/>
  <c r="AM325" i="174"/>
  <c r="AL325" i="174"/>
  <c r="AK325" i="174"/>
  <c r="AJ325" i="174"/>
  <c r="AI325" i="174"/>
  <c r="AO325" i="174" s="1"/>
  <c r="AF325" i="174"/>
  <c r="B325" i="174"/>
  <c r="D325" i="174" s="1"/>
  <c r="A325" i="174"/>
  <c r="AT324" i="174"/>
  <c r="AS324" i="174"/>
  <c r="AQ324" i="174"/>
  <c r="AM324" i="174"/>
  <c r="AL324" i="174"/>
  <c r="AK324" i="174"/>
  <c r="AI324" i="174"/>
  <c r="AG324" i="174"/>
  <c r="AF324" i="174"/>
  <c r="A324" i="174"/>
  <c r="AY324" i="174" s="1"/>
  <c r="AT323" i="174"/>
  <c r="AQ323" i="174"/>
  <c r="AM323" i="174"/>
  <c r="AL323" i="174"/>
  <c r="AK323" i="174"/>
  <c r="AI323" i="174"/>
  <c r="AG323" i="174"/>
  <c r="AF323" i="174"/>
  <c r="AS323" i="174" s="1"/>
  <c r="A323" i="174"/>
  <c r="AY323" i="174" s="1"/>
  <c r="AY322" i="174"/>
  <c r="AQ322" i="174"/>
  <c r="AO322" i="174"/>
  <c r="AM322" i="174"/>
  <c r="AL322" i="174"/>
  <c r="AK322" i="174"/>
  <c r="AJ322" i="174"/>
  <c r="AI322" i="174"/>
  <c r="AF322" i="174"/>
  <c r="B322" i="174"/>
  <c r="A322" i="174"/>
  <c r="AT321" i="174"/>
  <c r="AS321" i="174"/>
  <c r="AQ321" i="174"/>
  <c r="AO321" i="174"/>
  <c r="AM321" i="174"/>
  <c r="AL321" i="174"/>
  <c r="AK321" i="174"/>
  <c r="AJ321" i="174"/>
  <c r="AI321" i="174"/>
  <c r="AG321" i="174"/>
  <c r="AF321" i="174"/>
  <c r="A321" i="174"/>
  <c r="AY320" i="174"/>
  <c r="AT320" i="174"/>
  <c r="AS320" i="174"/>
  <c r="AQ320" i="174"/>
  <c r="AM320" i="174"/>
  <c r="AL320" i="174"/>
  <c r="AK320" i="174"/>
  <c r="AI320" i="174"/>
  <c r="AO320" i="174" s="1"/>
  <c r="AG320" i="174"/>
  <c r="AF320" i="174"/>
  <c r="B320" i="174"/>
  <c r="A320" i="174"/>
  <c r="AQ319" i="174"/>
  <c r="AO319" i="174"/>
  <c r="AM319" i="174"/>
  <c r="AL319" i="174"/>
  <c r="AK319" i="174"/>
  <c r="AJ319" i="174"/>
  <c r="AI319" i="174"/>
  <c r="AF319" i="174"/>
  <c r="A319" i="174"/>
  <c r="AY318" i="174"/>
  <c r="AT318" i="174"/>
  <c r="AS318" i="174"/>
  <c r="AQ318" i="174"/>
  <c r="AM318" i="174"/>
  <c r="AL318" i="174"/>
  <c r="AK318" i="174"/>
  <c r="AI318" i="174"/>
  <c r="AO318" i="174" s="1"/>
  <c r="AG318" i="174"/>
  <c r="AF318" i="174"/>
  <c r="D318" i="174"/>
  <c r="A318" i="174"/>
  <c r="B318" i="174" s="1"/>
  <c r="AY317" i="174"/>
  <c r="AT317" i="174"/>
  <c r="AS317" i="174"/>
  <c r="AQ317" i="174"/>
  <c r="AO317" i="174"/>
  <c r="AM317" i="174"/>
  <c r="AL317" i="174"/>
  <c r="AK317" i="174"/>
  <c r="AI317" i="174"/>
  <c r="AJ317" i="174" s="1"/>
  <c r="AF317" i="174"/>
  <c r="AG317" i="174" s="1"/>
  <c r="F317" i="174"/>
  <c r="A317" i="174"/>
  <c r="B317" i="174" s="1"/>
  <c r="AT316" i="174"/>
  <c r="AS316" i="174"/>
  <c r="AQ316" i="174"/>
  <c r="AO316" i="174"/>
  <c r="AM316" i="174"/>
  <c r="AL316" i="174"/>
  <c r="AK316" i="174"/>
  <c r="AI316" i="174"/>
  <c r="AJ316" i="174" s="1"/>
  <c r="AF316" i="174"/>
  <c r="AG316" i="174" s="1"/>
  <c r="A316" i="174"/>
  <c r="AY316" i="174" s="1"/>
  <c r="AQ315" i="174"/>
  <c r="AM315" i="174"/>
  <c r="AL315" i="174"/>
  <c r="AK315" i="174"/>
  <c r="AI315" i="174"/>
  <c r="AF315" i="174"/>
  <c r="A315" i="174"/>
  <c r="AY314" i="174"/>
  <c r="AQ314" i="174"/>
  <c r="AO314" i="174"/>
  <c r="AM314" i="174"/>
  <c r="AL314" i="174"/>
  <c r="AK314" i="174"/>
  <c r="AJ314" i="174"/>
  <c r="AI314" i="174"/>
  <c r="AG314" i="174"/>
  <c r="AF314" i="174"/>
  <c r="D314" i="174"/>
  <c r="C314" i="174"/>
  <c r="A314" i="174"/>
  <c r="B314" i="174" s="1"/>
  <c r="AT313" i="174"/>
  <c r="AS313" i="174"/>
  <c r="AQ313" i="174"/>
  <c r="AM313" i="174"/>
  <c r="AL313" i="174"/>
  <c r="AK313" i="174"/>
  <c r="AJ313" i="174"/>
  <c r="AI313" i="174"/>
  <c r="AO313" i="174" s="1"/>
  <c r="AG313" i="174"/>
  <c r="AF313" i="174"/>
  <c r="A313" i="174"/>
  <c r="AY312" i="174"/>
  <c r="AT312" i="174"/>
  <c r="AS312" i="174"/>
  <c r="AQ312" i="174"/>
  <c r="AM312" i="174"/>
  <c r="AL312" i="174"/>
  <c r="AK312" i="174"/>
  <c r="AI312" i="174"/>
  <c r="AO312" i="174" s="1"/>
  <c r="AG312" i="174"/>
  <c r="AF312" i="174"/>
  <c r="B312" i="174"/>
  <c r="A312" i="174"/>
  <c r="AY311" i="174"/>
  <c r="AQ311" i="174"/>
  <c r="AO311" i="174"/>
  <c r="AM311" i="174"/>
  <c r="AL311" i="174"/>
  <c r="AK311" i="174"/>
  <c r="AI311" i="174"/>
  <c r="AJ311" i="174" s="1"/>
  <c r="AF311" i="174"/>
  <c r="B311" i="174"/>
  <c r="C311" i="174" s="1"/>
  <c r="A311" i="174"/>
  <c r="AT310" i="174"/>
  <c r="AS310" i="174"/>
  <c r="AQ310" i="174"/>
  <c r="AM310" i="174"/>
  <c r="AL310" i="174"/>
  <c r="AK310" i="174"/>
  <c r="AI310" i="174"/>
  <c r="AO310" i="174" s="1"/>
  <c r="AG310" i="174"/>
  <c r="AF310" i="174"/>
  <c r="A310" i="174"/>
  <c r="AY309" i="174"/>
  <c r="AT309" i="174"/>
  <c r="AQ309" i="174"/>
  <c r="AM309" i="174"/>
  <c r="AL309" i="174"/>
  <c r="AK309" i="174"/>
  <c r="AI309" i="174"/>
  <c r="AG309" i="174"/>
  <c r="AF309" i="174"/>
  <c r="AS309" i="174" s="1"/>
  <c r="B309" i="174"/>
  <c r="D309" i="174" s="1"/>
  <c r="A309" i="174"/>
  <c r="AT308" i="174"/>
  <c r="AS308" i="174"/>
  <c r="AQ308" i="174"/>
  <c r="AO308" i="174"/>
  <c r="AM308" i="174"/>
  <c r="AL308" i="174"/>
  <c r="AK308" i="174"/>
  <c r="AI308" i="174"/>
  <c r="AJ308" i="174" s="1"/>
  <c r="AG308" i="174"/>
  <c r="AF308" i="174"/>
  <c r="A308" i="174"/>
  <c r="AY308" i="174" s="1"/>
  <c r="AY307" i="174"/>
  <c r="AT307" i="174"/>
  <c r="AS307" i="174"/>
  <c r="AQ307" i="174"/>
  <c r="AO307" i="174"/>
  <c r="AM307" i="174"/>
  <c r="AL307" i="174"/>
  <c r="AK307" i="174"/>
  <c r="AJ307" i="174"/>
  <c r="AI307" i="174"/>
  <c r="AF307" i="174"/>
  <c r="AG307" i="174" s="1"/>
  <c r="B307" i="174"/>
  <c r="A307" i="174"/>
  <c r="AT306" i="174"/>
  <c r="AS306" i="174"/>
  <c r="AQ306" i="174"/>
  <c r="AO306" i="174"/>
  <c r="AM306" i="174"/>
  <c r="AL306" i="174"/>
  <c r="AK306" i="174"/>
  <c r="AJ306" i="174"/>
  <c r="AI306" i="174"/>
  <c r="AF306" i="174"/>
  <c r="AG306" i="174" s="1"/>
  <c r="A306" i="174"/>
  <c r="AY305" i="174"/>
  <c r="AT305" i="174"/>
  <c r="AS305" i="174"/>
  <c r="AQ305" i="174"/>
  <c r="AO305" i="174"/>
  <c r="AM305" i="174"/>
  <c r="AL305" i="174"/>
  <c r="AK305" i="174"/>
  <c r="AI305" i="174"/>
  <c r="AJ305" i="174" s="1"/>
  <c r="AF305" i="174"/>
  <c r="AG305" i="174" s="1"/>
  <c r="A305" i="174"/>
  <c r="B305" i="174" s="1"/>
  <c r="AY304" i="174"/>
  <c r="AT304" i="174"/>
  <c r="AS304" i="174"/>
  <c r="AQ304" i="174"/>
  <c r="AM304" i="174"/>
  <c r="AL304" i="174"/>
  <c r="AK304" i="174"/>
  <c r="AI304" i="174"/>
  <c r="AO304" i="174" s="1"/>
  <c r="AF304" i="174"/>
  <c r="AG304" i="174" s="1"/>
  <c r="E304" i="174"/>
  <c r="B304" i="174"/>
  <c r="C304" i="174" s="1"/>
  <c r="A304" i="174"/>
  <c r="AQ303" i="174"/>
  <c r="AM303" i="174"/>
  <c r="AL303" i="174"/>
  <c r="AK303" i="174"/>
  <c r="AI303" i="174"/>
  <c r="AF303" i="174"/>
  <c r="B303" i="174"/>
  <c r="A303" i="174"/>
  <c r="AY303" i="174" s="1"/>
  <c r="AY302" i="174"/>
  <c r="AQ302" i="174"/>
  <c r="AM302" i="174"/>
  <c r="AL302" i="174"/>
  <c r="AK302" i="174"/>
  <c r="AI302" i="174"/>
  <c r="AF302" i="174"/>
  <c r="B302" i="174"/>
  <c r="A302" i="174"/>
  <c r="AQ301" i="174"/>
  <c r="AM301" i="174"/>
  <c r="AL301" i="174"/>
  <c r="AK301" i="174"/>
  <c r="AI301" i="174"/>
  <c r="AO301" i="174" s="1"/>
  <c r="AF301" i="174"/>
  <c r="AG301" i="174" s="1"/>
  <c r="A301" i="174"/>
  <c r="AY300" i="174"/>
  <c r="AT300" i="174"/>
  <c r="AS300" i="174"/>
  <c r="AQ300" i="174"/>
  <c r="AO300" i="174"/>
  <c r="AM300" i="174"/>
  <c r="AL300" i="174"/>
  <c r="AK300" i="174"/>
  <c r="AI300" i="174"/>
  <c r="AJ300" i="174" s="1"/>
  <c r="AF300" i="174"/>
  <c r="AG300" i="174" s="1"/>
  <c r="A300" i="174"/>
  <c r="B300" i="174" s="1"/>
  <c r="AY299" i="174"/>
  <c r="AT299" i="174"/>
  <c r="AS299" i="174"/>
  <c r="AQ299" i="174"/>
  <c r="AM299" i="174"/>
  <c r="AL299" i="174"/>
  <c r="AK299" i="174"/>
  <c r="AI299" i="174"/>
  <c r="AO299" i="174" s="1"/>
  <c r="AG299" i="174"/>
  <c r="AF299" i="174"/>
  <c r="A299" i="174"/>
  <c r="B299" i="174" s="1"/>
  <c r="AY298" i="174"/>
  <c r="AS298" i="174"/>
  <c r="AQ298" i="174"/>
  <c r="AO298" i="174"/>
  <c r="AM298" i="174"/>
  <c r="AL298" i="174"/>
  <c r="AK298" i="174"/>
  <c r="AJ298" i="174"/>
  <c r="AI298" i="174"/>
  <c r="AF298" i="174"/>
  <c r="A298" i="174"/>
  <c r="B298" i="174" s="1"/>
  <c r="AY297" i="174"/>
  <c r="AT297" i="174"/>
  <c r="AS297" i="174"/>
  <c r="AQ297" i="174"/>
  <c r="AM297" i="174"/>
  <c r="AL297" i="174"/>
  <c r="AK297" i="174"/>
  <c r="AI297" i="174"/>
  <c r="AF297" i="174"/>
  <c r="AG297" i="174" s="1"/>
  <c r="A297" i="174"/>
  <c r="B297" i="174" s="1"/>
  <c r="AY296" i="174"/>
  <c r="AT296" i="174"/>
  <c r="AS296" i="174"/>
  <c r="AQ296" i="174"/>
  <c r="AM296" i="174"/>
  <c r="AL296" i="174"/>
  <c r="AK296" i="174"/>
  <c r="AJ296" i="174"/>
  <c r="AI296" i="174"/>
  <c r="AO296" i="174" s="1"/>
  <c r="AG296" i="174"/>
  <c r="AF296" i="174"/>
  <c r="E296" i="174"/>
  <c r="D296" i="174"/>
  <c r="B296" i="174"/>
  <c r="A296" i="174"/>
  <c r="AQ295" i="174"/>
  <c r="AM295" i="174"/>
  <c r="AL295" i="174"/>
  <c r="AK295" i="174"/>
  <c r="AI295" i="174"/>
  <c r="AJ295" i="174" s="1"/>
  <c r="AF295" i="174"/>
  <c r="G295" i="174"/>
  <c r="F295" i="174"/>
  <c r="E295" i="174"/>
  <c r="D295" i="174"/>
  <c r="C295" i="174"/>
  <c r="B295" i="174"/>
  <c r="A295" i="174"/>
  <c r="AY295" i="174" s="1"/>
  <c r="AQ294" i="174"/>
  <c r="AM294" i="174"/>
  <c r="AL294" i="174"/>
  <c r="AK294" i="174"/>
  <c r="AI294" i="174"/>
  <c r="AO294" i="174" s="1"/>
  <c r="AF294" i="174"/>
  <c r="A294" i="174"/>
  <c r="AY293" i="174"/>
  <c r="AQ293" i="174"/>
  <c r="AO293" i="174"/>
  <c r="AM293" i="174"/>
  <c r="AL293" i="174"/>
  <c r="AK293" i="174"/>
  <c r="AI293" i="174"/>
  <c r="AJ293" i="174" s="1"/>
  <c r="AG293" i="174"/>
  <c r="AF293" i="174"/>
  <c r="B293" i="174"/>
  <c r="A293" i="174"/>
  <c r="AT292" i="174"/>
  <c r="AS292" i="174"/>
  <c r="AQ292" i="174"/>
  <c r="AM292" i="174"/>
  <c r="AL292" i="174"/>
  <c r="AK292" i="174"/>
  <c r="AJ292" i="174"/>
  <c r="AI292" i="174"/>
  <c r="AO292" i="174" s="1"/>
  <c r="AG292" i="174"/>
  <c r="AF292" i="174"/>
  <c r="F292" i="174"/>
  <c r="E292" i="174"/>
  <c r="C292" i="174"/>
  <c r="B292" i="174"/>
  <c r="A292" i="174"/>
  <c r="AY292" i="174" s="1"/>
  <c r="AQ291" i="174"/>
  <c r="AO291" i="174"/>
  <c r="AM291" i="174"/>
  <c r="AL291" i="174"/>
  <c r="AK291" i="174"/>
  <c r="AJ291" i="174"/>
  <c r="AI291" i="174"/>
  <c r="AF291" i="174"/>
  <c r="A291" i="174"/>
  <c r="AY291" i="174" s="1"/>
  <c r="AQ290" i="174"/>
  <c r="AO290" i="174"/>
  <c r="AM290" i="174"/>
  <c r="AL290" i="174"/>
  <c r="AK290" i="174"/>
  <c r="AJ290" i="174"/>
  <c r="AI290" i="174"/>
  <c r="AF290" i="174"/>
  <c r="A290" i="174"/>
  <c r="AT289" i="174"/>
  <c r="AS289" i="174"/>
  <c r="AQ289" i="174"/>
  <c r="AM289" i="174"/>
  <c r="AL289" i="174"/>
  <c r="AK289" i="174"/>
  <c r="AI289" i="174"/>
  <c r="AO289" i="174" s="1"/>
  <c r="AG289" i="174"/>
  <c r="AF289" i="174"/>
  <c r="A289" i="174"/>
  <c r="AY288" i="174"/>
  <c r="AQ288" i="174"/>
  <c r="AM288" i="174"/>
  <c r="AL288" i="174"/>
  <c r="AK288" i="174"/>
  <c r="AI288" i="174"/>
  <c r="AO288" i="174" s="1"/>
  <c r="AG288" i="174"/>
  <c r="AF288" i="174"/>
  <c r="F288" i="174"/>
  <c r="E288" i="174"/>
  <c r="D288" i="174"/>
  <c r="C288" i="174"/>
  <c r="A288" i="174"/>
  <c r="B288" i="174" s="1"/>
  <c r="G288" i="174" s="1"/>
  <c r="AT287" i="174"/>
  <c r="AS287" i="174"/>
  <c r="AQ287" i="174"/>
  <c r="AO287" i="174"/>
  <c r="AM287" i="174"/>
  <c r="AL287" i="174"/>
  <c r="AK287" i="174"/>
  <c r="AJ287" i="174"/>
  <c r="AI287" i="174"/>
  <c r="AF287" i="174"/>
  <c r="AG287" i="174" s="1"/>
  <c r="A287" i="174"/>
  <c r="AY286" i="174"/>
  <c r="AT286" i="174"/>
  <c r="AS286" i="174"/>
  <c r="AQ286" i="174"/>
  <c r="AO286" i="174"/>
  <c r="AM286" i="174"/>
  <c r="AL286" i="174"/>
  <c r="AK286" i="174"/>
  <c r="AJ286" i="174"/>
  <c r="AI286" i="174"/>
  <c r="AF286" i="174"/>
  <c r="AG286" i="174" s="1"/>
  <c r="A286" i="174"/>
  <c r="B286" i="174" s="1"/>
  <c r="AY285" i="174"/>
  <c r="AT285" i="174"/>
  <c r="AS285" i="174"/>
  <c r="AQ285" i="174"/>
  <c r="AO285" i="174"/>
  <c r="AM285" i="174"/>
  <c r="AL285" i="174"/>
  <c r="AK285" i="174"/>
  <c r="AJ285" i="174"/>
  <c r="AI285" i="174"/>
  <c r="AF285" i="174"/>
  <c r="AG285" i="174" s="1"/>
  <c r="A285" i="174"/>
  <c r="B285" i="174" s="1"/>
  <c r="AT284" i="174"/>
  <c r="AS284" i="174"/>
  <c r="AQ284" i="174"/>
  <c r="AO284" i="174"/>
  <c r="AM284" i="174"/>
  <c r="AL284" i="174"/>
  <c r="AK284" i="174"/>
  <c r="AJ284" i="174"/>
  <c r="AI284" i="174"/>
  <c r="AF284" i="174"/>
  <c r="AG284" i="174" s="1"/>
  <c r="A284" i="174"/>
  <c r="AY284" i="174" s="1"/>
  <c r="AY283" i="174"/>
  <c r="AT283" i="174"/>
  <c r="AS283" i="174"/>
  <c r="AQ283" i="174"/>
  <c r="AM283" i="174"/>
  <c r="AL283" i="174"/>
  <c r="AK283" i="174"/>
  <c r="AI283" i="174"/>
  <c r="AF283" i="174"/>
  <c r="AG283" i="174" s="1"/>
  <c r="A283" i="174"/>
  <c r="B283" i="174" s="1"/>
  <c r="AY282" i="174"/>
  <c r="AS282" i="174"/>
  <c r="AQ282" i="174"/>
  <c r="AO282" i="174"/>
  <c r="AM282" i="174"/>
  <c r="AL282" i="174"/>
  <c r="AK282" i="174"/>
  <c r="AI282" i="174"/>
  <c r="AJ282" i="174" s="1"/>
  <c r="AF282" i="174"/>
  <c r="AT282" i="174" s="1"/>
  <c r="G282" i="174"/>
  <c r="A282" i="174"/>
  <c r="B282" i="174" s="1"/>
  <c r="F282" i="174" s="1"/>
  <c r="AY281" i="174"/>
  <c r="AT281" i="174"/>
  <c r="AQ281" i="174"/>
  <c r="AM281" i="174"/>
  <c r="AL281" i="174"/>
  <c r="AK281" i="174"/>
  <c r="AI281" i="174"/>
  <c r="AG281" i="174"/>
  <c r="AF281" i="174"/>
  <c r="AS281" i="174" s="1"/>
  <c r="A281" i="174"/>
  <c r="B281" i="174" s="1"/>
  <c r="AY280" i="174"/>
  <c r="AT280" i="174"/>
  <c r="AS280" i="174"/>
  <c r="AQ280" i="174"/>
  <c r="AM280" i="174"/>
  <c r="AL280" i="174"/>
  <c r="AK280" i="174"/>
  <c r="AI280" i="174"/>
  <c r="AO280" i="174" s="1"/>
  <c r="AG280" i="174"/>
  <c r="AF280" i="174"/>
  <c r="G280" i="174"/>
  <c r="F280" i="174"/>
  <c r="E280" i="174"/>
  <c r="A280" i="174"/>
  <c r="B280" i="174" s="1"/>
  <c r="D280" i="174" s="1"/>
  <c r="AQ279" i="174"/>
  <c r="AM279" i="174"/>
  <c r="AL279" i="174"/>
  <c r="AK279" i="174"/>
  <c r="AI279" i="174"/>
  <c r="AF279" i="174"/>
  <c r="AG279" i="174" s="1"/>
  <c r="A279" i="174"/>
  <c r="AY279" i="174" s="1"/>
  <c r="AY278" i="174"/>
  <c r="AT278" i="174"/>
  <c r="AQ278" i="174"/>
  <c r="AM278" i="174"/>
  <c r="AL278" i="174"/>
  <c r="AK278" i="174"/>
  <c r="AI278" i="174"/>
  <c r="AO278" i="174" s="1"/>
  <c r="AF278" i="174"/>
  <c r="AS278" i="174" s="1"/>
  <c r="A278" i="174"/>
  <c r="B278" i="174" s="1"/>
  <c r="AY277" i="174"/>
  <c r="AT277" i="174"/>
  <c r="AQ277" i="174"/>
  <c r="AM277" i="174"/>
  <c r="AL277" i="174"/>
  <c r="AK277" i="174"/>
  <c r="AI277" i="174"/>
  <c r="AO277" i="174" s="1"/>
  <c r="AF277" i="174"/>
  <c r="AS277" i="174" s="1"/>
  <c r="B277" i="174"/>
  <c r="A277" i="174"/>
  <c r="AQ276" i="174"/>
  <c r="AM276" i="174"/>
  <c r="AL276" i="174"/>
  <c r="AK276" i="174"/>
  <c r="AI276" i="174"/>
  <c r="AJ276" i="174" s="1"/>
  <c r="AF276" i="174"/>
  <c r="AG276" i="174" s="1"/>
  <c r="G276" i="174"/>
  <c r="E276" i="174"/>
  <c r="C276" i="174"/>
  <c r="B276" i="174"/>
  <c r="D276" i="174" s="1"/>
  <c r="A276" i="174"/>
  <c r="AY276" i="174" s="1"/>
  <c r="AQ275" i="174"/>
  <c r="AM275" i="174"/>
  <c r="AL275" i="174"/>
  <c r="AK275" i="174"/>
  <c r="AI275" i="174"/>
  <c r="AO275" i="174" s="1"/>
  <c r="AF275" i="174"/>
  <c r="AT275" i="174" s="1"/>
  <c r="A275" i="174"/>
  <c r="AT274" i="174"/>
  <c r="AS274" i="174"/>
  <c r="AQ274" i="174"/>
  <c r="AO274" i="174"/>
  <c r="AM274" i="174"/>
  <c r="AL274" i="174"/>
  <c r="AK274" i="174"/>
  <c r="AJ274" i="174"/>
  <c r="AI274" i="174"/>
  <c r="AF274" i="174"/>
  <c r="AG274" i="174" s="1"/>
  <c r="A274" i="174"/>
  <c r="B274" i="174" s="1"/>
  <c r="AS273" i="174"/>
  <c r="AQ273" i="174"/>
  <c r="AM273" i="174"/>
  <c r="AL273" i="174"/>
  <c r="AK273" i="174"/>
  <c r="AI273" i="174"/>
  <c r="AG273" i="174"/>
  <c r="AF273" i="174"/>
  <c r="AT273" i="174" s="1"/>
  <c r="A273" i="174"/>
  <c r="AY272" i="174"/>
  <c r="AT272" i="174"/>
  <c r="AS272" i="174"/>
  <c r="AQ272" i="174"/>
  <c r="AO272" i="174"/>
  <c r="AM272" i="174"/>
  <c r="AL272" i="174"/>
  <c r="AK272" i="174"/>
  <c r="AJ272" i="174"/>
  <c r="AI272" i="174"/>
  <c r="AG272" i="174"/>
  <c r="AF272" i="174"/>
  <c r="B272" i="174"/>
  <c r="A272" i="174"/>
  <c r="AT271" i="174"/>
  <c r="AS271" i="174"/>
  <c r="AQ271" i="174"/>
  <c r="AM271" i="174"/>
  <c r="AL271" i="174"/>
  <c r="AK271" i="174"/>
  <c r="AI271" i="174"/>
  <c r="AG271" i="174"/>
  <c r="AF271" i="174"/>
  <c r="A271" i="174"/>
  <c r="AY271" i="174" s="1"/>
  <c r="AT270" i="174"/>
  <c r="AS270" i="174"/>
  <c r="AQ270" i="174"/>
  <c r="AO270" i="174"/>
  <c r="AM270" i="174"/>
  <c r="AL270" i="174"/>
  <c r="AK270" i="174"/>
  <c r="AJ270" i="174"/>
  <c r="AI270" i="174"/>
  <c r="AF270" i="174"/>
  <c r="AG270" i="174" s="1"/>
  <c r="B270" i="174"/>
  <c r="A270" i="174"/>
  <c r="AY270" i="174" s="1"/>
  <c r="AT269" i="174"/>
  <c r="AS269" i="174"/>
  <c r="AQ269" i="174"/>
  <c r="AM269" i="174"/>
  <c r="AL269" i="174"/>
  <c r="AK269" i="174"/>
  <c r="AI269" i="174"/>
  <c r="AF269" i="174"/>
  <c r="AG269" i="174" s="1"/>
  <c r="A269" i="174"/>
  <c r="AY269" i="174" s="1"/>
  <c r="AY268" i="174"/>
  <c r="AQ268" i="174"/>
  <c r="AO268" i="174"/>
  <c r="AM268" i="174"/>
  <c r="AL268" i="174"/>
  <c r="AK268" i="174"/>
  <c r="AJ268" i="174"/>
  <c r="AI268" i="174"/>
  <c r="AF268" i="174"/>
  <c r="B268" i="174"/>
  <c r="A268" i="174"/>
  <c r="AQ267" i="174"/>
  <c r="AM267" i="174"/>
  <c r="AL267" i="174"/>
  <c r="AK267" i="174"/>
  <c r="AI267" i="174"/>
  <c r="AF267" i="174"/>
  <c r="A267" i="174"/>
  <c r="AY267" i="174" s="1"/>
  <c r="AQ266" i="174"/>
  <c r="AM266" i="174"/>
  <c r="AL266" i="174"/>
  <c r="AK266" i="174"/>
  <c r="AI266" i="174"/>
  <c r="AG266" i="174"/>
  <c r="AF266" i="174"/>
  <c r="G266" i="174"/>
  <c r="F266" i="174"/>
  <c r="E266" i="174"/>
  <c r="D266" i="174"/>
  <c r="C266" i="174"/>
  <c r="A266" i="174"/>
  <c r="B266" i="174" s="1"/>
  <c r="AT265" i="174"/>
  <c r="AS265" i="174"/>
  <c r="AQ265" i="174"/>
  <c r="AM265" i="174"/>
  <c r="AL265" i="174"/>
  <c r="AK265" i="174"/>
  <c r="AI265" i="174"/>
  <c r="AO265" i="174" s="1"/>
  <c r="AF265" i="174"/>
  <c r="AG265" i="174" s="1"/>
  <c r="A265" i="174"/>
  <c r="AY264" i="174"/>
  <c r="AT264" i="174"/>
  <c r="AS264" i="174"/>
  <c r="AQ264" i="174"/>
  <c r="AM264" i="174"/>
  <c r="AL264" i="174"/>
  <c r="AK264" i="174"/>
  <c r="AI264" i="174"/>
  <c r="AG264" i="174"/>
  <c r="AF264" i="174"/>
  <c r="G264" i="174"/>
  <c r="B264" i="174"/>
  <c r="A264" i="174"/>
  <c r="AY263" i="174"/>
  <c r="AT263" i="174"/>
  <c r="AS263" i="174"/>
  <c r="AQ263" i="174"/>
  <c r="AM263" i="174"/>
  <c r="AL263" i="174"/>
  <c r="AK263" i="174"/>
  <c r="AI263" i="174"/>
  <c r="AG263" i="174"/>
  <c r="AF263" i="174"/>
  <c r="F263" i="174"/>
  <c r="E263" i="174"/>
  <c r="B263" i="174"/>
  <c r="G263" i="174" s="1"/>
  <c r="A263" i="174"/>
  <c r="AQ262" i="174"/>
  <c r="AO262" i="174"/>
  <c r="AM262" i="174"/>
  <c r="AL262" i="174"/>
  <c r="AK262" i="174"/>
  <c r="AI262" i="174"/>
  <c r="AJ262" i="174" s="1"/>
  <c r="AF262" i="174"/>
  <c r="AG262" i="174" s="1"/>
  <c r="A262" i="174"/>
  <c r="B262" i="174" s="1"/>
  <c r="AY261" i="174"/>
  <c r="AQ261" i="174"/>
  <c r="AM261" i="174"/>
  <c r="AL261" i="174"/>
  <c r="AK261" i="174"/>
  <c r="AI261" i="174"/>
  <c r="AF261" i="174"/>
  <c r="G261" i="174"/>
  <c r="F261" i="174"/>
  <c r="E261" i="174"/>
  <c r="D261" i="174"/>
  <c r="C261" i="174"/>
  <c r="B261" i="174"/>
  <c r="A261" i="174"/>
  <c r="AY260" i="174"/>
  <c r="AQ260" i="174"/>
  <c r="AM260" i="174"/>
  <c r="AL260" i="174"/>
  <c r="AK260" i="174"/>
  <c r="AJ260" i="174"/>
  <c r="AI260" i="174"/>
  <c r="AO260" i="174" s="1"/>
  <c r="AF260" i="174"/>
  <c r="G260" i="174"/>
  <c r="F260" i="174"/>
  <c r="E260" i="174"/>
  <c r="D260" i="174"/>
  <c r="C260" i="174"/>
  <c r="B260" i="174"/>
  <c r="A260" i="174"/>
  <c r="AQ259" i="174"/>
  <c r="AM259" i="174"/>
  <c r="AL259" i="174"/>
  <c r="AK259" i="174"/>
  <c r="AI259" i="174"/>
  <c r="AG259" i="174"/>
  <c r="AF259" i="174"/>
  <c r="A259" i="174"/>
  <c r="AQ258" i="174"/>
  <c r="AM258" i="174"/>
  <c r="AL258" i="174"/>
  <c r="AK258" i="174"/>
  <c r="AI258" i="174"/>
  <c r="AO258" i="174" s="1"/>
  <c r="AF258" i="174"/>
  <c r="AG258" i="174" s="1"/>
  <c r="A258" i="174"/>
  <c r="AY258" i="174" s="1"/>
  <c r="AS257" i="174"/>
  <c r="AQ257" i="174"/>
  <c r="AO257" i="174"/>
  <c r="AM257" i="174"/>
  <c r="AL257" i="174"/>
  <c r="AK257" i="174"/>
  <c r="AJ257" i="174"/>
  <c r="AI257" i="174"/>
  <c r="AF257" i="174"/>
  <c r="A257" i="174"/>
  <c r="AT256" i="174"/>
  <c r="AS256" i="174"/>
  <c r="AQ256" i="174"/>
  <c r="AM256" i="174"/>
  <c r="AL256" i="174"/>
  <c r="AK256" i="174"/>
  <c r="AJ256" i="174"/>
  <c r="AI256" i="174"/>
  <c r="AO256" i="174" s="1"/>
  <c r="AG256" i="174"/>
  <c r="AF256" i="174"/>
  <c r="A256" i="174"/>
  <c r="AQ255" i="174"/>
  <c r="AM255" i="174"/>
  <c r="AL255" i="174"/>
  <c r="AK255" i="174"/>
  <c r="AJ255" i="174"/>
  <c r="AI255" i="174"/>
  <c r="AO255" i="174" s="1"/>
  <c r="AF255" i="174"/>
  <c r="B255" i="174"/>
  <c r="G255" i="174" s="1"/>
  <c r="A255" i="174"/>
  <c r="AY255" i="174" s="1"/>
  <c r="AQ254" i="174"/>
  <c r="AM254" i="174"/>
  <c r="AL254" i="174"/>
  <c r="AK254" i="174"/>
  <c r="AI254" i="174"/>
  <c r="AF254" i="174"/>
  <c r="A254" i="174"/>
  <c r="AY253" i="174"/>
  <c r="AQ253" i="174"/>
  <c r="AM253" i="174"/>
  <c r="AL253" i="174"/>
  <c r="AK253" i="174"/>
  <c r="AI253" i="174"/>
  <c r="AO253" i="174" s="1"/>
  <c r="AF253" i="174"/>
  <c r="G253" i="174"/>
  <c r="B253" i="174"/>
  <c r="A253" i="174"/>
  <c r="AY252" i="174"/>
  <c r="AT252" i="174"/>
  <c r="AS252" i="174"/>
  <c r="AQ252" i="174"/>
  <c r="AM252" i="174"/>
  <c r="AL252" i="174"/>
  <c r="AK252" i="174"/>
  <c r="AI252" i="174"/>
  <c r="AO252" i="174" s="1"/>
  <c r="AF252" i="174"/>
  <c r="AG252" i="174" s="1"/>
  <c r="G252" i="174"/>
  <c r="F252" i="174"/>
  <c r="E252" i="174"/>
  <c r="D252" i="174"/>
  <c r="B252" i="174"/>
  <c r="C252" i="174" s="1"/>
  <c r="A252" i="174"/>
  <c r="AQ251" i="174"/>
  <c r="AM251" i="174"/>
  <c r="AL251" i="174"/>
  <c r="AK251" i="174"/>
  <c r="AI251" i="174"/>
  <c r="AG251" i="174"/>
  <c r="AF251" i="174"/>
  <c r="A251" i="174"/>
  <c r="AY250" i="174"/>
  <c r="AQ250" i="174"/>
  <c r="AM250" i="174"/>
  <c r="AL250" i="174"/>
  <c r="AK250" i="174"/>
  <c r="AI250" i="174"/>
  <c r="AO250" i="174" s="1"/>
  <c r="AF250" i="174"/>
  <c r="G250" i="174"/>
  <c r="F250" i="174"/>
  <c r="E250" i="174"/>
  <c r="D250" i="174"/>
  <c r="C250" i="174"/>
  <c r="B250" i="174"/>
  <c r="A250" i="174"/>
  <c r="AY249" i="174"/>
  <c r="AQ249" i="174"/>
  <c r="AM249" i="174"/>
  <c r="AL249" i="174"/>
  <c r="AK249" i="174"/>
  <c r="AI249" i="174"/>
  <c r="AJ249" i="174" s="1"/>
  <c r="AF249" i="174"/>
  <c r="G249" i="174"/>
  <c r="F249" i="174"/>
  <c r="E249" i="174"/>
  <c r="D249" i="174"/>
  <c r="C249" i="174"/>
  <c r="A249" i="174"/>
  <c r="B249" i="174" s="1"/>
  <c r="AQ248" i="174"/>
  <c r="AM248" i="174"/>
  <c r="AL248" i="174"/>
  <c r="AK248" i="174"/>
  <c r="AI248" i="174"/>
  <c r="AJ248" i="174" s="1"/>
  <c r="AF248" i="174"/>
  <c r="G248" i="174"/>
  <c r="F248" i="174"/>
  <c r="C248" i="174"/>
  <c r="B248" i="174"/>
  <c r="A248" i="174"/>
  <c r="AY248" i="174" s="1"/>
  <c r="AT247" i="174"/>
  <c r="AS247" i="174"/>
  <c r="AQ247" i="174"/>
  <c r="AM247" i="174"/>
  <c r="AL247" i="174"/>
  <c r="AK247" i="174"/>
  <c r="AI247" i="174"/>
  <c r="AJ247" i="174" s="1"/>
  <c r="AG247" i="174"/>
  <c r="AF247" i="174"/>
  <c r="F247" i="174"/>
  <c r="A247" i="174"/>
  <c r="B247" i="174" s="1"/>
  <c r="AY246" i="174"/>
  <c r="AQ246" i="174"/>
  <c r="AO246" i="174"/>
  <c r="AM246" i="174"/>
  <c r="AL246" i="174"/>
  <c r="AK246" i="174"/>
  <c r="AI246" i="174"/>
  <c r="AJ246" i="174" s="1"/>
  <c r="AF246" i="174"/>
  <c r="G246" i="174"/>
  <c r="D246" i="174"/>
  <c r="C246" i="174"/>
  <c r="A246" i="174"/>
  <c r="B246" i="174" s="1"/>
  <c r="AT245" i="174"/>
  <c r="AS245" i="174"/>
  <c r="AQ245" i="174"/>
  <c r="AO245" i="174"/>
  <c r="AM245" i="174"/>
  <c r="AL245" i="174"/>
  <c r="AK245" i="174"/>
  <c r="AI245" i="174"/>
  <c r="AJ245" i="174" s="1"/>
  <c r="AG245" i="174"/>
  <c r="AF245" i="174"/>
  <c r="A245" i="174"/>
  <c r="AY244" i="174"/>
  <c r="AQ244" i="174"/>
  <c r="AO244" i="174"/>
  <c r="AM244" i="174"/>
  <c r="AL244" i="174"/>
  <c r="AK244" i="174"/>
  <c r="AJ244" i="174"/>
  <c r="AI244" i="174"/>
  <c r="AF244" i="174"/>
  <c r="B244" i="174"/>
  <c r="A244" i="174"/>
  <c r="AQ243" i="174"/>
  <c r="AM243" i="174"/>
  <c r="AL243" i="174"/>
  <c r="AK243" i="174"/>
  <c r="AJ243" i="174"/>
  <c r="AI243" i="174"/>
  <c r="AO243" i="174" s="1"/>
  <c r="AF243" i="174"/>
  <c r="A243" i="174"/>
  <c r="AQ242" i="174"/>
  <c r="AO242" i="174"/>
  <c r="AM242" i="174"/>
  <c r="AL242" i="174"/>
  <c r="AK242" i="174"/>
  <c r="AJ242" i="174"/>
  <c r="AI242" i="174"/>
  <c r="AF242" i="174"/>
  <c r="B242" i="174"/>
  <c r="A242" i="174"/>
  <c r="AY242" i="174" s="1"/>
  <c r="AT241" i="174"/>
  <c r="AQ241" i="174"/>
  <c r="AO241" i="174"/>
  <c r="AM241" i="174"/>
  <c r="AL241" i="174"/>
  <c r="AK241" i="174"/>
  <c r="AJ241" i="174"/>
  <c r="AI241" i="174"/>
  <c r="AF241" i="174"/>
  <c r="AG241" i="174" s="1"/>
  <c r="A241" i="174"/>
  <c r="AY240" i="174"/>
  <c r="AT240" i="174"/>
  <c r="AQ240" i="174"/>
  <c r="AO240" i="174"/>
  <c r="AM240" i="174"/>
  <c r="AL240" i="174"/>
  <c r="AK240" i="174"/>
  <c r="AI240" i="174"/>
  <c r="AJ240" i="174" s="1"/>
  <c r="AG240" i="174"/>
  <c r="AF240" i="174"/>
  <c r="AS240" i="174" s="1"/>
  <c r="B240" i="174"/>
  <c r="A240" i="174"/>
  <c r="AT239" i="174"/>
  <c r="AS239" i="174"/>
  <c r="AQ239" i="174"/>
  <c r="AM239" i="174"/>
  <c r="AL239" i="174"/>
  <c r="AK239" i="174"/>
  <c r="AI239" i="174"/>
  <c r="AO239" i="174" s="1"/>
  <c r="AF239" i="174"/>
  <c r="AG239" i="174" s="1"/>
  <c r="A239" i="174"/>
  <c r="AS238" i="174"/>
  <c r="AQ238" i="174"/>
  <c r="AM238" i="174"/>
  <c r="AL238" i="174"/>
  <c r="AK238" i="174"/>
  <c r="AI238" i="174"/>
  <c r="AO238" i="174" s="1"/>
  <c r="AG238" i="174"/>
  <c r="AF238" i="174"/>
  <c r="AT238" i="174" s="1"/>
  <c r="A238" i="174"/>
  <c r="AY237" i="174"/>
  <c r="AT237" i="174"/>
  <c r="AS237" i="174"/>
  <c r="AQ237" i="174"/>
  <c r="AM237" i="174"/>
  <c r="AL237" i="174"/>
  <c r="AK237" i="174"/>
  <c r="AJ237" i="174"/>
  <c r="AI237" i="174"/>
  <c r="AO237" i="174" s="1"/>
  <c r="AG237" i="174"/>
  <c r="AF237" i="174"/>
  <c r="G237" i="174"/>
  <c r="D237" i="174"/>
  <c r="A237" i="174"/>
  <c r="B237" i="174" s="1"/>
  <c r="AT236" i="174"/>
  <c r="AS236" i="174"/>
  <c r="AQ236" i="174"/>
  <c r="AM236" i="174"/>
  <c r="AL236" i="174"/>
  <c r="AK236" i="174"/>
  <c r="AI236" i="174"/>
  <c r="AF236" i="174"/>
  <c r="AG236" i="174" s="1"/>
  <c r="A236" i="174"/>
  <c r="AQ235" i="174"/>
  <c r="AO235" i="174"/>
  <c r="AM235" i="174"/>
  <c r="AL235" i="174"/>
  <c r="AK235" i="174"/>
  <c r="AI235" i="174"/>
  <c r="AJ235" i="174" s="1"/>
  <c r="AF235" i="174"/>
  <c r="AT235" i="174" s="1"/>
  <c r="A235" i="174"/>
  <c r="AT234" i="174"/>
  <c r="AS234" i="174"/>
  <c r="AQ234" i="174"/>
  <c r="AM234" i="174"/>
  <c r="AL234" i="174"/>
  <c r="AK234" i="174"/>
  <c r="AJ234" i="174"/>
  <c r="AI234" i="174"/>
  <c r="AO234" i="174" s="1"/>
  <c r="AG234" i="174"/>
  <c r="AF234" i="174"/>
  <c r="A234" i="174"/>
  <c r="AY233" i="174"/>
  <c r="AQ233" i="174"/>
  <c r="AO233" i="174"/>
  <c r="AM233" i="174"/>
  <c r="AL233" i="174"/>
  <c r="AK233" i="174"/>
  <c r="AJ233" i="174"/>
  <c r="AI233" i="174"/>
  <c r="AF233" i="174"/>
  <c r="G233" i="174"/>
  <c r="F233" i="174"/>
  <c r="D233" i="174"/>
  <c r="C233" i="174"/>
  <c r="A233" i="174"/>
  <c r="B233" i="174" s="1"/>
  <c r="E233" i="174" s="1"/>
  <c r="AY232" i="174"/>
  <c r="AT232" i="174"/>
  <c r="AS232" i="174"/>
  <c r="AQ232" i="174"/>
  <c r="AO232" i="174"/>
  <c r="AM232" i="174"/>
  <c r="AL232" i="174"/>
  <c r="AK232" i="174"/>
  <c r="AI232" i="174"/>
  <c r="AJ232" i="174" s="1"/>
  <c r="AG232" i="174"/>
  <c r="AF232" i="174"/>
  <c r="B232" i="174"/>
  <c r="A232" i="174"/>
  <c r="AY231" i="174"/>
  <c r="AT231" i="174"/>
  <c r="AS231" i="174"/>
  <c r="AQ231" i="174"/>
  <c r="AO231" i="174"/>
  <c r="AM231" i="174"/>
  <c r="AL231" i="174"/>
  <c r="AK231" i="174"/>
  <c r="AJ231" i="174"/>
  <c r="AI231" i="174"/>
  <c r="AG231" i="174"/>
  <c r="AF231" i="174"/>
  <c r="A231" i="174"/>
  <c r="B231" i="174" s="1"/>
  <c r="AY230" i="174"/>
  <c r="AT230" i="174"/>
  <c r="AS230" i="174"/>
  <c r="AQ230" i="174"/>
  <c r="AO230" i="174"/>
  <c r="AM230" i="174"/>
  <c r="AL230" i="174"/>
  <c r="AK230" i="174"/>
  <c r="AI230" i="174"/>
  <c r="AJ230" i="174" s="1"/>
  <c r="AG230" i="174"/>
  <c r="AF230" i="174"/>
  <c r="A230" i="174"/>
  <c r="B230" i="174" s="1"/>
  <c r="AY229" i="174"/>
  <c r="AT229" i="174"/>
  <c r="AQ229" i="174"/>
  <c r="AM229" i="174"/>
  <c r="AL229" i="174"/>
  <c r="AK229" i="174"/>
  <c r="AJ229" i="174"/>
  <c r="AI229" i="174"/>
  <c r="AO229" i="174" s="1"/>
  <c r="AF229" i="174"/>
  <c r="AS229" i="174" s="1"/>
  <c r="G229" i="174"/>
  <c r="C229" i="174"/>
  <c r="B229" i="174"/>
  <c r="F229" i="174" s="1"/>
  <c r="A229" i="174"/>
  <c r="AY228" i="174"/>
  <c r="AQ228" i="174"/>
  <c r="AO228" i="174"/>
  <c r="AM228" i="174"/>
  <c r="AL228" i="174"/>
  <c r="AK228" i="174"/>
  <c r="AJ228" i="174"/>
  <c r="AI228" i="174"/>
  <c r="AF228" i="174"/>
  <c r="G228" i="174"/>
  <c r="F228" i="174"/>
  <c r="E228" i="174"/>
  <c r="D228" i="174"/>
  <c r="C228" i="174"/>
  <c r="B228" i="174"/>
  <c r="A228" i="174"/>
  <c r="AQ227" i="174"/>
  <c r="AM227" i="174"/>
  <c r="AL227" i="174"/>
  <c r="AK227" i="174"/>
  <c r="AI227" i="174"/>
  <c r="AF227" i="174"/>
  <c r="A227" i="174"/>
  <c r="AQ226" i="174"/>
  <c r="AO226" i="174"/>
  <c r="AM226" i="174"/>
  <c r="AL226" i="174"/>
  <c r="AK226" i="174"/>
  <c r="AJ226" i="174"/>
  <c r="AI226" i="174"/>
  <c r="AF226" i="174"/>
  <c r="A226" i="174"/>
  <c r="AY226" i="174" s="1"/>
  <c r="AY225" i="174"/>
  <c r="AT225" i="174"/>
  <c r="AQ225" i="174"/>
  <c r="AO225" i="174"/>
  <c r="AM225" i="174"/>
  <c r="AL225" i="174"/>
  <c r="AK225" i="174"/>
  <c r="AJ225" i="174"/>
  <c r="AI225" i="174"/>
  <c r="AF225" i="174"/>
  <c r="A225" i="174"/>
  <c r="B225" i="174" s="1"/>
  <c r="AY224" i="174"/>
  <c r="AT224" i="174"/>
  <c r="AS224" i="174"/>
  <c r="AQ224" i="174"/>
  <c r="AO224" i="174"/>
  <c r="AM224" i="174"/>
  <c r="AL224" i="174"/>
  <c r="AK224" i="174"/>
  <c r="AI224" i="174"/>
  <c r="AJ224" i="174" s="1"/>
  <c r="AG224" i="174"/>
  <c r="AF224" i="174"/>
  <c r="B224" i="174"/>
  <c r="F224" i="174" s="1"/>
  <c r="A224" i="174"/>
  <c r="AY223" i="174"/>
  <c r="AT223" i="174"/>
  <c r="AS223" i="174"/>
  <c r="AQ223" i="174"/>
  <c r="AM223" i="174"/>
  <c r="AL223" i="174"/>
  <c r="AK223" i="174"/>
  <c r="AJ223" i="174"/>
  <c r="AI223" i="174"/>
  <c r="AO223" i="174" s="1"/>
  <c r="AF223" i="174"/>
  <c r="AG223" i="174" s="1"/>
  <c r="A223" i="174"/>
  <c r="B223" i="174" s="1"/>
  <c r="AS222" i="174"/>
  <c r="AQ222" i="174"/>
  <c r="AO222" i="174"/>
  <c r="AM222" i="174"/>
  <c r="AL222" i="174"/>
  <c r="AK222" i="174"/>
  <c r="AI222" i="174"/>
  <c r="AJ222" i="174" s="1"/>
  <c r="AF222" i="174"/>
  <c r="AT222" i="174" s="1"/>
  <c r="A222" i="174"/>
  <c r="AY221" i="174"/>
  <c r="AQ221" i="174"/>
  <c r="AO221" i="174"/>
  <c r="AM221" i="174"/>
  <c r="AL221" i="174"/>
  <c r="AK221" i="174"/>
  <c r="AJ221" i="174"/>
  <c r="AI221" i="174"/>
  <c r="AF221" i="174"/>
  <c r="A221" i="174"/>
  <c r="B221" i="174" s="1"/>
  <c r="AT220" i="174"/>
  <c r="AS220" i="174"/>
  <c r="AQ220" i="174"/>
  <c r="AO220" i="174"/>
  <c r="AM220" i="174"/>
  <c r="AL220" i="174"/>
  <c r="AK220" i="174"/>
  <c r="AJ220" i="174"/>
  <c r="AI220" i="174"/>
  <c r="AF220" i="174"/>
  <c r="AG220" i="174" s="1"/>
  <c r="A220" i="174"/>
  <c r="B220" i="174" s="1"/>
  <c r="AY219" i="174"/>
  <c r="AT219" i="174"/>
  <c r="AS219" i="174"/>
  <c r="AQ219" i="174"/>
  <c r="AM219" i="174"/>
  <c r="AL219" i="174"/>
  <c r="AK219" i="174"/>
  <c r="AI219" i="174"/>
  <c r="AF219" i="174"/>
  <c r="AG219" i="174" s="1"/>
  <c r="B219" i="174"/>
  <c r="A219" i="174"/>
  <c r="AY218" i="174"/>
  <c r="AQ218" i="174"/>
  <c r="AM218" i="174"/>
  <c r="AL218" i="174"/>
  <c r="AK218" i="174"/>
  <c r="AI218" i="174"/>
  <c r="AO218" i="174" s="1"/>
  <c r="AG218" i="174"/>
  <c r="AF218" i="174"/>
  <c r="C218" i="174"/>
  <c r="B218" i="174"/>
  <c r="A218" i="174"/>
  <c r="AY217" i="174"/>
  <c r="AQ217" i="174"/>
  <c r="AM217" i="174"/>
  <c r="AL217" i="174"/>
  <c r="AK217" i="174"/>
  <c r="AI217" i="174"/>
  <c r="AO217" i="174" s="1"/>
  <c r="AG217" i="174"/>
  <c r="AF217" i="174"/>
  <c r="G217" i="174"/>
  <c r="F217" i="174"/>
  <c r="E217" i="174"/>
  <c r="D217" i="174"/>
  <c r="C217" i="174"/>
  <c r="A217" i="174"/>
  <c r="B217" i="174" s="1"/>
  <c r="AT216" i="174"/>
  <c r="AS216" i="174"/>
  <c r="AQ216" i="174"/>
  <c r="AM216" i="174"/>
  <c r="AL216" i="174"/>
  <c r="AK216" i="174"/>
  <c r="AI216" i="174"/>
  <c r="AO216" i="174" s="1"/>
  <c r="AF216" i="174"/>
  <c r="AG216" i="174" s="1"/>
  <c r="G216" i="174"/>
  <c r="F216" i="174"/>
  <c r="C216" i="174"/>
  <c r="B216" i="174"/>
  <c r="A216" i="174"/>
  <c r="AY216" i="174" s="1"/>
  <c r="AT215" i="174"/>
  <c r="AS215" i="174"/>
  <c r="AQ215" i="174"/>
  <c r="AO215" i="174"/>
  <c r="AM215" i="174"/>
  <c r="AL215" i="174"/>
  <c r="AK215" i="174"/>
  <c r="AJ215" i="174"/>
  <c r="AI215" i="174"/>
  <c r="AG215" i="174"/>
  <c r="AF215" i="174"/>
  <c r="A215" i="174"/>
  <c r="B215" i="174" s="1"/>
  <c r="AY214" i="174"/>
  <c r="AT214" i="174"/>
  <c r="AS214" i="174"/>
  <c r="AQ214" i="174"/>
  <c r="AO214" i="174"/>
  <c r="AM214" i="174"/>
  <c r="AL214" i="174"/>
  <c r="AK214" i="174"/>
  <c r="AI214" i="174"/>
  <c r="AJ214" i="174" s="1"/>
  <c r="AF214" i="174"/>
  <c r="AG214" i="174" s="1"/>
  <c r="A214" i="174"/>
  <c r="B214" i="174" s="1"/>
  <c r="AT213" i="174"/>
  <c r="AS213" i="174"/>
  <c r="AQ213" i="174"/>
  <c r="AO213" i="174"/>
  <c r="AM213" i="174"/>
  <c r="AL213" i="174"/>
  <c r="AK213" i="174"/>
  <c r="AI213" i="174"/>
  <c r="AJ213" i="174" s="1"/>
  <c r="AG213" i="174"/>
  <c r="AF213" i="174"/>
  <c r="A213" i="174"/>
  <c r="AY213" i="174" s="1"/>
  <c r="AY212" i="174"/>
  <c r="AT212" i="174"/>
  <c r="AQ212" i="174"/>
  <c r="AO212" i="174"/>
  <c r="AM212" i="174"/>
  <c r="AL212" i="174"/>
  <c r="AK212" i="174"/>
  <c r="AJ212" i="174"/>
  <c r="AI212" i="174"/>
  <c r="AG212" i="174"/>
  <c r="AF212" i="174"/>
  <c r="AS212" i="174" s="1"/>
  <c r="B212" i="174"/>
  <c r="A212" i="174"/>
  <c r="AT211" i="174"/>
  <c r="AS211" i="174"/>
  <c r="AQ211" i="174"/>
  <c r="AO211" i="174"/>
  <c r="AM211" i="174"/>
  <c r="AL211" i="174"/>
  <c r="AK211" i="174"/>
  <c r="AJ211" i="174"/>
  <c r="AI211" i="174"/>
  <c r="AF211" i="174"/>
  <c r="AG211" i="174" s="1"/>
  <c r="A211" i="174"/>
  <c r="AY211" i="174" s="1"/>
  <c r="AY210" i="174"/>
  <c r="AT210" i="174"/>
  <c r="AS210" i="174"/>
  <c r="AQ210" i="174"/>
  <c r="AM210" i="174"/>
  <c r="AL210" i="174"/>
  <c r="AK210" i="174"/>
  <c r="AI210" i="174"/>
  <c r="AJ210" i="174" s="1"/>
  <c r="AF210" i="174"/>
  <c r="AG210" i="174" s="1"/>
  <c r="A210" i="174"/>
  <c r="B210" i="174" s="1"/>
  <c r="AY209" i="174"/>
  <c r="AT209" i="174"/>
  <c r="AS209" i="174"/>
  <c r="AQ209" i="174"/>
  <c r="AO209" i="174"/>
  <c r="AM209" i="174"/>
  <c r="AL209" i="174"/>
  <c r="AK209" i="174"/>
  <c r="AJ209" i="174"/>
  <c r="AI209" i="174"/>
  <c r="AF209" i="174"/>
  <c r="AG209" i="174" s="1"/>
  <c r="A209" i="174"/>
  <c r="B209" i="174" s="1"/>
  <c r="AY208" i="174"/>
  <c r="AQ208" i="174"/>
  <c r="AM208" i="174"/>
  <c r="AL208" i="174"/>
  <c r="AK208" i="174"/>
  <c r="AI208" i="174"/>
  <c r="AO208" i="174" s="1"/>
  <c r="AF208" i="174"/>
  <c r="AS208" i="174" s="1"/>
  <c r="E208" i="174"/>
  <c r="D208" i="174"/>
  <c r="C208" i="174"/>
  <c r="B208" i="174"/>
  <c r="A208" i="174"/>
  <c r="AQ207" i="174"/>
  <c r="AM207" i="174"/>
  <c r="AL207" i="174"/>
  <c r="AK207" i="174"/>
  <c r="AI207" i="174"/>
  <c r="AO207" i="174" s="1"/>
  <c r="AF207" i="174"/>
  <c r="AS207" i="174" s="1"/>
  <c r="A207" i="174"/>
  <c r="AS206" i="174"/>
  <c r="AQ206" i="174"/>
  <c r="AM206" i="174"/>
  <c r="AL206" i="174"/>
  <c r="AK206" i="174"/>
  <c r="AJ206" i="174"/>
  <c r="AI206" i="174"/>
  <c r="AO206" i="174" s="1"/>
  <c r="AF206" i="174"/>
  <c r="AT206" i="174" s="1"/>
  <c r="A206" i="174"/>
  <c r="AY205" i="174"/>
  <c r="AT205" i="174"/>
  <c r="AS205" i="174"/>
  <c r="AQ205" i="174"/>
  <c r="AM205" i="174"/>
  <c r="AL205" i="174"/>
  <c r="AK205" i="174"/>
  <c r="AI205" i="174"/>
  <c r="AF205" i="174"/>
  <c r="AG205" i="174" s="1"/>
  <c r="A205" i="174"/>
  <c r="B205" i="174" s="1"/>
  <c r="AY204" i="174"/>
  <c r="AT204" i="174"/>
  <c r="AS204" i="174"/>
  <c r="AQ204" i="174"/>
  <c r="AO204" i="174"/>
  <c r="AM204" i="174"/>
  <c r="AL204" i="174"/>
  <c r="AK204" i="174"/>
  <c r="AI204" i="174"/>
  <c r="AJ204" i="174" s="1"/>
  <c r="AF204" i="174"/>
  <c r="AG204" i="174" s="1"/>
  <c r="A204" i="174"/>
  <c r="B204" i="174" s="1"/>
  <c r="AY203" i="174"/>
  <c r="AQ203" i="174"/>
  <c r="AO203" i="174"/>
  <c r="AM203" i="174"/>
  <c r="AL203" i="174"/>
  <c r="AK203" i="174"/>
  <c r="AI203" i="174"/>
  <c r="AJ203" i="174" s="1"/>
  <c r="AF203" i="174"/>
  <c r="A203" i="174"/>
  <c r="B203" i="174" s="1"/>
  <c r="AT202" i="174"/>
  <c r="AS202" i="174"/>
  <c r="AQ202" i="174"/>
  <c r="AM202" i="174"/>
  <c r="AL202" i="174"/>
  <c r="AK202" i="174"/>
  <c r="AJ202" i="174"/>
  <c r="AI202" i="174"/>
  <c r="AO202" i="174" s="1"/>
  <c r="AG202" i="174"/>
  <c r="AF202" i="174"/>
  <c r="F202" i="174"/>
  <c r="E202" i="174"/>
  <c r="B202" i="174"/>
  <c r="G202" i="174" s="1"/>
  <c r="A202" i="174"/>
  <c r="AY202" i="174" s="1"/>
  <c r="AY201" i="174"/>
  <c r="AQ201" i="174"/>
  <c r="AO201" i="174"/>
  <c r="AM201" i="174"/>
  <c r="AL201" i="174"/>
  <c r="AK201" i="174"/>
  <c r="AJ201" i="174"/>
  <c r="AI201" i="174"/>
  <c r="AF201" i="174"/>
  <c r="F201" i="174"/>
  <c r="E201" i="174"/>
  <c r="D201" i="174"/>
  <c r="A201" i="174"/>
  <c r="B201" i="174" s="1"/>
  <c r="G201" i="174" s="1"/>
  <c r="AQ200" i="174"/>
  <c r="AM200" i="174"/>
  <c r="AL200" i="174"/>
  <c r="AK200" i="174"/>
  <c r="AI200" i="174"/>
  <c r="AF200" i="174"/>
  <c r="AG200" i="174" s="1"/>
  <c r="A200" i="174"/>
  <c r="AY200" i="174" s="1"/>
  <c r="AY199" i="174"/>
  <c r="AT199" i="174"/>
  <c r="AS199" i="174"/>
  <c r="AQ199" i="174"/>
  <c r="AM199" i="174"/>
  <c r="AL199" i="174"/>
  <c r="AK199" i="174"/>
  <c r="AJ199" i="174"/>
  <c r="AI199" i="174"/>
  <c r="AO199" i="174" s="1"/>
  <c r="AG199" i="174"/>
  <c r="AF199" i="174"/>
  <c r="A199" i="174"/>
  <c r="B199" i="174" s="1"/>
  <c r="AY198" i="174"/>
  <c r="AQ198" i="174"/>
  <c r="AO198" i="174"/>
  <c r="AM198" i="174"/>
  <c r="AL198" i="174"/>
  <c r="AK198" i="174"/>
  <c r="AI198" i="174"/>
  <c r="AJ198" i="174" s="1"/>
  <c r="V198" i="174"/>
  <c r="AF198" i="174" s="1"/>
  <c r="U198" i="174"/>
  <c r="E198" i="174"/>
  <c r="D198" i="174"/>
  <c r="B198" i="174"/>
  <c r="A198" i="174"/>
  <c r="AQ197" i="174"/>
  <c r="AO197" i="174"/>
  <c r="AM197" i="174"/>
  <c r="AL197" i="174"/>
  <c r="AK197" i="174"/>
  <c r="AJ197" i="174"/>
  <c r="AI197" i="174"/>
  <c r="W197" i="174"/>
  <c r="V197" i="174"/>
  <c r="AF197" i="174" s="1"/>
  <c r="U197" i="174"/>
  <c r="B197" i="174"/>
  <c r="A197" i="174"/>
  <c r="AY197" i="174" s="1"/>
  <c r="AQ196" i="174"/>
  <c r="AM196" i="174"/>
  <c r="AL196" i="174"/>
  <c r="AK196" i="174"/>
  <c r="AI196" i="174"/>
  <c r="AJ196" i="174" s="1"/>
  <c r="A196" i="174"/>
  <c r="AY196" i="174" s="1"/>
  <c r="AY195" i="174"/>
  <c r="AQ195" i="174"/>
  <c r="AO195" i="174"/>
  <c r="AM195" i="174"/>
  <c r="AL195" i="174"/>
  <c r="AK195" i="174"/>
  <c r="AJ195" i="174"/>
  <c r="AI195" i="174"/>
  <c r="W195" i="174"/>
  <c r="V195" i="174"/>
  <c r="AF195" i="174" s="1"/>
  <c r="U195" i="174"/>
  <c r="T195" i="174"/>
  <c r="A195" i="174" s="1"/>
  <c r="B195" i="174" s="1"/>
  <c r="G195" i="174"/>
  <c r="F195" i="174"/>
  <c r="AQ194" i="174"/>
  <c r="AM194" i="174"/>
  <c r="AL194" i="174"/>
  <c r="AK194" i="174"/>
  <c r="AI194" i="174"/>
  <c r="AO194" i="174" s="1"/>
  <c r="AF194" i="174"/>
  <c r="W194" i="174"/>
  <c r="V194" i="174"/>
  <c r="U194" i="174"/>
  <c r="T194" i="174"/>
  <c r="A194" i="174"/>
  <c r="AQ193" i="174"/>
  <c r="AO193" i="174"/>
  <c r="AM193" i="174"/>
  <c r="AL193" i="174"/>
  <c r="AK193" i="174"/>
  <c r="AI193" i="174"/>
  <c r="AJ193" i="174" s="1"/>
  <c r="W193" i="174"/>
  <c r="V193" i="174"/>
  <c r="AF193" i="174" s="1"/>
  <c r="T193" i="174"/>
  <c r="A193" i="174"/>
  <c r="AQ192" i="174"/>
  <c r="AO192" i="174"/>
  <c r="AM192" i="174"/>
  <c r="AL192" i="174"/>
  <c r="AK192" i="174"/>
  <c r="AJ192" i="174"/>
  <c r="AI192" i="174"/>
  <c r="AF192" i="174"/>
  <c r="V192" i="174"/>
  <c r="U192" i="174"/>
  <c r="T192" i="174"/>
  <c r="A192" i="174"/>
  <c r="B192" i="174" s="1"/>
  <c r="AY191" i="174"/>
  <c r="AQ191" i="174"/>
  <c r="AM191" i="174"/>
  <c r="AL191" i="174"/>
  <c r="AK191" i="174"/>
  <c r="AJ191" i="174"/>
  <c r="AI191" i="174"/>
  <c r="AO191" i="174" s="1"/>
  <c r="V191" i="174"/>
  <c r="AF191" i="174" s="1"/>
  <c r="T191" i="174"/>
  <c r="A191" i="174" s="1"/>
  <c r="G191" i="174"/>
  <c r="F191" i="174"/>
  <c r="C191" i="174"/>
  <c r="B191" i="174"/>
  <c r="E191" i="174" s="1"/>
  <c r="AQ190" i="174"/>
  <c r="AM190" i="174"/>
  <c r="AL190" i="174"/>
  <c r="AK190" i="174"/>
  <c r="AI190" i="174"/>
  <c r="W190" i="174"/>
  <c r="V190" i="174"/>
  <c r="AF190" i="174" s="1"/>
  <c r="U190" i="174"/>
  <c r="T190" i="174"/>
  <c r="A190" i="174" s="1"/>
  <c r="AQ189" i="174"/>
  <c r="AO189" i="174"/>
  <c r="AM189" i="174"/>
  <c r="AL189" i="174"/>
  <c r="AK189" i="174"/>
  <c r="AI189" i="174"/>
  <c r="AJ189" i="174" s="1"/>
  <c r="T189" i="174"/>
  <c r="A189" i="174" s="1"/>
  <c r="AY188" i="174"/>
  <c r="AQ188" i="174"/>
  <c r="AM188" i="174"/>
  <c r="AL188" i="174"/>
  <c r="AK188" i="174"/>
  <c r="AI188" i="174"/>
  <c r="AO188" i="174" s="1"/>
  <c r="AF188" i="174"/>
  <c r="W188" i="174"/>
  <c r="V188" i="174"/>
  <c r="U188" i="174"/>
  <c r="B188" i="174" s="1"/>
  <c r="C188" i="174" s="1"/>
  <c r="G188" i="174"/>
  <c r="F188" i="174"/>
  <c r="E188" i="174"/>
  <c r="D188" i="174"/>
  <c r="A188" i="174"/>
  <c r="AQ187" i="174"/>
  <c r="AM187" i="174"/>
  <c r="AL187" i="174"/>
  <c r="AK187" i="174"/>
  <c r="AI187" i="174"/>
  <c r="AO187" i="174" s="1"/>
  <c r="AF187" i="174"/>
  <c r="AG187" i="174" s="1"/>
  <c r="V187" i="174"/>
  <c r="U187" i="174"/>
  <c r="A187" i="174"/>
  <c r="AQ186" i="174"/>
  <c r="AO186" i="174"/>
  <c r="AM186" i="174"/>
  <c r="AL186" i="174"/>
  <c r="AK186" i="174"/>
  <c r="AJ186" i="174"/>
  <c r="AI186" i="174"/>
  <c r="W186" i="174"/>
  <c r="V186" i="174"/>
  <c r="AF186" i="174" s="1"/>
  <c r="A186" i="174"/>
  <c r="AQ185" i="174"/>
  <c r="AM185" i="174"/>
  <c r="AL185" i="174"/>
  <c r="AK185" i="174"/>
  <c r="AJ185" i="174"/>
  <c r="AI185" i="174"/>
  <c r="AO185" i="174" s="1"/>
  <c r="Z185" i="174"/>
  <c r="W185" i="174"/>
  <c r="V185" i="174"/>
  <c r="AF185" i="174" s="1"/>
  <c r="T185" i="174"/>
  <c r="A185" i="174"/>
  <c r="AY185" i="174" s="1"/>
  <c r="AT184" i="174"/>
  <c r="AS184" i="174"/>
  <c r="AQ184" i="174"/>
  <c r="AM184" i="174"/>
  <c r="AL184" i="174"/>
  <c r="AK184" i="174"/>
  <c r="AI184" i="174"/>
  <c r="Z184" i="174"/>
  <c r="V184" i="174"/>
  <c r="AF184" i="174" s="1"/>
  <c r="AG184" i="174" s="1"/>
  <c r="U184" i="174"/>
  <c r="T184" i="174"/>
  <c r="A184" i="174"/>
  <c r="AY184" i="174" s="1"/>
  <c r="AT183" i="174"/>
  <c r="AS183" i="174"/>
  <c r="AQ183" i="174"/>
  <c r="AM183" i="174"/>
  <c r="AL183" i="174"/>
  <c r="AK183" i="174"/>
  <c r="AI183" i="174"/>
  <c r="AO183" i="174" s="1"/>
  <c r="AG183" i="174"/>
  <c r="Z183" i="174"/>
  <c r="U183" i="174"/>
  <c r="T183" i="174"/>
  <c r="A183" i="174"/>
  <c r="AY183" i="174" s="1"/>
  <c r="AT182" i="174"/>
  <c r="AQ182" i="174"/>
  <c r="AO182" i="174"/>
  <c r="AM182" i="174"/>
  <c r="AL182" i="174"/>
  <c r="AK182" i="174"/>
  <c r="AI182" i="174"/>
  <c r="AJ182" i="174" s="1"/>
  <c r="AG182" i="174"/>
  <c r="Z182" i="174"/>
  <c r="V182" i="174"/>
  <c r="AF182" i="174" s="1"/>
  <c r="AS182" i="174" s="1"/>
  <c r="U182" i="174"/>
  <c r="T182" i="174"/>
  <c r="A182" i="174"/>
  <c r="B182" i="174" s="1"/>
  <c r="AS181" i="174"/>
  <c r="AQ181" i="174"/>
  <c r="AM181" i="174"/>
  <c r="AL181" i="174"/>
  <c r="AK181" i="174"/>
  <c r="Z181" i="174"/>
  <c r="V181" i="174"/>
  <c r="U181" i="174"/>
  <c r="T181" i="174"/>
  <c r="A181" i="174"/>
  <c r="AY180" i="174"/>
  <c r="AT180" i="174"/>
  <c r="AI180" i="174" s="1"/>
  <c r="AJ180" i="174" s="1"/>
  <c r="AS180" i="174"/>
  <c r="AQ180" i="174"/>
  <c r="AO180" i="174"/>
  <c r="AM180" i="174"/>
  <c r="AL180" i="174"/>
  <c r="AK180" i="174"/>
  <c r="Z180" i="174"/>
  <c r="V180" i="174"/>
  <c r="T180" i="174"/>
  <c r="A180" i="174"/>
  <c r="AY179" i="174"/>
  <c r="AS179" i="174"/>
  <c r="AK179" i="174" s="1"/>
  <c r="AQ179" i="174"/>
  <c r="AM179" i="174"/>
  <c r="AL179" i="174"/>
  <c r="Z179" i="174"/>
  <c r="V179" i="174"/>
  <c r="U179" i="174"/>
  <c r="B179" i="174"/>
  <c r="E179" i="174" s="1"/>
  <c r="A179" i="174"/>
  <c r="AY178" i="174"/>
  <c r="AT178" i="174"/>
  <c r="AQ178" i="174"/>
  <c r="AO178" i="174"/>
  <c r="AM178" i="174"/>
  <c r="AL178" i="174"/>
  <c r="AK178" i="174"/>
  <c r="AI178" i="174"/>
  <c r="AJ178" i="174" s="1"/>
  <c r="AG178" i="174"/>
  <c r="AF178" i="174"/>
  <c r="AS178" i="174" s="1"/>
  <c r="U178" i="174"/>
  <c r="A178" i="174"/>
  <c r="B178" i="174" s="1"/>
  <c r="G178" i="174" s="1"/>
  <c r="AY177" i="174"/>
  <c r="AT177" i="174"/>
  <c r="AS177" i="174"/>
  <c r="AQ177" i="174"/>
  <c r="AM177" i="174"/>
  <c r="AL177" i="174"/>
  <c r="AK177" i="174"/>
  <c r="AJ177" i="174"/>
  <c r="AI177" i="174"/>
  <c r="AO177" i="174" s="1"/>
  <c r="AF177" i="174"/>
  <c r="AG177" i="174" s="1"/>
  <c r="A177" i="174"/>
  <c r="AY176" i="174"/>
  <c r="AT176" i="174"/>
  <c r="AS176" i="174"/>
  <c r="AQ176" i="174"/>
  <c r="AM176" i="174"/>
  <c r="AL176" i="174"/>
  <c r="AK176" i="174"/>
  <c r="AI176" i="174"/>
  <c r="AO176" i="174" s="1"/>
  <c r="AF176" i="174"/>
  <c r="AG176" i="174" s="1"/>
  <c r="G176" i="174"/>
  <c r="F176" i="174"/>
  <c r="E176" i="174"/>
  <c r="D176" i="174"/>
  <c r="C176" i="174"/>
  <c r="B176" i="174"/>
  <c r="A176" i="174"/>
  <c r="AY175" i="174"/>
  <c r="AS175" i="174"/>
  <c r="AQ175" i="174"/>
  <c r="AO175" i="174"/>
  <c r="AM175" i="174"/>
  <c r="AL175" i="174"/>
  <c r="AK175" i="174"/>
  <c r="AJ175" i="174"/>
  <c r="AI175" i="174"/>
  <c r="AF175" i="174"/>
  <c r="X175" i="174"/>
  <c r="U175" i="174" s="1"/>
  <c r="W175" i="174"/>
  <c r="W180" i="174" s="1"/>
  <c r="V175" i="174"/>
  <c r="V183" i="174" s="1"/>
  <c r="AF183" i="174" s="1"/>
  <c r="B175" i="174"/>
  <c r="E175" i="174" s="1"/>
  <c r="A175" i="174"/>
  <c r="AT174" i="174"/>
  <c r="AS174" i="174"/>
  <c r="AQ174" i="174"/>
  <c r="AO174" i="174"/>
  <c r="AM174" i="174"/>
  <c r="AL174" i="174"/>
  <c r="AK174" i="174"/>
  <c r="AJ174" i="174"/>
  <c r="AI174" i="174"/>
  <c r="AF174" i="174"/>
  <c r="AG174" i="174" s="1"/>
  <c r="A174" i="174"/>
  <c r="AY174" i="174" s="1"/>
  <c r="AT173" i="174"/>
  <c r="AS173" i="174"/>
  <c r="AQ173" i="174"/>
  <c r="AM173" i="174"/>
  <c r="AL173" i="174"/>
  <c r="AK173" i="174"/>
  <c r="AI173" i="174"/>
  <c r="AO173" i="174" s="1"/>
  <c r="AG173" i="174"/>
  <c r="AF173" i="174"/>
  <c r="A173" i="174"/>
  <c r="AY172" i="174"/>
  <c r="AQ172" i="174"/>
  <c r="AM172" i="174"/>
  <c r="AL172" i="174"/>
  <c r="AK172" i="174"/>
  <c r="AI172" i="174"/>
  <c r="AG172" i="174"/>
  <c r="AF172" i="174"/>
  <c r="AB172" i="174"/>
  <c r="U172" i="174"/>
  <c r="B172" i="174" s="1"/>
  <c r="G172" i="174"/>
  <c r="F172" i="174"/>
  <c r="E172" i="174"/>
  <c r="D172" i="174"/>
  <c r="C172" i="174"/>
  <c r="A172" i="174"/>
  <c r="AY171" i="174"/>
  <c r="AQ171" i="174"/>
  <c r="AO171" i="174"/>
  <c r="AM171" i="174"/>
  <c r="AL171" i="174"/>
  <c r="AK171" i="174"/>
  <c r="AJ171" i="174"/>
  <c r="AI171" i="174"/>
  <c r="AF171" i="174"/>
  <c r="U171" i="174"/>
  <c r="A171" i="174"/>
  <c r="AY170" i="174"/>
  <c r="AS170" i="174"/>
  <c r="AQ170" i="174"/>
  <c r="AM170" i="174"/>
  <c r="AL170" i="174"/>
  <c r="AK170" i="174"/>
  <c r="AI170" i="174"/>
  <c r="AO170" i="174" s="1"/>
  <c r="AG170" i="174"/>
  <c r="AF170" i="174"/>
  <c r="AT170" i="174" s="1"/>
  <c r="U170" i="174"/>
  <c r="B170" i="174"/>
  <c r="A170" i="174"/>
  <c r="AT169" i="174"/>
  <c r="AS169" i="174"/>
  <c r="AQ169" i="174"/>
  <c r="AM169" i="174"/>
  <c r="AL169" i="174"/>
  <c r="AK169" i="174"/>
  <c r="AJ169" i="174"/>
  <c r="AI169" i="174"/>
  <c r="AO169" i="174" s="1"/>
  <c r="V169" i="174"/>
  <c r="AF169" i="174" s="1"/>
  <c r="AG169" i="174" s="1"/>
  <c r="A169" i="174"/>
  <c r="AY168" i="174"/>
  <c r="AS168" i="174"/>
  <c r="AQ168" i="174"/>
  <c r="AM168" i="174"/>
  <c r="AL168" i="174"/>
  <c r="AK168" i="174"/>
  <c r="AJ168" i="174"/>
  <c r="AI168" i="174"/>
  <c r="AO168" i="174" s="1"/>
  <c r="AG168" i="174"/>
  <c r="AF168" i="174"/>
  <c r="AT168" i="174" s="1"/>
  <c r="B168" i="174"/>
  <c r="E168" i="174" s="1"/>
  <c r="A168" i="174"/>
  <c r="AY167" i="174"/>
  <c r="AQ167" i="174"/>
  <c r="AM167" i="174"/>
  <c r="AL167" i="174"/>
  <c r="AK167" i="174"/>
  <c r="AI167" i="174"/>
  <c r="AF167" i="174"/>
  <c r="W167" i="174"/>
  <c r="V167" i="174"/>
  <c r="A167" i="174"/>
  <c r="AY166" i="174"/>
  <c r="AQ166" i="174"/>
  <c r="AM166" i="174"/>
  <c r="AL166" i="174"/>
  <c r="AK166" i="174"/>
  <c r="AJ166" i="174"/>
  <c r="AI166" i="174"/>
  <c r="AO166" i="174" s="1"/>
  <c r="V166" i="174"/>
  <c r="AF166" i="174" s="1"/>
  <c r="A166" i="174"/>
  <c r="AY165" i="174"/>
  <c r="AQ165" i="174"/>
  <c r="AM165" i="174"/>
  <c r="AL165" i="174"/>
  <c r="AK165" i="174"/>
  <c r="AI165" i="174"/>
  <c r="W165" i="174"/>
  <c r="V165" i="174"/>
  <c r="AF165" i="174" s="1"/>
  <c r="A165" i="174"/>
  <c r="AQ164" i="174"/>
  <c r="AO164" i="174"/>
  <c r="AM164" i="174"/>
  <c r="AL164" i="174"/>
  <c r="AK164" i="174"/>
  <c r="AI164" i="174"/>
  <c r="AJ164" i="174" s="1"/>
  <c r="W164" i="174"/>
  <c r="V164" i="174"/>
  <c r="AF164" i="174" s="1"/>
  <c r="T164" i="174"/>
  <c r="A164" i="174"/>
  <c r="AY164" i="174" s="1"/>
  <c r="AY163" i="174"/>
  <c r="AQ163" i="174"/>
  <c r="AO163" i="174"/>
  <c r="AM163" i="174"/>
  <c r="AL163" i="174"/>
  <c r="AK163" i="174"/>
  <c r="AJ163" i="174"/>
  <c r="AI163" i="174"/>
  <c r="W163" i="174"/>
  <c r="V163" i="174"/>
  <c r="AF163" i="174" s="1"/>
  <c r="T163" i="174"/>
  <c r="A163" i="174" s="1"/>
  <c r="B163" i="174" s="1"/>
  <c r="C163" i="174" s="1"/>
  <c r="G163" i="174"/>
  <c r="F163" i="174"/>
  <c r="E163" i="174"/>
  <c r="D163" i="174"/>
  <c r="AY162" i="174"/>
  <c r="AQ162" i="174"/>
  <c r="AM162" i="174"/>
  <c r="AL162" i="174"/>
  <c r="AK162" i="174"/>
  <c r="AI162" i="174"/>
  <c r="AO162" i="174" s="1"/>
  <c r="W162" i="174"/>
  <c r="V162" i="174"/>
  <c r="AF162" i="174" s="1"/>
  <c r="T162" i="174"/>
  <c r="A162" i="174"/>
  <c r="B162" i="174" s="1"/>
  <c r="AQ161" i="174"/>
  <c r="AO161" i="174"/>
  <c r="AM161" i="174"/>
  <c r="AL161" i="174"/>
  <c r="AK161" i="174"/>
  <c r="AJ161" i="174"/>
  <c r="AI161" i="174"/>
  <c r="T161" i="174"/>
  <c r="A161" i="174" s="1"/>
  <c r="AY160" i="174"/>
  <c r="AS160" i="174"/>
  <c r="AQ160" i="174"/>
  <c r="AM160" i="174"/>
  <c r="AL160" i="174"/>
  <c r="AK160" i="174"/>
  <c r="AI160" i="174"/>
  <c r="AO160" i="174" s="1"/>
  <c r="AG160" i="174"/>
  <c r="W160" i="174"/>
  <c r="V160" i="174"/>
  <c r="AF160" i="174" s="1"/>
  <c r="AT160" i="174" s="1"/>
  <c r="T160" i="174"/>
  <c r="A160" i="174"/>
  <c r="B160" i="174" s="1"/>
  <c r="E160" i="174" s="1"/>
  <c r="AY159" i="174"/>
  <c r="AQ159" i="174"/>
  <c r="AM159" i="174"/>
  <c r="AL159" i="174"/>
  <c r="AK159" i="174"/>
  <c r="AI159" i="174"/>
  <c r="T159" i="174"/>
  <c r="A159" i="174"/>
  <c r="B159" i="174" s="1"/>
  <c r="AQ158" i="174"/>
  <c r="AM158" i="174"/>
  <c r="AL158" i="174"/>
  <c r="AK158" i="174"/>
  <c r="AI158" i="174"/>
  <c r="T158" i="174"/>
  <c r="A158" i="174" s="1"/>
  <c r="AY157" i="174"/>
  <c r="AT157" i="174"/>
  <c r="AQ157" i="174"/>
  <c r="AM157" i="174"/>
  <c r="AL157" i="174"/>
  <c r="AK157" i="174"/>
  <c r="AI157" i="174"/>
  <c r="AJ157" i="174" s="1"/>
  <c r="W157" i="174"/>
  <c r="A157" i="174"/>
  <c r="AQ156" i="174"/>
  <c r="AO156" i="174"/>
  <c r="AM156" i="174"/>
  <c r="AL156" i="174"/>
  <c r="AK156" i="174"/>
  <c r="AJ156" i="174"/>
  <c r="AI156" i="174"/>
  <c r="W156" i="174"/>
  <c r="V156" i="174"/>
  <c r="AF156" i="174" s="1"/>
  <c r="A156" i="174"/>
  <c r="AY155" i="174"/>
  <c r="AQ155" i="174"/>
  <c r="AM155" i="174"/>
  <c r="AL155" i="174"/>
  <c r="AK155" i="174"/>
  <c r="AI155" i="174"/>
  <c r="AO155" i="174" s="1"/>
  <c r="V155" i="174"/>
  <c r="AF155" i="174" s="1"/>
  <c r="A155" i="174"/>
  <c r="AY154" i="174"/>
  <c r="AQ154" i="174"/>
  <c r="AM154" i="174"/>
  <c r="AL154" i="174"/>
  <c r="AK154" i="174"/>
  <c r="AI154" i="174"/>
  <c r="AO154" i="174" s="1"/>
  <c r="Z154" i="174"/>
  <c r="V154" i="174"/>
  <c r="AF154" i="174" s="1"/>
  <c r="T154" i="174"/>
  <c r="A154" i="174" s="1"/>
  <c r="B154" i="174" s="1"/>
  <c r="G154" i="174"/>
  <c r="F154" i="174"/>
  <c r="E154" i="174"/>
  <c r="D154" i="174"/>
  <c r="C154" i="174"/>
  <c r="AY153" i="174"/>
  <c r="AQ153" i="174"/>
  <c r="AM153" i="174"/>
  <c r="AL153" i="174"/>
  <c r="AK153" i="174"/>
  <c r="AI153" i="174"/>
  <c r="AO153" i="174" s="1"/>
  <c r="AF153" i="174"/>
  <c r="Z153" i="174"/>
  <c r="W153" i="174"/>
  <c r="V153" i="174"/>
  <c r="T153" i="174"/>
  <c r="A153" i="174" s="1"/>
  <c r="B153" i="174" s="1"/>
  <c r="F153" i="174" s="1"/>
  <c r="G153" i="174"/>
  <c r="E153" i="174"/>
  <c r="AQ152" i="174"/>
  <c r="AM152" i="174"/>
  <c r="AL152" i="174"/>
  <c r="AK152" i="174"/>
  <c r="AI152" i="174"/>
  <c r="AO152" i="174" s="1"/>
  <c r="Z152" i="174"/>
  <c r="T152" i="174"/>
  <c r="A152" i="174"/>
  <c r="B152" i="174" s="1"/>
  <c r="AT151" i="174"/>
  <c r="AS151" i="174"/>
  <c r="AQ151" i="174"/>
  <c r="AM151" i="174"/>
  <c r="AL151" i="174"/>
  <c r="AK151" i="174"/>
  <c r="AJ151" i="174"/>
  <c r="AI151" i="174"/>
  <c r="AO151" i="174" s="1"/>
  <c r="Z151" i="174"/>
  <c r="V151" i="174"/>
  <c r="AF151" i="174" s="1"/>
  <c r="AG151" i="174" s="1"/>
  <c r="T151" i="174"/>
  <c r="A151" i="174"/>
  <c r="AY151" i="174" s="1"/>
  <c r="AY150" i="174"/>
  <c r="AT150" i="174"/>
  <c r="AI150" i="174" s="1"/>
  <c r="AS150" i="174"/>
  <c r="AQ150" i="174"/>
  <c r="AM150" i="174"/>
  <c r="AL150" i="174"/>
  <c r="AK150" i="174"/>
  <c r="Z150" i="174"/>
  <c r="W150" i="174"/>
  <c r="T150" i="174"/>
  <c r="A150" i="174" s="1"/>
  <c r="AY149" i="174"/>
  <c r="AS149" i="174"/>
  <c r="AK149" i="174" s="1"/>
  <c r="AQ149" i="174"/>
  <c r="AM149" i="174"/>
  <c r="AL149" i="174"/>
  <c r="Z149" i="174"/>
  <c r="W149" i="174"/>
  <c r="V149" i="174"/>
  <c r="T149" i="174"/>
  <c r="A149" i="174" s="1"/>
  <c r="AS148" i="174"/>
  <c r="AK148" i="174" s="1"/>
  <c r="AQ148" i="174"/>
  <c r="AM148" i="174"/>
  <c r="AL148" i="174"/>
  <c r="Z148" i="174"/>
  <c r="A148" i="174"/>
  <c r="AY148" i="174" s="1"/>
  <c r="AT147" i="174"/>
  <c r="AS147" i="174"/>
  <c r="AQ147" i="174"/>
  <c r="AO147" i="174"/>
  <c r="AM147" i="174"/>
  <c r="AL147" i="174"/>
  <c r="AK147" i="174"/>
  <c r="AJ147" i="174"/>
  <c r="AI147" i="174"/>
  <c r="AG147" i="174"/>
  <c r="AF147" i="174"/>
  <c r="A147" i="174"/>
  <c r="AS146" i="174"/>
  <c r="AQ146" i="174"/>
  <c r="AM146" i="174"/>
  <c r="AL146" i="174"/>
  <c r="AK146" i="174"/>
  <c r="AI146" i="174"/>
  <c r="AJ146" i="174" s="1"/>
  <c r="AF146" i="174"/>
  <c r="AT146" i="174" s="1"/>
  <c r="A146" i="174"/>
  <c r="AY146" i="174" s="1"/>
  <c r="AY145" i="174"/>
  <c r="AT145" i="174"/>
  <c r="AQ145" i="174"/>
  <c r="AM145" i="174"/>
  <c r="AL145" i="174"/>
  <c r="AK145" i="174"/>
  <c r="AI145" i="174"/>
  <c r="AO145" i="174" s="1"/>
  <c r="AG145" i="174"/>
  <c r="AF145" i="174"/>
  <c r="AS145" i="174" s="1"/>
  <c r="G145" i="174"/>
  <c r="D145" i="174"/>
  <c r="C145" i="174"/>
  <c r="B145" i="174"/>
  <c r="E145" i="174" s="1"/>
  <c r="A145" i="174"/>
  <c r="AS144" i="174"/>
  <c r="AQ144" i="174"/>
  <c r="AM144" i="174"/>
  <c r="AL144" i="174"/>
  <c r="AK144" i="174"/>
  <c r="AJ144" i="174"/>
  <c r="AI144" i="174"/>
  <c r="AO144" i="174" s="1"/>
  <c r="AG144" i="174"/>
  <c r="AF144" i="174"/>
  <c r="AT144" i="174" s="1"/>
  <c r="X144" i="174"/>
  <c r="W144" i="174"/>
  <c r="V144" i="174"/>
  <c r="V157" i="174" s="1"/>
  <c r="AF157" i="174" s="1"/>
  <c r="A144" i="174"/>
  <c r="AY144" i="174" s="1"/>
  <c r="AY143" i="174"/>
  <c r="AT143" i="174"/>
  <c r="AS143" i="174"/>
  <c r="AQ143" i="174"/>
  <c r="AO143" i="174"/>
  <c r="AM143" i="174"/>
  <c r="AL143" i="174"/>
  <c r="AK143" i="174"/>
  <c r="AI143" i="174"/>
  <c r="AJ143" i="174" s="1"/>
  <c r="AG143" i="174"/>
  <c r="AF143" i="174"/>
  <c r="A143" i="174"/>
  <c r="B143" i="174" s="1"/>
  <c r="AY142" i="174"/>
  <c r="AT142" i="174"/>
  <c r="AS142" i="174"/>
  <c r="AQ142" i="174"/>
  <c r="AM142" i="174"/>
  <c r="AL142" i="174"/>
  <c r="AK142" i="174"/>
  <c r="AJ142" i="174"/>
  <c r="AI142" i="174"/>
  <c r="AO142" i="174" s="1"/>
  <c r="AF142" i="174"/>
  <c r="AG142" i="174" s="1"/>
  <c r="A142" i="174"/>
  <c r="AS141" i="174"/>
  <c r="AQ141" i="174"/>
  <c r="AM141" i="174"/>
  <c r="AL141" i="174"/>
  <c r="AK141" i="174"/>
  <c r="AI141" i="174"/>
  <c r="AF141" i="174"/>
  <c r="A141" i="174"/>
  <c r="AY141" i="174" s="1"/>
  <c r="AT140" i="174"/>
  <c r="AS140" i="174"/>
  <c r="AQ140" i="174"/>
  <c r="AM140" i="174"/>
  <c r="AL140" i="174"/>
  <c r="AK140" i="174"/>
  <c r="AI140" i="174"/>
  <c r="AG140" i="174"/>
  <c r="AF140" i="174"/>
  <c r="A140" i="174"/>
  <c r="AY139" i="174"/>
  <c r="AQ139" i="174"/>
  <c r="AM139" i="174"/>
  <c r="AL139" i="174"/>
  <c r="AK139" i="174"/>
  <c r="AI139" i="174"/>
  <c r="AJ139" i="174" s="1"/>
  <c r="AF139" i="174"/>
  <c r="A139" i="174"/>
  <c r="AQ138" i="174"/>
  <c r="AM138" i="174"/>
  <c r="AL138" i="174"/>
  <c r="AK138" i="174"/>
  <c r="AI138" i="174"/>
  <c r="AO138" i="174" s="1"/>
  <c r="W138" i="174"/>
  <c r="V138" i="174"/>
  <c r="AF138" i="174" s="1"/>
  <c r="A138" i="174"/>
  <c r="AT137" i="174"/>
  <c r="AS137" i="174"/>
  <c r="AQ137" i="174"/>
  <c r="AM137" i="174"/>
  <c r="AL137" i="174"/>
  <c r="AK137" i="174"/>
  <c r="AI137" i="174"/>
  <c r="AG137" i="174"/>
  <c r="AF137" i="174"/>
  <c r="A137" i="174"/>
  <c r="AY137" i="174" s="1"/>
  <c r="AY136" i="174"/>
  <c r="AT136" i="174"/>
  <c r="AS136" i="174"/>
  <c r="AQ136" i="174"/>
  <c r="AM136" i="174"/>
  <c r="AL136" i="174"/>
  <c r="AK136" i="174"/>
  <c r="AI136" i="174"/>
  <c r="AO136" i="174" s="1"/>
  <c r="V136" i="174"/>
  <c r="AF136" i="174" s="1"/>
  <c r="AG136" i="174" s="1"/>
  <c r="A136" i="174"/>
  <c r="AY135" i="174"/>
  <c r="AS135" i="174"/>
  <c r="AQ135" i="174"/>
  <c r="AM135" i="174"/>
  <c r="AL135" i="174"/>
  <c r="AK135" i="174"/>
  <c r="AI135" i="174"/>
  <c r="V135" i="174"/>
  <c r="AF135" i="174" s="1"/>
  <c r="AT135" i="174" s="1"/>
  <c r="A135" i="174"/>
  <c r="AY134" i="174"/>
  <c r="AQ134" i="174"/>
  <c r="AM134" i="174"/>
  <c r="AL134" i="174"/>
  <c r="AK134" i="174"/>
  <c r="AI134" i="174"/>
  <c r="AJ134" i="174" s="1"/>
  <c r="V134" i="174"/>
  <c r="AF134" i="174" s="1"/>
  <c r="A134" i="174"/>
  <c r="AY133" i="174"/>
  <c r="AT133" i="174"/>
  <c r="AQ133" i="174"/>
  <c r="AO133" i="174"/>
  <c r="AM133" i="174"/>
  <c r="AL133" i="174"/>
  <c r="AK133" i="174"/>
  <c r="AI133" i="174"/>
  <c r="AJ133" i="174" s="1"/>
  <c r="AF133" i="174"/>
  <c r="AS133" i="174" s="1"/>
  <c r="V133" i="174"/>
  <c r="A133" i="174"/>
  <c r="AQ132" i="174"/>
  <c r="AM132" i="174"/>
  <c r="AL132" i="174"/>
  <c r="AK132" i="174"/>
  <c r="AI132" i="174"/>
  <c r="AO132" i="174" s="1"/>
  <c r="V132" i="174"/>
  <c r="AF132" i="174" s="1"/>
  <c r="A132" i="174"/>
  <c r="AY132" i="174" s="1"/>
  <c r="AQ131" i="174"/>
  <c r="AM131" i="174"/>
  <c r="AL131" i="174"/>
  <c r="AK131" i="174"/>
  <c r="AI131" i="174"/>
  <c r="AJ131" i="174" s="1"/>
  <c r="T131" i="174"/>
  <c r="A131" i="174" s="1"/>
  <c r="AY131" i="174" s="1"/>
  <c r="B131" i="174"/>
  <c r="E131" i="174" s="1"/>
  <c r="AY130" i="174"/>
  <c r="AQ130" i="174"/>
  <c r="AO130" i="174"/>
  <c r="AM130" i="174"/>
  <c r="AL130" i="174"/>
  <c r="AK130" i="174"/>
  <c r="AI130" i="174"/>
  <c r="AJ130" i="174" s="1"/>
  <c r="V130" i="174"/>
  <c r="AF130" i="174" s="1"/>
  <c r="T130" i="174"/>
  <c r="A130" i="174" s="1"/>
  <c r="B130" i="174" s="1"/>
  <c r="D130" i="174" s="1"/>
  <c r="G130" i="174"/>
  <c r="C130" i="174"/>
  <c r="AY129" i="174"/>
  <c r="AT129" i="174"/>
  <c r="AQ129" i="174"/>
  <c r="AO129" i="174"/>
  <c r="AM129" i="174"/>
  <c r="AL129" i="174"/>
  <c r="AK129" i="174"/>
  <c r="AI129" i="174"/>
  <c r="AJ129" i="174" s="1"/>
  <c r="AF129" i="174"/>
  <c r="AS129" i="174" s="1"/>
  <c r="V129" i="174"/>
  <c r="T129" i="174"/>
  <c r="A129" i="174"/>
  <c r="B129" i="174" s="1"/>
  <c r="AQ128" i="174"/>
  <c r="AO128" i="174"/>
  <c r="AM128" i="174"/>
  <c r="AL128" i="174"/>
  <c r="AK128" i="174"/>
  <c r="AI128" i="174"/>
  <c r="AJ128" i="174" s="1"/>
  <c r="V128" i="174"/>
  <c r="AF128" i="174" s="1"/>
  <c r="T128" i="174"/>
  <c r="A128" i="174" s="1"/>
  <c r="AQ127" i="174"/>
  <c r="AO127" i="174"/>
  <c r="AM127" i="174"/>
  <c r="AL127" i="174"/>
  <c r="AK127" i="174"/>
  <c r="AJ127" i="174"/>
  <c r="AI127" i="174"/>
  <c r="V127" i="174"/>
  <c r="AF127" i="174" s="1"/>
  <c r="T127" i="174"/>
  <c r="A127" i="174" s="1"/>
  <c r="AY126" i="174"/>
  <c r="AQ126" i="174"/>
  <c r="AO126" i="174"/>
  <c r="AM126" i="174"/>
  <c r="AL126" i="174"/>
  <c r="AK126" i="174"/>
  <c r="AJ126" i="174"/>
  <c r="AI126" i="174"/>
  <c r="V126" i="174"/>
  <c r="AF126" i="174" s="1"/>
  <c r="T126" i="174"/>
  <c r="G126" i="174"/>
  <c r="F126" i="174"/>
  <c r="C126" i="174"/>
  <c r="B126" i="174"/>
  <c r="E126" i="174" s="1"/>
  <c r="A126" i="174"/>
  <c r="AQ125" i="174"/>
  <c r="AO125" i="174"/>
  <c r="AM125" i="174"/>
  <c r="AL125" i="174"/>
  <c r="AK125" i="174"/>
  <c r="AJ125" i="174"/>
  <c r="AI125" i="174"/>
  <c r="AF125" i="174"/>
  <c r="V125" i="174"/>
  <c r="T125" i="174"/>
  <c r="A125" i="174" s="1"/>
  <c r="AY124" i="174"/>
  <c r="AQ124" i="174"/>
  <c r="AM124" i="174"/>
  <c r="AL124" i="174"/>
  <c r="AK124" i="174"/>
  <c r="AI124" i="174"/>
  <c r="AO124" i="174" s="1"/>
  <c r="V124" i="174"/>
  <c r="AF124" i="174" s="1"/>
  <c r="AG124" i="174" s="1"/>
  <c r="T124" i="174"/>
  <c r="A124" i="174" s="1"/>
  <c r="B124" i="174" s="1"/>
  <c r="F124" i="174" s="1"/>
  <c r="G124" i="174"/>
  <c r="E124" i="174"/>
  <c r="D124" i="174"/>
  <c r="C124" i="174"/>
  <c r="AQ123" i="174"/>
  <c r="AM123" i="174"/>
  <c r="AL123" i="174"/>
  <c r="AK123" i="174"/>
  <c r="AI123" i="174"/>
  <c r="AO123" i="174" s="1"/>
  <c r="AF123" i="174"/>
  <c r="V123" i="174"/>
  <c r="T123" i="174"/>
  <c r="A123" i="174"/>
  <c r="B123" i="174" s="1"/>
  <c r="F123" i="174" s="1"/>
  <c r="AT122" i="174"/>
  <c r="AS122" i="174"/>
  <c r="AQ122" i="174"/>
  <c r="AO122" i="174"/>
  <c r="AM122" i="174"/>
  <c r="AL122" i="174"/>
  <c r="AK122" i="174"/>
  <c r="AJ122" i="174"/>
  <c r="AI122" i="174"/>
  <c r="T122" i="174"/>
  <c r="A122" i="174"/>
  <c r="AY122" i="174" s="1"/>
  <c r="AY121" i="174"/>
  <c r="AQ121" i="174"/>
  <c r="AO121" i="174"/>
  <c r="AM121" i="174"/>
  <c r="AL121" i="174"/>
  <c r="AK121" i="174"/>
  <c r="AI121" i="174"/>
  <c r="AJ121" i="174" s="1"/>
  <c r="V121" i="174"/>
  <c r="AF121" i="174" s="1"/>
  <c r="AG121" i="174" s="1"/>
  <c r="T121" i="174"/>
  <c r="A121" i="174" s="1"/>
  <c r="BG120" i="174"/>
  <c r="BF120" i="174"/>
  <c r="BE120" i="174"/>
  <c r="BD120" i="174"/>
  <c r="AY120" i="174"/>
  <c r="AT120" i="174"/>
  <c r="AS120" i="174"/>
  <c r="AQ120" i="174"/>
  <c r="AM120" i="174"/>
  <c r="AL120" i="174"/>
  <c r="AK120" i="174"/>
  <c r="AI120" i="174"/>
  <c r="AG120" i="174"/>
  <c r="V120" i="174"/>
  <c r="AF120" i="174" s="1"/>
  <c r="A120" i="174"/>
  <c r="AY119" i="174"/>
  <c r="AT119" i="174"/>
  <c r="AS119" i="174"/>
  <c r="AQ119" i="174"/>
  <c r="AM119" i="174"/>
  <c r="AL119" i="174"/>
  <c r="AK119" i="174"/>
  <c r="AI119" i="174"/>
  <c r="AJ119" i="174" s="1"/>
  <c r="AF119" i="174"/>
  <c r="AG119" i="174" s="1"/>
  <c r="V119" i="174"/>
  <c r="A119" i="174"/>
  <c r="AQ118" i="174"/>
  <c r="AO118" i="174"/>
  <c r="AM118" i="174"/>
  <c r="AL118" i="174"/>
  <c r="AK118" i="174"/>
  <c r="AJ118" i="174"/>
  <c r="AI118" i="174"/>
  <c r="AF118" i="174"/>
  <c r="V118" i="174"/>
  <c r="A118" i="174"/>
  <c r="AY118" i="174" s="1"/>
  <c r="AQ117" i="174"/>
  <c r="AO117" i="174"/>
  <c r="AM117" i="174"/>
  <c r="AL117" i="174"/>
  <c r="AK117" i="174"/>
  <c r="AJ117" i="174"/>
  <c r="AI117" i="174"/>
  <c r="Z117" i="174"/>
  <c r="V117" i="174"/>
  <c r="AF117" i="174" s="1"/>
  <c r="T117" i="174"/>
  <c r="A117" i="174"/>
  <c r="B117" i="174" s="1"/>
  <c r="C117" i="174" s="1"/>
  <c r="AQ116" i="174"/>
  <c r="AO116" i="174"/>
  <c r="AM116" i="174"/>
  <c r="AL116" i="174"/>
  <c r="AK116" i="174"/>
  <c r="AJ116" i="174"/>
  <c r="AI116" i="174"/>
  <c r="Z116" i="174"/>
  <c r="V116" i="174"/>
  <c r="AF116" i="174" s="1"/>
  <c r="T116" i="174"/>
  <c r="A116" i="174"/>
  <c r="AY116" i="174" s="1"/>
  <c r="AT115" i="174"/>
  <c r="AS115" i="174"/>
  <c r="AQ115" i="174"/>
  <c r="AO115" i="174"/>
  <c r="AM115" i="174"/>
  <c r="AL115" i="174"/>
  <c r="AK115" i="174"/>
  <c r="AJ115" i="174"/>
  <c r="AI115" i="174"/>
  <c r="Z115" i="174"/>
  <c r="V115" i="174"/>
  <c r="AF115" i="174" s="1"/>
  <c r="AG115" i="174" s="1"/>
  <c r="T115" i="174"/>
  <c r="A115" i="174"/>
  <c r="B115" i="174" s="1"/>
  <c r="E115" i="174" s="1"/>
  <c r="AY114" i="174"/>
  <c r="AQ114" i="174"/>
  <c r="AM114" i="174"/>
  <c r="AL114" i="174"/>
  <c r="AK114" i="174"/>
  <c r="AI114" i="174"/>
  <c r="AJ114" i="174" s="1"/>
  <c r="AF114" i="174"/>
  <c r="Z114" i="174"/>
  <c r="V114" i="174"/>
  <c r="T114" i="174"/>
  <c r="D114" i="174"/>
  <c r="C114" i="174"/>
  <c r="B114" i="174"/>
  <c r="A114" i="174"/>
  <c r="AQ113" i="174"/>
  <c r="AO113" i="174"/>
  <c r="AM113" i="174"/>
  <c r="AL113" i="174"/>
  <c r="AK113" i="174"/>
  <c r="AJ113" i="174"/>
  <c r="AI113" i="174"/>
  <c r="Z113" i="174"/>
  <c r="V113" i="174"/>
  <c r="AF113" i="174" s="1"/>
  <c r="T113" i="174"/>
  <c r="A113" i="174" s="1"/>
  <c r="AQ112" i="174"/>
  <c r="AM112" i="174"/>
  <c r="AL112" i="174"/>
  <c r="AK112" i="174"/>
  <c r="AI112" i="174"/>
  <c r="AO112" i="174" s="1"/>
  <c r="AF112" i="174"/>
  <c r="Z112" i="174"/>
  <c r="V112" i="174"/>
  <c r="T112" i="174"/>
  <c r="A112" i="174" s="1"/>
  <c r="AT111" i="174"/>
  <c r="AS111" i="174"/>
  <c r="AQ111" i="174"/>
  <c r="AO111" i="174"/>
  <c r="AM111" i="174"/>
  <c r="AL111" i="174"/>
  <c r="AK111" i="174"/>
  <c r="AJ111" i="174"/>
  <c r="AI111" i="174"/>
  <c r="AF111" i="174"/>
  <c r="AG111" i="174" s="1"/>
  <c r="Z111" i="174"/>
  <c r="V111" i="174"/>
  <c r="T111" i="174"/>
  <c r="A111" i="174"/>
  <c r="AY111" i="174" s="1"/>
  <c r="AQ110" i="174"/>
  <c r="AO110" i="174"/>
  <c r="AM110" i="174"/>
  <c r="AL110" i="174"/>
  <c r="AK110" i="174"/>
  <c r="AJ110" i="174"/>
  <c r="AI110" i="174"/>
  <c r="Z110" i="174"/>
  <c r="V110" i="174"/>
  <c r="AF110" i="174" s="1"/>
  <c r="T110" i="174"/>
  <c r="A110" i="174"/>
  <c r="AQ109" i="174"/>
  <c r="AO109" i="174"/>
  <c r="AM109" i="174"/>
  <c r="AL109" i="174"/>
  <c r="AK109" i="174"/>
  <c r="AJ109" i="174"/>
  <c r="AI109" i="174"/>
  <c r="Z109" i="174"/>
  <c r="V109" i="174"/>
  <c r="AF109" i="174" s="1"/>
  <c r="T109" i="174"/>
  <c r="A109" i="174" s="1"/>
  <c r="AY109" i="174" s="1"/>
  <c r="AY108" i="174"/>
  <c r="AQ108" i="174"/>
  <c r="AO108" i="174"/>
  <c r="AM108" i="174"/>
  <c r="AL108" i="174"/>
  <c r="AK108" i="174"/>
  <c r="AI108" i="174"/>
  <c r="AJ108" i="174" s="1"/>
  <c r="AF108" i="174"/>
  <c r="Z108" i="174"/>
  <c r="V108" i="174"/>
  <c r="T108" i="174"/>
  <c r="A108" i="174"/>
  <c r="AY107" i="174"/>
  <c r="AT107" i="174"/>
  <c r="AS107" i="174"/>
  <c r="AQ107" i="174"/>
  <c r="AO107" i="174"/>
  <c r="AM107" i="174"/>
  <c r="AL107" i="174"/>
  <c r="AK107" i="174"/>
  <c r="AJ107" i="174"/>
  <c r="AI107" i="174"/>
  <c r="Z107" i="174"/>
  <c r="V107" i="174"/>
  <c r="AF107" i="174" s="1"/>
  <c r="AG107" i="174" s="1"/>
  <c r="T107" i="174"/>
  <c r="A107" i="174" s="1"/>
  <c r="AQ106" i="174"/>
  <c r="AM106" i="174"/>
  <c r="AL106" i="174"/>
  <c r="AK106" i="174"/>
  <c r="AI106" i="174"/>
  <c r="AJ106" i="174" s="1"/>
  <c r="Z106" i="174"/>
  <c r="V106" i="174"/>
  <c r="AF106" i="174" s="1"/>
  <c r="T106" i="174"/>
  <c r="A106" i="174" s="1"/>
  <c r="AY106" i="174" s="1"/>
  <c r="AQ105" i="174"/>
  <c r="AO105" i="174"/>
  <c r="AM105" i="174"/>
  <c r="AL105" i="174"/>
  <c r="AK105" i="174"/>
  <c r="AJ105" i="174"/>
  <c r="AI105" i="174"/>
  <c r="AF105" i="174"/>
  <c r="Z105" i="174"/>
  <c r="V105" i="174"/>
  <c r="T105" i="174"/>
  <c r="A105" i="174" s="1"/>
  <c r="AY104" i="174"/>
  <c r="AQ104" i="174"/>
  <c r="AM104" i="174"/>
  <c r="AL104" i="174"/>
  <c r="AK104" i="174"/>
  <c r="AI104" i="174"/>
  <c r="AJ104" i="174" s="1"/>
  <c r="AF104" i="174"/>
  <c r="Z104" i="174"/>
  <c r="V104" i="174"/>
  <c r="A104" i="174"/>
  <c r="AY103" i="174"/>
  <c r="AT103" i="174"/>
  <c r="AS103" i="174"/>
  <c r="AQ103" i="174"/>
  <c r="AO103" i="174"/>
  <c r="AM103" i="174"/>
  <c r="AL103" i="174"/>
  <c r="AK103" i="174"/>
  <c r="AJ103" i="174"/>
  <c r="AI103" i="174"/>
  <c r="AF103" i="174"/>
  <c r="AG103" i="174" s="1"/>
  <c r="A103" i="174"/>
  <c r="AQ102" i="174"/>
  <c r="AM102" i="174"/>
  <c r="AL102" i="174"/>
  <c r="AK102" i="174"/>
  <c r="AI102" i="174"/>
  <c r="AF102" i="174"/>
  <c r="A102" i="174"/>
  <c r="AY102" i="174" s="1"/>
  <c r="AY101" i="174"/>
  <c r="AQ101" i="174"/>
  <c r="AO101" i="174"/>
  <c r="AM101" i="174"/>
  <c r="AL101" i="174"/>
  <c r="AK101" i="174"/>
  <c r="AJ101" i="174"/>
  <c r="AI101" i="174"/>
  <c r="AF101" i="174"/>
  <c r="F101" i="174"/>
  <c r="E101" i="174"/>
  <c r="A101" i="174"/>
  <c r="B101" i="174" s="1"/>
  <c r="G101" i="174" s="1"/>
  <c r="AO100" i="174"/>
  <c r="AM100" i="174"/>
  <c r="AL100" i="174"/>
  <c r="AK100" i="174"/>
  <c r="AJ100" i="174"/>
  <c r="AI100" i="174"/>
  <c r="AF100" i="174"/>
  <c r="X100" i="174"/>
  <c r="W100" i="174"/>
  <c r="V100" i="174"/>
  <c r="V122" i="174" s="1"/>
  <c r="AF122" i="174" s="1"/>
  <c r="AG122" i="174" s="1"/>
  <c r="A100" i="174"/>
  <c r="B100" i="174" s="1"/>
  <c r="AQ99" i="174"/>
  <c r="AM99" i="174"/>
  <c r="AL99" i="174"/>
  <c r="AK99" i="174"/>
  <c r="AI99" i="174"/>
  <c r="AF99" i="174"/>
  <c r="A99" i="174"/>
  <c r="AY99" i="174" s="1"/>
  <c r="AY98" i="174"/>
  <c r="AQ98" i="174"/>
  <c r="AM98" i="174"/>
  <c r="AL98" i="174"/>
  <c r="AK98" i="174"/>
  <c r="AI98" i="174"/>
  <c r="AO98" i="174" s="1"/>
  <c r="AF98" i="174"/>
  <c r="A98" i="174"/>
  <c r="AQ97" i="174"/>
  <c r="AM97" i="174"/>
  <c r="AL97" i="174"/>
  <c r="AK97" i="174"/>
  <c r="AI97" i="174"/>
  <c r="AO97" i="174" s="1"/>
  <c r="AF97" i="174"/>
  <c r="A97" i="174"/>
  <c r="AY97" i="174" s="1"/>
  <c r="AY96" i="174"/>
  <c r="AT96" i="174"/>
  <c r="AS96" i="174"/>
  <c r="AQ96" i="174"/>
  <c r="AM96" i="174"/>
  <c r="AL96" i="174"/>
  <c r="AK96" i="174"/>
  <c r="AI96" i="174"/>
  <c r="AO96" i="174" s="1"/>
  <c r="AF96" i="174"/>
  <c r="AG96" i="174" s="1"/>
  <c r="A96" i="174"/>
  <c r="AQ95" i="174"/>
  <c r="AO95" i="174"/>
  <c r="AM95" i="174"/>
  <c r="AL95" i="174"/>
  <c r="AK95" i="174"/>
  <c r="AJ95" i="174"/>
  <c r="AI95" i="174"/>
  <c r="AF95" i="174"/>
  <c r="A95" i="174"/>
  <c r="AY95" i="174" s="1"/>
  <c r="AY94" i="174"/>
  <c r="AT94" i="174"/>
  <c r="AQ94" i="174"/>
  <c r="AM94" i="174"/>
  <c r="AL94" i="174"/>
  <c r="AK94" i="174"/>
  <c r="AI94" i="174"/>
  <c r="AO94" i="174" s="1"/>
  <c r="AF94" i="174"/>
  <c r="AS94" i="174" s="1"/>
  <c r="W94" i="174"/>
  <c r="V94" i="174"/>
  <c r="A94" i="174"/>
  <c r="AY93" i="174"/>
  <c r="AQ93" i="174"/>
  <c r="AO93" i="174"/>
  <c r="AM93" i="174"/>
  <c r="AL93" i="174"/>
  <c r="AK93" i="174"/>
  <c r="AI93" i="174"/>
  <c r="AJ93" i="174" s="1"/>
  <c r="AG93" i="174"/>
  <c r="AF93" i="174"/>
  <c r="E93" i="174"/>
  <c r="D93" i="174"/>
  <c r="C93" i="174"/>
  <c r="A93" i="174"/>
  <c r="B93" i="174" s="1"/>
  <c r="AQ92" i="174"/>
  <c r="AO92" i="174"/>
  <c r="AM92" i="174"/>
  <c r="AL92" i="174"/>
  <c r="AK92" i="174"/>
  <c r="AJ92" i="174"/>
  <c r="AI92" i="174"/>
  <c r="K92" i="174"/>
  <c r="A92" i="174"/>
  <c r="AY92" i="174" s="1"/>
  <c r="AQ91" i="174"/>
  <c r="AM91" i="174"/>
  <c r="AL91" i="174"/>
  <c r="AK91" i="174"/>
  <c r="AI91" i="174"/>
  <c r="AJ91" i="174" s="1"/>
  <c r="Z91" i="174"/>
  <c r="W91" i="174"/>
  <c r="V91" i="174"/>
  <c r="AF91" i="174" s="1"/>
  <c r="U91" i="174"/>
  <c r="T91" i="174"/>
  <c r="H91" i="174"/>
  <c r="A91" i="174" s="1"/>
  <c r="AY91" i="174" s="1"/>
  <c r="B91" i="174"/>
  <c r="G91" i="174" s="1"/>
  <c r="AQ90" i="174"/>
  <c r="AM90" i="174"/>
  <c r="AL90" i="174"/>
  <c r="AK90" i="174"/>
  <c r="AI90" i="174"/>
  <c r="AO90" i="174" s="1"/>
  <c r="Z90" i="174"/>
  <c r="T90" i="174"/>
  <c r="H90" i="174"/>
  <c r="A90" i="174"/>
  <c r="AV89" i="174"/>
  <c r="AT89" i="174"/>
  <c r="AS89" i="174"/>
  <c r="AQ89" i="174"/>
  <c r="AM89" i="174"/>
  <c r="AL89" i="174"/>
  <c r="AK89" i="174"/>
  <c r="AI89" i="174"/>
  <c r="Z89" i="174"/>
  <c r="W89" i="174"/>
  <c r="V89" i="174"/>
  <c r="AF89" i="174" s="1"/>
  <c r="AG89" i="174" s="1"/>
  <c r="U89" i="174"/>
  <c r="T89" i="174"/>
  <c r="K89" i="174"/>
  <c r="J89" i="174"/>
  <c r="I89" i="174"/>
  <c r="H89" i="174"/>
  <c r="A89" i="174" s="1"/>
  <c r="B89" i="174" s="1"/>
  <c r="BB88" i="174"/>
  <c r="BA88" i="174"/>
  <c r="AZ88" i="174"/>
  <c r="AV88" i="174"/>
  <c r="AQ88" i="174"/>
  <c r="AO88" i="174"/>
  <c r="AM88" i="174"/>
  <c r="AL88" i="174"/>
  <c r="AK88" i="174"/>
  <c r="AI88" i="174"/>
  <c r="AJ88" i="174" s="1"/>
  <c r="Z88" i="174"/>
  <c r="T88" i="174"/>
  <c r="H88" i="174"/>
  <c r="A88" i="174" s="1"/>
  <c r="B88" i="174" s="1"/>
  <c r="G88" i="174"/>
  <c r="F88" i="174"/>
  <c r="C88" i="174"/>
  <c r="AV87" i="174"/>
  <c r="AT87" i="174"/>
  <c r="AI87" i="174" s="1"/>
  <c r="AS87" i="174"/>
  <c r="AO87" i="174"/>
  <c r="AM87" i="174"/>
  <c r="AL87" i="174"/>
  <c r="AK87" i="174"/>
  <c r="Z87" i="174"/>
  <c r="T87" i="174"/>
  <c r="I87" i="174"/>
  <c r="H87" i="174"/>
  <c r="A87" i="174"/>
  <c r="AY87" i="174" s="1"/>
  <c r="BD86" i="174"/>
  <c r="AV86" i="174"/>
  <c r="AT86" i="174"/>
  <c r="AS86" i="174"/>
  <c r="AM86" i="174"/>
  <c r="AL86" i="174"/>
  <c r="AK86" i="174"/>
  <c r="AI86" i="174"/>
  <c r="AJ86" i="174" s="1"/>
  <c r="Z86" i="174"/>
  <c r="U86" i="174"/>
  <c r="T86" i="174"/>
  <c r="J86" i="174"/>
  <c r="I86" i="174"/>
  <c r="H86" i="174"/>
  <c r="A86" i="174" s="1"/>
  <c r="AV85" i="174"/>
  <c r="AT85" i="174"/>
  <c r="AS85" i="174"/>
  <c r="AM85" i="174"/>
  <c r="AL85" i="174"/>
  <c r="AK85" i="174"/>
  <c r="AI85" i="174"/>
  <c r="Z85" i="174"/>
  <c r="U85" i="174"/>
  <c r="K85" i="174"/>
  <c r="J85" i="174"/>
  <c r="I85" i="174"/>
  <c r="H85" i="174"/>
  <c r="A85" i="174"/>
  <c r="AY85" i="174" s="1"/>
  <c r="AV84" i="174"/>
  <c r="AQ84" i="174"/>
  <c r="AO84" i="174"/>
  <c r="AM84" i="174"/>
  <c r="AL84" i="174"/>
  <c r="AK84" i="174"/>
  <c r="AJ84" i="174"/>
  <c r="AI84" i="174"/>
  <c r="AF84" i="174"/>
  <c r="A84" i="174"/>
  <c r="AY83" i="174"/>
  <c r="AV83" i="174"/>
  <c r="AQ83" i="174"/>
  <c r="AM83" i="174"/>
  <c r="AL83" i="174"/>
  <c r="AK83" i="174"/>
  <c r="AI83" i="174"/>
  <c r="AO83" i="174" s="1"/>
  <c r="AG83" i="174"/>
  <c r="AF83" i="174"/>
  <c r="A83" i="174"/>
  <c r="AV82" i="174"/>
  <c r="AT82" i="174"/>
  <c r="AS82" i="174"/>
  <c r="AQ82" i="174"/>
  <c r="AO82" i="174"/>
  <c r="AM82" i="174"/>
  <c r="AL82" i="174"/>
  <c r="AK82" i="174"/>
  <c r="AJ82" i="174"/>
  <c r="AI82" i="174"/>
  <c r="AF82" i="174"/>
  <c r="AG82" i="174" s="1"/>
  <c r="A82" i="174"/>
  <c r="AY81" i="174"/>
  <c r="AV81" i="174"/>
  <c r="AT81" i="174"/>
  <c r="AM81" i="174"/>
  <c r="AL81" i="174"/>
  <c r="AK81" i="174"/>
  <c r="AI81" i="174"/>
  <c r="X81" i="174"/>
  <c r="AQ81" i="174" s="1"/>
  <c r="W81" i="174"/>
  <c r="V81" i="174"/>
  <c r="AF81" i="174" s="1"/>
  <c r="U81" i="174"/>
  <c r="L81" i="174"/>
  <c r="I81" i="174" s="1"/>
  <c r="I84" i="174" s="1"/>
  <c r="K81" i="174"/>
  <c r="K88" i="174" s="1"/>
  <c r="J81" i="174"/>
  <c r="J90" i="174" s="1"/>
  <c r="B81" i="174"/>
  <c r="A81" i="174"/>
  <c r="AY80" i="174"/>
  <c r="AV80" i="174"/>
  <c r="AT80" i="174"/>
  <c r="AS80" i="174"/>
  <c r="AQ80" i="174"/>
  <c r="AM80" i="174"/>
  <c r="AL80" i="174"/>
  <c r="AK80" i="174"/>
  <c r="AI80" i="174"/>
  <c r="AJ80" i="174" s="1"/>
  <c r="U80" i="174"/>
  <c r="I80" i="174"/>
  <c r="A80" i="174"/>
  <c r="B80" i="174" s="1"/>
  <c r="AY79" i="174"/>
  <c r="AV79" i="174"/>
  <c r="AT79" i="174"/>
  <c r="AS79" i="174"/>
  <c r="AQ79" i="174"/>
  <c r="AM79" i="174"/>
  <c r="AL79" i="174"/>
  <c r="AK79" i="174"/>
  <c r="AJ79" i="174"/>
  <c r="AI79" i="174"/>
  <c r="AO79" i="174" s="1"/>
  <c r="I79" i="174"/>
  <c r="A79" i="174"/>
  <c r="AV78" i="174"/>
  <c r="AT78" i="174"/>
  <c r="AS78" i="174"/>
  <c r="AQ78" i="174"/>
  <c r="AO78" i="174"/>
  <c r="AM78" i="174"/>
  <c r="AL78" i="174"/>
  <c r="AK78" i="174"/>
  <c r="AI78" i="174"/>
  <c r="AB78" i="174"/>
  <c r="AJ78" i="174" s="1"/>
  <c r="U78" i="174"/>
  <c r="P78" i="174"/>
  <c r="I78" i="174"/>
  <c r="A78" i="174"/>
  <c r="AY78" i="174" s="1"/>
  <c r="AV77" i="174"/>
  <c r="AT77" i="174"/>
  <c r="AS77" i="174"/>
  <c r="AQ77" i="174"/>
  <c r="AO77" i="174"/>
  <c r="AM77" i="174"/>
  <c r="AL77" i="174"/>
  <c r="AK77" i="174"/>
  <c r="AJ77" i="174"/>
  <c r="AI77" i="174"/>
  <c r="I77" i="174"/>
  <c r="A77" i="174"/>
  <c r="AY77" i="174" s="1"/>
  <c r="AV76" i="174"/>
  <c r="AT76" i="174"/>
  <c r="AS76" i="174"/>
  <c r="AQ76" i="174"/>
  <c r="AM76" i="174"/>
  <c r="AL76" i="174"/>
  <c r="AK76" i="174"/>
  <c r="AI76" i="174"/>
  <c r="AO76" i="174" s="1"/>
  <c r="U76" i="174"/>
  <c r="A76" i="174"/>
  <c r="AY76" i="174" s="1"/>
  <c r="AV75" i="174"/>
  <c r="AT75" i="174"/>
  <c r="AS75" i="174"/>
  <c r="AQ75" i="174"/>
  <c r="AO75" i="174"/>
  <c r="AM75" i="174"/>
  <c r="AL75" i="174"/>
  <c r="AK75" i="174"/>
  <c r="AJ75" i="174"/>
  <c r="AI75" i="174"/>
  <c r="A75" i="174"/>
  <c r="AY75" i="174" s="1"/>
  <c r="AV74" i="174"/>
  <c r="AT74" i="174"/>
  <c r="AS74" i="174"/>
  <c r="AQ74" i="174"/>
  <c r="AO74" i="174"/>
  <c r="AM74" i="174"/>
  <c r="AL74" i="174"/>
  <c r="AK74" i="174"/>
  <c r="AJ74" i="174"/>
  <c r="AI74" i="174"/>
  <c r="A74" i="174"/>
  <c r="B74" i="174" s="1"/>
  <c r="AY73" i="174"/>
  <c r="AV73" i="174"/>
  <c r="AT73" i="174"/>
  <c r="AS73" i="174"/>
  <c r="AQ73" i="174"/>
  <c r="AM73" i="174"/>
  <c r="AL73" i="174"/>
  <c r="AK73" i="174"/>
  <c r="AI73" i="174"/>
  <c r="W73" i="174"/>
  <c r="V73" i="174"/>
  <c r="I73" i="174"/>
  <c r="A73" i="174"/>
  <c r="AV72" i="174"/>
  <c r="AQ72" i="174"/>
  <c r="AM72" i="174"/>
  <c r="AL72" i="174"/>
  <c r="AK72" i="174"/>
  <c r="AI72" i="174"/>
  <c r="AO72" i="174" s="1"/>
  <c r="Z72" i="174"/>
  <c r="W72" i="174"/>
  <c r="I72" i="174"/>
  <c r="H72" i="174"/>
  <c r="A72" i="174"/>
  <c r="AY72" i="174" s="1"/>
  <c r="AV71" i="174"/>
  <c r="AQ71" i="174"/>
  <c r="AM71" i="174"/>
  <c r="AL71" i="174"/>
  <c r="AK71" i="174"/>
  <c r="AI71" i="174"/>
  <c r="AF71" i="174"/>
  <c r="Z71" i="174"/>
  <c r="W71" i="174"/>
  <c r="V71" i="174"/>
  <c r="T71" i="174"/>
  <c r="H71" i="174"/>
  <c r="A71" i="174"/>
  <c r="AV70" i="174"/>
  <c r="AQ70" i="174"/>
  <c r="AO70" i="174"/>
  <c r="AM70" i="174"/>
  <c r="AL70" i="174"/>
  <c r="AK70" i="174"/>
  <c r="AJ70" i="174"/>
  <c r="AI70" i="174"/>
  <c r="Z70" i="174"/>
  <c r="W70" i="174"/>
  <c r="V70" i="174"/>
  <c r="AF70" i="174" s="1"/>
  <c r="T70" i="174"/>
  <c r="I70" i="174"/>
  <c r="H70" i="174"/>
  <c r="AV69" i="174"/>
  <c r="AQ69" i="174"/>
  <c r="AO69" i="174"/>
  <c r="AM69" i="174"/>
  <c r="AL69" i="174"/>
  <c r="AK69" i="174"/>
  <c r="AJ69" i="174"/>
  <c r="AI69" i="174"/>
  <c r="AF69" i="174"/>
  <c r="Z69" i="174"/>
  <c r="W69" i="174"/>
  <c r="V69" i="174"/>
  <c r="T69" i="174"/>
  <c r="I69" i="174"/>
  <c r="H69" i="174"/>
  <c r="A69" i="174"/>
  <c r="AY68" i="174"/>
  <c r="AV68" i="174"/>
  <c r="AT68" i="174"/>
  <c r="AS68" i="174"/>
  <c r="AK68" i="174" s="1"/>
  <c r="AM68" i="174"/>
  <c r="AL68" i="174"/>
  <c r="Z68" i="174"/>
  <c r="W68" i="174"/>
  <c r="T68" i="174"/>
  <c r="I68" i="174"/>
  <c r="H68" i="174"/>
  <c r="A68" i="174" s="1"/>
  <c r="AV67" i="174"/>
  <c r="AS67" i="174"/>
  <c r="AM67" i="174"/>
  <c r="AL67" i="174"/>
  <c r="AK67" i="174"/>
  <c r="Z67" i="174"/>
  <c r="W67" i="174"/>
  <c r="T67" i="174"/>
  <c r="A67" i="174" s="1"/>
  <c r="H67" i="174"/>
  <c r="AV66" i="174"/>
  <c r="AT66" i="174"/>
  <c r="AS66" i="174"/>
  <c r="AK66" i="174" s="1"/>
  <c r="AM66" i="174"/>
  <c r="AL66" i="174"/>
  <c r="AI66" i="174"/>
  <c r="AJ66" i="174" s="1"/>
  <c r="Z66" i="174"/>
  <c r="W66" i="174"/>
  <c r="V66" i="174"/>
  <c r="I66" i="174"/>
  <c r="H66" i="174"/>
  <c r="A66" i="174" s="1"/>
  <c r="AV65" i="174"/>
  <c r="AT65" i="174"/>
  <c r="AS65" i="174"/>
  <c r="AQ65" i="174"/>
  <c r="AO65" i="174"/>
  <c r="AM65" i="174"/>
  <c r="AL65" i="174"/>
  <c r="AK65" i="174"/>
  <c r="AI65" i="174"/>
  <c r="AJ65" i="174" s="1"/>
  <c r="AG65" i="174"/>
  <c r="AF65" i="174"/>
  <c r="I65" i="174"/>
  <c r="A65" i="174"/>
  <c r="AY64" i="174"/>
  <c r="AV64" i="174"/>
  <c r="AT64" i="174"/>
  <c r="AS64" i="174"/>
  <c r="AQ64" i="174"/>
  <c r="AM64" i="174"/>
  <c r="AL64" i="174"/>
  <c r="AK64" i="174"/>
  <c r="AJ64" i="174"/>
  <c r="AI64" i="174"/>
  <c r="AO64" i="174" s="1"/>
  <c r="AF64" i="174"/>
  <c r="AG64" i="174" s="1"/>
  <c r="I64" i="174"/>
  <c r="A64" i="174"/>
  <c r="AV63" i="174"/>
  <c r="AQ63" i="174"/>
  <c r="AM63" i="174"/>
  <c r="AL63" i="174"/>
  <c r="AK63" i="174"/>
  <c r="AI63" i="174"/>
  <c r="AO63" i="174" s="1"/>
  <c r="AF63" i="174"/>
  <c r="A63" i="174"/>
  <c r="AV62" i="174"/>
  <c r="AM62" i="174"/>
  <c r="AL62" i="174"/>
  <c r="AK62" i="174"/>
  <c r="AI62" i="174"/>
  <c r="AJ62" i="174" s="1"/>
  <c r="AF62" i="174"/>
  <c r="AT62" i="174" s="1"/>
  <c r="X62" i="174"/>
  <c r="W62" i="174"/>
  <c r="V62" i="174"/>
  <c r="L62" i="174"/>
  <c r="K62" i="174"/>
  <c r="J62" i="174"/>
  <c r="J56" i="174" s="1"/>
  <c r="I62" i="174"/>
  <c r="A62" i="174"/>
  <c r="AY62" i="174" s="1"/>
  <c r="AY61" i="174"/>
  <c r="AV61" i="174"/>
  <c r="AT61" i="174"/>
  <c r="AS61" i="174"/>
  <c r="AQ61" i="174"/>
  <c r="AM61" i="174"/>
  <c r="AL61" i="174"/>
  <c r="AK61" i="174"/>
  <c r="AI61" i="174"/>
  <c r="AO61" i="174" s="1"/>
  <c r="AG61" i="174"/>
  <c r="AF61" i="174"/>
  <c r="I61" i="174"/>
  <c r="B61" i="174"/>
  <c r="G61" i="174" s="1"/>
  <c r="A61" i="174"/>
  <c r="AV60" i="174"/>
  <c r="AS60" i="174"/>
  <c r="AQ60" i="174"/>
  <c r="AO60" i="174"/>
  <c r="AM60" i="174"/>
  <c r="AL60" i="174"/>
  <c r="AK60" i="174"/>
  <c r="AI60" i="174"/>
  <c r="AJ60" i="174" s="1"/>
  <c r="AF60" i="174"/>
  <c r="AT60" i="174" s="1"/>
  <c r="I60" i="174"/>
  <c r="A60" i="174"/>
  <c r="AY60" i="174" s="1"/>
  <c r="AV59" i="174"/>
  <c r="AT59" i="174"/>
  <c r="AS59" i="174"/>
  <c r="AQ59" i="174"/>
  <c r="AO59" i="174"/>
  <c r="AM59" i="174"/>
  <c r="AL59" i="174"/>
  <c r="AK59" i="174"/>
  <c r="AI59" i="174"/>
  <c r="AF59" i="174"/>
  <c r="AG59" i="174" s="1"/>
  <c r="P59" i="174"/>
  <c r="A59" i="174"/>
  <c r="AY59" i="174" s="1"/>
  <c r="AY58" i="174"/>
  <c r="AV58" i="174"/>
  <c r="AQ58" i="174"/>
  <c r="AM58" i="174"/>
  <c r="AL58" i="174"/>
  <c r="AK58" i="174"/>
  <c r="AI58" i="174"/>
  <c r="AF58" i="174"/>
  <c r="AT58" i="174" s="1"/>
  <c r="I58" i="174"/>
  <c r="A58" i="174"/>
  <c r="AV57" i="174"/>
  <c r="AQ57" i="174"/>
  <c r="AM57" i="174"/>
  <c r="AL57" i="174"/>
  <c r="AK57" i="174"/>
  <c r="AI57" i="174"/>
  <c r="AO57" i="174" s="1"/>
  <c r="AF57" i="174"/>
  <c r="AG57" i="174" s="1"/>
  <c r="I57" i="174"/>
  <c r="A57" i="174"/>
  <c r="AV56" i="174"/>
  <c r="AT56" i="174"/>
  <c r="AS56" i="174"/>
  <c r="AQ56" i="174"/>
  <c r="AM56" i="174"/>
  <c r="AL56" i="174"/>
  <c r="AK56" i="174"/>
  <c r="AJ56" i="174"/>
  <c r="AI56" i="174"/>
  <c r="AO56" i="174" s="1"/>
  <c r="W56" i="174"/>
  <c r="K56" i="174"/>
  <c r="A56" i="174"/>
  <c r="AY56" i="174" s="1"/>
  <c r="AY55" i="174"/>
  <c r="AV55" i="174"/>
  <c r="AT55" i="174"/>
  <c r="AS55" i="174"/>
  <c r="AQ55" i="174"/>
  <c r="AM55" i="174"/>
  <c r="AL55" i="174"/>
  <c r="AK55" i="174"/>
  <c r="AI55" i="174"/>
  <c r="F55" i="174"/>
  <c r="E55" i="174"/>
  <c r="B55" i="174"/>
  <c r="G55" i="174" s="1"/>
  <c r="A55" i="174"/>
  <c r="AV54" i="174"/>
  <c r="AT54" i="174"/>
  <c r="AS54" i="174"/>
  <c r="AQ54" i="174"/>
  <c r="AM54" i="174"/>
  <c r="AL54" i="174"/>
  <c r="AK54" i="174"/>
  <c r="AI54" i="174"/>
  <c r="V54" i="174"/>
  <c r="I54" i="174"/>
  <c r="A54" i="174"/>
  <c r="AV53" i="174"/>
  <c r="AT53" i="174"/>
  <c r="AS53" i="174"/>
  <c r="AQ53" i="174"/>
  <c r="AO53" i="174"/>
  <c r="AM53" i="174"/>
  <c r="AL53" i="174"/>
  <c r="AK53" i="174"/>
  <c r="AJ53" i="174"/>
  <c r="AI53" i="174"/>
  <c r="Z53" i="174"/>
  <c r="V53" i="174"/>
  <c r="T53" i="174"/>
  <c r="H53" i="174"/>
  <c r="AV52" i="174"/>
  <c r="AT52" i="174"/>
  <c r="AS52" i="174"/>
  <c r="AK52" i="174" s="1"/>
  <c r="AM52" i="174"/>
  <c r="AL52" i="174"/>
  <c r="Z52" i="174"/>
  <c r="V52" i="174"/>
  <c r="U52" i="174"/>
  <c r="T52" i="174"/>
  <c r="J52" i="174"/>
  <c r="H52" i="174"/>
  <c r="A52" i="174" s="1"/>
  <c r="AV51" i="174"/>
  <c r="AT51" i="174"/>
  <c r="AS51" i="174"/>
  <c r="AM51" i="174"/>
  <c r="AL51" i="174"/>
  <c r="AK51" i="174"/>
  <c r="AI51" i="174"/>
  <c r="Z51" i="174"/>
  <c r="W51" i="174"/>
  <c r="V51" i="174"/>
  <c r="T51" i="174"/>
  <c r="H51" i="174"/>
  <c r="A51" i="174"/>
  <c r="AY51" i="174" s="1"/>
  <c r="AV50" i="174"/>
  <c r="AT50" i="174"/>
  <c r="AS50" i="174"/>
  <c r="AK50" i="174" s="1"/>
  <c r="AM50" i="174"/>
  <c r="AL50" i="174"/>
  <c r="Z50" i="174"/>
  <c r="V50" i="174"/>
  <c r="T50" i="174"/>
  <c r="H50" i="174"/>
  <c r="A50" i="174" s="1"/>
  <c r="AV49" i="174"/>
  <c r="AS49" i="174"/>
  <c r="AM49" i="174"/>
  <c r="AL49" i="174"/>
  <c r="AK49" i="174"/>
  <c r="Z49" i="174"/>
  <c r="V49" i="174"/>
  <c r="J49" i="174"/>
  <c r="H49" i="174"/>
  <c r="A49" i="174"/>
  <c r="AY49" i="174" s="1"/>
  <c r="AV48" i="174"/>
  <c r="AQ48" i="174"/>
  <c r="AM48" i="174"/>
  <c r="AL48" i="174"/>
  <c r="AK48" i="174"/>
  <c r="AI48" i="174"/>
  <c r="AF48" i="174"/>
  <c r="U48" i="174"/>
  <c r="J48" i="174"/>
  <c r="A48" i="174"/>
  <c r="AY48" i="174" s="1"/>
  <c r="AV47" i="174"/>
  <c r="AT47" i="174"/>
  <c r="AS47" i="174"/>
  <c r="AQ47" i="174"/>
  <c r="AM47" i="174"/>
  <c r="AL47" i="174"/>
  <c r="AK47" i="174"/>
  <c r="AI47" i="174"/>
  <c r="AO47" i="174" s="1"/>
  <c r="AG47" i="174"/>
  <c r="AF47" i="174"/>
  <c r="A47" i="174"/>
  <c r="AY47" i="174" s="1"/>
  <c r="AY46" i="174"/>
  <c r="AV46" i="174"/>
  <c r="AT46" i="174"/>
  <c r="AS46" i="174"/>
  <c r="AQ46" i="174"/>
  <c r="AO46" i="174"/>
  <c r="AM46" i="174"/>
  <c r="AL46" i="174"/>
  <c r="AK46" i="174"/>
  <c r="AI46" i="174"/>
  <c r="AJ46" i="174" s="1"/>
  <c r="AF46" i="174"/>
  <c r="AG46" i="174" s="1"/>
  <c r="A46" i="174"/>
  <c r="AV45" i="174"/>
  <c r="AT45" i="174"/>
  <c r="AS45" i="174"/>
  <c r="AQ45" i="174"/>
  <c r="AO45" i="174"/>
  <c r="AM45" i="174"/>
  <c r="AL45" i="174"/>
  <c r="AK45" i="174"/>
  <c r="AJ45" i="174"/>
  <c r="AI45" i="174"/>
  <c r="AF45" i="174"/>
  <c r="AG45" i="174" s="1"/>
  <c r="X45" i="174"/>
  <c r="U45" i="174" s="1"/>
  <c r="W45" i="174"/>
  <c r="W52" i="174" s="1"/>
  <c r="V45" i="174"/>
  <c r="L45" i="174"/>
  <c r="K45" i="174"/>
  <c r="K39" i="174" s="1"/>
  <c r="J45" i="174"/>
  <c r="J39" i="174" s="1"/>
  <c r="G45" i="174"/>
  <c r="B45" i="174"/>
  <c r="A45" i="174"/>
  <c r="AY45" i="174" s="1"/>
  <c r="AY44" i="174"/>
  <c r="AV44" i="174"/>
  <c r="AQ44" i="174"/>
  <c r="AM44" i="174"/>
  <c r="AL44" i="174"/>
  <c r="AK44" i="174"/>
  <c r="AI44" i="174"/>
  <c r="AO44" i="174" s="1"/>
  <c r="AF44" i="174"/>
  <c r="D44" i="174"/>
  <c r="A44" i="174"/>
  <c r="B44" i="174" s="1"/>
  <c r="AV43" i="174"/>
  <c r="AT43" i="174"/>
  <c r="AS43" i="174"/>
  <c r="AQ43" i="174"/>
  <c r="AO43" i="174"/>
  <c r="AM43" i="174"/>
  <c r="AL43" i="174"/>
  <c r="AK43" i="174"/>
  <c r="AI43" i="174"/>
  <c r="AJ43" i="174" s="1"/>
  <c r="AG43" i="174"/>
  <c r="AF43" i="174"/>
  <c r="A43" i="174"/>
  <c r="AY42" i="174"/>
  <c r="AV42" i="174"/>
  <c r="AT42" i="174"/>
  <c r="AS42" i="174"/>
  <c r="AQ42" i="174"/>
  <c r="AM42" i="174"/>
  <c r="AL42" i="174"/>
  <c r="AK42" i="174"/>
  <c r="AI42" i="174"/>
  <c r="AO42" i="174" s="1"/>
  <c r="AF42" i="174"/>
  <c r="AG42" i="174" s="1"/>
  <c r="A42" i="174"/>
  <c r="AV41" i="174"/>
  <c r="AT41" i="174"/>
  <c r="AS41" i="174"/>
  <c r="AQ41" i="174"/>
  <c r="AM41" i="174"/>
  <c r="AL41" i="174"/>
  <c r="AK41" i="174"/>
  <c r="AI41" i="174"/>
  <c r="AO41" i="174" s="1"/>
  <c r="AF41" i="174"/>
  <c r="AG41" i="174" s="1"/>
  <c r="A41" i="174"/>
  <c r="AY41" i="174" s="1"/>
  <c r="AV40" i="174"/>
  <c r="AT40" i="174"/>
  <c r="AS40" i="174"/>
  <c r="AQ40" i="174"/>
  <c r="AO40" i="174"/>
  <c r="AM40" i="174"/>
  <c r="AL40" i="174"/>
  <c r="AK40" i="174"/>
  <c r="AJ40" i="174"/>
  <c r="AI40" i="174"/>
  <c r="AF40" i="174"/>
  <c r="AG40" i="174" s="1"/>
  <c r="A40" i="174"/>
  <c r="AY40" i="174" s="1"/>
  <c r="AV39" i="174"/>
  <c r="AQ39" i="174"/>
  <c r="AM39" i="174"/>
  <c r="AL39" i="174"/>
  <c r="AK39" i="174"/>
  <c r="AI39" i="174"/>
  <c r="AO39" i="174" s="1"/>
  <c r="W39" i="174"/>
  <c r="V39" i="174"/>
  <c r="AF39" i="174" s="1"/>
  <c r="U39" i="174"/>
  <c r="A39" i="174"/>
  <c r="AV38" i="174"/>
  <c r="AQ38" i="174"/>
  <c r="AO38" i="174"/>
  <c r="AM38" i="174"/>
  <c r="AL38" i="174"/>
  <c r="AK38" i="174"/>
  <c r="AJ38" i="174"/>
  <c r="AI38" i="174"/>
  <c r="AF38" i="174"/>
  <c r="B38" i="174"/>
  <c r="A38" i="174"/>
  <c r="AY38" i="174" s="1"/>
  <c r="AV37" i="174"/>
  <c r="AQ37" i="174"/>
  <c r="AM37" i="174"/>
  <c r="AL37" i="174"/>
  <c r="AK37" i="174"/>
  <c r="AJ37" i="174"/>
  <c r="AI37" i="174"/>
  <c r="AO37" i="174" s="1"/>
  <c r="A37" i="174"/>
  <c r="AV36" i="174"/>
  <c r="AQ36" i="174"/>
  <c r="AM36" i="174"/>
  <c r="AL36" i="174"/>
  <c r="AK36" i="174"/>
  <c r="AJ36" i="174"/>
  <c r="AI36" i="174"/>
  <c r="AO36" i="174" s="1"/>
  <c r="Z36" i="174"/>
  <c r="T36" i="174"/>
  <c r="K36" i="174"/>
  <c r="H36" i="174"/>
  <c r="AY35" i="174"/>
  <c r="AV35" i="174"/>
  <c r="AQ35" i="174"/>
  <c r="AO35" i="174"/>
  <c r="AM35" i="174"/>
  <c r="AL35" i="174"/>
  <c r="AK35" i="174"/>
  <c r="AI35" i="174"/>
  <c r="AJ35" i="174" s="1"/>
  <c r="Z35" i="174"/>
  <c r="T35" i="174"/>
  <c r="K35" i="174"/>
  <c r="J35" i="174"/>
  <c r="I35" i="174"/>
  <c r="H35" i="174"/>
  <c r="A35" i="174" s="1"/>
  <c r="B35" i="174" s="1"/>
  <c r="G35" i="174"/>
  <c r="AV34" i="174"/>
  <c r="AQ34" i="174"/>
  <c r="AM34" i="174"/>
  <c r="AL34" i="174"/>
  <c r="AK34" i="174"/>
  <c r="AI34" i="174"/>
  <c r="Z34" i="174"/>
  <c r="T34" i="174"/>
  <c r="I34" i="174"/>
  <c r="H34" i="174"/>
  <c r="A34" i="174"/>
  <c r="AY34" i="174" s="1"/>
  <c r="AY33" i="174"/>
  <c r="AV33" i="174"/>
  <c r="AQ33" i="174"/>
  <c r="AM33" i="174"/>
  <c r="AL33" i="174"/>
  <c r="AK33" i="174"/>
  <c r="AI33" i="174"/>
  <c r="AO33" i="174" s="1"/>
  <c r="Z33" i="174"/>
  <c r="U33" i="174"/>
  <c r="U37" i="174" s="1"/>
  <c r="T33" i="174"/>
  <c r="A33" i="174" s="1"/>
  <c r="B33" i="174" s="1"/>
  <c r="K33" i="174"/>
  <c r="K37" i="174" s="1"/>
  <c r="K48" i="174" s="1"/>
  <c r="J33" i="174"/>
  <c r="J37" i="174" s="1"/>
  <c r="H33" i="174"/>
  <c r="F33" i="174"/>
  <c r="AV32" i="174"/>
  <c r="AT32" i="174"/>
  <c r="AS32" i="174"/>
  <c r="AK32" i="174" s="1"/>
  <c r="AQ32" i="174"/>
  <c r="AM32" i="174"/>
  <c r="AL32" i="174"/>
  <c r="Z32" i="174"/>
  <c r="T32" i="174"/>
  <c r="A32" i="174" s="1"/>
  <c r="K32" i="174"/>
  <c r="I32" i="174"/>
  <c r="H32" i="174"/>
  <c r="AV31" i="174"/>
  <c r="AT31" i="174"/>
  <c r="AI31" i="174" s="1"/>
  <c r="AJ31" i="174" s="1"/>
  <c r="AS31" i="174"/>
  <c r="AQ31" i="174"/>
  <c r="AO31" i="174"/>
  <c r="AM31" i="174"/>
  <c r="AL31" i="174"/>
  <c r="AK31" i="174"/>
  <c r="Z31" i="174"/>
  <c r="T31" i="174"/>
  <c r="K31" i="174"/>
  <c r="H31" i="174"/>
  <c r="A31" i="174"/>
  <c r="AY31" i="174" s="1"/>
  <c r="AV30" i="174"/>
  <c r="AS30" i="174"/>
  <c r="AK30" i="174" s="1"/>
  <c r="AQ30" i="174"/>
  <c r="AM30" i="174"/>
  <c r="AL30" i="174"/>
  <c r="Z30" i="174"/>
  <c r="T30" i="174"/>
  <c r="K30" i="174"/>
  <c r="K54" i="174" s="1"/>
  <c r="H30" i="174"/>
  <c r="A30" i="174" s="1"/>
  <c r="AV29" i="174"/>
  <c r="AS29" i="174"/>
  <c r="AQ29" i="174"/>
  <c r="AM29" i="174"/>
  <c r="AL29" i="174"/>
  <c r="AK29" i="174"/>
  <c r="Z29" i="174"/>
  <c r="W29" i="174"/>
  <c r="T29" i="174"/>
  <c r="H29" i="174"/>
  <c r="A29" i="174"/>
  <c r="AY29" i="174" s="1"/>
  <c r="AV28" i="174"/>
  <c r="AT28" i="174"/>
  <c r="AI28" i="174" s="1"/>
  <c r="AS28" i="174"/>
  <c r="AK28" i="174" s="1"/>
  <c r="AQ28" i="174"/>
  <c r="AM28" i="174"/>
  <c r="AL28" i="174"/>
  <c r="Z28" i="174"/>
  <c r="T28" i="174"/>
  <c r="K28" i="174"/>
  <c r="I28" i="174"/>
  <c r="H28" i="174"/>
  <c r="A28" i="174" s="1"/>
  <c r="AY28" i="174" s="1"/>
  <c r="AV27" i="174"/>
  <c r="AT27" i="174"/>
  <c r="AS27" i="174"/>
  <c r="AQ27" i="174"/>
  <c r="AM27" i="174"/>
  <c r="AL27" i="174"/>
  <c r="AK27" i="174"/>
  <c r="AI27" i="174"/>
  <c r="AO27" i="174" s="1"/>
  <c r="Z27" i="174"/>
  <c r="W27" i="174"/>
  <c r="T27" i="174"/>
  <c r="H27" i="174"/>
  <c r="A27" i="174" s="1"/>
  <c r="AV26" i="174"/>
  <c r="AT26" i="174"/>
  <c r="AS26" i="174"/>
  <c r="AK26" i="174" s="1"/>
  <c r="AQ26" i="174"/>
  <c r="AM26" i="174"/>
  <c r="AL26" i="174"/>
  <c r="AI26" i="174"/>
  <c r="AO26" i="174" s="1"/>
  <c r="Z26" i="174"/>
  <c r="W26" i="174"/>
  <c r="T26" i="174"/>
  <c r="K26" i="174"/>
  <c r="I26" i="174"/>
  <c r="H26" i="174"/>
  <c r="A26" i="174" s="1"/>
  <c r="AY26" i="174" s="1"/>
  <c r="AV25" i="174"/>
  <c r="AT25" i="174"/>
  <c r="AS25" i="174"/>
  <c r="AK25" i="174" s="1"/>
  <c r="AQ25" i="174"/>
  <c r="AM25" i="174"/>
  <c r="AL25" i="174"/>
  <c r="Z25" i="174"/>
  <c r="K25" i="174"/>
  <c r="I25" i="174"/>
  <c r="H25" i="174"/>
  <c r="A25" i="174"/>
  <c r="AY25" i="174" s="1"/>
  <c r="AV24" i="174"/>
  <c r="AT24" i="174"/>
  <c r="AS24" i="174"/>
  <c r="AQ24" i="174"/>
  <c r="AM24" i="174"/>
  <c r="AL24" i="174"/>
  <c r="AK24" i="174"/>
  <c r="AI24" i="174"/>
  <c r="AO24" i="174" s="1"/>
  <c r="I24" i="174"/>
  <c r="A24" i="174"/>
  <c r="AY24" i="174" s="1"/>
  <c r="AY23" i="174"/>
  <c r="AV23" i="174"/>
  <c r="AT23" i="174"/>
  <c r="AS23" i="174"/>
  <c r="AQ23" i="174"/>
  <c r="AM23" i="174"/>
  <c r="AL23" i="174"/>
  <c r="AK23" i="174"/>
  <c r="AI23" i="174"/>
  <c r="AO23" i="174" s="1"/>
  <c r="A23" i="174"/>
  <c r="AV22" i="174"/>
  <c r="AT179" i="174" s="1"/>
  <c r="AT22" i="174"/>
  <c r="AS22" i="174"/>
  <c r="AQ22" i="174"/>
  <c r="AM22" i="174"/>
  <c r="AL22" i="174"/>
  <c r="AK22" i="174"/>
  <c r="AI22" i="174"/>
  <c r="AJ22" i="174" s="1"/>
  <c r="I22" i="174"/>
  <c r="A22" i="174"/>
  <c r="AY22" i="174" s="1"/>
  <c r="AT21" i="174"/>
  <c r="AS21" i="174"/>
  <c r="AM21" i="174"/>
  <c r="AL21" i="174"/>
  <c r="AK21" i="174"/>
  <c r="AI21" i="174"/>
  <c r="AO21" i="174" s="1"/>
  <c r="X21" i="174"/>
  <c r="AQ21" i="174" s="1"/>
  <c r="W21" i="174"/>
  <c r="V21" i="174"/>
  <c r="V29" i="174" s="1"/>
  <c r="U21" i="174"/>
  <c r="U32" i="174" s="1"/>
  <c r="L21" i="174"/>
  <c r="K21" i="174"/>
  <c r="K15" i="174" s="1"/>
  <c r="J21" i="174"/>
  <c r="I21" i="174"/>
  <c r="A21" i="174"/>
  <c r="AY21" i="174" s="1"/>
  <c r="AY20" i="174"/>
  <c r="AT20" i="174"/>
  <c r="AS20" i="174"/>
  <c r="AQ20" i="174"/>
  <c r="AM20" i="174"/>
  <c r="AL20" i="174"/>
  <c r="AK20" i="174"/>
  <c r="AI20" i="174"/>
  <c r="F20" i="174"/>
  <c r="E20" i="174"/>
  <c r="B20" i="174"/>
  <c r="G20" i="174" s="1"/>
  <c r="A20" i="174"/>
  <c r="AQ19" i="174"/>
  <c r="AM19" i="174"/>
  <c r="AL19" i="174"/>
  <c r="AK19" i="174"/>
  <c r="AI19" i="174"/>
  <c r="I19" i="174"/>
  <c r="A19" i="174"/>
  <c r="AY18" i="174"/>
  <c r="AV18" i="174"/>
  <c r="AU18" i="174"/>
  <c r="AQ18" i="174"/>
  <c r="AM18" i="174"/>
  <c r="AL18" i="174"/>
  <c r="AK18" i="174"/>
  <c r="AI18" i="174"/>
  <c r="AO18" i="174" s="1"/>
  <c r="P18" i="174"/>
  <c r="I18" i="174"/>
  <c r="A18" i="174"/>
  <c r="AQ17" i="174"/>
  <c r="AO17" i="174"/>
  <c r="AM17" i="174"/>
  <c r="AL17" i="174"/>
  <c r="AK17" i="174"/>
  <c r="AJ17" i="174"/>
  <c r="AI17" i="174"/>
  <c r="A17" i="174"/>
  <c r="AY16" i="174"/>
  <c r="I16" i="174"/>
  <c r="A16" i="174"/>
  <c r="I15" i="174"/>
  <c r="A15" i="174"/>
  <c r="AH14" i="174"/>
  <c r="AF14" i="174"/>
  <c r="B14" i="174"/>
  <c r="A14" i="174"/>
  <c r="BJ7" i="174"/>
  <c r="BJ7" i="174" a="1"/>
  <c r="L7" i="174"/>
  <c r="BJ6" i="174"/>
  <c r="G5" i="174"/>
  <c r="F5" i="174"/>
  <c r="E5" i="174"/>
  <c r="D5" i="174"/>
  <c r="C5" i="174"/>
  <c r="B5" i="174"/>
  <c r="L5" i="174" s="1"/>
  <c r="BA4" i="174"/>
  <c r="AT4" i="174"/>
  <c r="AW2" i="174"/>
  <c r="AV2" i="174"/>
  <c r="AU2" i="174"/>
  <c r="AT2" i="174"/>
  <c r="AS2" i="174"/>
  <c r="AQ2" i="174"/>
  <c r="AP2" i="174"/>
  <c r="AO2" i="174"/>
  <c r="AN2" i="174"/>
  <c r="AM2" i="174"/>
  <c r="AL2" i="174"/>
  <c r="AK2" i="174"/>
  <c r="AJ2" i="174"/>
  <c r="AI2" i="174"/>
  <c r="AH2" i="174"/>
  <c r="AG2" i="174"/>
  <c r="AF2" i="174"/>
  <c r="AE2" i="174"/>
  <c r="AD2" i="174"/>
  <c r="AC2" i="174"/>
  <c r="AB2" i="174"/>
  <c r="AA2" i="174"/>
  <c r="Z2" i="174"/>
  <c r="Y2" i="174"/>
  <c r="X2" i="174"/>
  <c r="W2" i="174"/>
  <c r="V2" i="174"/>
  <c r="U2" i="174"/>
  <c r="T2" i="174"/>
  <c r="S2" i="174"/>
  <c r="R2" i="174"/>
  <c r="Q2" i="174"/>
  <c r="P2" i="174"/>
  <c r="O2" i="174"/>
  <c r="N2" i="174"/>
  <c r="M2" i="174"/>
  <c r="L2" i="174"/>
  <c r="K2" i="174"/>
  <c r="J2" i="174"/>
  <c r="I2" i="174"/>
  <c r="H2" i="174"/>
  <c r="G2" i="174"/>
  <c r="F2" i="174"/>
  <c r="E2" i="174"/>
  <c r="D2" i="174"/>
  <c r="C2" i="174"/>
  <c r="B2" i="174"/>
  <c r="A2" i="174"/>
  <c r="BK1" i="174"/>
  <c r="BJ1" i="174"/>
  <c r="BG1" i="174"/>
  <c r="BF1" i="174"/>
  <c r="BE1" i="174"/>
  <c r="BD1" i="174"/>
  <c r="BC1" i="174"/>
  <c r="BB1" i="174"/>
  <c r="BA1" i="174"/>
  <c r="AW1" i="174"/>
  <c r="AV1" i="174"/>
  <c r="AU1" i="174"/>
  <c r="AT1" i="174"/>
  <c r="AS1" i="174"/>
  <c r="AQ1" i="174"/>
  <c r="AP1" i="174"/>
  <c r="AO1" i="174"/>
  <c r="AN1" i="174"/>
  <c r="AM1" i="174"/>
  <c r="AL1" i="174"/>
  <c r="AK1" i="174"/>
  <c r="AJ1" i="174"/>
  <c r="AI1" i="174"/>
  <c r="AH1" i="174"/>
  <c r="AG1" i="174"/>
  <c r="AF1" i="174"/>
  <c r="AE1" i="174"/>
  <c r="AD1" i="174"/>
  <c r="AC1" i="174"/>
  <c r="AB1" i="174"/>
  <c r="AA1" i="174"/>
  <c r="Z1" i="174"/>
  <c r="Y1" i="174"/>
  <c r="X1" i="174"/>
  <c r="W1" i="174"/>
  <c r="V1" i="174"/>
  <c r="U1" i="174"/>
  <c r="T1" i="174"/>
  <c r="S1" i="174"/>
  <c r="R1" i="174"/>
  <c r="Q1" i="174"/>
  <c r="P1" i="174"/>
  <c r="O1" i="174"/>
  <c r="N1" i="174"/>
  <c r="M1" i="174"/>
  <c r="L1" i="174"/>
  <c r="K1" i="174"/>
  <c r="J1" i="174"/>
  <c r="I1" i="174"/>
  <c r="H1" i="174"/>
  <c r="G1" i="174"/>
  <c r="F1" i="174"/>
  <c r="E1" i="174"/>
  <c r="D1" i="174"/>
  <c r="C1" i="174"/>
  <c r="B1" i="174"/>
  <c r="A1" i="174"/>
  <c r="E77" i="173"/>
  <c r="D77" i="173"/>
  <c r="C77" i="173"/>
  <c r="E45" i="173"/>
  <c r="D45" i="173"/>
  <c r="C45" i="173"/>
  <c r="E13" i="173"/>
  <c r="D13" i="173"/>
  <c r="C13" i="173"/>
  <c r="R76" i="173"/>
  <c r="Q76" i="173"/>
  <c r="P76" i="173"/>
  <c r="P94" i="173" s="1"/>
  <c r="O76" i="173"/>
  <c r="O94" i="173" s="1"/>
  <c r="O75" i="173"/>
  <c r="V73" i="173"/>
  <c r="O73" i="173"/>
  <c r="O72" i="173"/>
  <c r="O71" i="173"/>
  <c r="Q70" i="173"/>
  <c r="P70" i="173"/>
  <c r="O70" i="173"/>
  <c r="F76" i="173"/>
  <c r="E76" i="173"/>
  <c r="E96" i="173" s="1"/>
  <c r="D76" i="173"/>
  <c r="C76" i="173"/>
  <c r="C75" i="173" s="1"/>
  <c r="C74" i="173"/>
  <c r="J73" i="173"/>
  <c r="C73" i="173"/>
  <c r="C72" i="173"/>
  <c r="C71" i="173"/>
  <c r="E70" i="173"/>
  <c r="D70" i="173"/>
  <c r="C70" i="173"/>
  <c r="R44" i="173"/>
  <c r="Q44" i="173"/>
  <c r="P44" i="173"/>
  <c r="O44" i="173"/>
  <c r="O59" i="173" s="1"/>
  <c r="O43" i="173"/>
  <c r="O42" i="173"/>
  <c r="V41" i="173"/>
  <c r="O41" i="173"/>
  <c r="O40" i="173"/>
  <c r="O39" i="173"/>
  <c r="Q38" i="173"/>
  <c r="P38" i="173"/>
  <c r="O38" i="173"/>
  <c r="F44" i="173"/>
  <c r="E44" i="173"/>
  <c r="D44" i="173"/>
  <c r="C44" i="173"/>
  <c r="C42" i="173" s="1"/>
  <c r="C43" i="173"/>
  <c r="J41" i="173"/>
  <c r="C41" i="173"/>
  <c r="C40" i="173"/>
  <c r="C39" i="173"/>
  <c r="E38" i="173"/>
  <c r="D38" i="173"/>
  <c r="C38" i="173"/>
  <c r="F12" i="173"/>
  <c r="J9" i="173" s="1"/>
  <c r="E12" i="173"/>
  <c r="D12" i="173"/>
  <c r="C12" i="173"/>
  <c r="C11" i="173" s="1"/>
  <c r="C10" i="173"/>
  <c r="C9" i="173"/>
  <c r="C8" i="173"/>
  <c r="E6" i="173"/>
  <c r="D6" i="173"/>
  <c r="C6" i="173"/>
  <c r="E19" i="173"/>
  <c r="B16" i="173"/>
  <c r="B17" i="173"/>
  <c r="B18" i="173"/>
  <c r="D18" i="173"/>
  <c r="E18" i="173"/>
  <c r="B19" i="173"/>
  <c r="D19" i="173"/>
  <c r="B20" i="173"/>
  <c r="B21" i="173"/>
  <c r="B22" i="173"/>
  <c r="D22" i="173"/>
  <c r="E22" i="173"/>
  <c r="D23" i="173"/>
  <c r="E23" i="173"/>
  <c r="T22" i="173"/>
  <c r="Q22" i="173"/>
  <c r="N22" i="173"/>
  <c r="T21" i="173"/>
  <c r="N21" i="173"/>
  <c r="T20" i="173"/>
  <c r="Q20" i="173"/>
  <c r="P20" i="173"/>
  <c r="N20" i="173"/>
  <c r="T19" i="173"/>
  <c r="Q19" i="173"/>
  <c r="P19" i="173"/>
  <c r="N19" i="173"/>
  <c r="T18" i="173"/>
  <c r="N18" i="173"/>
  <c r="T17" i="173"/>
  <c r="Q17" i="173"/>
  <c r="P17" i="173"/>
  <c r="O17" i="173"/>
  <c r="N17" i="173"/>
  <c r="T16" i="173"/>
  <c r="R12" i="173"/>
  <c r="Q12" i="173"/>
  <c r="Q23" i="173" s="1"/>
  <c r="P12" i="173"/>
  <c r="P23" i="173" s="1"/>
  <c r="O12" i="173"/>
  <c r="O20" i="173" s="1"/>
  <c r="O11" i="173"/>
  <c r="O10" i="173"/>
  <c r="V9" i="173"/>
  <c r="O9" i="173"/>
  <c r="AC105" i="173"/>
  <c r="AA105" i="173"/>
  <c r="Z104" i="173"/>
  <c r="Y104" i="173"/>
  <c r="X104" i="173"/>
  <c r="W104" i="173"/>
  <c r="V104" i="173"/>
  <c r="U104" i="173"/>
  <c r="T104" i="173"/>
  <c r="S104" i="173"/>
  <c r="R104" i="173"/>
  <c r="Q104" i="173"/>
  <c r="P104" i="173"/>
  <c r="O104" i="173"/>
  <c r="N104" i="173"/>
  <c r="M104" i="173"/>
  <c r="L104" i="173"/>
  <c r="K104" i="173"/>
  <c r="J104" i="173"/>
  <c r="I104" i="173"/>
  <c r="H104" i="173"/>
  <c r="G104" i="173"/>
  <c r="F104" i="173"/>
  <c r="E104" i="173"/>
  <c r="D104" i="173"/>
  <c r="C104" i="173"/>
  <c r="B104" i="173"/>
  <c r="A104" i="173"/>
  <c r="T99" i="173"/>
  <c r="N99" i="173"/>
  <c r="T98" i="173"/>
  <c r="Q98" i="173"/>
  <c r="P98" i="173"/>
  <c r="N98" i="173"/>
  <c r="T97" i="173"/>
  <c r="N97" i="173"/>
  <c r="T96" i="173"/>
  <c r="Q96" i="173"/>
  <c r="P96" i="173"/>
  <c r="O96" i="173"/>
  <c r="N96" i="173"/>
  <c r="T95" i="173"/>
  <c r="N95" i="173"/>
  <c r="B95" i="173"/>
  <c r="T94" i="173"/>
  <c r="Q94" i="173"/>
  <c r="N94" i="173"/>
  <c r="B94" i="173"/>
  <c r="T93" i="173"/>
  <c r="N93" i="173"/>
  <c r="B93" i="173"/>
  <c r="T92" i="173"/>
  <c r="Q92" i="173"/>
  <c r="P92" i="173"/>
  <c r="N92" i="173"/>
  <c r="B92" i="173"/>
  <c r="T91" i="173"/>
  <c r="N91" i="173"/>
  <c r="B91" i="173"/>
  <c r="T90" i="173"/>
  <c r="N90" i="173"/>
  <c r="B90" i="173"/>
  <c r="T89" i="173"/>
  <c r="O89" i="173"/>
  <c r="N89" i="173"/>
  <c r="E89" i="173"/>
  <c r="D89" i="173"/>
  <c r="B89" i="173"/>
  <c r="T88" i="173"/>
  <c r="N88" i="173"/>
  <c r="B88" i="173"/>
  <c r="T87" i="173"/>
  <c r="Q87" i="173"/>
  <c r="P87" i="173"/>
  <c r="O87" i="173"/>
  <c r="N87" i="173"/>
  <c r="E87" i="173"/>
  <c r="B87" i="173"/>
  <c r="T86" i="173"/>
  <c r="N86" i="173"/>
  <c r="B86" i="173"/>
  <c r="T85" i="173"/>
  <c r="Q85" i="173"/>
  <c r="N85" i="173"/>
  <c r="B85" i="173"/>
  <c r="T84" i="173"/>
  <c r="N84" i="173"/>
  <c r="D84" i="173"/>
  <c r="B84" i="173"/>
  <c r="T83" i="173"/>
  <c r="Q83" i="173"/>
  <c r="Q100" i="173" s="1"/>
  <c r="N83" i="173"/>
  <c r="B83" i="173"/>
  <c r="T82" i="173"/>
  <c r="N82" i="173"/>
  <c r="B82" i="173"/>
  <c r="T81" i="173"/>
  <c r="N81" i="173"/>
  <c r="B81" i="173"/>
  <c r="T80" i="173"/>
  <c r="P80" i="173"/>
  <c r="O80" i="173"/>
  <c r="D80" i="173"/>
  <c r="B80" i="173"/>
  <c r="B79" i="173"/>
  <c r="Q90" i="173"/>
  <c r="O98" i="173"/>
  <c r="E98" i="173"/>
  <c r="E60" i="173"/>
  <c r="D60" i="173"/>
  <c r="T59" i="173"/>
  <c r="P59" i="173"/>
  <c r="N59" i="173"/>
  <c r="E59" i="173"/>
  <c r="D59" i="173"/>
  <c r="B59" i="173"/>
  <c r="T58" i="173"/>
  <c r="N58" i="173"/>
  <c r="E58" i="173"/>
  <c r="D58" i="173"/>
  <c r="B58" i="173"/>
  <c r="T57" i="173"/>
  <c r="Q57" i="173"/>
  <c r="P57" i="173"/>
  <c r="O57" i="173"/>
  <c r="N57" i="173"/>
  <c r="B57" i="173"/>
  <c r="T56" i="173"/>
  <c r="N56" i="173"/>
  <c r="E56" i="173"/>
  <c r="D56" i="173"/>
  <c r="B56" i="173"/>
  <c r="T55" i="173"/>
  <c r="N55" i="173"/>
  <c r="E55" i="173"/>
  <c r="D55" i="173"/>
  <c r="B55" i="173"/>
  <c r="T54" i="173"/>
  <c r="N54" i="173"/>
  <c r="E54" i="173"/>
  <c r="D54" i="173"/>
  <c r="B54" i="173"/>
  <c r="T53" i="173"/>
  <c r="N53" i="173"/>
  <c r="E53" i="173"/>
  <c r="D53" i="173"/>
  <c r="B53" i="173"/>
  <c r="T52" i="173"/>
  <c r="N52" i="173"/>
  <c r="E52" i="173"/>
  <c r="D52" i="173"/>
  <c r="B52" i="173"/>
  <c r="T51" i="173"/>
  <c r="N51" i="173"/>
  <c r="E51" i="173"/>
  <c r="D51" i="173"/>
  <c r="B51" i="173"/>
  <c r="T50" i="173"/>
  <c r="Q50" i="173"/>
  <c r="N50" i="173"/>
  <c r="E50" i="173"/>
  <c r="B50" i="173"/>
  <c r="T49" i="173"/>
  <c r="N49" i="173"/>
  <c r="E49" i="173"/>
  <c r="D49" i="173"/>
  <c r="B49" i="173"/>
  <c r="T48" i="173"/>
  <c r="B48" i="173"/>
  <c r="E57" i="173"/>
  <c r="D50" i="173"/>
  <c r="AB7" i="173"/>
  <c r="AB6" i="173" a="1"/>
  <c r="AB6" i="173" s="1"/>
  <c r="AC3" i="173"/>
  <c r="Y3" i="173"/>
  <c r="Y2" i="173"/>
  <c r="X2" i="173"/>
  <c r="W2" i="173"/>
  <c r="V2" i="173"/>
  <c r="U2" i="173"/>
  <c r="T2" i="173"/>
  <c r="S2" i="173"/>
  <c r="R2" i="173"/>
  <c r="Q2" i="173"/>
  <c r="P2" i="173"/>
  <c r="O2" i="173"/>
  <c r="N2" i="173"/>
  <c r="M2" i="173"/>
  <c r="L2" i="173"/>
  <c r="K2" i="173"/>
  <c r="J2" i="173"/>
  <c r="I2" i="173"/>
  <c r="H2" i="173"/>
  <c r="G2" i="173"/>
  <c r="F2" i="173"/>
  <c r="E2" i="173"/>
  <c r="D2" i="173"/>
  <c r="C2" i="173"/>
  <c r="B2" i="173"/>
  <c r="AC1" i="173"/>
  <c r="AB1" i="173"/>
  <c r="Y1" i="173"/>
  <c r="X1" i="173"/>
  <c r="W1" i="173"/>
  <c r="V1" i="173"/>
  <c r="U1" i="173"/>
  <c r="T1" i="173"/>
  <c r="S1" i="173"/>
  <c r="R1" i="173"/>
  <c r="Q1" i="173"/>
  <c r="P1" i="173"/>
  <c r="O1" i="173"/>
  <c r="N1" i="173"/>
  <c r="M1" i="173"/>
  <c r="L1" i="173"/>
  <c r="K1" i="173"/>
  <c r="J1" i="173"/>
  <c r="I1" i="173"/>
  <c r="H1" i="173"/>
  <c r="G1" i="173"/>
  <c r="F1" i="173"/>
  <c r="E1" i="173"/>
  <c r="D1" i="173"/>
  <c r="C1" i="173"/>
  <c r="B1" i="173"/>
  <c r="A1" i="173"/>
  <c r="I64" i="177" l="1"/>
  <c r="R15" i="177"/>
  <c r="T9" i="177" s="1"/>
  <c r="R40" i="177"/>
  <c r="T34" i="177" s="1"/>
  <c r="O16" i="177"/>
  <c r="I9" i="177"/>
  <c r="O41" i="177"/>
  <c r="E50" i="177"/>
  <c r="E35" i="177"/>
  <c r="E51" i="177"/>
  <c r="E58" i="177"/>
  <c r="E53" i="177"/>
  <c r="E45" i="177"/>
  <c r="E48" i="177"/>
  <c r="E57" i="177" s="1"/>
  <c r="D51" i="177"/>
  <c r="D54" i="177"/>
  <c r="E54" i="177"/>
  <c r="N71" i="177"/>
  <c r="C22" i="177"/>
  <c r="N23" i="177"/>
  <c r="N26" i="177"/>
  <c r="D75" i="177"/>
  <c r="D78" i="177"/>
  <c r="D88" i="177"/>
  <c r="C12" i="177"/>
  <c r="C38" i="177"/>
  <c r="N41" i="177"/>
  <c r="I34" i="177"/>
  <c r="D95" i="177"/>
  <c r="N13" i="177"/>
  <c r="N14" i="177" s="1"/>
  <c r="X20" i="177" s="1"/>
  <c r="N16" i="177"/>
  <c r="R70" i="177"/>
  <c r="T64" i="177" s="1"/>
  <c r="E95" i="177"/>
  <c r="O26" i="177"/>
  <c r="C39" i="177"/>
  <c r="C47" i="177"/>
  <c r="C66" i="177"/>
  <c r="E78" i="177"/>
  <c r="E88" i="177"/>
  <c r="C91" i="177"/>
  <c r="C94" i="177"/>
  <c r="R16" i="177"/>
  <c r="N25" i="177"/>
  <c r="C35" i="177"/>
  <c r="C43" i="177"/>
  <c r="C46" i="177"/>
  <c r="E56" i="177"/>
  <c r="J68" i="177"/>
  <c r="C77" i="177"/>
  <c r="C87" i="177"/>
  <c r="D96" i="177"/>
  <c r="C11" i="177"/>
  <c r="O22" i="177"/>
  <c r="D56" i="177"/>
  <c r="C68" i="177"/>
  <c r="C18" i="177"/>
  <c r="C21" i="177"/>
  <c r="C25" i="177"/>
  <c r="C10" i="177"/>
  <c r="C26" i="177"/>
  <c r="C20" i="177"/>
  <c r="C13" i="177"/>
  <c r="O20" i="177"/>
  <c r="N20" i="177"/>
  <c r="N22" i="177"/>
  <c r="O23" i="177"/>
  <c r="C49" i="177"/>
  <c r="C42" i="177"/>
  <c r="C50" i="177"/>
  <c r="C52" i="177"/>
  <c r="C45" i="177"/>
  <c r="C48" i="177"/>
  <c r="C57" i="177" s="1"/>
  <c r="C23" i="177"/>
  <c r="C27" i="177" s="1"/>
  <c r="D50" i="177"/>
  <c r="D35" i="177"/>
  <c r="D58" i="177"/>
  <c r="D53" i="177"/>
  <c r="D45" i="177"/>
  <c r="D48" i="177"/>
  <c r="D57" i="177" s="1"/>
  <c r="C51" i="177"/>
  <c r="C54" i="177"/>
  <c r="C14" i="177"/>
  <c r="D47" i="177"/>
  <c r="C53" i="177"/>
  <c r="D90" i="177"/>
  <c r="D82" i="177"/>
  <c r="D93" i="177"/>
  <c r="D85" i="177"/>
  <c r="D77" i="177"/>
  <c r="D81" i="177"/>
  <c r="D91" i="177"/>
  <c r="D94" i="177"/>
  <c r="C17" i="177"/>
  <c r="E47" i="177"/>
  <c r="C56" i="177"/>
  <c r="E90" i="177"/>
  <c r="E82" i="177"/>
  <c r="E96" i="177"/>
  <c r="E91" i="177"/>
  <c r="E83" i="177"/>
  <c r="E75" i="177"/>
  <c r="E93" i="177"/>
  <c r="E85" i="177"/>
  <c r="E77" i="177"/>
  <c r="E81" i="177"/>
  <c r="E94" i="177"/>
  <c r="C89" i="177"/>
  <c r="C81" i="177"/>
  <c r="C69" i="177"/>
  <c r="C90" i="177"/>
  <c r="C82" i="177"/>
  <c r="C92" i="177"/>
  <c r="C84" i="177"/>
  <c r="C76" i="177"/>
  <c r="C74" i="177"/>
  <c r="C67" i="177"/>
  <c r="D84" i="177"/>
  <c r="C96" i="177"/>
  <c r="C15" i="177"/>
  <c r="C40" i="177"/>
  <c r="E46" i="177"/>
  <c r="D49" i="177"/>
  <c r="C72" i="177"/>
  <c r="W95" i="177"/>
  <c r="D80" i="177"/>
  <c r="E87" i="177"/>
  <c r="C93" i="177"/>
  <c r="D21" i="177"/>
  <c r="E21" i="177"/>
  <c r="W49" i="177"/>
  <c r="D26" i="177"/>
  <c r="B83" i="175"/>
  <c r="B117" i="175"/>
  <c r="B241" i="175"/>
  <c r="R322" i="175"/>
  <c r="S355" i="175"/>
  <c r="BD144" i="175"/>
  <c r="F133" i="175"/>
  <c r="B250" i="175"/>
  <c r="G84" i="175"/>
  <c r="B239" i="175"/>
  <c r="B263" i="175"/>
  <c r="S358" i="175"/>
  <c r="AL204" i="175"/>
  <c r="B246" i="175"/>
  <c r="F57" i="175"/>
  <c r="B233" i="175"/>
  <c r="B240" i="175"/>
  <c r="B114" i="175"/>
  <c r="BD82" i="175"/>
  <c r="B89" i="175"/>
  <c r="AA170" i="175"/>
  <c r="AQ68" i="175"/>
  <c r="AS67" i="175" s="1"/>
  <c r="E80" i="175"/>
  <c r="E81" i="175"/>
  <c r="E79" i="175"/>
  <c r="AW94" i="175"/>
  <c r="F55" i="175"/>
  <c r="F56" i="175"/>
  <c r="G86" i="175"/>
  <c r="G80" i="175"/>
  <c r="F52" i="175"/>
  <c r="BD57" i="175"/>
  <c r="BD261" i="175"/>
  <c r="Q314" i="175"/>
  <c r="Q353" i="175"/>
  <c r="S356" i="175"/>
  <c r="F140" i="175"/>
  <c r="R353" i="175"/>
  <c r="G79" i="175"/>
  <c r="AL108" i="175"/>
  <c r="Q316" i="175"/>
  <c r="F58" i="175"/>
  <c r="G101" i="175"/>
  <c r="F144" i="175"/>
  <c r="R54" i="175"/>
  <c r="S58" i="175"/>
  <c r="B236" i="175"/>
  <c r="B247" i="175"/>
  <c r="R287" i="175"/>
  <c r="Q309" i="175"/>
  <c r="F322" i="175"/>
  <c r="F354" i="175"/>
  <c r="AA165" i="175"/>
  <c r="F48" i="175"/>
  <c r="F143" i="175"/>
  <c r="L104" i="175"/>
  <c r="Q364" i="175"/>
  <c r="AL15" i="175"/>
  <c r="F50" i="175"/>
  <c r="Q356" i="175"/>
  <c r="G83" i="175"/>
  <c r="G108" i="175"/>
  <c r="F149" i="175"/>
  <c r="G324" i="175"/>
  <c r="R356" i="175"/>
  <c r="R360" i="175"/>
  <c r="G85" i="175"/>
  <c r="Q327" i="175"/>
  <c r="BD48" i="175"/>
  <c r="AA105" i="175"/>
  <c r="Q111" i="175"/>
  <c r="Q315" i="175"/>
  <c r="F54" i="175"/>
  <c r="G82" i="175"/>
  <c r="F325" i="175"/>
  <c r="F350" i="175"/>
  <c r="F357" i="175"/>
  <c r="F51" i="175"/>
  <c r="R148" i="175"/>
  <c r="M310" i="175"/>
  <c r="F318" i="175"/>
  <c r="G322" i="175"/>
  <c r="Q325" i="175"/>
  <c r="BD232" i="175"/>
  <c r="F59" i="175"/>
  <c r="G327" i="175"/>
  <c r="G353" i="175"/>
  <c r="AM97" i="175"/>
  <c r="Q308" i="175"/>
  <c r="G325" i="175"/>
  <c r="B90" i="175"/>
  <c r="S148" i="175"/>
  <c r="AA202" i="175"/>
  <c r="B264" i="175"/>
  <c r="Q310" i="175"/>
  <c r="G54" i="175"/>
  <c r="Q75" i="175"/>
  <c r="Q85" i="175" s="1"/>
  <c r="BD234" i="175"/>
  <c r="B234" i="175"/>
  <c r="BD267" i="175"/>
  <c r="B267" i="175"/>
  <c r="B53" i="175"/>
  <c r="R88" i="175"/>
  <c r="R79" i="175"/>
  <c r="R82" i="175"/>
  <c r="R90" i="175"/>
  <c r="R91" i="175"/>
  <c r="G146" i="175"/>
  <c r="G149" i="175"/>
  <c r="G144" i="175"/>
  <c r="G133" i="175"/>
  <c r="G150" i="175"/>
  <c r="G140" i="175"/>
  <c r="B115" i="175"/>
  <c r="BD115" i="175"/>
  <c r="E314" i="175"/>
  <c r="E319" i="175"/>
  <c r="S53" i="175"/>
  <c r="F292" i="175"/>
  <c r="F285" i="175"/>
  <c r="F290" i="175"/>
  <c r="F291" i="175"/>
  <c r="F358" i="175"/>
  <c r="F355" i="175"/>
  <c r="F360" i="175"/>
  <c r="F364" i="175"/>
  <c r="F352" i="175"/>
  <c r="F363" i="175"/>
  <c r="F359" i="175"/>
  <c r="F353" i="175"/>
  <c r="F362" i="175"/>
  <c r="F366" i="175"/>
  <c r="F361" i="175"/>
  <c r="F351" i="175"/>
  <c r="G47" i="175"/>
  <c r="BD116" i="175"/>
  <c r="BD237" i="175"/>
  <c r="B237" i="175"/>
  <c r="E315" i="175"/>
  <c r="E323" i="175"/>
  <c r="G369" i="175"/>
  <c r="G360" i="175"/>
  <c r="G366" i="175"/>
  <c r="G352" i="175"/>
  <c r="G358" i="175"/>
  <c r="G355" i="175"/>
  <c r="G357" i="175"/>
  <c r="G354" i="175"/>
  <c r="G349" i="175"/>
  <c r="G362" i="175"/>
  <c r="G361" i="175"/>
  <c r="G351" i="175"/>
  <c r="F368" i="175"/>
  <c r="R89" i="175"/>
  <c r="AK204" i="175"/>
  <c r="B248" i="175"/>
  <c r="BD248" i="175"/>
  <c r="E309" i="175"/>
  <c r="G368" i="175"/>
  <c r="E329" i="175"/>
  <c r="AW120" i="175"/>
  <c r="G50" i="175"/>
  <c r="Q342" i="175"/>
  <c r="Q357" i="175"/>
  <c r="Q360" i="175"/>
  <c r="Q349" i="175"/>
  <c r="Q366" i="175"/>
  <c r="Q351" i="175"/>
  <c r="Q358" i="175"/>
  <c r="S290" i="175"/>
  <c r="S285" i="175"/>
  <c r="E310" i="175"/>
  <c r="AX94" i="175"/>
  <c r="AW95" i="175" s="1"/>
  <c r="AU94" i="175"/>
  <c r="BD50" i="175"/>
  <c r="B50" i="175"/>
  <c r="G143" i="175"/>
  <c r="AM194" i="175"/>
  <c r="AA203" i="175"/>
  <c r="AA198" i="175"/>
  <c r="BD260" i="175"/>
  <c r="B260" i="175"/>
  <c r="Y278" i="175"/>
  <c r="Q281" i="175"/>
  <c r="Q289" i="175" s="1"/>
  <c r="G359" i="175"/>
  <c r="S79" i="175"/>
  <c r="S89" i="175"/>
  <c r="S90" i="175"/>
  <c r="B251" i="175"/>
  <c r="BD251" i="175"/>
  <c r="S80" i="175"/>
  <c r="S111" i="175"/>
  <c r="S112" i="175"/>
  <c r="S49" i="175"/>
  <c r="S57" i="175"/>
  <c r="BD49" i="175"/>
  <c r="B49" i="175"/>
  <c r="B86" i="175"/>
  <c r="G364" i="175"/>
  <c r="G44" i="175"/>
  <c r="G55" i="175"/>
  <c r="G51" i="175"/>
  <c r="G48" i="175"/>
  <c r="G37" i="175"/>
  <c r="G56" i="175"/>
  <c r="G52" i="175"/>
  <c r="E324" i="175"/>
  <c r="E312" i="175"/>
  <c r="E311" i="175"/>
  <c r="E325" i="175"/>
  <c r="E318" i="175"/>
  <c r="AK172" i="175"/>
  <c r="AL172" i="175"/>
  <c r="B238" i="175"/>
  <c r="BD238" i="175"/>
  <c r="R291" i="175"/>
  <c r="R275" i="175"/>
  <c r="E316" i="175"/>
  <c r="E320" i="175"/>
  <c r="E327" i="175"/>
  <c r="AA51" i="175"/>
  <c r="AA145" i="175"/>
  <c r="AA49" i="175"/>
  <c r="AA53" i="175"/>
  <c r="G59" i="175"/>
  <c r="E86" i="175"/>
  <c r="E101" i="175"/>
  <c r="E85" i="175"/>
  <c r="S149" i="175"/>
  <c r="R364" i="175"/>
  <c r="S357" i="175"/>
  <c r="S362" i="175"/>
  <c r="S339" i="175"/>
  <c r="S367" i="175"/>
  <c r="S360" i="175"/>
  <c r="S349" i="175"/>
  <c r="S351" i="175"/>
  <c r="R351" i="175"/>
  <c r="AW107" i="175"/>
  <c r="AK44" i="175"/>
  <c r="AL76" i="175"/>
  <c r="AK76" i="175"/>
  <c r="B249" i="175"/>
  <c r="B265" i="175"/>
  <c r="F329" i="175"/>
  <c r="F323" i="175"/>
  <c r="F320" i="175"/>
  <c r="F317" i="175"/>
  <c r="G328" i="175"/>
  <c r="G321" i="175"/>
  <c r="G307" i="175"/>
  <c r="G329" i="175"/>
  <c r="G323" i="175"/>
  <c r="G320" i="175"/>
  <c r="R358" i="175"/>
  <c r="Q108" i="175"/>
  <c r="Q112" i="175"/>
  <c r="R349" i="175"/>
  <c r="BD113" i="175"/>
  <c r="R318" i="175"/>
  <c r="X104" i="175"/>
  <c r="AL140" i="175"/>
  <c r="R112" i="175"/>
  <c r="R366" i="175"/>
  <c r="AW81" i="175"/>
  <c r="F44" i="175"/>
  <c r="F47" i="175"/>
  <c r="E281" i="175"/>
  <c r="BD85" i="175"/>
  <c r="B85" i="175"/>
  <c r="G292" i="175"/>
  <c r="G285" i="175"/>
  <c r="BD4" i="174"/>
  <c r="AK15" i="175"/>
  <c r="Q318" i="175"/>
  <c r="AN14" i="175"/>
  <c r="AB4" i="175" s="1"/>
  <c r="AM65" i="175"/>
  <c r="AA74" i="175"/>
  <c r="AA70" i="175"/>
  <c r="AA73" i="175"/>
  <c r="AA75" i="175"/>
  <c r="AM130" i="175"/>
  <c r="AA134" i="175"/>
  <c r="BD147" i="175"/>
  <c r="B147" i="175"/>
  <c r="AM99" i="175"/>
  <c r="B253" i="175"/>
  <c r="BD253" i="175"/>
  <c r="BD54" i="175"/>
  <c r="B54" i="175"/>
  <c r="Q139" i="175"/>
  <c r="E83" i="175"/>
  <c r="E105" i="175"/>
  <c r="E106" i="175"/>
  <c r="E108" i="175"/>
  <c r="E104" i="175"/>
  <c r="E78" i="175"/>
  <c r="E102" i="175"/>
  <c r="E84" i="175"/>
  <c r="E77" i="175"/>
  <c r="E103" i="175"/>
  <c r="E82" i="175"/>
  <c r="E43" i="175"/>
  <c r="L40" i="175"/>
  <c r="F82" i="175"/>
  <c r="F108" i="175"/>
  <c r="F84" i="175"/>
  <c r="F83" i="175"/>
  <c r="R145" i="175"/>
  <c r="R133" i="175"/>
  <c r="R143" i="175"/>
  <c r="R144" i="175"/>
  <c r="R147" i="175"/>
  <c r="Q57" i="175"/>
  <c r="Q53" i="175"/>
  <c r="Q49" i="175"/>
  <c r="Q44" i="175"/>
  <c r="Q41" i="175"/>
  <c r="Q39" i="175"/>
  <c r="Q46" i="175"/>
  <c r="Q37" i="175"/>
  <c r="Q50" i="175"/>
  <c r="Q59" i="175" s="1"/>
  <c r="Q56" i="175"/>
  <c r="Q55" i="175"/>
  <c r="Q48" i="175"/>
  <c r="Q45" i="175"/>
  <c r="Q52" i="175"/>
  <c r="Q47" i="175"/>
  <c r="Q40" i="175"/>
  <c r="Q42" i="175"/>
  <c r="Q51" i="175"/>
  <c r="B81" i="175"/>
  <c r="BD81" i="175"/>
  <c r="S145" i="175"/>
  <c r="S133" i="175"/>
  <c r="S144" i="175"/>
  <c r="S143" i="175"/>
  <c r="AM162" i="175"/>
  <c r="AA169" i="175"/>
  <c r="AA166" i="175"/>
  <c r="R37" i="175"/>
  <c r="R56" i="175"/>
  <c r="R47" i="175"/>
  <c r="R49" i="175"/>
  <c r="R48" i="175"/>
  <c r="R55" i="175"/>
  <c r="R50" i="175"/>
  <c r="R59" i="175" s="1"/>
  <c r="R52" i="175"/>
  <c r="R51" i="175"/>
  <c r="BD80" i="175"/>
  <c r="B80" i="175"/>
  <c r="BW3" i="175"/>
  <c r="BD58" i="175"/>
  <c r="B58" i="175"/>
  <c r="Q38" i="175"/>
  <c r="Q58" i="175"/>
  <c r="BD79" i="175"/>
  <c r="B79" i="175"/>
  <c r="B87" i="175"/>
  <c r="BD87" i="175"/>
  <c r="R146" i="175"/>
  <c r="R150" i="175" s="1"/>
  <c r="B252" i="175"/>
  <c r="AA76" i="175"/>
  <c r="R115" i="175"/>
  <c r="R117" i="175"/>
  <c r="R101" i="175"/>
  <c r="R116" i="175"/>
  <c r="R113" i="175"/>
  <c r="R114" i="175"/>
  <c r="R118" i="175" s="1"/>
  <c r="AA139" i="175"/>
  <c r="AM227" i="175"/>
  <c r="AA227" i="175"/>
  <c r="R57" i="175"/>
  <c r="R58" i="175"/>
  <c r="AA137" i="175"/>
  <c r="S146" i="175"/>
  <c r="S150" i="175" s="1"/>
  <c r="B262" i="175"/>
  <c r="B266" i="175"/>
  <c r="S115" i="175"/>
  <c r="S117" i="175"/>
  <c r="S114" i="175"/>
  <c r="S118" i="175" s="1"/>
  <c r="S101" i="175"/>
  <c r="S116" i="175"/>
  <c r="BD145" i="175"/>
  <c r="B145" i="175"/>
  <c r="AA107" i="175"/>
  <c r="AO231" i="175"/>
  <c r="AO45" i="175"/>
  <c r="Q72" i="175"/>
  <c r="Q81" i="175"/>
  <c r="Q102" i="175"/>
  <c r="AA138" i="175"/>
  <c r="G289" i="175"/>
  <c r="E345" i="175"/>
  <c r="M342" i="175"/>
  <c r="AL44" i="175"/>
  <c r="R69" i="175"/>
  <c r="Q114" i="175"/>
  <c r="Q118" i="175" s="1"/>
  <c r="T234" i="175"/>
  <c r="T235" i="175" s="1"/>
  <c r="Q363" i="175"/>
  <c r="Q354" i="175"/>
  <c r="Q339" i="175"/>
  <c r="Q361" i="175"/>
  <c r="Q352" i="175"/>
  <c r="Q369" i="175" s="1"/>
  <c r="Q348" i="175"/>
  <c r="Q344" i="175"/>
  <c r="Q350" i="175"/>
  <c r="Q343" i="175"/>
  <c r="Q359" i="175"/>
  <c r="Q347" i="175"/>
  <c r="Q340" i="175"/>
  <c r="Q368" i="175"/>
  <c r="Q346" i="175"/>
  <c r="Q341" i="175"/>
  <c r="G291" i="175"/>
  <c r="G290" i="175"/>
  <c r="G286" i="175"/>
  <c r="G288" i="175"/>
  <c r="Q69" i="175"/>
  <c r="S81" i="175"/>
  <c r="S76" i="175"/>
  <c r="S86" i="175"/>
  <c r="S82" i="175"/>
  <c r="S87" i="175"/>
  <c r="S85" i="175"/>
  <c r="S84" i="175"/>
  <c r="S83" i="175"/>
  <c r="BD84" i="175"/>
  <c r="B84" i="175"/>
  <c r="AA99" i="175"/>
  <c r="S69" i="175"/>
  <c r="S88" i="175"/>
  <c r="Q113" i="175"/>
  <c r="R289" i="175"/>
  <c r="R288" i="175"/>
  <c r="R292" i="175" s="1"/>
  <c r="R290" i="175"/>
  <c r="R286" i="175"/>
  <c r="R317" i="175"/>
  <c r="R324" i="175"/>
  <c r="R307" i="175"/>
  <c r="R320" i="175"/>
  <c r="R329" i="175" s="1"/>
  <c r="R328" i="175"/>
  <c r="R327" i="175"/>
  <c r="R321" i="175"/>
  <c r="R325" i="175"/>
  <c r="R323" i="175"/>
  <c r="R319" i="175"/>
  <c r="Q320" i="175"/>
  <c r="Q329" i="175" s="1"/>
  <c r="R354" i="175"/>
  <c r="R339" i="175"/>
  <c r="R361" i="175"/>
  <c r="R352" i="175"/>
  <c r="R369" i="175" s="1"/>
  <c r="R359" i="175"/>
  <c r="R357" i="175"/>
  <c r="R368" i="175"/>
  <c r="R365" i="175"/>
  <c r="R363" i="175"/>
  <c r="R350" i="175"/>
  <c r="Q355" i="175"/>
  <c r="Q362" i="175"/>
  <c r="B51" i="175"/>
  <c r="BD51" i="175"/>
  <c r="F286" i="175"/>
  <c r="F288" i="175"/>
  <c r="AA52" i="175"/>
  <c r="AA48" i="175"/>
  <c r="AA144" i="175"/>
  <c r="AA112" i="175"/>
  <c r="AA47" i="175"/>
  <c r="AA113" i="175"/>
  <c r="AA54" i="175"/>
  <c r="R81" i="175"/>
  <c r="R76" i="175"/>
  <c r="R87" i="175"/>
  <c r="R86" i="175"/>
  <c r="R84" i="175"/>
  <c r="R83" i="175"/>
  <c r="R85" i="175"/>
  <c r="F289" i="175"/>
  <c r="AA143" i="175"/>
  <c r="AA201" i="175"/>
  <c r="AA197" i="175"/>
  <c r="AA204" i="175"/>
  <c r="AM193" i="175"/>
  <c r="AM195" i="175" s="1"/>
  <c r="AA200" i="175"/>
  <c r="F287" i="175"/>
  <c r="S324" i="175"/>
  <c r="S307" i="175"/>
  <c r="S322" i="175"/>
  <c r="S327" i="175"/>
  <c r="S325" i="175"/>
  <c r="S323" i="175"/>
  <c r="S319" i="175"/>
  <c r="S317" i="175"/>
  <c r="S321" i="175"/>
  <c r="S320" i="175"/>
  <c r="S329" i="175" s="1"/>
  <c r="S361" i="175"/>
  <c r="S352" i="175"/>
  <c r="S369" i="175" s="1"/>
  <c r="S359" i="175"/>
  <c r="S350" i="175"/>
  <c r="S368" i="175"/>
  <c r="S366" i="175"/>
  <c r="S364" i="175"/>
  <c r="S354" i="175"/>
  <c r="S363" i="175"/>
  <c r="S365" i="175"/>
  <c r="R355" i="175"/>
  <c r="R362" i="175"/>
  <c r="Q365" i="175"/>
  <c r="BD52" i="175"/>
  <c r="B52" i="175"/>
  <c r="Q116" i="175"/>
  <c r="Q105" i="175"/>
  <c r="Q104" i="175"/>
  <c r="Q110" i="175"/>
  <c r="Q101" i="175"/>
  <c r="Q117" i="175"/>
  <c r="Q106" i="175"/>
  <c r="Q115" i="175"/>
  <c r="AA50" i="175"/>
  <c r="Q103" i="175"/>
  <c r="BD112" i="175"/>
  <c r="B112" i="175"/>
  <c r="S113" i="175"/>
  <c r="AM129" i="175"/>
  <c r="L136" i="175"/>
  <c r="E139" i="175"/>
  <c r="B148" i="175"/>
  <c r="BD148" i="175"/>
  <c r="BD149" i="175"/>
  <c r="B149" i="175"/>
  <c r="AA195" i="175"/>
  <c r="F275" i="175"/>
  <c r="G287" i="175"/>
  <c r="Q326" i="175"/>
  <c r="Q317" i="175"/>
  <c r="Q324" i="175"/>
  <c r="Q321" i="175"/>
  <c r="Q328" i="175"/>
  <c r="Q323" i="175"/>
  <c r="Q319" i="175"/>
  <c r="Q312" i="175"/>
  <c r="S54" i="175"/>
  <c r="S275" i="175"/>
  <c r="S37" i="175"/>
  <c r="AM161" i="175"/>
  <c r="AA171" i="175"/>
  <c r="AA168" i="175"/>
  <c r="E308" i="175"/>
  <c r="E321" i="175"/>
  <c r="E328" i="175"/>
  <c r="S55" i="175"/>
  <c r="AA102" i="175"/>
  <c r="AA106" i="175"/>
  <c r="AA172" i="175"/>
  <c r="E307" i="175"/>
  <c r="F321" i="175"/>
  <c r="F328" i="175"/>
  <c r="F319" i="175"/>
  <c r="F324" i="175"/>
  <c r="S47" i="175"/>
  <c r="AC264" i="175"/>
  <c r="F145" i="175"/>
  <c r="AC249" i="175"/>
  <c r="AC251" i="175" s="1"/>
  <c r="S286" i="175"/>
  <c r="F307" i="175"/>
  <c r="E326" i="175"/>
  <c r="S56" i="175"/>
  <c r="S52" i="175"/>
  <c r="S48" i="175"/>
  <c r="S289" i="175"/>
  <c r="S287" i="175"/>
  <c r="AI15" i="175"/>
  <c r="G145" i="175"/>
  <c r="F146" i="175"/>
  <c r="G147" i="175"/>
  <c r="F148" i="175"/>
  <c r="T260" i="175"/>
  <c r="S288" i="175"/>
  <c r="S292" i="175" s="1"/>
  <c r="E322" i="175"/>
  <c r="F326" i="175"/>
  <c r="G49" i="175"/>
  <c r="G53" i="175"/>
  <c r="G57" i="175"/>
  <c r="G317" i="175"/>
  <c r="G326" i="175"/>
  <c r="G339" i="175"/>
  <c r="F356" i="175"/>
  <c r="G363" i="175"/>
  <c r="F365" i="175"/>
  <c r="F367" i="175"/>
  <c r="F369" i="175"/>
  <c r="G319" i="175"/>
  <c r="G356" i="175"/>
  <c r="G365" i="175"/>
  <c r="G367" i="175"/>
  <c r="F349" i="175"/>
  <c r="AT254" i="174"/>
  <c r="AS254" i="174"/>
  <c r="AY672" i="174"/>
  <c r="B672" i="174"/>
  <c r="AT110" i="174"/>
  <c r="AS110" i="174"/>
  <c r="AG110" i="174"/>
  <c r="AG254" i="174"/>
  <c r="E367" i="174"/>
  <c r="G367" i="174"/>
  <c r="F367" i="174"/>
  <c r="D367" i="174"/>
  <c r="C367" i="174"/>
  <c r="AS44" i="174"/>
  <c r="AT44" i="174"/>
  <c r="AG44" i="174"/>
  <c r="D152" i="174"/>
  <c r="G152" i="174"/>
  <c r="C152" i="174"/>
  <c r="F152" i="174"/>
  <c r="E152" i="174"/>
  <c r="AG185" i="174"/>
  <c r="AT185" i="174"/>
  <c r="AS185" i="174"/>
  <c r="D197" i="174"/>
  <c r="C197" i="174"/>
  <c r="F197" i="174"/>
  <c r="E197" i="174"/>
  <c r="G197" i="174"/>
  <c r="AS198" i="174"/>
  <c r="AG198" i="174"/>
  <c r="AT198" i="174"/>
  <c r="G209" i="174"/>
  <c r="E209" i="174"/>
  <c r="F209" i="174"/>
  <c r="D209" i="174"/>
  <c r="C209" i="174"/>
  <c r="AJ333" i="174"/>
  <c r="W131" i="174"/>
  <c r="W124" i="174"/>
  <c r="W120" i="174"/>
  <c r="W136" i="174"/>
  <c r="W129" i="174"/>
  <c r="W108" i="174"/>
  <c r="W105" i="174"/>
  <c r="W132" i="174"/>
  <c r="W123" i="174"/>
  <c r="W128" i="174"/>
  <c r="W107" i="174"/>
  <c r="W118" i="174"/>
  <c r="W122" i="174"/>
  <c r="W121" i="174"/>
  <c r="W134" i="174"/>
  <c r="W114" i="174"/>
  <c r="W109" i="174"/>
  <c r="W130" i="174"/>
  <c r="W133" i="174"/>
  <c r="W117" i="174"/>
  <c r="W110" i="174"/>
  <c r="W116" i="174"/>
  <c r="W135" i="174"/>
  <c r="W115" i="174"/>
  <c r="W127" i="174"/>
  <c r="W106" i="174"/>
  <c r="W104" i="174"/>
  <c r="W113" i="174"/>
  <c r="W111" i="174"/>
  <c r="W126" i="174"/>
  <c r="W112" i="174"/>
  <c r="W125" i="174"/>
  <c r="W119" i="174"/>
  <c r="AO158" i="174"/>
  <c r="AJ158" i="174"/>
  <c r="AJ652" i="174"/>
  <c r="AO652" i="174"/>
  <c r="AG70" i="174"/>
  <c r="AT70" i="174"/>
  <c r="AS70" i="174"/>
  <c r="AJ98" i="174"/>
  <c r="U100" i="174"/>
  <c r="AQ100" i="174"/>
  <c r="AB97" i="174"/>
  <c r="AY128" i="174"/>
  <c r="B128" i="174"/>
  <c r="B177" i="174"/>
  <c r="F212" i="174"/>
  <c r="E212" i="174"/>
  <c r="G212" i="174"/>
  <c r="D212" i="174"/>
  <c r="C212" i="174"/>
  <c r="BE4" i="174"/>
  <c r="BE5" i="174"/>
  <c r="BE6" i="174"/>
  <c r="N13" i="174" s="1"/>
  <c r="BF4" i="174"/>
  <c r="BF6" i="174"/>
  <c r="Z13" i="174" s="1"/>
  <c r="AJ90" i="174"/>
  <c r="AG128" i="174"/>
  <c r="AS128" i="174"/>
  <c r="AT128" i="174"/>
  <c r="C366" i="174"/>
  <c r="D366" i="174"/>
  <c r="G366" i="174"/>
  <c r="F366" i="174"/>
  <c r="E366" i="174"/>
  <c r="G417" i="174"/>
  <c r="F417" i="174"/>
  <c r="D417" i="174"/>
  <c r="C417" i="174"/>
  <c r="E417" i="174"/>
  <c r="AS480" i="174"/>
  <c r="AT480" i="174"/>
  <c r="AG480" i="174"/>
  <c r="AT116" i="174"/>
  <c r="AS116" i="174"/>
  <c r="AG116" i="174"/>
  <c r="AY127" i="174"/>
  <c r="B127" i="174"/>
  <c r="AS228" i="174"/>
  <c r="AT228" i="174"/>
  <c r="AG228" i="174"/>
  <c r="AO261" i="174"/>
  <c r="AJ261" i="174"/>
  <c r="G527" i="174"/>
  <c r="C527" i="174"/>
  <c r="E527" i="174"/>
  <c r="F527" i="174"/>
  <c r="AJ28" i="174"/>
  <c r="AO28" i="174"/>
  <c r="AG84" i="174"/>
  <c r="AS84" i="174"/>
  <c r="AT84" i="174"/>
  <c r="AG154" i="174"/>
  <c r="AS154" i="174"/>
  <c r="AT154" i="174"/>
  <c r="B71" i="174"/>
  <c r="AY71" i="174"/>
  <c r="B79" i="174"/>
  <c r="AO259" i="174"/>
  <c r="AJ259" i="174"/>
  <c r="E423" i="174"/>
  <c r="D423" i="174"/>
  <c r="F423" i="174"/>
  <c r="G423" i="174"/>
  <c r="C423" i="174"/>
  <c r="F442" i="174"/>
  <c r="E442" i="174"/>
  <c r="D442" i="174"/>
  <c r="C442" i="174"/>
  <c r="G442" i="174"/>
  <c r="AT578" i="174"/>
  <c r="AS578" i="174"/>
  <c r="AJ581" i="174"/>
  <c r="AO581" i="174"/>
  <c r="AT153" i="174"/>
  <c r="AS153" i="174"/>
  <c r="AG153" i="174"/>
  <c r="AB59" i="174"/>
  <c r="AJ59" i="174" s="1"/>
  <c r="AQ62" i="174"/>
  <c r="U62" i="174"/>
  <c r="E414" i="174"/>
  <c r="G414" i="174"/>
  <c r="F414" i="174"/>
  <c r="D414" i="174"/>
  <c r="C414" i="174"/>
  <c r="B32" i="174"/>
  <c r="AY32" i="174"/>
  <c r="U16" i="174"/>
  <c r="D115" i="174"/>
  <c r="C115" i="174"/>
  <c r="G115" i="174"/>
  <c r="AO165" i="174"/>
  <c r="AJ165" i="174"/>
  <c r="AT193" i="174"/>
  <c r="AS193" i="174"/>
  <c r="AG193" i="174"/>
  <c r="G199" i="174"/>
  <c r="F199" i="174"/>
  <c r="E199" i="174"/>
  <c r="D199" i="174"/>
  <c r="C199" i="174"/>
  <c r="G80" i="174"/>
  <c r="F80" i="174"/>
  <c r="D80" i="174"/>
  <c r="E80" i="174"/>
  <c r="C80" i="174"/>
  <c r="B23" i="174"/>
  <c r="B76" i="174"/>
  <c r="F115" i="174"/>
  <c r="C129" i="174"/>
  <c r="F129" i="174"/>
  <c r="G129" i="174"/>
  <c r="E129" i="174"/>
  <c r="D129" i="174"/>
  <c r="AG186" i="174"/>
  <c r="AS186" i="174"/>
  <c r="AT186" i="174"/>
  <c r="B290" i="174"/>
  <c r="AY290" i="174"/>
  <c r="AJ520" i="174"/>
  <c r="G523" i="174"/>
  <c r="F523" i="174"/>
  <c r="E523" i="174"/>
  <c r="D523" i="174"/>
  <c r="C523" i="174"/>
  <c r="D527" i="174"/>
  <c r="G210" i="174"/>
  <c r="F210" i="174"/>
  <c r="E210" i="174"/>
  <c r="D210" i="174"/>
  <c r="C210" i="174"/>
  <c r="P42" i="174"/>
  <c r="I45" i="174"/>
  <c r="AJ47" i="174"/>
  <c r="AT156" i="174"/>
  <c r="AS156" i="174"/>
  <c r="AG156" i="174"/>
  <c r="AY447" i="174"/>
  <c r="B447" i="174"/>
  <c r="AO34" i="174"/>
  <c r="AJ34" i="174"/>
  <c r="U20" i="174"/>
  <c r="U34" i="174"/>
  <c r="U27" i="174"/>
  <c r="U25" i="174"/>
  <c r="U29" i="174"/>
  <c r="U26" i="174"/>
  <c r="B26" i="174" s="1"/>
  <c r="U15" i="174"/>
  <c r="U28" i="174"/>
  <c r="B28" i="174" s="1"/>
  <c r="U23" i="174"/>
  <c r="U35" i="174"/>
  <c r="U18" i="174"/>
  <c r="U36" i="174"/>
  <c r="U31" i="174"/>
  <c r="B31" i="174" s="1"/>
  <c r="U17" i="174"/>
  <c r="AF17" i="174" s="1"/>
  <c r="U24" i="174"/>
  <c r="U22" i="174"/>
  <c r="B22" i="174" s="1"/>
  <c r="U19" i="174"/>
  <c r="AF19" i="174" s="1"/>
  <c r="U30" i="174"/>
  <c r="AS155" i="174"/>
  <c r="AT155" i="174"/>
  <c r="AG155" i="174"/>
  <c r="AT194" i="174"/>
  <c r="AS194" i="174"/>
  <c r="AG194" i="174"/>
  <c r="AO358" i="174"/>
  <c r="AJ358" i="174"/>
  <c r="AS403" i="174"/>
  <c r="AT403" i="174"/>
  <c r="AG403" i="174"/>
  <c r="B550" i="174"/>
  <c r="AY550" i="174"/>
  <c r="AI25" i="174"/>
  <c r="AT303" i="174"/>
  <c r="AS303" i="174"/>
  <c r="AG303" i="174"/>
  <c r="AS39" i="174"/>
  <c r="AT39" i="174"/>
  <c r="AG39" i="174"/>
  <c r="AY30" i="174"/>
  <c r="G114" i="174"/>
  <c r="F114" i="174"/>
  <c r="E114" i="174"/>
  <c r="G283" i="174"/>
  <c r="F283" i="174"/>
  <c r="E283" i="174"/>
  <c r="D283" i="174"/>
  <c r="C283" i="174"/>
  <c r="B502" i="174"/>
  <c r="AY502" i="174"/>
  <c r="G242" i="174"/>
  <c r="F242" i="174"/>
  <c r="D242" i="174"/>
  <c r="C242" i="174"/>
  <c r="F270" i="174"/>
  <c r="G270" i="174"/>
  <c r="F300" i="174"/>
  <c r="E300" i="174"/>
  <c r="G300" i="174"/>
  <c r="D300" i="174"/>
  <c r="C300" i="174"/>
  <c r="AO594" i="174"/>
  <c r="AJ594" i="174"/>
  <c r="D14" i="174"/>
  <c r="C14" i="174"/>
  <c r="V32" i="174"/>
  <c r="AJ54" i="174"/>
  <c r="AO54" i="174"/>
  <c r="AG69" i="174"/>
  <c r="AT69" i="174"/>
  <c r="AS69" i="174"/>
  <c r="AO120" i="174"/>
  <c r="AJ120" i="174"/>
  <c r="AT127" i="174"/>
  <c r="AS127" i="174"/>
  <c r="AG127" i="174"/>
  <c r="F192" i="174"/>
  <c r="E192" i="174"/>
  <c r="D192" i="174"/>
  <c r="C192" i="174"/>
  <c r="C270" i="174"/>
  <c r="C383" i="174"/>
  <c r="F383" i="174"/>
  <c r="E383" i="174"/>
  <c r="G383" i="174"/>
  <c r="AJ426" i="174"/>
  <c r="AO426" i="174"/>
  <c r="D479" i="174"/>
  <c r="C479" i="174"/>
  <c r="G479" i="174"/>
  <c r="E479" i="174"/>
  <c r="F479" i="174"/>
  <c r="AT574" i="174"/>
  <c r="AG574" i="174"/>
  <c r="AS574" i="174"/>
  <c r="AG126" i="174"/>
  <c r="AT126" i="174"/>
  <c r="AS126" i="174"/>
  <c r="AJ154" i="174"/>
  <c r="D220" i="174"/>
  <c r="F220" i="174"/>
  <c r="C220" i="174"/>
  <c r="AO264" i="174"/>
  <c r="AJ264" i="174"/>
  <c r="D270" i="174"/>
  <c r="D383" i="174"/>
  <c r="E220" i="174"/>
  <c r="AJ227" i="174"/>
  <c r="AO227" i="174"/>
  <c r="B279" i="174"/>
  <c r="AT383" i="174"/>
  <c r="AS383" i="174"/>
  <c r="AJ699" i="174"/>
  <c r="AO699" i="174"/>
  <c r="AJ254" i="174"/>
  <c r="AO254" i="174"/>
  <c r="F286" i="174"/>
  <c r="E286" i="174"/>
  <c r="D286" i="174"/>
  <c r="G286" i="174"/>
  <c r="C286" i="174"/>
  <c r="AY386" i="174"/>
  <c r="B386" i="174"/>
  <c r="K72" i="174"/>
  <c r="K65" i="174"/>
  <c r="K67" i="174"/>
  <c r="K66" i="174"/>
  <c r="K71" i="174"/>
  <c r="K73" i="174"/>
  <c r="K68" i="174"/>
  <c r="K69" i="174"/>
  <c r="AG100" i="174"/>
  <c r="AT100" i="174"/>
  <c r="AS100" i="174"/>
  <c r="B113" i="174"/>
  <c r="AY113" i="174"/>
  <c r="D131" i="174"/>
  <c r="C131" i="174"/>
  <c r="G131" i="174"/>
  <c r="F131" i="174"/>
  <c r="AY138" i="174"/>
  <c r="G215" i="174"/>
  <c r="D215" i="174"/>
  <c r="C215" i="174"/>
  <c r="F215" i="174"/>
  <c r="E215" i="174"/>
  <c r="G231" i="174"/>
  <c r="F231" i="174"/>
  <c r="E231" i="174"/>
  <c r="C231" i="174"/>
  <c r="D231" i="174"/>
  <c r="AJ236" i="174"/>
  <c r="AO236" i="174"/>
  <c r="AO303" i="174"/>
  <c r="AJ303" i="174"/>
  <c r="B577" i="174"/>
  <c r="AY577" i="174"/>
  <c r="AJ153" i="174"/>
  <c r="AG227" i="174"/>
  <c r="AS227" i="174"/>
  <c r="AT227" i="174"/>
  <c r="AT242" i="174"/>
  <c r="AS242" i="174"/>
  <c r="AG242" i="174"/>
  <c r="B402" i="174"/>
  <c r="AJ44" i="174"/>
  <c r="AS97" i="174"/>
  <c r="AT97" i="174"/>
  <c r="AS125" i="174"/>
  <c r="AT125" i="174"/>
  <c r="AY207" i="174"/>
  <c r="B207" i="174"/>
  <c r="B211" i="174"/>
  <c r="AO271" i="174"/>
  <c r="AJ271" i="174"/>
  <c r="F302" i="174"/>
  <c r="E302" i="174"/>
  <c r="D302" i="174"/>
  <c r="AS357" i="174"/>
  <c r="AT357" i="174"/>
  <c r="AJ367" i="174"/>
  <c r="AO367" i="174"/>
  <c r="AO425" i="174"/>
  <c r="AJ425" i="174"/>
  <c r="G497" i="174"/>
  <c r="F497" i="174"/>
  <c r="B498" i="174"/>
  <c r="AT590" i="174"/>
  <c r="AG590" i="174"/>
  <c r="AS590" i="174"/>
  <c r="F636" i="174"/>
  <c r="C636" i="174"/>
  <c r="D636" i="174"/>
  <c r="AT637" i="174"/>
  <c r="AS637" i="174"/>
  <c r="AG637" i="174"/>
  <c r="AS642" i="174"/>
  <c r="AT642" i="174"/>
  <c r="B25" i="174"/>
  <c r="AY65" i="174"/>
  <c r="AS71" i="174"/>
  <c r="AT71" i="174"/>
  <c r="AG125" i="174"/>
  <c r="AT167" i="174"/>
  <c r="AS167" i="174"/>
  <c r="AS253" i="174"/>
  <c r="AT253" i="174"/>
  <c r="B258" i="174"/>
  <c r="E262" i="174"/>
  <c r="D262" i="174"/>
  <c r="C262" i="174"/>
  <c r="G285" i="174"/>
  <c r="F285" i="174"/>
  <c r="E285" i="174"/>
  <c r="D285" i="174"/>
  <c r="C285" i="174"/>
  <c r="B289" i="174"/>
  <c r="AY289" i="174"/>
  <c r="C302" i="174"/>
  <c r="AO343" i="174"/>
  <c r="AJ343" i="174"/>
  <c r="AG357" i="174"/>
  <c r="AG383" i="174"/>
  <c r="C497" i="174"/>
  <c r="E636" i="174"/>
  <c r="AG642" i="174"/>
  <c r="AQ51" i="174"/>
  <c r="AO51" i="174"/>
  <c r="AG71" i="174"/>
  <c r="AS163" i="174"/>
  <c r="AT163" i="174"/>
  <c r="AG167" i="174"/>
  <c r="AO184" i="174"/>
  <c r="AJ184" i="174"/>
  <c r="E219" i="174"/>
  <c r="F219" i="174"/>
  <c r="AY241" i="174"/>
  <c r="B241" i="174"/>
  <c r="AG253" i="174"/>
  <c r="AJ263" i="174"/>
  <c r="AO263" i="174"/>
  <c r="B269" i="174"/>
  <c r="G299" i="174"/>
  <c r="F299" i="174"/>
  <c r="D299" i="174"/>
  <c r="E299" i="174"/>
  <c r="C299" i="174"/>
  <c r="G302" i="174"/>
  <c r="AY315" i="174"/>
  <c r="B315" i="174"/>
  <c r="C365" i="174"/>
  <c r="E365" i="174"/>
  <c r="F365" i="174"/>
  <c r="G365" i="174"/>
  <c r="E407" i="174"/>
  <c r="D407" i="174"/>
  <c r="C407" i="174"/>
  <c r="G407" i="174"/>
  <c r="F407" i="174"/>
  <c r="E491" i="174"/>
  <c r="G491" i="174"/>
  <c r="F491" i="174"/>
  <c r="C491" i="174"/>
  <c r="D491" i="174"/>
  <c r="D497" i="174"/>
  <c r="AT571" i="174"/>
  <c r="AS571" i="174"/>
  <c r="AG571" i="174"/>
  <c r="G636" i="174"/>
  <c r="AG544" i="174"/>
  <c r="AS544" i="174"/>
  <c r="AT544" i="174"/>
  <c r="AS556" i="174"/>
  <c r="AT556" i="174"/>
  <c r="AG556" i="174"/>
  <c r="AJ565" i="174"/>
  <c r="C585" i="174"/>
  <c r="F585" i="174"/>
  <c r="D585" i="174"/>
  <c r="E585" i="174"/>
  <c r="AJ633" i="174"/>
  <c r="AO633" i="174"/>
  <c r="F35" i="174"/>
  <c r="D35" i="174"/>
  <c r="E35" i="174"/>
  <c r="C35" i="174"/>
  <c r="AY86" i="174"/>
  <c r="B86" i="174"/>
  <c r="AY90" i="174"/>
  <c r="B90" i="174"/>
  <c r="AS121" i="174"/>
  <c r="AT166" i="174"/>
  <c r="AS166" i="174"/>
  <c r="G219" i="174"/>
  <c r="E281" i="174"/>
  <c r="G281" i="174"/>
  <c r="C281" i="174"/>
  <c r="D355" i="174"/>
  <c r="AJ455" i="174"/>
  <c r="B570" i="174"/>
  <c r="AY570" i="174"/>
  <c r="G585" i="174"/>
  <c r="B16" i="174"/>
  <c r="B34" i="174"/>
  <c r="AJ57" i="174"/>
  <c r="AY67" i="174"/>
  <c r="G74" i="174"/>
  <c r="E74" i="174"/>
  <c r="C74" i="174"/>
  <c r="F74" i="174"/>
  <c r="D74" i="174"/>
  <c r="AJ96" i="174"/>
  <c r="AG102" i="174"/>
  <c r="AT102" i="174"/>
  <c r="AS102" i="174"/>
  <c r="AT121" i="174"/>
  <c r="AS123" i="174"/>
  <c r="AT123" i="174"/>
  <c r="AT130" i="174"/>
  <c r="AS130" i="174"/>
  <c r="AG130" i="174"/>
  <c r="AO146" i="174"/>
  <c r="AG166" i="174"/>
  <c r="AY173" i="174"/>
  <c r="B173" i="174"/>
  <c r="AJ187" i="174"/>
  <c r="AJ188" i="174"/>
  <c r="AG191" i="174"/>
  <c r="AT191" i="174"/>
  <c r="AS191" i="174"/>
  <c r="AT195" i="174"/>
  <c r="AS195" i="174"/>
  <c r="AG195" i="174"/>
  <c r="AJ252" i="174"/>
  <c r="AY257" i="174"/>
  <c r="B257" i="174"/>
  <c r="F268" i="174"/>
  <c r="G268" i="174"/>
  <c r="E268" i="174"/>
  <c r="D268" i="174"/>
  <c r="G278" i="174"/>
  <c r="F278" i="174"/>
  <c r="E278" i="174"/>
  <c r="D278" i="174"/>
  <c r="C278" i="174"/>
  <c r="D281" i="174"/>
  <c r="AO324" i="174"/>
  <c r="AJ324" i="174"/>
  <c r="E355" i="174"/>
  <c r="AJ377" i="174"/>
  <c r="AO380" i="174"/>
  <c r="AJ380" i="174"/>
  <c r="AT404" i="174"/>
  <c r="AS404" i="174"/>
  <c r="AS418" i="174"/>
  <c r="AT418" i="174"/>
  <c r="B433" i="174"/>
  <c r="AY433" i="174"/>
  <c r="AY493" i="174"/>
  <c r="B493" i="174"/>
  <c r="AT631" i="174"/>
  <c r="AS631" i="174"/>
  <c r="AG631" i="174"/>
  <c r="B635" i="174"/>
  <c r="AJ677" i="174"/>
  <c r="AO677" i="174"/>
  <c r="D689" i="174"/>
  <c r="E689" i="174"/>
  <c r="F689" i="174"/>
  <c r="C689" i="174"/>
  <c r="G689" i="174"/>
  <c r="AS197" i="174"/>
  <c r="AT197" i="174"/>
  <c r="AG197" i="174"/>
  <c r="V35" i="174"/>
  <c r="AF35" i="174" s="1"/>
  <c r="V31" i="174"/>
  <c r="V34" i="174"/>
  <c r="AF34" i="174" s="1"/>
  <c r="V27" i="174"/>
  <c r="V25" i="174"/>
  <c r="V15" i="174"/>
  <c r="V33" i="174"/>
  <c r="V30" i="174"/>
  <c r="V36" i="174"/>
  <c r="AF36" i="174" s="1"/>
  <c r="V28" i="174"/>
  <c r="E242" i="174"/>
  <c r="AG97" i="174"/>
  <c r="F262" i="174"/>
  <c r="AT188" i="174"/>
  <c r="AS188" i="174"/>
  <c r="F214" i="174"/>
  <c r="E214" i="174"/>
  <c r="G214" i="174"/>
  <c r="C214" i="174"/>
  <c r="D214" i="174"/>
  <c r="D365" i="174"/>
  <c r="G401" i="174"/>
  <c r="F401" i="174"/>
  <c r="E401" i="174"/>
  <c r="D401" i="174"/>
  <c r="C401" i="174"/>
  <c r="B421" i="174"/>
  <c r="AG538" i="174"/>
  <c r="AT538" i="174"/>
  <c r="AS538" i="174"/>
  <c r="B82" i="174"/>
  <c r="AT162" i="174"/>
  <c r="AS162" i="174"/>
  <c r="AG162" i="174"/>
  <c r="AG163" i="174"/>
  <c r="D182" i="174"/>
  <c r="F182" i="174"/>
  <c r="E182" i="174"/>
  <c r="G182" i="174"/>
  <c r="C182" i="174"/>
  <c r="AG188" i="174"/>
  <c r="D219" i="174"/>
  <c r="AJ19" i="174"/>
  <c r="AO19" i="174"/>
  <c r="AJ26" i="174"/>
  <c r="AJ102" i="174"/>
  <c r="AO102" i="174"/>
  <c r="AT112" i="174"/>
  <c r="AS112" i="174"/>
  <c r="AG112" i="174"/>
  <c r="AG117" i="174"/>
  <c r="AT117" i="174"/>
  <c r="AS117" i="174"/>
  <c r="AG123" i="174"/>
  <c r="AJ124" i="174"/>
  <c r="AO141" i="174"/>
  <c r="AJ159" i="174"/>
  <c r="AO159" i="174"/>
  <c r="AJ162" i="174"/>
  <c r="C198" i="174"/>
  <c r="G198" i="174"/>
  <c r="E218" i="174"/>
  <c r="G218" i="174"/>
  <c r="D218" i="174"/>
  <c r="F218" i="174"/>
  <c r="AJ238" i="174"/>
  <c r="AT251" i="174"/>
  <c r="AS251" i="174"/>
  <c r="C268" i="174"/>
  <c r="F281" i="174"/>
  <c r="G400" i="174"/>
  <c r="F400" i="174"/>
  <c r="E400" i="174"/>
  <c r="D400" i="174"/>
  <c r="C400" i="174"/>
  <c r="AG404" i="174"/>
  <c r="AG418" i="174"/>
  <c r="D448" i="174"/>
  <c r="C448" i="174"/>
  <c r="D467" i="174"/>
  <c r="C467" i="174"/>
  <c r="G467" i="174"/>
  <c r="B487" i="174"/>
  <c r="B537" i="174"/>
  <c r="AY537" i="174"/>
  <c r="AT38" i="174"/>
  <c r="AS38" i="174"/>
  <c r="AO150" i="174"/>
  <c r="AJ150" i="174"/>
  <c r="G192" i="174"/>
  <c r="F14" i="174"/>
  <c r="AG113" i="174"/>
  <c r="AS113" i="174"/>
  <c r="AT113" i="174"/>
  <c r="AG164" i="174"/>
  <c r="AS164" i="174"/>
  <c r="AT164" i="174"/>
  <c r="G14" i="174"/>
  <c r="AJ152" i="174"/>
  <c r="B196" i="174"/>
  <c r="AT201" i="174"/>
  <c r="AS201" i="174"/>
  <c r="AG201" i="174"/>
  <c r="G220" i="174"/>
  <c r="B235" i="174"/>
  <c r="AY235" i="174"/>
  <c r="AS118" i="174"/>
  <c r="AT118" i="174"/>
  <c r="V26" i="174"/>
  <c r="AJ51" i="174"/>
  <c r="AT57" i="174"/>
  <c r="AS57" i="174"/>
  <c r="AY63" i="174"/>
  <c r="E89" i="174"/>
  <c r="D89" i="174"/>
  <c r="G89" i="174"/>
  <c r="F89" i="174"/>
  <c r="C89" i="174"/>
  <c r="AT99" i="174"/>
  <c r="AS99" i="174"/>
  <c r="AJ176" i="174"/>
  <c r="C219" i="174"/>
  <c r="B226" i="174"/>
  <c r="F355" i="174"/>
  <c r="G355" i="174"/>
  <c r="E497" i="174"/>
  <c r="AI68" i="174"/>
  <c r="G81" i="174"/>
  <c r="D81" i="174"/>
  <c r="C81" i="174"/>
  <c r="F81" i="174"/>
  <c r="AJ83" i="174"/>
  <c r="AY89" i="174"/>
  <c r="AG99" i="174"/>
  <c r="AS124" i="174"/>
  <c r="AT124" i="174"/>
  <c r="E195" i="174"/>
  <c r="D195" i="174"/>
  <c r="C195" i="174"/>
  <c r="B200" i="174"/>
  <c r="AJ253" i="174"/>
  <c r="AS262" i="174"/>
  <c r="AT262" i="174"/>
  <c r="BF5" i="174"/>
  <c r="BG6" i="174"/>
  <c r="AR13" i="174" s="1"/>
  <c r="J53" i="174"/>
  <c r="J51" i="174"/>
  <c r="J50" i="174"/>
  <c r="AT95" i="174"/>
  <c r="AS95" i="174"/>
  <c r="AS101" i="174"/>
  <c r="AT101" i="174"/>
  <c r="G143" i="174"/>
  <c r="F143" i="174"/>
  <c r="D143" i="174"/>
  <c r="E143" i="174"/>
  <c r="C143" i="174"/>
  <c r="AY190" i="174"/>
  <c r="B190" i="174"/>
  <c r="G203" i="174"/>
  <c r="F203" i="174"/>
  <c r="E203" i="174"/>
  <c r="C203" i="174"/>
  <c r="AJ273" i="174"/>
  <c r="AO273" i="174"/>
  <c r="AG291" i="174"/>
  <c r="AT291" i="174"/>
  <c r="AS291" i="174"/>
  <c r="AY301" i="174"/>
  <c r="B301" i="174"/>
  <c r="AY310" i="174"/>
  <c r="B310" i="174"/>
  <c r="AO418" i="174"/>
  <c r="AJ418" i="174"/>
  <c r="AS437" i="174"/>
  <c r="AT437" i="174"/>
  <c r="AG437" i="174"/>
  <c r="AT449" i="174"/>
  <c r="AS449" i="174"/>
  <c r="G484" i="174"/>
  <c r="F484" i="174"/>
  <c r="E484" i="174"/>
  <c r="C484" i="174"/>
  <c r="AY528" i="174"/>
  <c r="B528" i="174"/>
  <c r="G661" i="174"/>
  <c r="F661" i="174"/>
  <c r="E661" i="174"/>
  <c r="AG221" i="174"/>
  <c r="AT221" i="174"/>
  <c r="AS221" i="174"/>
  <c r="E297" i="174"/>
  <c r="G297" i="174"/>
  <c r="F297" i="174"/>
  <c r="D297" i="174"/>
  <c r="C297" i="174"/>
  <c r="E14" i="174"/>
  <c r="AG38" i="174"/>
  <c r="AJ76" i="174"/>
  <c r="AY189" i="174"/>
  <c r="B189" i="174"/>
  <c r="C223" i="174"/>
  <c r="G223" i="174"/>
  <c r="D223" i="174"/>
  <c r="F223" i="174"/>
  <c r="E223" i="174"/>
  <c r="AJ277" i="174"/>
  <c r="AJ20" i="174"/>
  <c r="AO20" i="174"/>
  <c r="AQ87" i="174"/>
  <c r="AJ87" i="174"/>
  <c r="AG109" i="174"/>
  <c r="AS109" i="174"/>
  <c r="AT109" i="174"/>
  <c r="E270" i="174"/>
  <c r="AY27" i="174"/>
  <c r="B27" i="174"/>
  <c r="AY50" i="174"/>
  <c r="AT138" i="174"/>
  <c r="AS138" i="174"/>
  <c r="AG138" i="174"/>
  <c r="F162" i="174"/>
  <c r="E162" i="174"/>
  <c r="G162" i="174"/>
  <c r="C162" i="174"/>
  <c r="D162" i="174"/>
  <c r="AQ66" i="174"/>
  <c r="AO66" i="174"/>
  <c r="AO71" i="174"/>
  <c r="AJ71" i="174"/>
  <c r="AJ97" i="174"/>
  <c r="B112" i="174"/>
  <c r="AY112" i="174"/>
  <c r="AG118" i="174"/>
  <c r="AS134" i="174"/>
  <c r="AG134" i="174"/>
  <c r="B137" i="174"/>
  <c r="AJ167" i="174"/>
  <c r="AO167" i="174"/>
  <c r="AT187" i="174"/>
  <c r="AS187" i="174"/>
  <c r="AT192" i="174"/>
  <c r="AS192" i="174"/>
  <c r="AG192" i="174"/>
  <c r="G262" i="174"/>
  <c r="AT302" i="174"/>
  <c r="AS302" i="174"/>
  <c r="AG302" i="174"/>
  <c r="G311" i="174"/>
  <c r="E311" i="174"/>
  <c r="F311" i="174"/>
  <c r="D311" i="174"/>
  <c r="F380" i="174"/>
  <c r="E380" i="174"/>
  <c r="D380" i="174"/>
  <c r="C380" i="174"/>
  <c r="G380" i="174"/>
  <c r="E440" i="174"/>
  <c r="D440" i="174"/>
  <c r="C440" i="174"/>
  <c r="G440" i="174"/>
  <c r="AT458" i="174"/>
  <c r="AG458" i="174"/>
  <c r="AS458" i="174"/>
  <c r="AI179" i="174"/>
  <c r="B24" i="174"/>
  <c r="E81" i="174"/>
  <c r="AT91" i="174"/>
  <c r="AG91" i="174"/>
  <c r="AS91" i="174"/>
  <c r="AJ99" i="174"/>
  <c r="AO99" i="174"/>
  <c r="K52" i="174"/>
  <c r="K49" i="174"/>
  <c r="K53" i="174"/>
  <c r="K51" i="174"/>
  <c r="K50" i="174"/>
  <c r="AG48" i="174"/>
  <c r="AT48" i="174"/>
  <c r="AS48" i="174"/>
  <c r="AG95" i="174"/>
  <c r="AT98" i="174"/>
  <c r="AS98" i="174"/>
  <c r="AG101" i="174"/>
  <c r="AY110" i="174"/>
  <c r="AY115" i="174"/>
  <c r="AJ123" i="174"/>
  <c r="AT134" i="174"/>
  <c r="AJ145" i="174"/>
  <c r="D203" i="174"/>
  <c r="AG243" i="174"/>
  <c r="AT243" i="174"/>
  <c r="AS243" i="174"/>
  <c r="AS260" i="174"/>
  <c r="AT260" i="174"/>
  <c r="AS261" i="174"/>
  <c r="AT261" i="174"/>
  <c r="AJ266" i="174"/>
  <c r="AO266" i="174"/>
  <c r="G371" i="174"/>
  <c r="F371" i="174"/>
  <c r="E371" i="174"/>
  <c r="E391" i="174"/>
  <c r="D391" i="174"/>
  <c r="F391" i="174"/>
  <c r="G391" i="174"/>
  <c r="AO392" i="174"/>
  <c r="AJ392" i="174"/>
  <c r="AG449" i="174"/>
  <c r="D484" i="174"/>
  <c r="AJ504" i="174"/>
  <c r="C661" i="174"/>
  <c r="AJ700" i="174"/>
  <c r="B37" i="174"/>
  <c r="E204" i="174"/>
  <c r="D204" i="174"/>
  <c r="G204" i="174"/>
  <c r="F204" i="174"/>
  <c r="C204" i="174"/>
  <c r="G230" i="174"/>
  <c r="E230" i="174"/>
  <c r="F230" i="174"/>
  <c r="D230" i="174"/>
  <c r="C230" i="174"/>
  <c r="AJ312" i="174"/>
  <c r="B19" i="174"/>
  <c r="AJ160" i="174"/>
  <c r="AJ538" i="174"/>
  <c r="AO538" i="174"/>
  <c r="J30" i="174"/>
  <c r="J54" i="174" s="1"/>
  <c r="J27" i="174"/>
  <c r="J34" i="174"/>
  <c r="J25" i="174"/>
  <c r="J29" i="174"/>
  <c r="J36" i="174"/>
  <c r="J31" i="174"/>
  <c r="J32" i="174"/>
  <c r="J28" i="174"/>
  <c r="J26" i="174"/>
  <c r="J15" i="174"/>
  <c r="G33" i="174"/>
  <c r="E33" i="174"/>
  <c r="D33" i="174"/>
  <c r="C33" i="174"/>
  <c r="AO48" i="174"/>
  <c r="AJ48" i="174"/>
  <c r="AI50" i="174"/>
  <c r="AY52" i="174"/>
  <c r="AO55" i="174"/>
  <c r="AJ55" i="174"/>
  <c r="K70" i="174"/>
  <c r="AS81" i="174"/>
  <c r="AG81" i="174"/>
  <c r="G93" i="174"/>
  <c r="F93" i="174"/>
  <c r="AG98" i="174"/>
  <c r="G100" i="174"/>
  <c r="F100" i="174"/>
  <c r="C100" i="174"/>
  <c r="E100" i="174"/>
  <c r="D100" i="174"/>
  <c r="AY105" i="174"/>
  <c r="AT106" i="174"/>
  <c r="AS106" i="174"/>
  <c r="AG106" i="174"/>
  <c r="AJ155" i="174"/>
  <c r="AY158" i="174"/>
  <c r="AG165" i="174"/>
  <c r="AS165" i="174"/>
  <c r="AT165" i="174"/>
  <c r="AG190" i="174"/>
  <c r="AS190" i="174"/>
  <c r="AT190" i="174"/>
  <c r="F198" i="174"/>
  <c r="AG203" i="174"/>
  <c r="AT203" i="174"/>
  <c r="AS203" i="174"/>
  <c r="G208" i="174"/>
  <c r="F208" i="174"/>
  <c r="AY215" i="174"/>
  <c r="B236" i="174"/>
  <c r="AY236" i="174"/>
  <c r="AT259" i="174"/>
  <c r="AS259" i="174"/>
  <c r="AG260" i="174"/>
  <c r="AG261" i="174"/>
  <c r="AJ265" i="174"/>
  <c r="B306" i="174"/>
  <c r="AY306" i="174"/>
  <c r="AJ320" i="174"/>
  <c r="B323" i="174"/>
  <c r="AJ334" i="174"/>
  <c r="AJ337" i="174"/>
  <c r="D354" i="174"/>
  <c r="G354" i="174"/>
  <c r="F354" i="174"/>
  <c r="C354" i="174"/>
  <c r="E354" i="174"/>
  <c r="C371" i="174"/>
  <c r="G390" i="174"/>
  <c r="F390" i="174"/>
  <c r="E390" i="174"/>
  <c r="D390" i="174"/>
  <c r="C391" i="174"/>
  <c r="G448" i="174"/>
  <c r="AT499" i="174"/>
  <c r="AS499" i="174"/>
  <c r="F506" i="174"/>
  <c r="E506" i="174"/>
  <c r="D506" i="174"/>
  <c r="G506" i="174"/>
  <c r="C506" i="174"/>
  <c r="AG598" i="174"/>
  <c r="AS598" i="174"/>
  <c r="AT598" i="174"/>
  <c r="D661" i="174"/>
  <c r="E668" i="174"/>
  <c r="C668" i="174"/>
  <c r="G668" i="174"/>
  <c r="F668" i="174"/>
  <c r="AT104" i="174"/>
  <c r="AS104" i="174"/>
  <c r="AO140" i="174"/>
  <c r="AJ140" i="174"/>
  <c r="B180" i="174"/>
  <c r="AT226" i="174"/>
  <c r="AG226" i="174"/>
  <c r="AY234" i="174"/>
  <c r="B234" i="174"/>
  <c r="AT249" i="174"/>
  <c r="AS249" i="174"/>
  <c r="AY256" i="174"/>
  <c r="B256" i="174"/>
  <c r="AT290" i="174"/>
  <c r="AS290" i="174"/>
  <c r="F305" i="174"/>
  <c r="E305" i="174"/>
  <c r="G305" i="174"/>
  <c r="C305" i="174"/>
  <c r="D305" i="174"/>
  <c r="AT319" i="174"/>
  <c r="AS319" i="174"/>
  <c r="AG319" i="174"/>
  <c r="G353" i="174"/>
  <c r="C353" i="174"/>
  <c r="AY410" i="174"/>
  <c r="B410" i="174"/>
  <c r="D424" i="174"/>
  <c r="G424" i="174"/>
  <c r="F424" i="174"/>
  <c r="C424" i="174"/>
  <c r="E424" i="174"/>
  <c r="AY443" i="174"/>
  <c r="B443" i="174"/>
  <c r="F490" i="174"/>
  <c r="G490" i="174"/>
  <c r="E490" i="174"/>
  <c r="D490" i="174"/>
  <c r="AG528" i="174"/>
  <c r="AS528" i="174"/>
  <c r="AT528" i="174"/>
  <c r="AY664" i="174"/>
  <c r="B664" i="174"/>
  <c r="AT698" i="174"/>
  <c r="AS698" i="174"/>
  <c r="B15" i="174"/>
  <c r="AY17" i="174"/>
  <c r="W35" i="174"/>
  <c r="W31" i="174"/>
  <c r="W28" i="174"/>
  <c r="W15" i="174"/>
  <c r="W32" i="174"/>
  <c r="AT63" i="174"/>
  <c r="AS63" i="174"/>
  <c r="AY74" i="174"/>
  <c r="AJ94" i="174"/>
  <c r="AG105" i="174"/>
  <c r="AT105" i="174"/>
  <c r="AS105" i="174"/>
  <c r="B116" i="174"/>
  <c r="B213" i="174"/>
  <c r="G240" i="174"/>
  <c r="E240" i="174"/>
  <c r="D240" i="174"/>
  <c r="AT248" i="174"/>
  <c r="AS248" i="174"/>
  <c r="AT250" i="174"/>
  <c r="AS250" i="174"/>
  <c r="B267" i="174"/>
  <c r="AG275" i="174"/>
  <c r="AG290" i="174"/>
  <c r="AJ302" i="174"/>
  <c r="AO302" i="174"/>
  <c r="AT311" i="174"/>
  <c r="AS311" i="174"/>
  <c r="AS315" i="174"/>
  <c r="AT315" i="174"/>
  <c r="AJ328" i="174"/>
  <c r="AT336" i="174"/>
  <c r="AS336" i="174"/>
  <c r="AG336" i="174"/>
  <c r="AJ345" i="174"/>
  <c r="AY352" i="174"/>
  <c r="B352" i="174"/>
  <c r="D353" i="174"/>
  <c r="F364" i="174"/>
  <c r="E364" i="174"/>
  <c r="D370" i="174"/>
  <c r="E370" i="174"/>
  <c r="C370" i="174"/>
  <c r="B382" i="174"/>
  <c r="AJ383" i="174"/>
  <c r="G385" i="174"/>
  <c r="F385" i="174"/>
  <c r="D385" i="174"/>
  <c r="C385" i="174"/>
  <c r="E385" i="174"/>
  <c r="AJ386" i="174"/>
  <c r="AJ403" i="174"/>
  <c r="AO403" i="174"/>
  <c r="AJ414" i="174"/>
  <c r="AJ444" i="174"/>
  <c r="D475" i="174"/>
  <c r="G475" i="174"/>
  <c r="C475" i="174"/>
  <c r="AO480" i="174"/>
  <c r="AJ480" i="174"/>
  <c r="C490" i="174"/>
  <c r="AJ528" i="174"/>
  <c r="AO528" i="174"/>
  <c r="C530" i="174"/>
  <c r="G530" i="174"/>
  <c r="F530" i="174"/>
  <c r="E530" i="174"/>
  <c r="D530" i="174"/>
  <c r="E576" i="174"/>
  <c r="D576" i="174"/>
  <c r="C576" i="174"/>
  <c r="G576" i="174"/>
  <c r="F576" i="174"/>
  <c r="D613" i="174"/>
  <c r="C613" i="174"/>
  <c r="G613" i="174"/>
  <c r="F613" i="174"/>
  <c r="G629" i="174"/>
  <c r="D629" i="174"/>
  <c r="E629" i="174"/>
  <c r="F629" i="174"/>
  <c r="C629" i="174"/>
  <c r="AY660" i="174"/>
  <c r="B660" i="174"/>
  <c r="AG698" i="174"/>
  <c r="U49" i="174"/>
  <c r="U43" i="174"/>
  <c r="U47" i="174"/>
  <c r="U46" i="174"/>
  <c r="U44" i="174"/>
  <c r="U40" i="174"/>
  <c r="AJ58" i="174"/>
  <c r="AO58" i="174"/>
  <c r="D61" i="174"/>
  <c r="B174" i="174"/>
  <c r="AG235" i="174"/>
  <c r="C240" i="174"/>
  <c r="AG315" i="174"/>
  <c r="C364" i="174"/>
  <c r="AS402" i="174"/>
  <c r="AG402" i="174"/>
  <c r="AG417" i="174"/>
  <c r="AJ437" i="174"/>
  <c r="B446" i="174"/>
  <c r="AJ472" i="174"/>
  <c r="B622" i="174"/>
  <c r="AY622" i="174"/>
  <c r="AJ27" i="174"/>
  <c r="B29" i="174"/>
  <c r="E61" i="174"/>
  <c r="C175" i="174"/>
  <c r="C224" i="174"/>
  <c r="AY245" i="174"/>
  <c r="B245" i="174"/>
  <c r="AJ258" i="174"/>
  <c r="F274" i="174"/>
  <c r="E274" i="174"/>
  <c r="G274" i="174"/>
  <c r="D274" i="174"/>
  <c r="C274" i="174"/>
  <c r="AJ275" i="174"/>
  <c r="AT332" i="174"/>
  <c r="AS332" i="174"/>
  <c r="F353" i="174"/>
  <c r="G370" i="174"/>
  <c r="AJ394" i="174"/>
  <c r="AO394" i="174"/>
  <c r="G409" i="174"/>
  <c r="F409" i="174"/>
  <c r="C409" i="174"/>
  <c r="G463" i="174"/>
  <c r="D463" i="174"/>
  <c r="C463" i="174"/>
  <c r="AO607" i="174"/>
  <c r="AJ607" i="174"/>
  <c r="AS618" i="174"/>
  <c r="AT618" i="174"/>
  <c r="AJ23" i="174"/>
  <c r="U53" i="174"/>
  <c r="F61" i="174"/>
  <c r="AJ72" i="174"/>
  <c r="U77" i="174"/>
  <c r="U90" i="174"/>
  <c r="U83" i="174"/>
  <c r="U79" i="174"/>
  <c r="U75" i="174"/>
  <c r="B75" i="174" s="1"/>
  <c r="U82" i="174"/>
  <c r="U87" i="174"/>
  <c r="B87" i="174" s="1"/>
  <c r="AO91" i="174"/>
  <c r="G117" i="174"/>
  <c r="AO119" i="174"/>
  <c r="AY152" i="174"/>
  <c r="AO157" i="174"/>
  <c r="AY169" i="174"/>
  <c r="B169" i="174"/>
  <c r="F170" i="174"/>
  <c r="E170" i="174"/>
  <c r="G170" i="174"/>
  <c r="D170" i="174"/>
  <c r="AY182" i="174"/>
  <c r="F205" i="174"/>
  <c r="E205" i="174"/>
  <c r="C205" i="174"/>
  <c r="AG225" i="174"/>
  <c r="AS225" i="174"/>
  <c r="AG268" i="174"/>
  <c r="AT268" i="174"/>
  <c r="AS268" i="174"/>
  <c r="G298" i="174"/>
  <c r="F298" i="174"/>
  <c r="AJ24" i="174"/>
  <c r="AY82" i="174"/>
  <c r="D123" i="174"/>
  <c r="AG129" i="174"/>
  <c r="AJ132" i="174"/>
  <c r="B144" i="174"/>
  <c r="D205" i="174"/>
  <c r="E232" i="174"/>
  <c r="D232" i="174"/>
  <c r="F232" i="174"/>
  <c r="C232" i="174"/>
  <c r="E255" i="174"/>
  <c r="B284" i="174"/>
  <c r="AT326" i="174"/>
  <c r="AS326" i="174"/>
  <c r="AJ439" i="174"/>
  <c r="AO439" i="174"/>
  <c r="AY19" i="174"/>
  <c r="AY37" i="174"/>
  <c r="AJ41" i="174"/>
  <c r="U42" i="174"/>
  <c r="AY43" i="174"/>
  <c r="W53" i="174"/>
  <c r="AY54" i="174"/>
  <c r="AO62" i="174"/>
  <c r="W87" i="174"/>
  <c r="W85" i="174"/>
  <c r="W86" i="174"/>
  <c r="B85" i="174"/>
  <c r="J88" i="174"/>
  <c r="J92" i="174" s="1"/>
  <c r="AY88" i="174"/>
  <c r="F91" i="174"/>
  <c r="AO104" i="174"/>
  <c r="AT108" i="174"/>
  <c r="AS108" i="174"/>
  <c r="E123" i="174"/>
  <c r="G175" i="174"/>
  <c r="B183" i="174"/>
  <c r="AS200" i="174"/>
  <c r="G205" i="174"/>
  <c r="AJ217" i="174"/>
  <c r="G232" i="174"/>
  <c r="G244" i="174"/>
  <c r="D244" i="174"/>
  <c r="C244" i="174"/>
  <c r="AT246" i="174"/>
  <c r="AS246" i="174"/>
  <c r="F255" i="174"/>
  <c r="AY262" i="174"/>
  <c r="AY265" i="174"/>
  <c r="B265" i="174"/>
  <c r="AO276" i="174"/>
  <c r="AJ289" i="174"/>
  <c r="AO295" i="174"/>
  <c r="D298" i="174"/>
  <c r="B308" i="174"/>
  <c r="AJ310" i="174"/>
  <c r="AY321" i="174"/>
  <c r="B321" i="174"/>
  <c r="C325" i="174"/>
  <c r="AG326" i="174"/>
  <c r="AJ344" i="174"/>
  <c r="E358" i="174"/>
  <c r="D358" i="174"/>
  <c r="C363" i="174"/>
  <c r="AO382" i="174"/>
  <c r="AJ382" i="174"/>
  <c r="AO393" i="174"/>
  <c r="AJ393" i="174"/>
  <c r="F396" i="174"/>
  <c r="E396" i="174"/>
  <c r="G396" i="174"/>
  <c r="C396" i="174"/>
  <c r="D396" i="174"/>
  <c r="D430" i="174"/>
  <c r="AO435" i="174"/>
  <c r="AJ435" i="174"/>
  <c r="AT456" i="174"/>
  <c r="AS456" i="174"/>
  <c r="B459" i="174"/>
  <c r="AT464" i="174"/>
  <c r="AS464" i="174"/>
  <c r="AG464" i="174"/>
  <c r="D474" i="174"/>
  <c r="AJ475" i="174"/>
  <c r="AO475" i="174"/>
  <c r="F492" i="174"/>
  <c r="E492" i="174"/>
  <c r="C492" i="174"/>
  <c r="G492" i="174"/>
  <c r="D492" i="174"/>
  <c r="B508" i="174"/>
  <c r="AY508" i="174"/>
  <c r="AJ509" i="174"/>
  <c r="AO509" i="174"/>
  <c r="C511" i="174"/>
  <c r="AO515" i="174"/>
  <c r="AO519" i="174"/>
  <c r="E546" i="174"/>
  <c r="AO555" i="174"/>
  <c r="AY585" i="174"/>
  <c r="D587" i="174"/>
  <c r="F587" i="174"/>
  <c r="E587" i="174"/>
  <c r="C587" i="174"/>
  <c r="AJ596" i="174"/>
  <c r="AT616" i="174"/>
  <c r="AS616" i="174"/>
  <c r="AG616" i="174"/>
  <c r="D632" i="174"/>
  <c r="E632" i="174"/>
  <c r="F632" i="174"/>
  <c r="C632" i="174"/>
  <c r="G650" i="174"/>
  <c r="E650" i="174"/>
  <c r="F650" i="174"/>
  <c r="D650" i="174"/>
  <c r="AY688" i="174"/>
  <c r="B688" i="174"/>
  <c r="AO697" i="174"/>
  <c r="AJ697" i="174"/>
  <c r="B21" i="174"/>
  <c r="AO22" i="174"/>
  <c r="W25" i="174"/>
  <c r="AJ33" i="174"/>
  <c r="AB42" i="174"/>
  <c r="AJ42" i="174" s="1"/>
  <c r="C44" i="174"/>
  <c r="F44" i="174"/>
  <c r="W50" i="174"/>
  <c r="W54" i="174" s="1"/>
  <c r="AS58" i="174"/>
  <c r="I75" i="174"/>
  <c r="B77" i="174"/>
  <c r="AO80" i="174"/>
  <c r="AY100" i="174"/>
  <c r="AG108" i="174"/>
  <c r="AY140" i="174"/>
  <c r="AS157" i="174"/>
  <c r="AG157" i="174"/>
  <c r="B164" i="174"/>
  <c r="AT172" i="174"/>
  <c r="AS172" i="174"/>
  <c r="B184" i="174"/>
  <c r="AY192" i="174"/>
  <c r="AO196" i="174"/>
  <c r="AT200" i="174"/>
  <c r="AY220" i="174"/>
  <c r="AT233" i="174"/>
  <c r="AS233" i="174"/>
  <c r="AG233" i="174"/>
  <c r="E244" i="174"/>
  <c r="AG246" i="174"/>
  <c r="AO249" i="174"/>
  <c r="AS267" i="174"/>
  <c r="AG267" i="174"/>
  <c r="AT267" i="174"/>
  <c r="AJ278" i="174"/>
  <c r="C282" i="174"/>
  <c r="AS293" i="174"/>
  <c r="AT293" i="174"/>
  <c r="E298" i="174"/>
  <c r="AJ318" i="174"/>
  <c r="C358" i="174"/>
  <c r="AS359" i="174"/>
  <c r="AT359" i="174"/>
  <c r="AJ360" i="174"/>
  <c r="E363" i="174"/>
  <c r="AY381" i="174"/>
  <c r="B381" i="174"/>
  <c r="AG396" i="174"/>
  <c r="AT396" i="174"/>
  <c r="AS396" i="174"/>
  <c r="G434" i="174"/>
  <c r="F434" i="174"/>
  <c r="E434" i="174"/>
  <c r="D434" i="174"/>
  <c r="AG456" i="174"/>
  <c r="AY462" i="174"/>
  <c r="B462" i="174"/>
  <c r="B489" i="174"/>
  <c r="AY489" i="174"/>
  <c r="D538" i="174"/>
  <c r="C538" i="174"/>
  <c r="F546" i="174"/>
  <c r="AY554" i="174"/>
  <c r="B554" i="174"/>
  <c r="G587" i="174"/>
  <c r="AJ595" i="174"/>
  <c r="G632" i="174"/>
  <c r="AY636" i="174"/>
  <c r="B644" i="174"/>
  <c r="AY644" i="174"/>
  <c r="C650" i="174"/>
  <c r="AO653" i="174"/>
  <c r="AJ653" i="174"/>
  <c r="AY673" i="174"/>
  <c r="B673" i="174"/>
  <c r="B69" i="174"/>
  <c r="AY69" i="174"/>
  <c r="AQ85" i="174"/>
  <c r="AO85" i="174"/>
  <c r="AJ85" i="174"/>
  <c r="AO190" i="174"/>
  <c r="AJ190" i="174"/>
  <c r="AJ219" i="174"/>
  <c r="AO219" i="174"/>
  <c r="AJ251" i="174"/>
  <c r="AO251" i="174"/>
  <c r="AT258" i="174"/>
  <c r="AS258" i="174"/>
  <c r="AS276" i="174"/>
  <c r="AT276" i="174"/>
  <c r="G348" i="174"/>
  <c r="D348" i="174"/>
  <c r="C348" i="174"/>
  <c r="F348" i="174"/>
  <c r="AG356" i="174"/>
  <c r="AS356" i="174"/>
  <c r="AT356" i="174"/>
  <c r="G389" i="174"/>
  <c r="D389" i="174"/>
  <c r="F389" i="174"/>
  <c r="E389" i="174"/>
  <c r="AS658" i="174"/>
  <c r="AG658" i="174"/>
  <c r="AT658" i="174"/>
  <c r="W49" i="174"/>
  <c r="AG58" i="174"/>
  <c r="C61" i="174"/>
  <c r="AG62" i="174"/>
  <c r="J83" i="174"/>
  <c r="J75" i="174"/>
  <c r="AG104" i="174"/>
  <c r="D117" i="174"/>
  <c r="B151" i="174"/>
  <c r="AG249" i="174"/>
  <c r="E348" i="174"/>
  <c r="W30" i="174"/>
  <c r="W33" i="174"/>
  <c r="W37" i="174" s="1"/>
  <c r="U41" i="174"/>
  <c r="J87" i="174"/>
  <c r="B122" i="174"/>
  <c r="AJ194" i="174"/>
  <c r="F225" i="174"/>
  <c r="E225" i="174"/>
  <c r="G225" i="174"/>
  <c r="D225" i="174"/>
  <c r="F370" i="174"/>
  <c r="I83" i="174"/>
  <c r="B83" i="174" s="1"/>
  <c r="I90" i="174"/>
  <c r="AQ86" i="174"/>
  <c r="AO86" i="174"/>
  <c r="F117" i="174"/>
  <c r="AY117" i="174"/>
  <c r="AO137" i="174"/>
  <c r="AJ137" i="174"/>
  <c r="AG207" i="174"/>
  <c r="C225" i="174"/>
  <c r="AT465" i="174"/>
  <c r="AS465" i="174"/>
  <c r="AG135" i="174"/>
  <c r="F175" i="174"/>
  <c r="C298" i="174"/>
  <c r="AJ354" i="174"/>
  <c r="AO354" i="174"/>
  <c r="F412" i="174"/>
  <c r="E412" i="174"/>
  <c r="G412" i="174"/>
  <c r="D412" i="174"/>
  <c r="C430" i="174"/>
  <c r="G430" i="174"/>
  <c r="F430" i="174"/>
  <c r="AJ443" i="174"/>
  <c r="F463" i="174"/>
  <c r="AJ466" i="174"/>
  <c r="G38" i="174"/>
  <c r="F38" i="174"/>
  <c r="D38" i="174"/>
  <c r="D45" i="174"/>
  <c r="C45" i="174"/>
  <c r="AS62" i="174"/>
  <c r="AO106" i="174"/>
  <c r="B125" i="174"/>
  <c r="AY125" i="174"/>
  <c r="AY161" i="174"/>
  <c r="B161" i="174"/>
  <c r="W196" i="174"/>
  <c r="W189" i="174"/>
  <c r="W183" i="174"/>
  <c r="W179" i="174"/>
  <c r="W192" i="174"/>
  <c r="W184" i="174"/>
  <c r="W191" i="174"/>
  <c r="W198" i="174"/>
  <c r="AO205" i="174"/>
  <c r="AJ205" i="174"/>
  <c r="F221" i="174"/>
  <c r="E221" i="174"/>
  <c r="G221" i="174"/>
  <c r="AS226" i="174"/>
  <c r="F244" i="174"/>
  <c r="AO247" i="174"/>
  <c r="AO248" i="174"/>
  <c r="F253" i="174"/>
  <c r="E253" i="174"/>
  <c r="AS255" i="174"/>
  <c r="AT255" i="174"/>
  <c r="F272" i="174"/>
  <c r="E272" i="174"/>
  <c r="G272" i="174"/>
  <c r="F363" i="174"/>
  <c r="AS417" i="174"/>
  <c r="C20" i="174"/>
  <c r="W34" i="174"/>
  <c r="C38" i="174"/>
  <c r="E44" i="174"/>
  <c r="E45" i="174"/>
  <c r="C55" i="174"/>
  <c r="W75" i="174"/>
  <c r="B357" i="174"/>
  <c r="G358" i="174"/>
  <c r="C362" i="174"/>
  <c r="G363" i="174"/>
  <c r="G372" i="174"/>
  <c r="F372" i="174"/>
  <c r="D387" i="174"/>
  <c r="C387" i="174"/>
  <c r="C425" i="174"/>
  <c r="G425" i="174"/>
  <c r="D425" i="174"/>
  <c r="AY438" i="174"/>
  <c r="B438" i="174"/>
  <c r="AG450" i="174"/>
  <c r="B455" i="174"/>
  <c r="AY455" i="174"/>
  <c r="E468" i="174"/>
  <c r="E488" i="174"/>
  <c r="G488" i="174"/>
  <c r="F488" i="174"/>
  <c r="D488" i="174"/>
  <c r="B499" i="174"/>
  <c r="B507" i="174"/>
  <c r="F538" i="174"/>
  <c r="AJ551" i="174"/>
  <c r="AY581" i="174"/>
  <c r="B581" i="174"/>
  <c r="E637" i="174"/>
  <c r="C637" i="174"/>
  <c r="G637" i="174"/>
  <c r="AG647" i="174"/>
  <c r="AT647" i="174"/>
  <c r="AS647" i="174"/>
  <c r="AS675" i="174"/>
  <c r="AT675" i="174"/>
  <c r="AG675" i="174"/>
  <c r="B682" i="174"/>
  <c r="AY682" i="174"/>
  <c r="AJ685" i="174"/>
  <c r="AG63" i="174"/>
  <c r="K91" i="174"/>
  <c r="K86" i="174"/>
  <c r="K90" i="174"/>
  <c r="K87" i="174"/>
  <c r="K83" i="174"/>
  <c r="AJ112" i="174"/>
  <c r="E117" i="174"/>
  <c r="AY147" i="174"/>
  <c r="D179" i="174"/>
  <c r="C179" i="174"/>
  <c r="G224" i="174"/>
  <c r="E224" i="174"/>
  <c r="AG248" i="174"/>
  <c r="AG250" i="174"/>
  <c r="AG311" i="174"/>
  <c r="E326" i="174"/>
  <c r="C326" i="174"/>
  <c r="D326" i="174"/>
  <c r="AG341" i="174"/>
  <c r="AS341" i="174"/>
  <c r="AT341" i="174"/>
  <c r="E353" i="174"/>
  <c r="AT365" i="174"/>
  <c r="AS365" i="174"/>
  <c r="AY439" i="174"/>
  <c r="B439" i="174"/>
  <c r="AS443" i="174"/>
  <c r="AT443" i="174"/>
  <c r="AG447" i="174"/>
  <c r="AS447" i="174"/>
  <c r="E475" i="174"/>
  <c r="AG493" i="174"/>
  <c r="AT493" i="174"/>
  <c r="AS493" i="174"/>
  <c r="AJ523" i="174"/>
  <c r="AO523" i="174"/>
  <c r="AS563" i="174"/>
  <c r="AT563" i="174"/>
  <c r="AG563" i="174"/>
  <c r="C566" i="174"/>
  <c r="G566" i="174"/>
  <c r="F566" i="174"/>
  <c r="D592" i="174"/>
  <c r="F592" i="174"/>
  <c r="E592" i="174"/>
  <c r="G592" i="174"/>
  <c r="E613" i="174"/>
  <c r="G625" i="174"/>
  <c r="D625" i="174"/>
  <c r="F625" i="174"/>
  <c r="E625" i="174"/>
  <c r="AJ39" i="174"/>
  <c r="AS132" i="174"/>
  <c r="AG132" i="174"/>
  <c r="AT132" i="174"/>
  <c r="AG133" i="174"/>
  <c r="F178" i="174"/>
  <c r="E178" i="174"/>
  <c r="C178" i="174"/>
  <c r="B181" i="174"/>
  <c r="AY181" i="174"/>
  <c r="AG208" i="174"/>
  <c r="AY239" i="174"/>
  <c r="B239" i="174"/>
  <c r="F240" i="174"/>
  <c r="AJ269" i="174"/>
  <c r="AO269" i="174"/>
  <c r="AY287" i="174"/>
  <c r="B287" i="174"/>
  <c r="F309" i="174"/>
  <c r="E309" i="174"/>
  <c r="G309" i="174"/>
  <c r="F326" i="174"/>
  <c r="AJ336" i="174"/>
  <c r="D364" i="174"/>
  <c r="G399" i="174"/>
  <c r="F399" i="174"/>
  <c r="B427" i="174"/>
  <c r="D435" i="174"/>
  <c r="F435" i="174"/>
  <c r="E435" i="174"/>
  <c r="G435" i="174"/>
  <c r="AG443" i="174"/>
  <c r="F475" i="174"/>
  <c r="G482" i="174"/>
  <c r="E482" i="174"/>
  <c r="F482" i="174"/>
  <c r="D482" i="174"/>
  <c r="C482" i="174"/>
  <c r="AO493" i="174"/>
  <c r="AJ493" i="174"/>
  <c r="D566" i="174"/>
  <c r="C592" i="174"/>
  <c r="BK3" i="174"/>
  <c r="AJ21" i="174"/>
  <c r="AI32" i="174"/>
  <c r="B62" i="174"/>
  <c r="AJ63" i="174"/>
  <c r="E88" i="174"/>
  <c r="D88" i="174"/>
  <c r="D91" i="174"/>
  <c r="C91" i="174"/>
  <c r="AT114" i="174"/>
  <c r="AS114" i="174"/>
  <c r="AG114" i="174"/>
  <c r="C123" i="174"/>
  <c r="G123" i="174"/>
  <c r="D175" i="174"/>
  <c r="D178" i="174"/>
  <c r="F179" i="174"/>
  <c r="AJ218" i="174"/>
  <c r="D224" i="174"/>
  <c r="AJ250" i="174"/>
  <c r="D255" i="174"/>
  <c r="C255" i="174"/>
  <c r="AG257" i="174"/>
  <c r="AT257" i="174"/>
  <c r="AJ294" i="174"/>
  <c r="AJ301" i="174"/>
  <c r="C309" i="174"/>
  <c r="G326" i="174"/>
  <c r="AG332" i="174"/>
  <c r="AY347" i="174"/>
  <c r="B347" i="174"/>
  <c r="G364" i="174"/>
  <c r="AS382" i="174"/>
  <c r="AT382" i="174"/>
  <c r="C399" i="174"/>
  <c r="D409" i="174"/>
  <c r="B416" i="174"/>
  <c r="AG431" i="174"/>
  <c r="C435" i="174"/>
  <c r="AS436" i="174"/>
  <c r="AG436" i="174"/>
  <c r="AT436" i="174"/>
  <c r="AG460" i="174"/>
  <c r="AT460" i="174"/>
  <c r="AS460" i="174"/>
  <c r="E463" i="174"/>
  <c r="AG465" i="174"/>
  <c r="F474" i="174"/>
  <c r="G474" i="174"/>
  <c r="AO479" i="174"/>
  <c r="AJ479" i="174"/>
  <c r="AT509" i="174"/>
  <c r="AS509" i="174"/>
  <c r="G518" i="174"/>
  <c r="C518" i="174"/>
  <c r="D518" i="174"/>
  <c r="F518" i="174"/>
  <c r="G560" i="174"/>
  <c r="D560" i="174"/>
  <c r="F560" i="174"/>
  <c r="E560" i="174"/>
  <c r="C560" i="174"/>
  <c r="AJ563" i="174"/>
  <c r="E566" i="174"/>
  <c r="AO567" i="174"/>
  <c r="AJ567" i="174"/>
  <c r="AS592" i="174"/>
  <c r="AG592" i="174"/>
  <c r="AT592" i="174"/>
  <c r="AY616" i="174"/>
  <c r="B616" i="174"/>
  <c r="AG618" i="174"/>
  <c r="AO676" i="174"/>
  <c r="AJ676" i="174"/>
  <c r="AY691" i="174"/>
  <c r="B691" i="174"/>
  <c r="D696" i="174"/>
  <c r="C696" i="174"/>
  <c r="G696" i="174"/>
  <c r="U50" i="174"/>
  <c r="U54" i="174" s="1"/>
  <c r="B54" i="174" s="1"/>
  <c r="AG60" i="174"/>
  <c r="AY66" i="174"/>
  <c r="V85" i="174"/>
  <c r="V75" i="174"/>
  <c r="V86" i="174"/>
  <c r="V88" i="174"/>
  <c r="B84" i="174"/>
  <c r="AY84" i="174"/>
  <c r="V87" i="174"/>
  <c r="I88" i="174"/>
  <c r="I92" i="174" s="1"/>
  <c r="E91" i="174"/>
  <c r="AY123" i="174"/>
  <c r="AO139" i="174"/>
  <c r="D160" i="174"/>
  <c r="C160" i="174"/>
  <c r="G160" i="174"/>
  <c r="F160" i="174"/>
  <c r="C170" i="174"/>
  <c r="AS171" i="174"/>
  <c r="AT171" i="174"/>
  <c r="G179" i="174"/>
  <c r="AG206" i="174"/>
  <c r="AJ207" i="174"/>
  <c r="AJ208" i="174"/>
  <c r="AJ216" i="174"/>
  <c r="G325" i="174"/>
  <c r="E325" i="174"/>
  <c r="F325" i="174"/>
  <c r="D331" i="174"/>
  <c r="C331" i="174"/>
  <c r="F331" i="174"/>
  <c r="E331" i="174"/>
  <c r="AJ348" i="174"/>
  <c r="AT364" i="174"/>
  <c r="AS364" i="174"/>
  <c r="B378" i="174"/>
  <c r="AG382" i="174"/>
  <c r="D399" i="174"/>
  <c r="E409" i="174"/>
  <c r="AJ413" i="174"/>
  <c r="C474" i="174"/>
  <c r="AG501" i="174"/>
  <c r="AT501" i="174"/>
  <c r="AS501" i="174"/>
  <c r="AG509" i="174"/>
  <c r="E511" i="174"/>
  <c r="D511" i="174"/>
  <c r="G511" i="174"/>
  <c r="E518" i="174"/>
  <c r="AO543" i="174"/>
  <c r="AJ543" i="174"/>
  <c r="C546" i="174"/>
  <c r="AJ549" i="174"/>
  <c r="B551" i="174"/>
  <c r="AY551" i="174"/>
  <c r="AS566" i="174"/>
  <c r="AT566" i="174"/>
  <c r="AG566" i="174"/>
  <c r="AJ588" i="174"/>
  <c r="AT602" i="174"/>
  <c r="AS602" i="174"/>
  <c r="E696" i="174"/>
  <c r="D168" i="174"/>
  <c r="C168" i="174"/>
  <c r="AG171" i="174"/>
  <c r="AB18" i="174"/>
  <c r="AJ18" i="174" s="1"/>
  <c r="W36" i="174"/>
  <c r="AY57" i="174"/>
  <c r="I71" i="174"/>
  <c r="I67" i="174"/>
  <c r="M63" i="174" s="1"/>
  <c r="I63" i="174"/>
  <c r="I59" i="174"/>
  <c r="I56" i="174"/>
  <c r="AJ73" i="174"/>
  <c r="AO73" i="174"/>
  <c r="K75" i="174"/>
  <c r="I82" i="174"/>
  <c r="J84" i="174"/>
  <c r="V90" i="174"/>
  <c r="AF90" i="174" s="1"/>
  <c r="AY156" i="174"/>
  <c r="D159" i="174"/>
  <c r="C159" i="174"/>
  <c r="G159" i="174"/>
  <c r="F159" i="174"/>
  <c r="F168" i="174"/>
  <c r="W181" i="174"/>
  <c r="AY186" i="174"/>
  <c r="B193" i="174"/>
  <c r="AY193" i="174"/>
  <c r="F264" i="174"/>
  <c r="E264" i="174"/>
  <c r="AO267" i="174"/>
  <c r="AJ267" i="174"/>
  <c r="D282" i="174"/>
  <c r="C303" i="174"/>
  <c r="G303" i="174"/>
  <c r="F303" i="174"/>
  <c r="G307" i="174"/>
  <c r="F307" i="174"/>
  <c r="D307" i="174"/>
  <c r="E307" i="174"/>
  <c r="AO309" i="174"/>
  <c r="AJ309" i="174"/>
  <c r="AS325" i="174"/>
  <c r="AT325" i="174"/>
  <c r="AO331" i="174"/>
  <c r="AJ331" i="174"/>
  <c r="F358" i="174"/>
  <c r="G377" i="174"/>
  <c r="F377" i="174"/>
  <c r="E377" i="174"/>
  <c r="D377" i="174"/>
  <c r="C377" i="174"/>
  <c r="AG388" i="174"/>
  <c r="AT388" i="174"/>
  <c r="AT402" i="174"/>
  <c r="C404" i="174"/>
  <c r="D404" i="174"/>
  <c r="AO410" i="174"/>
  <c r="AT423" i="174"/>
  <c r="AS423" i="174"/>
  <c r="AJ470" i="174"/>
  <c r="AO470" i="174"/>
  <c r="G473" i="174"/>
  <c r="F473" i="174"/>
  <c r="E473" i="174"/>
  <c r="F477" i="174"/>
  <c r="G477" i="174"/>
  <c r="E477" i="174"/>
  <c r="D477" i="174"/>
  <c r="C477" i="174"/>
  <c r="B485" i="174"/>
  <c r="AY485" i="174"/>
  <c r="AT529" i="174"/>
  <c r="AS529" i="174"/>
  <c r="AG529" i="174"/>
  <c r="B541" i="174"/>
  <c r="AY541" i="174"/>
  <c r="AS542" i="174"/>
  <c r="AG542" i="174"/>
  <c r="AT542" i="174"/>
  <c r="D545" i="174"/>
  <c r="G545" i="174"/>
  <c r="F545" i="174"/>
  <c r="G546" i="174"/>
  <c r="AT547" i="174"/>
  <c r="AG547" i="174"/>
  <c r="AS547" i="174"/>
  <c r="G578" i="174"/>
  <c r="F578" i="174"/>
  <c r="E578" i="174"/>
  <c r="G586" i="174"/>
  <c r="F586" i="174"/>
  <c r="E586" i="174"/>
  <c r="AS587" i="174"/>
  <c r="AT587" i="174"/>
  <c r="F594" i="174"/>
  <c r="E594" i="174"/>
  <c r="D594" i="174"/>
  <c r="C594" i="174"/>
  <c r="G594" i="174"/>
  <c r="AJ609" i="174"/>
  <c r="AO609" i="174"/>
  <c r="AS639" i="174"/>
  <c r="AG639" i="174"/>
  <c r="AT639" i="174"/>
  <c r="AY647" i="174"/>
  <c r="B647" i="174"/>
  <c r="AT688" i="174"/>
  <c r="AG688" i="174"/>
  <c r="AS688" i="174"/>
  <c r="AI52" i="174"/>
  <c r="K84" i="174"/>
  <c r="U88" i="174"/>
  <c r="U92" i="174" s="1"/>
  <c r="W90" i="174"/>
  <c r="I91" i="174"/>
  <c r="C101" i="174"/>
  <c r="AO114" i="174"/>
  <c r="D126" i="174"/>
  <c r="AO134" i="174"/>
  <c r="U144" i="174"/>
  <c r="AB141" i="174"/>
  <c r="AJ141" i="174" s="1"/>
  <c r="E159" i="174"/>
  <c r="G168" i="174"/>
  <c r="AJ173" i="174"/>
  <c r="B185" i="174"/>
  <c r="D191" i="174"/>
  <c r="AY194" i="174"/>
  <c r="B194" i="174"/>
  <c r="C202" i="174"/>
  <c r="AO210" i="174"/>
  <c r="C221" i="174"/>
  <c r="D229" i="174"/>
  <c r="AS235" i="174"/>
  <c r="AJ239" i="174"/>
  <c r="AY243" i="174"/>
  <c r="B243" i="174"/>
  <c r="AS244" i="174"/>
  <c r="AT244" i="174"/>
  <c r="C253" i="174"/>
  <c r="AG255" i="174"/>
  <c r="C263" i="174"/>
  <c r="C264" i="174"/>
  <c r="C272" i="174"/>
  <c r="AS275" i="174"/>
  <c r="G277" i="174"/>
  <c r="E277" i="174"/>
  <c r="F277" i="174"/>
  <c r="D277" i="174"/>
  <c r="C277" i="174"/>
  <c r="C280" i="174"/>
  <c r="E282" i="174"/>
  <c r="AJ288" i="174"/>
  <c r="G296" i="174"/>
  <c r="F296" i="174"/>
  <c r="AS301" i="174"/>
  <c r="D303" i="174"/>
  <c r="C307" i="174"/>
  <c r="B316" i="174"/>
  <c r="F320" i="174"/>
  <c r="E320" i="174"/>
  <c r="D320" i="174"/>
  <c r="G320" i="174"/>
  <c r="B324" i="174"/>
  <c r="AG325" i="174"/>
  <c r="D20" i="174"/>
  <c r="E38" i="174"/>
  <c r="AY39" i="174"/>
  <c r="G44" i="174"/>
  <c r="F45" i="174"/>
  <c r="U51" i="174"/>
  <c r="D55" i="174"/>
  <c r="AJ61" i="174"/>
  <c r="A70" i="174"/>
  <c r="I76" i="174"/>
  <c r="B78" i="174"/>
  <c r="AO81" i="174"/>
  <c r="AJ81" i="174"/>
  <c r="AT83" i="174"/>
  <c r="AS83" i="174"/>
  <c r="U84" i="174"/>
  <c r="W88" i="174"/>
  <c r="W92" i="174" s="1"/>
  <c r="J91" i="174"/>
  <c r="D101" i="174"/>
  <c r="AO131" i="174"/>
  <c r="AG146" i="174"/>
  <c r="W169" i="174"/>
  <c r="AJ170" i="174"/>
  <c r="AT175" i="174"/>
  <c r="AG175" i="174"/>
  <c r="W182" i="174"/>
  <c r="W187" i="174"/>
  <c r="C201" i="174"/>
  <c r="D202" i="174"/>
  <c r="AT207" i="174"/>
  <c r="AT208" i="174"/>
  <c r="D221" i="174"/>
  <c r="AY227" i="174"/>
  <c r="B227" i="174"/>
  <c r="E229" i="174"/>
  <c r="AS241" i="174"/>
  <c r="AG244" i="174"/>
  <c r="B251" i="174"/>
  <c r="AY251" i="174"/>
  <c r="D253" i="174"/>
  <c r="D263" i="174"/>
  <c r="D264" i="174"/>
  <c r="B271" i="174"/>
  <c r="D272" i="174"/>
  <c r="C296" i="174"/>
  <c r="AT301" i="174"/>
  <c r="E303" i="174"/>
  <c r="C320" i="174"/>
  <c r="E333" i="174"/>
  <c r="C333" i="174"/>
  <c r="D333" i="174"/>
  <c r="F337" i="174"/>
  <c r="D337" i="174"/>
  <c r="E337" i="174"/>
  <c r="B342" i="174"/>
  <c r="AY342" i="174"/>
  <c r="AJ359" i="174"/>
  <c r="E362" i="174"/>
  <c r="AG363" i="174"/>
  <c r="AT363" i="174"/>
  <c r="AS363" i="174"/>
  <c r="C372" i="174"/>
  <c r="E387" i="174"/>
  <c r="B395" i="174"/>
  <c r="AY395" i="174"/>
  <c r="AY398" i="174"/>
  <c r="B398" i="174"/>
  <c r="F404" i="174"/>
  <c r="B422" i="174"/>
  <c r="AO423" i="174"/>
  <c r="AJ423" i="174"/>
  <c r="E425" i="174"/>
  <c r="AO427" i="174"/>
  <c r="F449" i="174"/>
  <c r="E449" i="174"/>
  <c r="C449" i="174"/>
  <c r="AJ450" i="174"/>
  <c r="AO450" i="174"/>
  <c r="F468" i="174"/>
  <c r="D473" i="174"/>
  <c r="C488" i="174"/>
  <c r="AG494" i="174"/>
  <c r="AS494" i="174"/>
  <c r="E524" i="174"/>
  <c r="F524" i="174"/>
  <c r="G524" i="174"/>
  <c r="D524" i="174"/>
  <c r="C524" i="174"/>
  <c r="B531" i="174"/>
  <c r="AY531" i="174"/>
  <c r="G538" i="174"/>
  <c r="E545" i="174"/>
  <c r="D578" i="174"/>
  <c r="D584" i="174"/>
  <c r="G584" i="174"/>
  <c r="F584" i="174"/>
  <c r="D586" i="174"/>
  <c r="E598" i="174"/>
  <c r="D598" i="174"/>
  <c r="F598" i="174"/>
  <c r="G598" i="174"/>
  <c r="C598" i="174"/>
  <c r="B604" i="174"/>
  <c r="AY604" i="174"/>
  <c r="AS633" i="174"/>
  <c r="AT633" i="174"/>
  <c r="D637" i="174"/>
  <c r="AT638" i="174"/>
  <c r="AG638" i="174"/>
  <c r="AS638" i="174"/>
  <c r="G646" i="174"/>
  <c r="F646" i="174"/>
  <c r="D646" i="174"/>
  <c r="C646" i="174"/>
  <c r="AJ647" i="174"/>
  <c r="AO647" i="174"/>
  <c r="F649" i="174"/>
  <c r="G649" i="174"/>
  <c r="E649" i="174"/>
  <c r="D649" i="174"/>
  <c r="C649" i="174"/>
  <c r="AJ675" i="174"/>
  <c r="AO675" i="174"/>
  <c r="B684" i="174"/>
  <c r="AY684" i="174"/>
  <c r="AY274" i="174"/>
  <c r="B313" i="174"/>
  <c r="AY313" i="174"/>
  <c r="E329" i="174"/>
  <c r="D329" i="174"/>
  <c r="G329" i="174"/>
  <c r="F329" i="174"/>
  <c r="F346" i="174"/>
  <c r="E346" i="174"/>
  <c r="D346" i="174"/>
  <c r="C346" i="174"/>
  <c r="AS362" i="174"/>
  <c r="AT362" i="174"/>
  <c r="E375" i="174"/>
  <c r="F375" i="174"/>
  <c r="D375" i="174"/>
  <c r="AO385" i="174"/>
  <c r="AJ385" i="174"/>
  <c r="AO417" i="174"/>
  <c r="AJ417" i="174"/>
  <c r="AO434" i="174"/>
  <c r="AJ434" i="174"/>
  <c r="AS468" i="174"/>
  <c r="AG468" i="174"/>
  <c r="AT468" i="174"/>
  <c r="AY481" i="174"/>
  <c r="B481" i="174"/>
  <c r="E495" i="174"/>
  <c r="D495" i="174"/>
  <c r="C495" i="174"/>
  <c r="G495" i="174"/>
  <c r="F495" i="174"/>
  <c r="B525" i="174"/>
  <c r="AY525" i="174"/>
  <c r="AG540" i="174"/>
  <c r="AT540" i="174"/>
  <c r="AS540" i="174"/>
  <c r="D575" i="174"/>
  <c r="G575" i="174"/>
  <c r="F575" i="174"/>
  <c r="AT577" i="174"/>
  <c r="AG577" i="174"/>
  <c r="AS577" i="174"/>
  <c r="G593" i="174"/>
  <c r="E593" i="174"/>
  <c r="D593" i="174"/>
  <c r="F593" i="174"/>
  <c r="AT605" i="174"/>
  <c r="AG605" i="174"/>
  <c r="AS605" i="174"/>
  <c r="AT622" i="174"/>
  <c r="AG622" i="174"/>
  <c r="AY652" i="174"/>
  <c r="B652" i="174"/>
  <c r="D680" i="174"/>
  <c r="E680" i="174"/>
  <c r="C680" i="174"/>
  <c r="F680" i="174"/>
  <c r="G680" i="174"/>
  <c r="AY690" i="174"/>
  <c r="B690" i="174"/>
  <c r="I33" i="174"/>
  <c r="I37" i="174" s="1"/>
  <c r="I23" i="174"/>
  <c r="I30" i="174"/>
  <c r="B30" i="174" s="1"/>
  <c r="I20" i="174"/>
  <c r="I27" i="174"/>
  <c r="I29" i="174"/>
  <c r="AT29" i="174"/>
  <c r="AI29" i="174" s="1"/>
  <c r="AT49" i="174"/>
  <c r="AI49" i="174" s="1"/>
  <c r="A53" i="174"/>
  <c r="AJ89" i="174"/>
  <c r="AO89" i="174"/>
  <c r="AT93" i="174"/>
  <c r="AS93" i="174"/>
  <c r="U180" i="174"/>
  <c r="U173" i="174"/>
  <c r="U196" i="174"/>
  <c r="U193" i="174"/>
  <c r="U186" i="174"/>
  <c r="B186" i="174" s="1"/>
  <c r="U189" i="174"/>
  <c r="U169" i="174"/>
  <c r="U185" i="174"/>
  <c r="U174" i="174"/>
  <c r="U191" i="174"/>
  <c r="F237" i="174"/>
  <c r="E237" i="174"/>
  <c r="C237" i="174"/>
  <c r="AY247" i="174"/>
  <c r="AY275" i="174"/>
  <c r="B275" i="174"/>
  <c r="AG282" i="174"/>
  <c r="AT298" i="174"/>
  <c r="AG298" i="174"/>
  <c r="F318" i="174"/>
  <c r="E318" i="174"/>
  <c r="G318" i="174"/>
  <c r="C318" i="174"/>
  <c r="C329" i="174"/>
  <c r="F334" i="174"/>
  <c r="E334" i="174"/>
  <c r="C334" i="174"/>
  <c r="C340" i="174"/>
  <c r="AT342" i="174"/>
  <c r="AG342" i="174"/>
  <c r="G346" i="174"/>
  <c r="AG362" i="174"/>
  <c r="AJ363" i="174"/>
  <c r="E368" i="174"/>
  <c r="D368" i="174"/>
  <c r="F368" i="174"/>
  <c r="AJ370" i="174"/>
  <c r="C375" i="174"/>
  <c r="AT381" i="174"/>
  <c r="AS381" i="174"/>
  <c r="AJ391" i="174"/>
  <c r="AO402" i="174"/>
  <c r="AJ402" i="174"/>
  <c r="B406" i="174"/>
  <c r="B411" i="174"/>
  <c r="AG420" i="174"/>
  <c r="AT424" i="174"/>
  <c r="AS424" i="174"/>
  <c r="F428" i="174"/>
  <c r="E428" i="174"/>
  <c r="C428" i="174"/>
  <c r="AJ429" i="174"/>
  <c r="E432" i="174"/>
  <c r="D432" i="174"/>
  <c r="C432" i="174"/>
  <c r="G441" i="174"/>
  <c r="E441" i="174"/>
  <c r="D441" i="174"/>
  <c r="AT442" i="174"/>
  <c r="AS442" i="174"/>
  <c r="AT457" i="174"/>
  <c r="AG457" i="174"/>
  <c r="AT467" i="174"/>
  <c r="AS467" i="174"/>
  <c r="AS510" i="174"/>
  <c r="AT510" i="174"/>
  <c r="AG510" i="174"/>
  <c r="E520" i="174"/>
  <c r="G520" i="174"/>
  <c r="F520" i="174"/>
  <c r="D520" i="174"/>
  <c r="AJ537" i="174"/>
  <c r="AJ556" i="174"/>
  <c r="C572" i="174"/>
  <c r="F572" i="174"/>
  <c r="AG573" i="174"/>
  <c r="AT573" i="174"/>
  <c r="AS573" i="174"/>
  <c r="C575" i="174"/>
  <c r="C593" i="174"/>
  <c r="B608" i="174"/>
  <c r="E621" i="174"/>
  <c r="F621" i="174"/>
  <c r="D621" i="174"/>
  <c r="C621" i="174"/>
  <c r="AJ635" i="174"/>
  <c r="AO635" i="174"/>
  <c r="AY666" i="174"/>
  <c r="B666" i="174"/>
  <c r="E687" i="174"/>
  <c r="D687" i="174"/>
  <c r="C687" i="174"/>
  <c r="G687" i="174"/>
  <c r="F687" i="174"/>
  <c r="AO696" i="174"/>
  <c r="AJ696" i="174"/>
  <c r="E293" i="174"/>
  <c r="D293" i="174"/>
  <c r="F293" i="174"/>
  <c r="G312" i="174"/>
  <c r="E312" i="174"/>
  <c r="F312" i="174"/>
  <c r="E341" i="174"/>
  <c r="F341" i="174"/>
  <c r="D341" i="174"/>
  <c r="K27" i="174"/>
  <c r="K34" i="174"/>
  <c r="AT148" i="174"/>
  <c r="AI148" i="174" s="1"/>
  <c r="AT67" i="174"/>
  <c r="AI67" i="174" s="1"/>
  <c r="AT181" i="174"/>
  <c r="AI181" i="174" s="1"/>
  <c r="AT30" i="174"/>
  <c r="AI30" i="174" s="1"/>
  <c r="K29" i="174"/>
  <c r="A36" i="174"/>
  <c r="BC4" i="174" s="1"/>
  <c r="BB4" i="174" s="1"/>
  <c r="V68" i="174"/>
  <c r="V56" i="174"/>
  <c r="F130" i="174"/>
  <c r="E130" i="174"/>
  <c r="AO135" i="174"/>
  <c r="AJ135" i="174"/>
  <c r="AT139" i="174"/>
  <c r="AS139" i="174"/>
  <c r="V150" i="174"/>
  <c r="V159" i="174"/>
  <c r="AF159" i="174" s="1"/>
  <c r="V161" i="174"/>
  <c r="AF161" i="174" s="1"/>
  <c r="V158" i="174"/>
  <c r="AF158" i="174" s="1"/>
  <c r="V148" i="174"/>
  <c r="V152" i="174"/>
  <c r="AF152" i="174" s="1"/>
  <c r="D153" i="174"/>
  <c r="C153" i="174"/>
  <c r="B171" i="174"/>
  <c r="AY187" i="174"/>
  <c r="B187" i="174"/>
  <c r="G247" i="174"/>
  <c r="D247" i="174"/>
  <c r="C247" i="174"/>
  <c r="AY259" i="174"/>
  <c r="B259" i="174"/>
  <c r="AJ280" i="174"/>
  <c r="AO281" i="174"/>
  <c r="AJ281" i="174"/>
  <c r="C293" i="174"/>
  <c r="AT294" i="174"/>
  <c r="AS294" i="174"/>
  <c r="AS295" i="174"/>
  <c r="AT295" i="174"/>
  <c r="AJ299" i="174"/>
  <c r="C312" i="174"/>
  <c r="G317" i="174"/>
  <c r="D317" i="174"/>
  <c r="C317" i="174"/>
  <c r="F322" i="174"/>
  <c r="D322" i="174"/>
  <c r="E322" i="174"/>
  <c r="G322" i="174"/>
  <c r="AO323" i="174"/>
  <c r="AJ323" i="174"/>
  <c r="AJ335" i="174"/>
  <c r="B338" i="174"/>
  <c r="E340" i="174"/>
  <c r="C341" i="174"/>
  <c r="G345" i="174"/>
  <c r="F345" i="174"/>
  <c r="C345" i="174"/>
  <c r="E345" i="174"/>
  <c r="AG351" i="174"/>
  <c r="AT351" i="174"/>
  <c r="AS351" i="174"/>
  <c r="E359" i="174"/>
  <c r="F359" i="174"/>
  <c r="AJ362" i="174"/>
  <c r="AY366" i="174"/>
  <c r="B373" i="174"/>
  <c r="AT375" i="174"/>
  <c r="AG375" i="174"/>
  <c r="AG384" i="174"/>
  <c r="AS384" i="174"/>
  <c r="B405" i="174"/>
  <c r="AJ412" i="174"/>
  <c r="D419" i="174"/>
  <c r="C419" i="174"/>
  <c r="G419" i="174"/>
  <c r="F419" i="174"/>
  <c r="E419" i="174"/>
  <c r="AJ438" i="174"/>
  <c r="AO438" i="174"/>
  <c r="F445" i="174"/>
  <c r="G445" i="174"/>
  <c r="E445" i="174"/>
  <c r="D445" i="174"/>
  <c r="C445" i="174"/>
  <c r="AT451" i="174"/>
  <c r="AS451" i="174"/>
  <c r="AG451" i="174"/>
  <c r="AG492" i="174"/>
  <c r="AT492" i="174"/>
  <c r="AJ516" i="174"/>
  <c r="D519" i="174"/>
  <c r="C519" i="174"/>
  <c r="G519" i="174"/>
  <c r="F519" i="174"/>
  <c r="AS520" i="174"/>
  <c r="AT520" i="174"/>
  <c r="B555" i="174"/>
  <c r="AY564" i="174"/>
  <c r="B564" i="174"/>
  <c r="AS681" i="174"/>
  <c r="AT681" i="174"/>
  <c r="AS279" i="174"/>
  <c r="AT279" i="174"/>
  <c r="G304" i="174"/>
  <c r="F304" i="174"/>
  <c r="AT361" i="174"/>
  <c r="AS361" i="174"/>
  <c r="D374" i="174"/>
  <c r="G374" i="174"/>
  <c r="F374" i="174"/>
  <c r="E384" i="174"/>
  <c r="D384" i="174"/>
  <c r="C384" i="174"/>
  <c r="G384" i="174"/>
  <c r="F384" i="174"/>
  <c r="B388" i="174"/>
  <c r="AY388" i="174"/>
  <c r="AT399" i="174"/>
  <c r="AS399" i="174"/>
  <c r="AG399" i="174"/>
  <c r="AG407" i="174"/>
  <c r="AS407" i="174"/>
  <c r="AS452" i="174"/>
  <c r="AG452" i="174"/>
  <c r="AT452" i="174"/>
  <c r="AY460" i="174"/>
  <c r="B460" i="174"/>
  <c r="AT521" i="174"/>
  <c r="AS521" i="174"/>
  <c r="AT562" i="174"/>
  <c r="AS562" i="174"/>
  <c r="AO573" i="174"/>
  <c r="AJ573" i="174"/>
  <c r="AT576" i="174"/>
  <c r="AG576" i="174"/>
  <c r="B588" i="174"/>
  <c r="AY588" i="174"/>
  <c r="AG593" i="174"/>
  <c r="AT593" i="174"/>
  <c r="AS593" i="174"/>
  <c r="AT629" i="174"/>
  <c r="AG629" i="174"/>
  <c r="C645" i="174"/>
  <c r="G645" i="174"/>
  <c r="F645" i="174"/>
  <c r="D645" i="174"/>
  <c r="AY655" i="174"/>
  <c r="B655" i="174"/>
  <c r="D671" i="174"/>
  <c r="G671" i="174"/>
  <c r="F671" i="174"/>
  <c r="AT672" i="174"/>
  <c r="AS672" i="174"/>
  <c r="AG672" i="174"/>
  <c r="I17" i="174"/>
  <c r="I31" i="174"/>
  <c r="I36" i="174"/>
  <c r="V67" i="174"/>
  <c r="V72" i="174"/>
  <c r="AF72" i="174" s="1"/>
  <c r="AG94" i="174"/>
  <c r="B99" i="174"/>
  <c r="AJ136" i="174"/>
  <c r="AJ138" i="174"/>
  <c r="AG139" i="174"/>
  <c r="AT141" i="174"/>
  <c r="AG141" i="174"/>
  <c r="F145" i="174"/>
  <c r="AT149" i="174"/>
  <c r="AI149" i="174" s="1"/>
  <c r="U176" i="174"/>
  <c r="U177" i="174"/>
  <c r="AJ183" i="174"/>
  <c r="AJ200" i="174"/>
  <c r="AO200" i="174"/>
  <c r="AT217" i="174"/>
  <c r="AS217" i="174"/>
  <c r="AT218" i="174"/>
  <c r="AS218" i="174"/>
  <c r="AG222" i="174"/>
  <c r="AG229" i="174"/>
  <c r="F246" i="174"/>
  <c r="E246" i="174"/>
  <c r="E247" i="174"/>
  <c r="AY254" i="174"/>
  <c r="B254" i="174"/>
  <c r="AY273" i="174"/>
  <c r="B273" i="174"/>
  <c r="F276" i="174"/>
  <c r="AG278" i="174"/>
  <c r="AJ279" i="174"/>
  <c r="AO279" i="174"/>
  <c r="G293" i="174"/>
  <c r="AG294" i="174"/>
  <c r="AG295" i="174"/>
  <c r="AJ297" i="174"/>
  <c r="AO297" i="174"/>
  <c r="D304" i="174"/>
  <c r="D312" i="174"/>
  <c r="E317" i="174"/>
  <c r="C322" i="174"/>
  <c r="F340" i="174"/>
  <c r="G341" i="174"/>
  <c r="D345" i="174"/>
  <c r="C359" i="174"/>
  <c r="AT360" i="174"/>
  <c r="AS360" i="174"/>
  <c r="E374" i="174"/>
  <c r="AJ381" i="174"/>
  <c r="B393" i="174"/>
  <c r="AG398" i="174"/>
  <c r="AS398" i="174"/>
  <c r="AJ424" i="174"/>
  <c r="G431" i="174"/>
  <c r="F431" i="174"/>
  <c r="E431" i="174"/>
  <c r="AJ442" i="174"/>
  <c r="E464" i="174"/>
  <c r="D464" i="174"/>
  <c r="AT466" i="174"/>
  <c r="AS466" i="174"/>
  <c r="AJ467" i="174"/>
  <c r="G505" i="174"/>
  <c r="E505" i="174"/>
  <c r="F505" i="174"/>
  <c r="D505" i="174"/>
  <c r="C505" i="174"/>
  <c r="E519" i="174"/>
  <c r="AG520" i="174"/>
  <c r="AG548" i="174"/>
  <c r="AS548" i="174"/>
  <c r="AO552" i="174"/>
  <c r="AJ552" i="174"/>
  <c r="AS565" i="174"/>
  <c r="AT565" i="174"/>
  <c r="AG565" i="174"/>
  <c r="G572" i="174"/>
  <c r="B614" i="174"/>
  <c r="AY614" i="174"/>
  <c r="B615" i="174"/>
  <c r="AO640" i="174"/>
  <c r="AJ640" i="174"/>
  <c r="AS645" i="174"/>
  <c r="AG645" i="174"/>
  <c r="AS655" i="174"/>
  <c r="AT655" i="174"/>
  <c r="E671" i="174"/>
  <c r="AJ680" i="174"/>
  <c r="AG681" i="174"/>
  <c r="AG339" i="174"/>
  <c r="AT339" i="174"/>
  <c r="D344" i="174"/>
  <c r="C344" i="174"/>
  <c r="AY350" i="174"/>
  <c r="B350" i="174"/>
  <c r="AT354" i="174"/>
  <c r="AS354" i="174"/>
  <c r="AS355" i="174"/>
  <c r="AT355" i="174"/>
  <c r="AY364" i="174"/>
  <c r="AY369" i="174"/>
  <c r="B369" i="174"/>
  <c r="AG379" i="174"/>
  <c r="AT379" i="174"/>
  <c r="F426" i="174"/>
  <c r="E426" i="174"/>
  <c r="AG454" i="174"/>
  <c r="AT454" i="174"/>
  <c r="F470" i="174"/>
  <c r="E470" i="174"/>
  <c r="AT472" i="174"/>
  <c r="AS472" i="174"/>
  <c r="C544" i="174"/>
  <c r="F544" i="174"/>
  <c r="E544" i="174"/>
  <c r="AG568" i="174"/>
  <c r="AS568" i="174"/>
  <c r="D571" i="174"/>
  <c r="F571" i="174"/>
  <c r="C571" i="174"/>
  <c r="AS572" i="174"/>
  <c r="AT572" i="174"/>
  <c r="AT610" i="174"/>
  <c r="AS610" i="174"/>
  <c r="AG641" i="174"/>
  <c r="AS641" i="174"/>
  <c r="AS651" i="174"/>
  <c r="AG651" i="174"/>
  <c r="AT651" i="174"/>
  <c r="AT654" i="174"/>
  <c r="AS654" i="174"/>
  <c r="AG654" i="174"/>
  <c r="AY675" i="174"/>
  <c r="B675" i="174"/>
  <c r="W159" i="174"/>
  <c r="W166" i="174"/>
  <c r="W154" i="174"/>
  <c r="W152" i="174"/>
  <c r="W161" i="174"/>
  <c r="W158" i="174"/>
  <c r="W148" i="174"/>
  <c r="W151" i="174"/>
  <c r="W155" i="174"/>
  <c r="AJ172" i="174"/>
  <c r="AO172" i="174"/>
  <c r="AY222" i="174"/>
  <c r="B222" i="174"/>
  <c r="AT266" i="174"/>
  <c r="AS266" i="174"/>
  <c r="G314" i="174"/>
  <c r="E314" i="174"/>
  <c r="F314" i="174"/>
  <c r="AG322" i="174"/>
  <c r="AT322" i="174"/>
  <c r="AS322" i="174"/>
  <c r="D336" i="174"/>
  <c r="F336" i="174"/>
  <c r="C336" i="174"/>
  <c r="E336" i="174"/>
  <c r="AG337" i="174"/>
  <c r="E344" i="174"/>
  <c r="AG354" i="174"/>
  <c r="AG355" i="174"/>
  <c r="AT392" i="174"/>
  <c r="AS392" i="174"/>
  <c r="B415" i="174"/>
  <c r="AG416" i="174"/>
  <c r="AS416" i="174"/>
  <c r="C426" i="174"/>
  <c r="AO428" i="174"/>
  <c r="AJ428" i="174"/>
  <c r="AJ445" i="174"/>
  <c r="C470" i="174"/>
  <c r="AG472" i="174"/>
  <c r="AY476" i="174"/>
  <c r="B476" i="174"/>
  <c r="B478" i="174"/>
  <c r="AG479" i="174"/>
  <c r="B494" i="174"/>
  <c r="B501" i="174"/>
  <c r="AJ508" i="174"/>
  <c r="AO508" i="174"/>
  <c r="AJ512" i="174"/>
  <c r="C534" i="174"/>
  <c r="C535" i="174"/>
  <c r="E536" i="174"/>
  <c r="G536" i="174"/>
  <c r="F536" i="174"/>
  <c r="AT537" i="174"/>
  <c r="AG537" i="174"/>
  <c r="AS537" i="174"/>
  <c r="E540" i="174"/>
  <c r="D540" i="174"/>
  <c r="C540" i="174"/>
  <c r="G540" i="174"/>
  <c r="F540" i="174"/>
  <c r="D544" i="174"/>
  <c r="AJ545" i="174"/>
  <c r="AO545" i="174"/>
  <c r="F567" i="174"/>
  <c r="E567" i="174"/>
  <c r="AJ568" i="174"/>
  <c r="AO568" i="174"/>
  <c r="E571" i="174"/>
  <c r="AG572" i="174"/>
  <c r="AG610" i="174"/>
  <c r="AS615" i="174"/>
  <c r="AG615" i="174"/>
  <c r="AT615" i="174"/>
  <c r="E619" i="174"/>
  <c r="D619" i="174"/>
  <c r="C619" i="174"/>
  <c r="AJ651" i="174"/>
  <c r="AO651" i="174"/>
  <c r="AY663" i="174"/>
  <c r="AT314" i="174"/>
  <c r="AS314" i="174"/>
  <c r="AO315" i="174"/>
  <c r="AJ315" i="174"/>
  <c r="AT330" i="174"/>
  <c r="AS330" i="174"/>
  <c r="AO332" i="174"/>
  <c r="AO346" i="174"/>
  <c r="AJ371" i="174"/>
  <c r="AO371" i="174"/>
  <c r="AG410" i="174"/>
  <c r="AT410" i="174"/>
  <c r="AS410" i="174"/>
  <c r="AT426" i="174"/>
  <c r="AS426" i="174"/>
  <c r="AG444" i="174"/>
  <c r="AT444" i="174"/>
  <c r="AS444" i="174"/>
  <c r="AT478" i="174"/>
  <c r="AG478" i="174"/>
  <c r="AS478" i="174"/>
  <c r="D483" i="174"/>
  <c r="G483" i="174"/>
  <c r="G552" i="174"/>
  <c r="E552" i="174"/>
  <c r="D552" i="174"/>
  <c r="F552" i="174"/>
  <c r="G559" i="174"/>
  <c r="E559" i="174"/>
  <c r="F559" i="174"/>
  <c r="D559" i="174"/>
  <c r="AG609" i="174"/>
  <c r="AS609" i="174"/>
  <c r="AT609" i="174"/>
  <c r="AS619" i="174"/>
  <c r="AG619" i="174"/>
  <c r="AS634" i="174"/>
  <c r="AT634" i="174"/>
  <c r="AG634" i="174"/>
  <c r="AT660" i="174"/>
  <c r="AS660" i="174"/>
  <c r="AG660" i="174"/>
  <c r="G663" i="174"/>
  <c r="D663" i="174"/>
  <c r="F663" i="174"/>
  <c r="E663" i="174"/>
  <c r="AJ683" i="174"/>
  <c r="AO683" i="174"/>
  <c r="AT415" i="174"/>
  <c r="AS415" i="174"/>
  <c r="AY429" i="174"/>
  <c r="B429" i="174"/>
  <c r="B456" i="174"/>
  <c r="AY456" i="174"/>
  <c r="AJ492" i="174"/>
  <c r="AO492" i="174"/>
  <c r="F516" i="174"/>
  <c r="G516" i="174"/>
  <c r="E516" i="174"/>
  <c r="D516" i="174"/>
  <c r="G522" i="174"/>
  <c r="F522" i="174"/>
  <c r="E553" i="174"/>
  <c r="F553" i="174"/>
  <c r="D553" i="174"/>
  <c r="G553" i="174"/>
  <c r="AS557" i="174"/>
  <c r="AT557" i="174"/>
  <c r="E569" i="174"/>
  <c r="G569" i="174"/>
  <c r="AT624" i="174"/>
  <c r="AG624" i="174"/>
  <c r="AS624" i="174"/>
  <c r="G628" i="174"/>
  <c r="F628" i="174"/>
  <c r="C628" i="174"/>
  <c r="AS644" i="174"/>
  <c r="AT644" i="174"/>
  <c r="AY653" i="174"/>
  <c r="B653" i="174"/>
  <c r="D656" i="174"/>
  <c r="C656" i="174"/>
  <c r="F665" i="174"/>
  <c r="E665" i="174"/>
  <c r="G665" i="174"/>
  <c r="D665" i="174"/>
  <c r="C665" i="174"/>
  <c r="AT674" i="174"/>
  <c r="AS674" i="174"/>
  <c r="AG674" i="174"/>
  <c r="AT686" i="174"/>
  <c r="AG686" i="174"/>
  <c r="AS686" i="174"/>
  <c r="AG689" i="174"/>
  <c r="AS689" i="174"/>
  <c r="AT689" i="174"/>
  <c r="G693" i="174"/>
  <c r="C693" i="174"/>
  <c r="F693" i="174"/>
  <c r="E693" i="174"/>
  <c r="AY206" i="174"/>
  <c r="B206" i="174"/>
  <c r="AY238" i="174"/>
  <c r="B238" i="174"/>
  <c r="AT288" i="174"/>
  <c r="AS288" i="174"/>
  <c r="B291" i="174"/>
  <c r="AJ304" i="174"/>
  <c r="B327" i="174"/>
  <c r="E330" i="174"/>
  <c r="D330" i="174"/>
  <c r="AG387" i="174"/>
  <c r="AO398" i="174"/>
  <c r="AJ398" i="174"/>
  <c r="AG415" i="174"/>
  <c r="AJ431" i="174"/>
  <c r="AG440" i="174"/>
  <c r="AT440" i="174"/>
  <c r="AJ474" i="174"/>
  <c r="C480" i="174"/>
  <c r="AT495" i="174"/>
  <c r="AS495" i="174"/>
  <c r="AJ498" i="174"/>
  <c r="F509" i="174"/>
  <c r="D509" i="174"/>
  <c r="C509" i="174"/>
  <c r="C516" i="174"/>
  <c r="C522" i="174"/>
  <c r="AJ526" i="174"/>
  <c r="C553" i="174"/>
  <c r="AG557" i="174"/>
  <c r="AJ562" i="174"/>
  <c r="C569" i="174"/>
  <c r="B574" i="174"/>
  <c r="AG580" i="174"/>
  <c r="AT580" i="174"/>
  <c r="AY611" i="174"/>
  <c r="B611" i="174"/>
  <c r="D623" i="174"/>
  <c r="C623" i="174"/>
  <c r="D628" i="174"/>
  <c r="AG644" i="174"/>
  <c r="E656" i="174"/>
  <c r="AS665" i="174"/>
  <c r="AG665" i="174"/>
  <c r="AT665" i="174"/>
  <c r="B669" i="174"/>
  <c r="AO672" i="174"/>
  <c r="AJ672" i="174"/>
  <c r="D693" i="174"/>
  <c r="AY319" i="174"/>
  <c r="B319" i="174"/>
  <c r="AY335" i="174"/>
  <c r="B335" i="174"/>
  <c r="F376" i="174"/>
  <c r="E376" i="174"/>
  <c r="AY413" i="174"/>
  <c r="B413" i="174"/>
  <c r="AT430" i="174"/>
  <c r="AS430" i="174"/>
  <c r="F461" i="174"/>
  <c r="C461" i="174"/>
  <c r="AT473" i="174"/>
  <c r="AS473" i="174"/>
  <c r="V196" i="174"/>
  <c r="AF196" i="174" s="1"/>
  <c r="V189" i="174"/>
  <c r="AF189" i="174" s="1"/>
  <c r="E216" i="174"/>
  <c r="D216" i="174"/>
  <c r="E248" i="174"/>
  <c r="D248" i="174"/>
  <c r="AO283" i="174"/>
  <c r="AJ283" i="174"/>
  <c r="D292" i="174"/>
  <c r="G292" i="174"/>
  <c r="AY294" i="174"/>
  <c r="B294" i="174"/>
  <c r="G328" i="174"/>
  <c r="F328" i="174"/>
  <c r="D376" i="174"/>
  <c r="E394" i="174"/>
  <c r="D394" i="174"/>
  <c r="G394" i="174"/>
  <c r="AY453" i="174"/>
  <c r="B453" i="174"/>
  <c r="E461" i="174"/>
  <c r="AG462" i="174"/>
  <c r="AS462" i="174"/>
  <c r="D515" i="174"/>
  <c r="F515" i="174"/>
  <c r="E515" i="174"/>
  <c r="AS516" i="174"/>
  <c r="AT516" i="174"/>
  <c r="D522" i="174"/>
  <c r="AO525" i="174"/>
  <c r="AJ525" i="174"/>
  <c r="C542" i="174"/>
  <c r="E542" i="174"/>
  <c r="AT543" i="174"/>
  <c r="AS543" i="174"/>
  <c r="AJ550" i="174"/>
  <c r="AO550" i="174"/>
  <c r="AY556" i="174"/>
  <c r="B556" i="174"/>
  <c r="AT561" i="174"/>
  <c r="AS561" i="174"/>
  <c r="D569" i="174"/>
  <c r="E579" i="174"/>
  <c r="F579" i="174"/>
  <c r="D579" i="174"/>
  <c r="AY607" i="174"/>
  <c r="B607" i="174"/>
  <c r="E623" i="174"/>
  <c r="E628" i="174"/>
  <c r="B648" i="174"/>
  <c r="F656" i="174"/>
  <c r="AJ661" i="174"/>
  <c r="D676" i="174"/>
  <c r="F676" i="174"/>
  <c r="E676" i="174"/>
  <c r="V131" i="174"/>
  <c r="AF131" i="174" s="1"/>
  <c r="AT370" i="174"/>
  <c r="AS370" i="174"/>
  <c r="AY389" i="174"/>
  <c r="D392" i="174"/>
  <c r="G392" i="174"/>
  <c r="F392" i="174"/>
  <c r="AY418" i="174"/>
  <c r="B418" i="174"/>
  <c r="E437" i="174"/>
  <c r="F437" i="174"/>
  <c r="D437" i="174"/>
  <c r="AY469" i="174"/>
  <c r="E472" i="174"/>
  <c r="G472" i="174"/>
  <c r="AT486" i="174"/>
  <c r="AG486" i="174"/>
  <c r="AT498" i="174"/>
  <c r="AS498" i="174"/>
  <c r="AG514" i="174"/>
  <c r="AT514" i="174"/>
  <c r="AS514" i="174"/>
  <c r="AT533" i="174"/>
  <c r="AS533" i="174"/>
  <c r="AG533" i="174"/>
  <c r="AT559" i="174"/>
  <c r="AS559" i="174"/>
  <c r="AG559" i="174"/>
  <c r="E563" i="174"/>
  <c r="G563" i="174"/>
  <c r="F563" i="174"/>
  <c r="D563" i="174"/>
  <c r="AY573" i="174"/>
  <c r="B573" i="174"/>
  <c r="AG623" i="174"/>
  <c r="AT623" i="174"/>
  <c r="AS623" i="174"/>
  <c r="C627" i="174"/>
  <c r="G627" i="174"/>
  <c r="AT628" i="174"/>
  <c r="AS628" i="174"/>
  <c r="G679" i="174"/>
  <c r="F679" i="174"/>
  <c r="E679" i="174"/>
  <c r="C679" i="174"/>
  <c r="AG682" i="174"/>
  <c r="AS682" i="174"/>
  <c r="AT682" i="174"/>
  <c r="B685" i="174"/>
  <c r="AY685" i="174"/>
  <c r="AY266" i="174"/>
  <c r="AG277" i="174"/>
  <c r="B332" i="174"/>
  <c r="AG343" i="174"/>
  <c r="B349" i="174"/>
  <c r="AG368" i="174"/>
  <c r="AG370" i="174"/>
  <c r="C392" i="174"/>
  <c r="AJ401" i="174"/>
  <c r="AG405" i="174"/>
  <c r="AO409" i="174"/>
  <c r="AJ409" i="174"/>
  <c r="C437" i="174"/>
  <c r="F444" i="174"/>
  <c r="E444" i="174"/>
  <c r="D457" i="174"/>
  <c r="C457" i="174"/>
  <c r="E457" i="174"/>
  <c r="B471" i="174"/>
  <c r="C472" i="174"/>
  <c r="AS484" i="174"/>
  <c r="AG484" i="174"/>
  <c r="AT496" i="174"/>
  <c r="AG496" i="174"/>
  <c r="AS496" i="174"/>
  <c r="AG498" i="174"/>
  <c r="AJ506" i="174"/>
  <c r="AO506" i="174"/>
  <c r="B510" i="174"/>
  <c r="AT513" i="174"/>
  <c r="AS513" i="174"/>
  <c r="AG532" i="174"/>
  <c r="C543" i="174"/>
  <c r="AG545" i="174"/>
  <c r="AT545" i="174"/>
  <c r="AT551" i="174"/>
  <c r="AG551" i="174"/>
  <c r="AG555" i="174"/>
  <c r="C563" i="174"/>
  <c r="B568" i="174"/>
  <c r="AJ574" i="174"/>
  <c r="AO574" i="174"/>
  <c r="AY583" i="174"/>
  <c r="B583" i="174"/>
  <c r="G599" i="174"/>
  <c r="F599" i="174"/>
  <c r="C599" i="174"/>
  <c r="AS603" i="174"/>
  <c r="AT603" i="174"/>
  <c r="AG603" i="174"/>
  <c r="AT612" i="174"/>
  <c r="AS612" i="174"/>
  <c r="C626" i="174"/>
  <c r="D627" i="174"/>
  <c r="AG628" i="174"/>
  <c r="B651" i="174"/>
  <c r="AJ655" i="174"/>
  <c r="G662" i="174"/>
  <c r="F662" i="174"/>
  <c r="D662" i="174"/>
  <c r="C662" i="174"/>
  <c r="AG676" i="174"/>
  <c r="G678" i="174"/>
  <c r="D678" i="174"/>
  <c r="D679" i="174"/>
  <c r="D692" i="174"/>
  <c r="G692" i="174"/>
  <c r="F692" i="174"/>
  <c r="E692" i="174"/>
  <c r="AY359" i="174"/>
  <c r="AY397" i="174"/>
  <c r="B397" i="174"/>
  <c r="AT408" i="174"/>
  <c r="AS408" i="174"/>
  <c r="AY449" i="174"/>
  <c r="AY466" i="174"/>
  <c r="AT489" i="174"/>
  <c r="AS489" i="174"/>
  <c r="C548" i="174"/>
  <c r="E548" i="174"/>
  <c r="AG564" i="174"/>
  <c r="AT564" i="174"/>
  <c r="AG579" i="174"/>
  <c r="AT579" i="174"/>
  <c r="AS579" i="174"/>
  <c r="AO597" i="174"/>
  <c r="AJ597" i="174"/>
  <c r="AJ613" i="174"/>
  <c r="AO613" i="174"/>
  <c r="AJ625" i="174"/>
  <c r="AO625" i="174"/>
  <c r="AY640" i="174"/>
  <c r="B640" i="174"/>
  <c r="F658" i="174"/>
  <c r="G658" i="174"/>
  <c r="E658" i="174"/>
  <c r="AJ688" i="174"/>
  <c r="AO688" i="174"/>
  <c r="AT695" i="174"/>
  <c r="AG695" i="174"/>
  <c r="AS695" i="174"/>
  <c r="B343" i="174"/>
  <c r="AJ355" i="174"/>
  <c r="AY361" i="174"/>
  <c r="B361" i="174"/>
  <c r="AG376" i="174"/>
  <c r="B379" i="174"/>
  <c r="AJ406" i="174"/>
  <c r="AG408" i="174"/>
  <c r="B420" i="174"/>
  <c r="AY450" i="174"/>
  <c r="B450" i="174"/>
  <c r="C451" i="174"/>
  <c r="AJ487" i="174"/>
  <c r="AG489" i="174"/>
  <c r="AY503" i="174"/>
  <c r="B503" i="174"/>
  <c r="E504" i="174"/>
  <c r="G504" i="174"/>
  <c r="C504" i="174"/>
  <c r="AY512" i="174"/>
  <c r="B512" i="174"/>
  <c r="C514" i="174"/>
  <c r="G514" i="174"/>
  <c r="AJ518" i="174"/>
  <c r="AO518" i="174"/>
  <c r="AT530" i="174"/>
  <c r="AS530" i="174"/>
  <c r="AJ531" i="174"/>
  <c r="AJ536" i="174"/>
  <c r="D548" i="174"/>
  <c r="AG550" i="174"/>
  <c r="AT550" i="174"/>
  <c r="AS550" i="174"/>
  <c r="AG554" i="174"/>
  <c r="AT554" i="174"/>
  <c r="F557" i="174"/>
  <c r="E557" i="174"/>
  <c r="G557" i="174"/>
  <c r="AG558" i="174"/>
  <c r="AY582" i="174"/>
  <c r="B582" i="174"/>
  <c r="AG584" i="174"/>
  <c r="AJ586" i="174"/>
  <c r="AO586" i="174"/>
  <c r="C595" i="174"/>
  <c r="D595" i="174"/>
  <c r="F595" i="174"/>
  <c r="E595" i="174"/>
  <c r="G595" i="174"/>
  <c r="C602" i="174"/>
  <c r="G602" i="174"/>
  <c r="F602" i="174"/>
  <c r="B620" i="174"/>
  <c r="C641" i="174"/>
  <c r="AG648" i="174"/>
  <c r="AT648" i="174"/>
  <c r="AS648" i="174"/>
  <c r="AJ650" i="174"/>
  <c r="AO650" i="174"/>
  <c r="C657" i="174"/>
  <c r="C658" i="174"/>
  <c r="AG659" i="174"/>
  <c r="AJ664" i="174"/>
  <c r="AO664" i="174"/>
  <c r="AG670" i="174"/>
  <c r="B677" i="174"/>
  <c r="AY683" i="174"/>
  <c r="B683" i="174"/>
  <c r="AG508" i="174"/>
  <c r="AT508" i="174"/>
  <c r="D517" i="174"/>
  <c r="F517" i="174"/>
  <c r="AY558" i="174"/>
  <c r="B558" i="174"/>
  <c r="B589" i="174"/>
  <c r="AY589" i="174"/>
  <c r="AO591" i="174"/>
  <c r="AJ591" i="174"/>
  <c r="AT596" i="174"/>
  <c r="AS596" i="174"/>
  <c r="D600" i="174"/>
  <c r="E600" i="174"/>
  <c r="B624" i="174"/>
  <c r="AY624" i="174"/>
  <c r="E634" i="174"/>
  <c r="G634" i="174"/>
  <c r="F634" i="174"/>
  <c r="AG656" i="174"/>
  <c r="AS656" i="174"/>
  <c r="AT667" i="174"/>
  <c r="AS667" i="174"/>
  <c r="AY496" i="174"/>
  <c r="AY519" i="174"/>
  <c r="AY539" i="174"/>
  <c r="B539" i="174"/>
  <c r="AG560" i="174"/>
  <c r="AT560" i="174"/>
  <c r="AS560" i="174"/>
  <c r="AT569" i="174"/>
  <c r="AG569" i="174"/>
  <c r="AS569" i="174"/>
  <c r="AO570" i="174"/>
  <c r="AJ570" i="174"/>
  <c r="AY580" i="174"/>
  <c r="B580" i="174"/>
  <c r="G612" i="174"/>
  <c r="D612" i="174"/>
  <c r="E612" i="174"/>
  <c r="AY626" i="174"/>
  <c r="AY630" i="174"/>
  <c r="B630" i="174"/>
  <c r="G631" i="174"/>
  <c r="E631" i="174"/>
  <c r="C631" i="174"/>
  <c r="AO639" i="174"/>
  <c r="AJ639" i="174"/>
  <c r="AT666" i="174"/>
  <c r="AS666" i="174"/>
  <c r="B458" i="174"/>
  <c r="B486" i="174"/>
  <c r="AJ490" i="174"/>
  <c r="AS504" i="174"/>
  <c r="AT504" i="174"/>
  <c r="AT541" i="174"/>
  <c r="AS541" i="174"/>
  <c r="AO542" i="174"/>
  <c r="AJ542" i="174"/>
  <c r="C565" i="174"/>
  <c r="AO583" i="174"/>
  <c r="AJ583" i="174"/>
  <c r="C591" i="174"/>
  <c r="F591" i="174"/>
  <c r="E591" i="174"/>
  <c r="D591" i="174"/>
  <c r="E597" i="174"/>
  <c r="D597" i="174"/>
  <c r="D606" i="174"/>
  <c r="E606" i="174"/>
  <c r="C606" i="174"/>
  <c r="C612" i="174"/>
  <c r="AJ615" i="174"/>
  <c r="D631" i="174"/>
  <c r="AG666" i="174"/>
  <c r="AY521" i="174"/>
  <c r="C609" i="174"/>
  <c r="F609" i="174"/>
  <c r="E609" i="174"/>
  <c r="D609" i="174"/>
  <c r="F642" i="174"/>
  <c r="C642" i="174"/>
  <c r="AG673" i="174"/>
  <c r="AT673" i="174"/>
  <c r="AS673" i="174"/>
  <c r="B686" i="174"/>
  <c r="AY686" i="174"/>
  <c r="E694" i="174"/>
  <c r="D694" i="174"/>
  <c r="AJ522" i="174"/>
  <c r="AO522" i="174"/>
  <c r="AT525" i="174"/>
  <c r="AG525" i="174"/>
  <c r="B561" i="174"/>
  <c r="AY561" i="174"/>
  <c r="AJ616" i="174"/>
  <c r="AO616" i="174"/>
  <c r="AO578" i="174"/>
  <c r="AJ578" i="174"/>
  <c r="AY600" i="174"/>
  <c r="E698" i="174"/>
  <c r="G698" i="174"/>
  <c r="C699" i="174"/>
  <c r="F699" i="174"/>
  <c r="B529" i="174"/>
  <c r="E605" i="174"/>
  <c r="D605" i="174"/>
  <c r="AG611" i="174"/>
  <c r="AS611" i="174"/>
  <c r="B659" i="174"/>
  <c r="G697" i="174"/>
  <c r="C697" i="174"/>
  <c r="C698" i="174"/>
  <c r="D699" i="174"/>
  <c r="G590" i="174"/>
  <c r="AY596" i="174"/>
  <c r="F610" i="174"/>
  <c r="D610" i="174"/>
  <c r="AS696" i="174"/>
  <c r="AG696" i="174"/>
  <c r="AY562" i="174"/>
  <c r="B562" i="174"/>
  <c r="AG625" i="174"/>
  <c r="AT625" i="174"/>
  <c r="AS649" i="174"/>
  <c r="AG649" i="174"/>
  <c r="G700" i="174"/>
  <c r="F700" i="174"/>
  <c r="AS617" i="174"/>
  <c r="AT617" i="174"/>
  <c r="AY638" i="174"/>
  <c r="B674" i="174"/>
  <c r="B695" i="174"/>
  <c r="O74" i="173"/>
  <c r="E100" i="173"/>
  <c r="E80" i="173"/>
  <c r="C7" i="173"/>
  <c r="C15" i="173"/>
  <c r="C18" i="173"/>
  <c r="C16" i="173"/>
  <c r="C20" i="173"/>
  <c r="C22" i="173"/>
  <c r="C23" i="173"/>
  <c r="C19" i="173"/>
  <c r="C14" i="173"/>
  <c r="C17" i="173"/>
  <c r="C21" i="173"/>
  <c r="E21" i="173"/>
  <c r="E20" i="173"/>
  <c r="D20" i="173"/>
  <c r="D16" i="173"/>
  <c r="E17" i="173"/>
  <c r="D21" i="173"/>
  <c r="D17" i="173"/>
  <c r="E16" i="173"/>
  <c r="O21" i="173"/>
  <c r="P21" i="173"/>
  <c r="Q21" i="173"/>
  <c r="O13" i="173"/>
  <c r="O14" i="173"/>
  <c r="O22" i="173"/>
  <c r="O18" i="173"/>
  <c r="P18" i="173"/>
  <c r="Q18" i="173"/>
  <c r="O15" i="173"/>
  <c r="O19" i="173"/>
  <c r="P22" i="173"/>
  <c r="O6" i="173"/>
  <c r="O16" i="173"/>
  <c r="P6" i="173"/>
  <c r="P16" i="173"/>
  <c r="Q6" i="173"/>
  <c r="Q16" i="173"/>
  <c r="O23" i="173"/>
  <c r="O7" i="173"/>
  <c r="O8" i="173"/>
  <c r="O55" i="173"/>
  <c r="O58" i="173"/>
  <c r="O49" i="173"/>
  <c r="O46" i="173"/>
  <c r="O56" i="173"/>
  <c r="O45" i="173"/>
  <c r="O53" i="173"/>
  <c r="O54" i="173"/>
  <c r="O51" i="173"/>
  <c r="O60" i="173" s="1"/>
  <c r="O47" i="173"/>
  <c r="O52" i="173"/>
  <c r="P49" i="173"/>
  <c r="P56" i="173"/>
  <c r="P54" i="173"/>
  <c r="P52" i="173"/>
  <c r="P53" i="173"/>
  <c r="P51" i="173"/>
  <c r="P60" i="173" s="1"/>
  <c r="P58" i="173"/>
  <c r="P55" i="173"/>
  <c r="Q53" i="173"/>
  <c r="Q56" i="173"/>
  <c r="Q54" i="173"/>
  <c r="Q51" i="173"/>
  <c r="Q60" i="173" s="1"/>
  <c r="Q58" i="173"/>
  <c r="Q52" i="173"/>
  <c r="Q59" i="173"/>
  <c r="Q49" i="173"/>
  <c r="O50" i="173"/>
  <c r="Q55" i="173"/>
  <c r="P50" i="173"/>
  <c r="D100" i="173"/>
  <c r="D98" i="173"/>
  <c r="D96" i="173"/>
  <c r="D87" i="173"/>
  <c r="D90" i="173"/>
  <c r="D99" i="173"/>
  <c r="D97" i="173"/>
  <c r="D95" i="173"/>
  <c r="D86" i="173"/>
  <c r="D93" i="173"/>
  <c r="D94" i="173"/>
  <c r="D85" i="173"/>
  <c r="D92" i="173"/>
  <c r="D83" i="173"/>
  <c r="D81" i="173"/>
  <c r="D88" i="173"/>
  <c r="D91" i="173"/>
  <c r="P48" i="173"/>
  <c r="O92" i="173"/>
  <c r="O99" i="173"/>
  <c r="O97" i="173"/>
  <c r="O95" i="173"/>
  <c r="O86" i="173"/>
  <c r="O77" i="173"/>
  <c r="O84" i="173"/>
  <c r="O91" i="173"/>
  <c r="O83" i="173"/>
  <c r="O100" i="173" s="1"/>
  <c r="O79" i="173"/>
  <c r="O90" i="173"/>
  <c r="O81" i="173"/>
  <c r="O82" i="173"/>
  <c r="O88" i="173"/>
  <c r="O78" i="173"/>
  <c r="O93" i="173"/>
  <c r="O85" i="173"/>
  <c r="Q48" i="173"/>
  <c r="P83" i="173"/>
  <c r="P100" i="173" s="1"/>
  <c r="P86" i="173"/>
  <c r="P93" i="173"/>
  <c r="P91" i="173"/>
  <c r="P82" i="173"/>
  <c r="P90" i="173"/>
  <c r="P81" i="173"/>
  <c r="P88" i="173"/>
  <c r="P89" i="173"/>
  <c r="P99" i="173"/>
  <c r="P97" i="173"/>
  <c r="P95" i="173"/>
  <c r="P84" i="173"/>
  <c r="D82" i="173"/>
  <c r="P85" i="173"/>
  <c r="E94" i="173"/>
  <c r="E81" i="173"/>
  <c r="E88" i="173"/>
  <c r="E86" i="173"/>
  <c r="E93" i="173"/>
  <c r="E85" i="173"/>
  <c r="E92" i="173"/>
  <c r="E83" i="173"/>
  <c r="E84" i="173"/>
  <c r="E90" i="173"/>
  <c r="E99" i="173"/>
  <c r="E97" i="173"/>
  <c r="E95" i="173"/>
  <c r="E91" i="173"/>
  <c r="O48" i="173"/>
  <c r="E82" i="173"/>
  <c r="Q91" i="173"/>
  <c r="Q86" i="173"/>
  <c r="Q80" i="173"/>
  <c r="Q95" i="173"/>
  <c r="Q97" i="173"/>
  <c r="Q99" i="173"/>
  <c r="Q88" i="173"/>
  <c r="D48" i="173"/>
  <c r="D57" i="173"/>
  <c r="Q81" i="173"/>
  <c r="Q89" i="173"/>
  <c r="Q82" i="173"/>
  <c r="Q84" i="173"/>
  <c r="Q93" i="173"/>
  <c r="E48" i="173"/>
  <c r="W57" i="177" l="1"/>
  <c r="X24" i="177"/>
  <c r="X26" i="177"/>
  <c r="X21" i="177"/>
  <c r="X27" i="177" s="1"/>
  <c r="X23" i="177"/>
  <c r="X25" i="177"/>
  <c r="X22" i="177"/>
  <c r="N27" i="177"/>
  <c r="N91" i="177"/>
  <c r="N83" i="177"/>
  <c r="N75" i="177"/>
  <c r="N95" i="177" s="1"/>
  <c r="O92" i="177"/>
  <c r="O84" i="177"/>
  <c r="O76" i="177"/>
  <c r="N92" i="177"/>
  <c r="N84" i="177"/>
  <c r="N76" i="177"/>
  <c r="N94" i="177"/>
  <c r="N86" i="177"/>
  <c r="N78" i="177"/>
  <c r="O87" i="177"/>
  <c r="O79" i="177"/>
  <c r="N77" i="177"/>
  <c r="O91" i="177"/>
  <c r="O88" i="177"/>
  <c r="N88" i="177"/>
  <c r="O78" i="177"/>
  <c r="O75" i="177"/>
  <c r="O83" i="177"/>
  <c r="O80" i="177"/>
  <c r="O90" i="177"/>
  <c r="N80" i="177"/>
  <c r="N90" i="177"/>
  <c r="N87" i="177"/>
  <c r="O77" i="177"/>
  <c r="O81" i="177"/>
  <c r="N68" i="177"/>
  <c r="N69" i="177" s="1"/>
  <c r="O94" i="177"/>
  <c r="N81" i="177"/>
  <c r="O93" i="177"/>
  <c r="N93" i="177"/>
  <c r="O85" i="177"/>
  <c r="O82" i="177"/>
  <c r="O89" i="177"/>
  <c r="N89" i="177"/>
  <c r="O86" i="177"/>
  <c r="N85" i="177"/>
  <c r="N82" i="177"/>
  <c r="N79" i="177"/>
  <c r="Q277" i="175"/>
  <c r="Q282" i="175"/>
  <c r="Q286" i="175"/>
  <c r="Q290" i="175"/>
  <c r="Q288" i="175"/>
  <c r="Q292" i="175" s="1"/>
  <c r="Q88" i="175"/>
  <c r="Q77" i="175"/>
  <c r="Q83" i="175"/>
  <c r="BG4" i="174"/>
  <c r="Q86" i="175"/>
  <c r="Q73" i="175"/>
  <c r="Q71" i="175"/>
  <c r="Q74" i="175"/>
  <c r="Q76" i="175"/>
  <c r="Q84" i="175"/>
  <c r="Q78" i="175"/>
  <c r="Q276" i="175"/>
  <c r="AX107" i="175"/>
  <c r="AW108" i="175" s="1"/>
  <c r="AU107" i="175"/>
  <c r="E279" i="175"/>
  <c r="E291" i="175"/>
  <c r="E280" i="175"/>
  <c r="E288" i="175"/>
  <c r="E285" i="175"/>
  <c r="AX95" i="175"/>
  <c r="AW96" i="175" s="1"/>
  <c r="AU95" i="175"/>
  <c r="AR95" i="175" s="1" a="1"/>
  <c r="AR95" i="175" s="1"/>
  <c r="E290" i="175"/>
  <c r="Q278" i="175"/>
  <c r="E289" i="175"/>
  <c r="E277" i="175"/>
  <c r="Q283" i="175"/>
  <c r="E283" i="175"/>
  <c r="AU81" i="175"/>
  <c r="AR81" i="175" s="1" a="1"/>
  <c r="AR81" i="175" s="1"/>
  <c r="AX81" i="175"/>
  <c r="AW82" i="175" s="1"/>
  <c r="E287" i="175"/>
  <c r="E284" i="175"/>
  <c r="E275" i="175"/>
  <c r="E276" i="175"/>
  <c r="Q280" i="175"/>
  <c r="Q287" i="175"/>
  <c r="Q279" i="175"/>
  <c r="Q275" i="175"/>
  <c r="Q284" i="175"/>
  <c r="Q285" i="175"/>
  <c r="Q291" i="175"/>
  <c r="Q70" i="175"/>
  <c r="E278" i="175"/>
  <c r="E282" i="175"/>
  <c r="E286" i="175"/>
  <c r="E292" i="175"/>
  <c r="AN15" i="175"/>
  <c r="AX120" i="175"/>
  <c r="AW121" i="175" s="1"/>
  <c r="AU120" i="175"/>
  <c r="Q82" i="175"/>
  <c r="Q91" i="175"/>
  <c r="Q89" i="175"/>
  <c r="Q87" i="175"/>
  <c r="Q90" i="175"/>
  <c r="Q79" i="175"/>
  <c r="Q80" i="175"/>
  <c r="E140" i="175"/>
  <c r="E147" i="175"/>
  <c r="E142" i="175"/>
  <c r="E138" i="175"/>
  <c r="E148" i="175"/>
  <c r="E146" i="175"/>
  <c r="E145" i="175"/>
  <c r="E136" i="175"/>
  <c r="E144" i="175"/>
  <c r="E143" i="175"/>
  <c r="E149" i="175"/>
  <c r="E135" i="175"/>
  <c r="E150" i="175"/>
  <c r="E134" i="175"/>
  <c r="E137" i="175"/>
  <c r="E133" i="175"/>
  <c r="E141" i="175"/>
  <c r="AA163" i="175"/>
  <c r="E58" i="175"/>
  <c r="E54" i="175"/>
  <c r="E50" i="175"/>
  <c r="E41" i="175"/>
  <c r="E39" i="175"/>
  <c r="E46" i="175"/>
  <c r="E42" i="175"/>
  <c r="E40" i="175"/>
  <c r="E45" i="175"/>
  <c r="E56" i="175"/>
  <c r="E51" i="175"/>
  <c r="E57" i="175"/>
  <c r="E49" i="175"/>
  <c r="E59" i="175"/>
  <c r="E55" i="175"/>
  <c r="E48" i="175"/>
  <c r="E37" i="175"/>
  <c r="E47" i="175"/>
  <c r="E44" i="175"/>
  <c r="E53" i="175"/>
  <c r="E38" i="175"/>
  <c r="E52" i="175"/>
  <c r="AB194" i="175"/>
  <c r="AI189" i="175"/>
  <c r="AB186" i="175"/>
  <c r="AI181" i="175"/>
  <c r="AB178" i="175"/>
  <c r="AN167" i="175"/>
  <c r="Y27" i="175"/>
  <c r="AI192" i="175"/>
  <c r="AB179" i="175"/>
  <c r="AI187" i="175"/>
  <c r="AI182" i="175"/>
  <c r="AI177" i="175"/>
  <c r="AI190" i="175"/>
  <c r="AB192" i="175"/>
  <c r="AI180" i="175"/>
  <c r="AI175" i="175"/>
  <c r="AB187" i="175"/>
  <c r="AB182" i="175"/>
  <c r="AB177" i="175"/>
  <c r="AI185" i="175"/>
  <c r="AB193" i="175"/>
  <c r="AA199" i="175" s="1"/>
  <c r="AB180" i="175"/>
  <c r="AB183" i="175"/>
  <c r="AB190" i="175"/>
  <c r="AB191" i="175"/>
  <c r="AI178" i="175"/>
  <c r="AI176" i="175"/>
  <c r="AI194" i="175"/>
  <c r="AB181" i="175"/>
  <c r="AB189" i="175"/>
  <c r="AI183" i="175"/>
  <c r="AB176" i="175"/>
  <c r="AB185" i="175"/>
  <c r="AI179" i="175"/>
  <c r="AI188" i="175"/>
  <c r="AI184" i="175"/>
  <c r="AB188" i="175"/>
  <c r="AI186" i="175"/>
  <c r="AB184" i="175"/>
  <c r="AI193" i="175"/>
  <c r="AI191" i="175"/>
  <c r="AB175" i="175"/>
  <c r="AC195" i="175"/>
  <c r="T236" i="175"/>
  <c r="T261" i="175"/>
  <c r="T262" i="175" s="1"/>
  <c r="AA131" i="175"/>
  <c r="I314" i="175"/>
  <c r="AB86" i="175"/>
  <c r="AI96" i="175"/>
  <c r="AB93" i="175"/>
  <c r="AI88" i="175"/>
  <c r="AB87" i="175"/>
  <c r="AB80" i="175"/>
  <c r="AI85" i="175"/>
  <c r="AI79" i="175"/>
  <c r="AB95" i="175"/>
  <c r="AB97" i="175"/>
  <c r="AB92" i="175"/>
  <c r="AI87" i="175"/>
  <c r="AB85" i="175"/>
  <c r="AB84" i="175"/>
  <c r="AB83" i="175"/>
  <c r="AI82" i="175"/>
  <c r="AI95" i="175"/>
  <c r="AB88" i="175"/>
  <c r="AB81" i="175"/>
  <c r="AB82" i="175"/>
  <c r="AI81" i="175"/>
  <c r="AI80" i="175"/>
  <c r="AI98" i="175"/>
  <c r="AB79" i="175"/>
  <c r="AI91" i="175"/>
  <c r="AI86" i="175"/>
  <c r="AN71" i="175"/>
  <c r="AI84" i="175"/>
  <c r="AI89" i="175"/>
  <c r="Y21" i="175"/>
  <c r="AI93" i="175"/>
  <c r="AI90" i="175"/>
  <c r="AB91" i="175"/>
  <c r="AC99" i="175"/>
  <c r="AI97" i="175"/>
  <c r="AB89" i="175"/>
  <c r="AB90" i="175"/>
  <c r="AB94" i="175"/>
  <c r="AI92" i="175"/>
  <c r="AB96" i="175"/>
  <c r="AB98" i="175"/>
  <c r="AI94" i="175"/>
  <c r="AI83" i="175"/>
  <c r="AA67" i="175"/>
  <c r="Q146" i="175"/>
  <c r="Q150" i="175" s="1"/>
  <c r="Q142" i="175"/>
  <c r="Q136" i="175"/>
  <c r="Q138" i="175"/>
  <c r="Q143" i="175"/>
  <c r="Q133" i="175"/>
  <c r="Q140" i="175"/>
  <c r="Q134" i="175"/>
  <c r="Q144" i="175"/>
  <c r="Q135" i="175"/>
  <c r="Q145" i="175"/>
  <c r="Q137" i="175"/>
  <c r="Q149" i="175"/>
  <c r="Q148" i="175"/>
  <c r="Q147" i="175"/>
  <c r="Q141" i="175"/>
  <c r="E351" i="175"/>
  <c r="E358" i="175"/>
  <c r="E349" i="175"/>
  <c r="E369" i="175"/>
  <c r="E367" i="175"/>
  <c r="E365" i="175"/>
  <c r="E356" i="175"/>
  <c r="E354" i="175"/>
  <c r="E353" i="175"/>
  <c r="E347" i="175"/>
  <c r="E342" i="175"/>
  <c r="E361" i="175"/>
  <c r="E359" i="175"/>
  <c r="E346" i="175"/>
  <c r="E363" i="175"/>
  <c r="E366" i="175"/>
  <c r="E355" i="175"/>
  <c r="E340" i="175"/>
  <c r="E357" i="175"/>
  <c r="E341" i="175"/>
  <c r="E344" i="175"/>
  <c r="E368" i="175"/>
  <c r="E360" i="175"/>
  <c r="E362" i="175"/>
  <c r="E350" i="175"/>
  <c r="E352" i="175"/>
  <c r="E343" i="175"/>
  <c r="E364" i="175"/>
  <c r="E339" i="175"/>
  <c r="E348" i="175"/>
  <c r="AI217" i="175"/>
  <c r="AB214" i="175"/>
  <c r="AI209" i="175"/>
  <c r="AB225" i="175"/>
  <c r="AI220" i="175"/>
  <c r="AB217" i="175"/>
  <c r="AI212" i="175"/>
  <c r="AB209" i="175"/>
  <c r="AB220" i="175"/>
  <c r="AI213" i="175"/>
  <c r="AB208" i="175"/>
  <c r="AI223" i="175"/>
  <c r="AB218" i="175"/>
  <c r="AI218" i="175"/>
  <c r="AB213" i="175"/>
  <c r="AI211" i="175"/>
  <c r="AI216" i="175"/>
  <c r="AB211" i="175"/>
  <c r="AB223" i="175"/>
  <c r="AI226" i="175"/>
  <c r="AI221" i="175"/>
  <c r="AB219" i="175"/>
  <c r="AB215" i="175"/>
  <c r="AI225" i="175"/>
  <c r="AI207" i="175"/>
  <c r="AN199" i="175"/>
  <c r="AB224" i="175"/>
  <c r="AB222" i="175"/>
  <c r="AC227" i="175"/>
  <c r="AB226" i="175"/>
  <c r="AI224" i="175"/>
  <c r="AB207" i="175"/>
  <c r="AI222" i="175"/>
  <c r="AB216" i="175"/>
  <c r="AI214" i="175"/>
  <c r="AI210" i="175"/>
  <c r="AB212" i="175"/>
  <c r="AI208" i="175"/>
  <c r="AB210" i="175"/>
  <c r="Y29" i="175"/>
  <c r="AI219" i="175"/>
  <c r="AI215" i="175"/>
  <c r="AB221" i="175"/>
  <c r="F31" i="174"/>
  <c r="G31" i="174"/>
  <c r="C31" i="174"/>
  <c r="E31" i="174"/>
  <c r="D31" i="174"/>
  <c r="B51" i="174"/>
  <c r="F87" i="174"/>
  <c r="E87" i="174"/>
  <c r="C87" i="174"/>
  <c r="D87" i="174"/>
  <c r="G87" i="174"/>
  <c r="F75" i="174"/>
  <c r="E75" i="174"/>
  <c r="C75" i="174"/>
  <c r="G75" i="174"/>
  <c r="D75" i="174"/>
  <c r="F83" i="174"/>
  <c r="E83" i="174"/>
  <c r="D83" i="174"/>
  <c r="G83" i="174"/>
  <c r="C83" i="174"/>
  <c r="G186" i="174"/>
  <c r="C186" i="174"/>
  <c r="D186" i="174"/>
  <c r="F186" i="174"/>
  <c r="E186" i="174"/>
  <c r="E30" i="174"/>
  <c r="C30" i="174"/>
  <c r="D30" i="174"/>
  <c r="G30" i="174"/>
  <c r="F30" i="174"/>
  <c r="F54" i="174"/>
  <c r="E54" i="174"/>
  <c r="C54" i="174"/>
  <c r="G54" i="174"/>
  <c r="D54" i="174"/>
  <c r="D471" i="174"/>
  <c r="C471" i="174"/>
  <c r="G471" i="174"/>
  <c r="F471" i="174"/>
  <c r="E471" i="174"/>
  <c r="E185" i="174"/>
  <c r="D185" i="174"/>
  <c r="G185" i="174"/>
  <c r="C185" i="174"/>
  <c r="F185" i="174"/>
  <c r="D27" i="174"/>
  <c r="C27" i="174"/>
  <c r="F27" i="174"/>
  <c r="G27" i="174"/>
  <c r="E27" i="174"/>
  <c r="D528" i="174"/>
  <c r="F528" i="174"/>
  <c r="G528" i="174"/>
  <c r="E528" i="174"/>
  <c r="C528" i="174"/>
  <c r="G433" i="174"/>
  <c r="C433" i="174"/>
  <c r="E433" i="174"/>
  <c r="D433" i="174"/>
  <c r="F433" i="174"/>
  <c r="AO181" i="174"/>
  <c r="AJ181" i="174"/>
  <c r="D664" i="174"/>
  <c r="G664" i="174"/>
  <c r="F664" i="174"/>
  <c r="C664" i="174"/>
  <c r="E664" i="174"/>
  <c r="G450" i="174"/>
  <c r="C450" i="174"/>
  <c r="E450" i="174"/>
  <c r="D450" i="174"/>
  <c r="F450" i="174"/>
  <c r="F554" i="174"/>
  <c r="E554" i="174"/>
  <c r="D554" i="174"/>
  <c r="C554" i="174"/>
  <c r="G554" i="174"/>
  <c r="C381" i="174"/>
  <c r="F381" i="174"/>
  <c r="D381" i="174"/>
  <c r="G381" i="174"/>
  <c r="E381" i="174"/>
  <c r="D321" i="174"/>
  <c r="C321" i="174"/>
  <c r="F321" i="174"/>
  <c r="G321" i="174"/>
  <c r="E321" i="174"/>
  <c r="G284" i="174"/>
  <c r="F284" i="174"/>
  <c r="E284" i="174"/>
  <c r="D284" i="174"/>
  <c r="C284" i="174"/>
  <c r="B46" i="174"/>
  <c r="E234" i="174"/>
  <c r="D234" i="174"/>
  <c r="G234" i="174"/>
  <c r="F234" i="174"/>
  <c r="C234" i="174"/>
  <c r="E236" i="174"/>
  <c r="D236" i="174"/>
  <c r="C236" i="174"/>
  <c r="F236" i="174"/>
  <c r="G236" i="174"/>
  <c r="G235" i="174"/>
  <c r="F235" i="174"/>
  <c r="C235" i="174"/>
  <c r="E235" i="174"/>
  <c r="D235" i="174"/>
  <c r="F421" i="174"/>
  <c r="E421" i="174"/>
  <c r="G421" i="174"/>
  <c r="D421" i="174"/>
  <c r="C421" i="174"/>
  <c r="G695" i="174"/>
  <c r="F695" i="174"/>
  <c r="E695" i="174"/>
  <c r="C695" i="174"/>
  <c r="D695" i="174"/>
  <c r="F580" i="174"/>
  <c r="C580" i="174"/>
  <c r="G580" i="174"/>
  <c r="E580" i="174"/>
  <c r="D580" i="174"/>
  <c r="C582" i="174"/>
  <c r="F582" i="174"/>
  <c r="G582" i="174"/>
  <c r="E582" i="174"/>
  <c r="D582" i="174"/>
  <c r="F420" i="174"/>
  <c r="E420" i="174"/>
  <c r="D420" i="174"/>
  <c r="C420" i="174"/>
  <c r="G420" i="174"/>
  <c r="C556" i="174"/>
  <c r="G556" i="174"/>
  <c r="F556" i="174"/>
  <c r="D556" i="174"/>
  <c r="E556" i="174"/>
  <c r="G291" i="174"/>
  <c r="C291" i="174"/>
  <c r="D291" i="174"/>
  <c r="E291" i="174"/>
  <c r="F291" i="174"/>
  <c r="C393" i="174"/>
  <c r="G393" i="174"/>
  <c r="F393" i="174"/>
  <c r="E393" i="174"/>
  <c r="D393" i="174"/>
  <c r="F555" i="174"/>
  <c r="D555" i="174"/>
  <c r="G555" i="174"/>
  <c r="E555" i="174"/>
  <c r="C555" i="174"/>
  <c r="AT159" i="174"/>
  <c r="AS159" i="174"/>
  <c r="AG159" i="174"/>
  <c r="AY53" i="174"/>
  <c r="B53" i="174"/>
  <c r="C652" i="174"/>
  <c r="E652" i="174"/>
  <c r="D652" i="174"/>
  <c r="G652" i="174"/>
  <c r="F652" i="174"/>
  <c r="C398" i="174"/>
  <c r="F398" i="174"/>
  <c r="G398" i="174"/>
  <c r="E398" i="174"/>
  <c r="D398" i="174"/>
  <c r="D243" i="174"/>
  <c r="C243" i="174"/>
  <c r="E243" i="174"/>
  <c r="F243" i="174"/>
  <c r="G243" i="174"/>
  <c r="U157" i="174"/>
  <c r="B157" i="174" s="1"/>
  <c r="U150" i="174"/>
  <c r="B150" i="174" s="1"/>
  <c r="U147" i="174"/>
  <c r="B147" i="174" s="1"/>
  <c r="U140" i="174"/>
  <c r="B140" i="174" s="1"/>
  <c r="U155" i="174"/>
  <c r="B155" i="174" s="1"/>
  <c r="U152" i="174"/>
  <c r="U143" i="174"/>
  <c r="U153" i="174"/>
  <c r="U158" i="174"/>
  <c r="B158" i="174" s="1"/>
  <c r="U142" i="174"/>
  <c r="B142" i="174" s="1"/>
  <c r="U165" i="174"/>
  <c r="B165" i="174" s="1"/>
  <c r="U164" i="174"/>
  <c r="U156" i="174"/>
  <c r="B156" i="174" s="1"/>
  <c r="U167" i="174"/>
  <c r="B167" i="174" s="1"/>
  <c r="U161" i="174"/>
  <c r="U145" i="174"/>
  <c r="U160" i="174"/>
  <c r="U146" i="174"/>
  <c r="B146" i="174" s="1"/>
  <c r="U163" i="174"/>
  <c r="U148" i="174"/>
  <c r="B148" i="174" s="1"/>
  <c r="U162" i="174"/>
  <c r="U151" i="174"/>
  <c r="U149" i="174"/>
  <c r="B149" i="174" s="1"/>
  <c r="U166" i="174"/>
  <c r="B166" i="174" s="1"/>
  <c r="U159" i="174"/>
  <c r="U141" i="174"/>
  <c r="B141" i="174" s="1"/>
  <c r="U138" i="174"/>
  <c r="B138" i="174" s="1"/>
  <c r="U139" i="174"/>
  <c r="B139" i="174" s="1"/>
  <c r="U154" i="174"/>
  <c r="G647" i="174"/>
  <c r="E647" i="174"/>
  <c r="D647" i="174"/>
  <c r="C647" i="174"/>
  <c r="F647" i="174"/>
  <c r="G193" i="174"/>
  <c r="E193" i="174"/>
  <c r="D193" i="174"/>
  <c r="C193" i="174"/>
  <c r="F193" i="174"/>
  <c r="E439" i="174"/>
  <c r="D439" i="174"/>
  <c r="G439" i="174"/>
  <c r="C439" i="174"/>
  <c r="F439" i="174"/>
  <c r="F21" i="174"/>
  <c r="E21" i="174"/>
  <c r="G21" i="174"/>
  <c r="C21" i="174"/>
  <c r="D21" i="174"/>
  <c r="C446" i="174"/>
  <c r="G446" i="174"/>
  <c r="F446" i="174"/>
  <c r="E446" i="174"/>
  <c r="D446" i="174"/>
  <c r="M82" i="174"/>
  <c r="F257" i="174"/>
  <c r="E257" i="174"/>
  <c r="G257" i="174"/>
  <c r="D257" i="174"/>
  <c r="C257" i="174"/>
  <c r="D402" i="174"/>
  <c r="C402" i="174"/>
  <c r="G402" i="174"/>
  <c r="F402" i="174"/>
  <c r="E402" i="174"/>
  <c r="E113" i="174"/>
  <c r="D113" i="174"/>
  <c r="F113" i="174"/>
  <c r="C113" i="174"/>
  <c r="G113" i="174"/>
  <c r="G79" i="174"/>
  <c r="E79" i="174"/>
  <c r="F79" i="174"/>
  <c r="D79" i="174"/>
  <c r="C79" i="174"/>
  <c r="F674" i="174"/>
  <c r="E674" i="174"/>
  <c r="D674" i="174"/>
  <c r="C674" i="174"/>
  <c r="G674" i="174"/>
  <c r="F486" i="174"/>
  <c r="E486" i="174"/>
  <c r="D486" i="174"/>
  <c r="C486" i="174"/>
  <c r="G486" i="174"/>
  <c r="C640" i="174"/>
  <c r="D640" i="174"/>
  <c r="G640" i="174"/>
  <c r="F640" i="174"/>
  <c r="E640" i="174"/>
  <c r="C510" i="174"/>
  <c r="E510" i="174"/>
  <c r="D510" i="174"/>
  <c r="G510" i="174"/>
  <c r="F510" i="174"/>
  <c r="G335" i="174"/>
  <c r="C335" i="174"/>
  <c r="E335" i="174"/>
  <c r="D335" i="174"/>
  <c r="F335" i="174"/>
  <c r="C611" i="174"/>
  <c r="D611" i="174"/>
  <c r="G611" i="174"/>
  <c r="E611" i="174"/>
  <c r="F611" i="174"/>
  <c r="C478" i="174"/>
  <c r="F478" i="174"/>
  <c r="E478" i="174"/>
  <c r="D478" i="174"/>
  <c r="G478" i="174"/>
  <c r="AQ49" i="174"/>
  <c r="AO49" i="174"/>
  <c r="AJ49" i="174"/>
  <c r="D227" i="174"/>
  <c r="C227" i="174"/>
  <c r="E227" i="174"/>
  <c r="G227" i="174"/>
  <c r="F227" i="174"/>
  <c r="AG36" i="174"/>
  <c r="AT36" i="174"/>
  <c r="AS36" i="174"/>
  <c r="G90" i="174"/>
  <c r="D90" i="174"/>
  <c r="F90" i="174"/>
  <c r="E90" i="174"/>
  <c r="C90" i="174"/>
  <c r="G269" i="174"/>
  <c r="F269" i="174"/>
  <c r="E269" i="174"/>
  <c r="D269" i="174"/>
  <c r="C269" i="174"/>
  <c r="D28" i="174"/>
  <c r="C28" i="174"/>
  <c r="F28" i="174"/>
  <c r="G28" i="174"/>
  <c r="E28" i="174"/>
  <c r="F290" i="174"/>
  <c r="D290" i="174"/>
  <c r="E290" i="174"/>
  <c r="G290" i="174"/>
  <c r="C290" i="174"/>
  <c r="D458" i="174"/>
  <c r="C458" i="174"/>
  <c r="F458" i="174"/>
  <c r="E458" i="174"/>
  <c r="G458" i="174"/>
  <c r="D583" i="174"/>
  <c r="C583" i="174"/>
  <c r="G583" i="174"/>
  <c r="F583" i="174"/>
  <c r="E583" i="174"/>
  <c r="G476" i="174"/>
  <c r="E476" i="174"/>
  <c r="F476" i="174"/>
  <c r="C476" i="174"/>
  <c r="D476" i="174"/>
  <c r="G615" i="174"/>
  <c r="E615" i="174"/>
  <c r="F615" i="174"/>
  <c r="D615" i="174"/>
  <c r="C615" i="174"/>
  <c r="AT72" i="174"/>
  <c r="AS72" i="174"/>
  <c r="AG72" i="174"/>
  <c r="D460" i="174"/>
  <c r="C460" i="174"/>
  <c r="F460" i="174"/>
  <c r="E460" i="174"/>
  <c r="G460" i="174"/>
  <c r="D259" i="174"/>
  <c r="C259" i="174"/>
  <c r="E259" i="174"/>
  <c r="F259" i="174"/>
  <c r="G259" i="174"/>
  <c r="D666" i="174"/>
  <c r="C666" i="174"/>
  <c r="G666" i="174"/>
  <c r="E666" i="174"/>
  <c r="F666" i="174"/>
  <c r="AO29" i="174"/>
  <c r="AJ29" i="174"/>
  <c r="G357" i="174"/>
  <c r="F357" i="174"/>
  <c r="C357" i="174"/>
  <c r="E357" i="174"/>
  <c r="D357" i="174"/>
  <c r="C69" i="174"/>
  <c r="F69" i="174"/>
  <c r="E69" i="174"/>
  <c r="G69" i="174"/>
  <c r="D69" i="174"/>
  <c r="D308" i="174"/>
  <c r="C308" i="174"/>
  <c r="G308" i="174"/>
  <c r="F308" i="174"/>
  <c r="E308" i="174"/>
  <c r="E267" i="174"/>
  <c r="D267" i="174"/>
  <c r="C267" i="174"/>
  <c r="G267" i="174"/>
  <c r="F267" i="174"/>
  <c r="I43" i="174"/>
  <c r="B43" i="174" s="1"/>
  <c r="I49" i="174"/>
  <c r="B49" i="174" s="1"/>
  <c r="I41" i="174"/>
  <c r="B41" i="174" s="1"/>
  <c r="I44" i="174"/>
  <c r="I51" i="174"/>
  <c r="I48" i="174"/>
  <c r="I39" i="174"/>
  <c r="B39" i="174" s="1"/>
  <c r="I46" i="174"/>
  <c r="I42" i="174"/>
  <c r="I40" i="174"/>
  <c r="B40" i="174" s="1"/>
  <c r="I47" i="174"/>
  <c r="B47" i="174" s="1"/>
  <c r="I53" i="174"/>
  <c r="I50" i="174"/>
  <c r="B50" i="174" s="1"/>
  <c r="I52" i="174"/>
  <c r="B52" i="174" s="1"/>
  <c r="F71" i="174"/>
  <c r="E71" i="174"/>
  <c r="C71" i="174"/>
  <c r="G71" i="174"/>
  <c r="D71" i="174"/>
  <c r="F562" i="174"/>
  <c r="E562" i="174"/>
  <c r="C562" i="174"/>
  <c r="G562" i="174"/>
  <c r="D562" i="174"/>
  <c r="E427" i="174"/>
  <c r="D427" i="174"/>
  <c r="G427" i="174"/>
  <c r="F427" i="174"/>
  <c r="C427" i="174"/>
  <c r="E29" i="174"/>
  <c r="D29" i="174"/>
  <c r="F29" i="174"/>
  <c r="C29" i="174"/>
  <c r="G29" i="174"/>
  <c r="C256" i="174"/>
  <c r="F256" i="174"/>
  <c r="E256" i="174"/>
  <c r="G256" i="174"/>
  <c r="D256" i="174"/>
  <c r="AG17" i="174"/>
  <c r="AT17" i="174"/>
  <c r="AS17" i="174"/>
  <c r="U134" i="174"/>
  <c r="B134" i="174" s="1"/>
  <c r="U129" i="174"/>
  <c r="U122" i="174"/>
  <c r="U126" i="174"/>
  <c r="U117" i="174"/>
  <c r="U101" i="174"/>
  <c r="U96" i="174"/>
  <c r="B96" i="174" s="1"/>
  <c r="U120" i="174"/>
  <c r="B120" i="174" s="1"/>
  <c r="U114" i="174"/>
  <c r="U111" i="174"/>
  <c r="B111" i="174" s="1"/>
  <c r="U128" i="174"/>
  <c r="U130" i="174"/>
  <c r="U108" i="174"/>
  <c r="B108" i="174" s="1"/>
  <c r="U112" i="174"/>
  <c r="U104" i="174"/>
  <c r="B104" i="174" s="1"/>
  <c r="U136" i="174"/>
  <c r="B136" i="174" s="1"/>
  <c r="U99" i="174"/>
  <c r="U98" i="174"/>
  <c r="B98" i="174" s="1"/>
  <c r="U97" i="174"/>
  <c r="B97" i="174" s="1"/>
  <c r="U125" i="174"/>
  <c r="U123" i="174"/>
  <c r="U118" i="174"/>
  <c r="B118" i="174" s="1"/>
  <c r="U110" i="174"/>
  <c r="B110" i="174" s="1"/>
  <c r="U109" i="174"/>
  <c r="B109" i="174" s="1"/>
  <c r="U115" i="174"/>
  <c r="U131" i="174"/>
  <c r="U121" i="174"/>
  <c r="B121" i="174" s="1"/>
  <c r="U135" i="174"/>
  <c r="B135" i="174" s="1"/>
  <c r="U132" i="174"/>
  <c r="B132" i="174" s="1"/>
  <c r="U107" i="174"/>
  <c r="B107" i="174" s="1"/>
  <c r="U116" i="174"/>
  <c r="U106" i="174"/>
  <c r="B106" i="174" s="1"/>
  <c r="U94" i="174"/>
  <c r="B94" i="174" s="1"/>
  <c r="U124" i="174"/>
  <c r="U95" i="174"/>
  <c r="B95" i="174" s="1"/>
  <c r="U133" i="174"/>
  <c r="B133" i="174" s="1"/>
  <c r="U102" i="174"/>
  <c r="B102" i="174" s="1"/>
  <c r="U113" i="174"/>
  <c r="U127" i="174"/>
  <c r="U103" i="174"/>
  <c r="B103" i="174" s="1"/>
  <c r="U105" i="174"/>
  <c r="B105" i="174" s="1"/>
  <c r="U119" i="174"/>
  <c r="B119" i="174" s="1"/>
  <c r="AS152" i="174"/>
  <c r="AT152" i="174"/>
  <c r="AG152" i="174"/>
  <c r="AJ52" i="174"/>
  <c r="AQ52" i="174"/>
  <c r="AO52" i="174"/>
  <c r="C347" i="174"/>
  <c r="E347" i="174"/>
  <c r="D347" i="174"/>
  <c r="G347" i="174"/>
  <c r="F347" i="174"/>
  <c r="E507" i="174"/>
  <c r="D507" i="174"/>
  <c r="G507" i="174"/>
  <c r="F507" i="174"/>
  <c r="C507" i="174"/>
  <c r="D76" i="174"/>
  <c r="C76" i="174"/>
  <c r="F76" i="174"/>
  <c r="G76" i="174"/>
  <c r="E76" i="174"/>
  <c r="C413" i="174"/>
  <c r="F413" i="174"/>
  <c r="G413" i="174"/>
  <c r="E413" i="174"/>
  <c r="D413" i="174"/>
  <c r="E338" i="174"/>
  <c r="C338" i="174"/>
  <c r="D338" i="174"/>
  <c r="F338" i="174"/>
  <c r="G338" i="174"/>
  <c r="F501" i="174"/>
  <c r="C501" i="174"/>
  <c r="G501" i="174"/>
  <c r="E501" i="174"/>
  <c r="D501" i="174"/>
  <c r="AJ67" i="174"/>
  <c r="AQ67" i="174"/>
  <c r="AO67" i="174"/>
  <c r="D682" i="174"/>
  <c r="E682" i="174"/>
  <c r="G682" i="174"/>
  <c r="F682" i="174"/>
  <c r="C682" i="174"/>
  <c r="C222" i="174"/>
  <c r="F222" i="174"/>
  <c r="G222" i="174"/>
  <c r="E222" i="174"/>
  <c r="D222" i="174"/>
  <c r="AO148" i="174"/>
  <c r="AJ148" i="174"/>
  <c r="F541" i="174"/>
  <c r="D541" i="174"/>
  <c r="G541" i="174"/>
  <c r="E541" i="174"/>
  <c r="C541" i="174"/>
  <c r="C691" i="174"/>
  <c r="F691" i="174"/>
  <c r="G691" i="174"/>
  <c r="E691" i="174"/>
  <c r="D691" i="174"/>
  <c r="E77" i="174"/>
  <c r="C77" i="174"/>
  <c r="D77" i="174"/>
  <c r="G77" i="174"/>
  <c r="F77" i="174"/>
  <c r="F352" i="174"/>
  <c r="C352" i="174"/>
  <c r="G352" i="174"/>
  <c r="D352" i="174"/>
  <c r="E352" i="174"/>
  <c r="D32" i="174"/>
  <c r="C32" i="174"/>
  <c r="F32" i="174"/>
  <c r="G32" i="174"/>
  <c r="E32" i="174"/>
  <c r="C620" i="174"/>
  <c r="F620" i="174"/>
  <c r="E620" i="174"/>
  <c r="G620" i="174"/>
  <c r="D620" i="174"/>
  <c r="D635" i="174"/>
  <c r="G635" i="174"/>
  <c r="F635" i="174"/>
  <c r="E635" i="174"/>
  <c r="C635" i="174"/>
  <c r="AT189" i="174"/>
  <c r="AS189" i="174"/>
  <c r="AG189" i="174"/>
  <c r="F161" i="174"/>
  <c r="D161" i="174"/>
  <c r="C161" i="174"/>
  <c r="G161" i="174"/>
  <c r="E161" i="174"/>
  <c r="G323" i="174"/>
  <c r="F323" i="174"/>
  <c r="D323" i="174"/>
  <c r="E323" i="174"/>
  <c r="C323" i="174"/>
  <c r="E651" i="174"/>
  <c r="D651" i="174"/>
  <c r="C651" i="174"/>
  <c r="F651" i="174"/>
  <c r="G651" i="174"/>
  <c r="E456" i="174"/>
  <c r="F456" i="174"/>
  <c r="D456" i="174"/>
  <c r="G456" i="174"/>
  <c r="C456" i="174"/>
  <c r="C273" i="174"/>
  <c r="G273" i="174"/>
  <c r="F273" i="174"/>
  <c r="E273" i="174"/>
  <c r="D273" i="174"/>
  <c r="E416" i="174"/>
  <c r="D416" i="174"/>
  <c r="G416" i="174"/>
  <c r="F416" i="174"/>
  <c r="C416" i="174"/>
  <c r="G144" i="174"/>
  <c r="E144" i="174"/>
  <c r="D144" i="174"/>
  <c r="C144" i="174"/>
  <c r="F144" i="174"/>
  <c r="E37" i="174"/>
  <c r="D37" i="174"/>
  <c r="F37" i="174"/>
  <c r="G37" i="174"/>
  <c r="C37" i="174"/>
  <c r="C659" i="174"/>
  <c r="E659" i="174"/>
  <c r="D659" i="174"/>
  <c r="F659" i="174"/>
  <c r="G659" i="174"/>
  <c r="E684" i="174"/>
  <c r="C684" i="174"/>
  <c r="D684" i="174"/>
  <c r="G684" i="174"/>
  <c r="F684" i="174"/>
  <c r="D62" i="174"/>
  <c r="C62" i="174"/>
  <c r="E62" i="174"/>
  <c r="G62" i="174"/>
  <c r="F62" i="174"/>
  <c r="E265" i="174"/>
  <c r="C265" i="174"/>
  <c r="G265" i="174"/>
  <c r="F265" i="174"/>
  <c r="D265" i="174"/>
  <c r="B42" i="174"/>
  <c r="AO68" i="174"/>
  <c r="AJ68" i="174"/>
  <c r="AQ68" i="174"/>
  <c r="AT34" i="174"/>
  <c r="AS34" i="174"/>
  <c r="AG34" i="174"/>
  <c r="G570" i="174"/>
  <c r="C570" i="174"/>
  <c r="F570" i="174"/>
  <c r="E570" i="174"/>
  <c r="D570" i="174"/>
  <c r="D211" i="174"/>
  <c r="C211" i="174"/>
  <c r="G211" i="174"/>
  <c r="F211" i="174"/>
  <c r="E211" i="174"/>
  <c r="G502" i="174"/>
  <c r="C502" i="174"/>
  <c r="F502" i="174"/>
  <c r="E502" i="174"/>
  <c r="D502" i="174"/>
  <c r="G128" i="174"/>
  <c r="F128" i="174"/>
  <c r="E128" i="174"/>
  <c r="D128" i="174"/>
  <c r="C128" i="174"/>
  <c r="G672" i="174"/>
  <c r="F672" i="174"/>
  <c r="D672" i="174"/>
  <c r="E672" i="174"/>
  <c r="C672" i="174"/>
  <c r="E332" i="174"/>
  <c r="C332" i="174"/>
  <c r="D332" i="174"/>
  <c r="G332" i="174"/>
  <c r="F332" i="174"/>
  <c r="C294" i="174"/>
  <c r="G294" i="174"/>
  <c r="F294" i="174"/>
  <c r="E294" i="174"/>
  <c r="D294" i="174"/>
  <c r="E653" i="174"/>
  <c r="C653" i="174"/>
  <c r="G653" i="174"/>
  <c r="F653" i="174"/>
  <c r="D653" i="174"/>
  <c r="G275" i="174"/>
  <c r="C275" i="174"/>
  <c r="F275" i="174"/>
  <c r="D275" i="174"/>
  <c r="E275" i="174"/>
  <c r="D481" i="174"/>
  <c r="C481" i="174"/>
  <c r="F481" i="174"/>
  <c r="G481" i="174"/>
  <c r="E481" i="174"/>
  <c r="G112" i="174"/>
  <c r="F112" i="174"/>
  <c r="C112" i="174"/>
  <c r="E112" i="174"/>
  <c r="D112" i="174"/>
  <c r="F173" i="174"/>
  <c r="D173" i="174"/>
  <c r="G173" i="174"/>
  <c r="E173" i="174"/>
  <c r="C173" i="174"/>
  <c r="C675" i="174"/>
  <c r="D675" i="174"/>
  <c r="E675" i="174"/>
  <c r="F675" i="174"/>
  <c r="G675" i="174"/>
  <c r="F447" i="174"/>
  <c r="E447" i="174"/>
  <c r="G447" i="174"/>
  <c r="D447" i="174"/>
  <c r="C447" i="174"/>
  <c r="D251" i="174"/>
  <c r="C251" i="174"/>
  <c r="E251" i="174"/>
  <c r="G251" i="174"/>
  <c r="F251" i="174"/>
  <c r="G410" i="174"/>
  <c r="F410" i="174"/>
  <c r="C410" i="174"/>
  <c r="E410" i="174"/>
  <c r="D410" i="174"/>
  <c r="F25" i="174"/>
  <c r="E25" i="174"/>
  <c r="G25" i="174"/>
  <c r="D25" i="174"/>
  <c r="C25" i="174"/>
  <c r="G23" i="174"/>
  <c r="F23" i="174"/>
  <c r="E23" i="174"/>
  <c r="D23" i="174"/>
  <c r="C23" i="174"/>
  <c r="C327" i="174"/>
  <c r="D327" i="174"/>
  <c r="F327" i="174"/>
  <c r="E327" i="174"/>
  <c r="G327" i="174"/>
  <c r="AS158" i="174"/>
  <c r="AT158" i="174"/>
  <c r="AG158" i="174"/>
  <c r="G411" i="174"/>
  <c r="F411" i="174"/>
  <c r="E411" i="174"/>
  <c r="C411" i="174"/>
  <c r="D411" i="174"/>
  <c r="G422" i="174"/>
  <c r="F422" i="174"/>
  <c r="D422" i="174"/>
  <c r="C422" i="174"/>
  <c r="E422" i="174"/>
  <c r="G99" i="174"/>
  <c r="F99" i="174"/>
  <c r="E99" i="174"/>
  <c r="D99" i="174"/>
  <c r="C99" i="174"/>
  <c r="AG161" i="174"/>
  <c r="AT161" i="174"/>
  <c r="AS161" i="174"/>
  <c r="E379" i="174"/>
  <c r="D379" i="174"/>
  <c r="C379" i="174"/>
  <c r="G379" i="174"/>
  <c r="F379" i="174"/>
  <c r="C319" i="174"/>
  <c r="G319" i="174"/>
  <c r="F319" i="174"/>
  <c r="E319" i="174"/>
  <c r="D319" i="174"/>
  <c r="C238" i="174"/>
  <c r="D238" i="174"/>
  <c r="G238" i="174"/>
  <c r="E238" i="174"/>
  <c r="F238" i="174"/>
  <c r="D350" i="174"/>
  <c r="C350" i="174"/>
  <c r="E350" i="174"/>
  <c r="F350" i="174"/>
  <c r="G350" i="174"/>
  <c r="D395" i="174"/>
  <c r="C395" i="174"/>
  <c r="F395" i="174"/>
  <c r="E395" i="174"/>
  <c r="G395" i="174"/>
  <c r="D673" i="174"/>
  <c r="C673" i="174"/>
  <c r="E673" i="174"/>
  <c r="G673" i="174"/>
  <c r="F673" i="174"/>
  <c r="C688" i="174"/>
  <c r="E688" i="174"/>
  <c r="D688" i="174"/>
  <c r="G688" i="174"/>
  <c r="F688" i="174"/>
  <c r="G180" i="174"/>
  <c r="F180" i="174"/>
  <c r="D180" i="174"/>
  <c r="E180" i="174"/>
  <c r="C180" i="174"/>
  <c r="AF33" i="174"/>
  <c r="V37" i="174"/>
  <c r="AF37" i="174" s="1"/>
  <c r="F34" i="174"/>
  <c r="D34" i="174"/>
  <c r="G34" i="174"/>
  <c r="E34" i="174"/>
  <c r="C34" i="174"/>
  <c r="G258" i="174"/>
  <c r="F258" i="174"/>
  <c r="D258" i="174"/>
  <c r="C258" i="174"/>
  <c r="E258" i="174"/>
  <c r="F26" i="174"/>
  <c r="E26" i="174"/>
  <c r="D26" i="174"/>
  <c r="C26" i="174"/>
  <c r="G26" i="174"/>
  <c r="M22" i="174"/>
  <c r="E313" i="174"/>
  <c r="D313" i="174"/>
  <c r="F313" i="174"/>
  <c r="G313" i="174"/>
  <c r="C313" i="174"/>
  <c r="E183" i="174"/>
  <c r="D183" i="174"/>
  <c r="G183" i="174"/>
  <c r="F183" i="174"/>
  <c r="C183" i="174"/>
  <c r="C660" i="174"/>
  <c r="G660" i="174"/>
  <c r="F660" i="174"/>
  <c r="D660" i="174"/>
  <c r="E660" i="174"/>
  <c r="G127" i="174"/>
  <c r="F127" i="174"/>
  <c r="C127" i="174"/>
  <c r="D127" i="174"/>
  <c r="E127" i="174"/>
  <c r="D648" i="174"/>
  <c r="C648" i="174"/>
  <c r="G648" i="174"/>
  <c r="E648" i="174"/>
  <c r="F648" i="174"/>
  <c r="C206" i="174"/>
  <c r="D206" i="174"/>
  <c r="G206" i="174"/>
  <c r="F206" i="174"/>
  <c r="E206" i="174"/>
  <c r="F177" i="174"/>
  <c r="E177" i="174"/>
  <c r="G177" i="174"/>
  <c r="C177" i="174"/>
  <c r="D177" i="174"/>
  <c r="E568" i="174"/>
  <c r="G568" i="174"/>
  <c r="D568" i="174"/>
  <c r="C568" i="174"/>
  <c r="F568" i="174"/>
  <c r="J72" i="174"/>
  <c r="J65" i="174"/>
  <c r="J69" i="174"/>
  <c r="J71" i="174"/>
  <c r="J73" i="174"/>
  <c r="J68" i="174"/>
  <c r="J66" i="174"/>
  <c r="J70" i="174"/>
  <c r="J67" i="174"/>
  <c r="D561" i="174"/>
  <c r="G561" i="174"/>
  <c r="F561" i="174"/>
  <c r="E561" i="174"/>
  <c r="C561" i="174"/>
  <c r="D677" i="174"/>
  <c r="G677" i="174"/>
  <c r="F677" i="174"/>
  <c r="E677" i="174"/>
  <c r="C677" i="174"/>
  <c r="D418" i="174"/>
  <c r="C418" i="174"/>
  <c r="E418" i="174"/>
  <c r="F418" i="174"/>
  <c r="G418" i="174"/>
  <c r="F429" i="174"/>
  <c r="C429" i="174"/>
  <c r="G429" i="174"/>
  <c r="E429" i="174"/>
  <c r="D429" i="174"/>
  <c r="G187" i="174"/>
  <c r="F187" i="174"/>
  <c r="C187" i="174"/>
  <c r="D187" i="174"/>
  <c r="E187" i="174"/>
  <c r="C343" i="174"/>
  <c r="D343" i="174"/>
  <c r="G343" i="174"/>
  <c r="F343" i="174"/>
  <c r="E343" i="174"/>
  <c r="F607" i="174"/>
  <c r="D607" i="174"/>
  <c r="C607" i="174"/>
  <c r="G607" i="174"/>
  <c r="E607" i="174"/>
  <c r="E669" i="174"/>
  <c r="C669" i="174"/>
  <c r="D669" i="174"/>
  <c r="F669" i="174"/>
  <c r="G669" i="174"/>
  <c r="C254" i="174"/>
  <c r="G254" i="174"/>
  <c r="F254" i="174"/>
  <c r="E254" i="174"/>
  <c r="D254" i="174"/>
  <c r="AO149" i="174"/>
  <c r="AJ149" i="174"/>
  <c r="C271" i="174"/>
  <c r="G271" i="174"/>
  <c r="F271" i="174"/>
  <c r="E271" i="174"/>
  <c r="D271" i="174"/>
  <c r="G194" i="174"/>
  <c r="C194" i="174"/>
  <c r="E194" i="174"/>
  <c r="D194" i="174"/>
  <c r="F194" i="174"/>
  <c r="AJ32" i="174"/>
  <c r="AO32" i="174"/>
  <c r="F581" i="174"/>
  <c r="D581" i="174"/>
  <c r="E581" i="174"/>
  <c r="C581" i="174"/>
  <c r="G581" i="174"/>
  <c r="E125" i="174"/>
  <c r="D125" i="174"/>
  <c r="G125" i="174"/>
  <c r="F125" i="174"/>
  <c r="C125" i="174"/>
  <c r="F306" i="174"/>
  <c r="G306" i="174"/>
  <c r="E306" i="174"/>
  <c r="D306" i="174"/>
  <c r="C306" i="174"/>
  <c r="D310" i="174"/>
  <c r="C310" i="174"/>
  <c r="G310" i="174"/>
  <c r="F310" i="174"/>
  <c r="E310" i="174"/>
  <c r="F493" i="174"/>
  <c r="E493" i="174"/>
  <c r="D493" i="174"/>
  <c r="G493" i="174"/>
  <c r="C493" i="174"/>
  <c r="C207" i="174"/>
  <c r="G207" i="174"/>
  <c r="F207" i="174"/>
  <c r="D207" i="174"/>
  <c r="E207" i="174"/>
  <c r="AJ25" i="174"/>
  <c r="AO25" i="174"/>
  <c r="AG19" i="174"/>
  <c r="AT19" i="174"/>
  <c r="AS19" i="174"/>
  <c r="C169" i="174"/>
  <c r="G169" i="174"/>
  <c r="D169" i="174"/>
  <c r="F169" i="174"/>
  <c r="E169" i="174"/>
  <c r="AJ30" i="174"/>
  <c r="AO30" i="174"/>
  <c r="D342" i="174"/>
  <c r="C342" i="174"/>
  <c r="G342" i="174"/>
  <c r="E342" i="174"/>
  <c r="F342" i="174"/>
  <c r="E382" i="174"/>
  <c r="F382" i="174"/>
  <c r="D382" i="174"/>
  <c r="C382" i="174"/>
  <c r="G382" i="174"/>
  <c r="C181" i="174"/>
  <c r="E181" i="174"/>
  <c r="D181" i="174"/>
  <c r="G181" i="174"/>
  <c r="F181" i="174"/>
  <c r="D499" i="174"/>
  <c r="F499" i="174"/>
  <c r="C499" i="174"/>
  <c r="E499" i="174"/>
  <c r="G499" i="174"/>
  <c r="D151" i="174"/>
  <c r="C151" i="174"/>
  <c r="G151" i="174"/>
  <c r="F151" i="174"/>
  <c r="E151" i="174"/>
  <c r="D386" i="174"/>
  <c r="C386" i="174"/>
  <c r="E386" i="174"/>
  <c r="G386" i="174"/>
  <c r="F386" i="174"/>
  <c r="E589" i="174"/>
  <c r="G589" i="174"/>
  <c r="D589" i="174"/>
  <c r="C589" i="174"/>
  <c r="F589" i="174"/>
  <c r="E508" i="174"/>
  <c r="C508" i="174"/>
  <c r="F508" i="174"/>
  <c r="G508" i="174"/>
  <c r="D508" i="174"/>
  <c r="B18" i="174"/>
  <c r="AF18" i="174"/>
  <c r="G686" i="174"/>
  <c r="F686" i="174"/>
  <c r="C686" i="174"/>
  <c r="D686" i="174"/>
  <c r="E686" i="174"/>
  <c r="D558" i="174"/>
  <c r="C558" i="174"/>
  <c r="G558" i="174"/>
  <c r="E558" i="174"/>
  <c r="F558" i="174"/>
  <c r="AT131" i="174"/>
  <c r="AG131" i="174"/>
  <c r="AS131" i="174"/>
  <c r="G406" i="174"/>
  <c r="C406" i="174"/>
  <c r="F406" i="174"/>
  <c r="D406" i="174"/>
  <c r="E406" i="174"/>
  <c r="D616" i="174"/>
  <c r="C616" i="174"/>
  <c r="F616" i="174"/>
  <c r="E616" i="174"/>
  <c r="G616" i="174"/>
  <c r="F489" i="174"/>
  <c r="E489" i="174"/>
  <c r="D489" i="174"/>
  <c r="C489" i="174"/>
  <c r="G489" i="174"/>
  <c r="G196" i="174"/>
  <c r="E196" i="174"/>
  <c r="F196" i="174"/>
  <c r="D196" i="174"/>
  <c r="C196" i="174"/>
  <c r="D324" i="174"/>
  <c r="C324" i="174"/>
  <c r="F324" i="174"/>
  <c r="G324" i="174"/>
  <c r="E324" i="174"/>
  <c r="C122" i="174"/>
  <c r="G122" i="174"/>
  <c r="F122" i="174"/>
  <c r="E122" i="174"/>
  <c r="D122" i="174"/>
  <c r="AJ50" i="174"/>
  <c r="AQ50" i="174"/>
  <c r="AO50" i="174"/>
  <c r="G487" i="174"/>
  <c r="E487" i="174"/>
  <c r="F487" i="174"/>
  <c r="D487" i="174"/>
  <c r="C487" i="174"/>
  <c r="AT196" i="174"/>
  <c r="AS196" i="174"/>
  <c r="AG196" i="174"/>
  <c r="E378" i="174"/>
  <c r="D378" i="174"/>
  <c r="G378" i="174"/>
  <c r="F378" i="174"/>
  <c r="C378" i="174"/>
  <c r="D503" i="174"/>
  <c r="E503" i="174"/>
  <c r="F503" i="174"/>
  <c r="C503" i="174"/>
  <c r="G503" i="174"/>
  <c r="C349" i="174"/>
  <c r="F349" i="174"/>
  <c r="E349" i="174"/>
  <c r="D349" i="174"/>
  <c r="G349" i="174"/>
  <c r="E588" i="174"/>
  <c r="F588" i="174"/>
  <c r="D588" i="174"/>
  <c r="G588" i="174"/>
  <c r="C588" i="174"/>
  <c r="D171" i="174"/>
  <c r="C171" i="174"/>
  <c r="E171" i="174"/>
  <c r="F171" i="174"/>
  <c r="G171" i="174"/>
  <c r="F690" i="174"/>
  <c r="C690" i="174"/>
  <c r="E690" i="174"/>
  <c r="G690" i="174"/>
  <c r="D690" i="174"/>
  <c r="F78" i="174"/>
  <c r="E78" i="174"/>
  <c r="G78" i="174"/>
  <c r="D78" i="174"/>
  <c r="C78" i="174"/>
  <c r="C239" i="174"/>
  <c r="F239" i="174"/>
  <c r="E239" i="174"/>
  <c r="D239" i="174"/>
  <c r="G239" i="174"/>
  <c r="F644" i="174"/>
  <c r="E644" i="174"/>
  <c r="D644" i="174"/>
  <c r="G644" i="174"/>
  <c r="C644" i="174"/>
  <c r="D184" i="174"/>
  <c r="C184" i="174"/>
  <c r="G184" i="174"/>
  <c r="F184" i="174"/>
  <c r="E184" i="174"/>
  <c r="E174" i="174"/>
  <c r="D174" i="174"/>
  <c r="G174" i="174"/>
  <c r="F174" i="174"/>
  <c r="C174" i="174"/>
  <c r="D24" i="174"/>
  <c r="C24" i="174"/>
  <c r="G24" i="174"/>
  <c r="E24" i="174"/>
  <c r="F24" i="174"/>
  <c r="E200" i="174"/>
  <c r="D200" i="174"/>
  <c r="G200" i="174"/>
  <c r="F200" i="174"/>
  <c r="C200" i="174"/>
  <c r="AS35" i="174"/>
  <c r="AG35" i="174"/>
  <c r="AT35" i="174"/>
  <c r="F315" i="174"/>
  <c r="D315" i="174"/>
  <c r="E315" i="174"/>
  <c r="G315" i="174"/>
  <c r="C315" i="174"/>
  <c r="G498" i="174"/>
  <c r="F498" i="174"/>
  <c r="E498" i="174"/>
  <c r="D498" i="174"/>
  <c r="C498" i="174"/>
  <c r="D22" i="174"/>
  <c r="C22" i="174"/>
  <c r="F22" i="174"/>
  <c r="E22" i="174"/>
  <c r="G22" i="174"/>
  <c r="U72" i="174"/>
  <c r="B72" i="174" s="1"/>
  <c r="U65" i="174"/>
  <c r="B65" i="174" s="1"/>
  <c r="U68" i="174"/>
  <c r="B68" i="174" s="1"/>
  <c r="U61" i="174"/>
  <c r="U56" i="174"/>
  <c r="B56" i="174" s="1"/>
  <c r="U69" i="174"/>
  <c r="U73" i="174" s="1"/>
  <c r="B73" i="174" s="1"/>
  <c r="U67" i="174"/>
  <c r="B67" i="174" s="1"/>
  <c r="U64" i="174"/>
  <c r="B64" i="174" s="1"/>
  <c r="U66" i="174"/>
  <c r="B66" i="174" s="1"/>
  <c r="U63" i="174"/>
  <c r="B63" i="174" s="1"/>
  <c r="U71" i="174"/>
  <c r="U60" i="174"/>
  <c r="B60" i="174" s="1"/>
  <c r="U59" i="174"/>
  <c r="B59" i="174" s="1"/>
  <c r="U58" i="174"/>
  <c r="B58" i="174" s="1"/>
  <c r="U57" i="174"/>
  <c r="B57" i="174" s="1"/>
  <c r="U70" i="174"/>
  <c r="B70" i="174"/>
  <c r="AY70" i="174"/>
  <c r="G116" i="174"/>
  <c r="F116" i="174"/>
  <c r="E116" i="174"/>
  <c r="C116" i="174"/>
  <c r="D116" i="174"/>
  <c r="D189" i="174"/>
  <c r="C189" i="174"/>
  <c r="G189" i="174"/>
  <c r="F189" i="174"/>
  <c r="E189" i="174"/>
  <c r="G226" i="174"/>
  <c r="F226" i="174"/>
  <c r="D226" i="174"/>
  <c r="C226" i="174"/>
  <c r="E226" i="174"/>
  <c r="C82" i="174"/>
  <c r="G82" i="174"/>
  <c r="F82" i="174"/>
  <c r="E82" i="174"/>
  <c r="D82" i="174"/>
  <c r="F529" i="174"/>
  <c r="E529" i="174"/>
  <c r="D529" i="174"/>
  <c r="C529" i="174"/>
  <c r="G529" i="174"/>
  <c r="C415" i="174"/>
  <c r="G415" i="174"/>
  <c r="F415" i="174"/>
  <c r="D415" i="174"/>
  <c r="E415" i="174"/>
  <c r="G369" i="174"/>
  <c r="C369" i="174"/>
  <c r="D369" i="174"/>
  <c r="F369" i="174"/>
  <c r="E369" i="174"/>
  <c r="F604" i="174"/>
  <c r="C604" i="174"/>
  <c r="E604" i="174"/>
  <c r="D604" i="174"/>
  <c r="G604" i="174"/>
  <c r="G164" i="174"/>
  <c r="E164" i="174"/>
  <c r="D164" i="174"/>
  <c r="C164" i="174"/>
  <c r="F164" i="174"/>
  <c r="D655" i="174"/>
  <c r="C655" i="174"/>
  <c r="G655" i="174"/>
  <c r="E655" i="174"/>
  <c r="F655" i="174"/>
  <c r="C388" i="174"/>
  <c r="D388" i="174"/>
  <c r="F388" i="174"/>
  <c r="E388" i="174"/>
  <c r="G388" i="174"/>
  <c r="G573" i="174"/>
  <c r="C573" i="174"/>
  <c r="F573" i="174"/>
  <c r="D573" i="174"/>
  <c r="E573" i="174"/>
  <c r="G564" i="174"/>
  <c r="C564" i="174"/>
  <c r="D564" i="174"/>
  <c r="E564" i="174"/>
  <c r="F564" i="174"/>
  <c r="F85" i="174"/>
  <c r="E85" i="174"/>
  <c r="G85" i="174"/>
  <c r="D85" i="174"/>
  <c r="C85" i="174"/>
  <c r="F622" i="174"/>
  <c r="D622" i="174"/>
  <c r="G622" i="174"/>
  <c r="E622" i="174"/>
  <c r="C622" i="174"/>
  <c r="E685" i="174"/>
  <c r="C685" i="174"/>
  <c r="F685" i="174"/>
  <c r="D685" i="174"/>
  <c r="G685" i="174"/>
  <c r="C494" i="174"/>
  <c r="G494" i="174"/>
  <c r="E494" i="174"/>
  <c r="D494" i="174"/>
  <c r="F494" i="174"/>
  <c r="F373" i="174"/>
  <c r="G373" i="174"/>
  <c r="C373" i="174"/>
  <c r="E373" i="174"/>
  <c r="D373" i="174"/>
  <c r="C453" i="174"/>
  <c r="G453" i="174"/>
  <c r="F453" i="174"/>
  <c r="E453" i="174"/>
  <c r="D453" i="174"/>
  <c r="C84" i="174"/>
  <c r="G84" i="174"/>
  <c r="F84" i="174"/>
  <c r="D84" i="174"/>
  <c r="E84" i="174"/>
  <c r="F86" i="174"/>
  <c r="E86" i="174"/>
  <c r="C86" i="174"/>
  <c r="G86" i="174"/>
  <c r="D86" i="174"/>
  <c r="B17" i="174"/>
  <c r="C512" i="174"/>
  <c r="G512" i="174"/>
  <c r="E512" i="174"/>
  <c r="D512" i="174"/>
  <c r="F512" i="174"/>
  <c r="C614" i="174"/>
  <c r="G614" i="174"/>
  <c r="D614" i="174"/>
  <c r="F614" i="174"/>
  <c r="E614" i="174"/>
  <c r="E485" i="174"/>
  <c r="D485" i="174"/>
  <c r="F485" i="174"/>
  <c r="C485" i="174"/>
  <c r="G485" i="174"/>
  <c r="F551" i="174"/>
  <c r="E551" i="174"/>
  <c r="C551" i="174"/>
  <c r="G551" i="174"/>
  <c r="D551" i="174"/>
  <c r="AF88" i="174"/>
  <c r="V92" i="174"/>
  <c r="AF92" i="174" s="1"/>
  <c r="C287" i="174"/>
  <c r="D287" i="174"/>
  <c r="E287" i="174"/>
  <c r="F287" i="174"/>
  <c r="G287" i="174"/>
  <c r="G455" i="174"/>
  <c r="D455" i="174"/>
  <c r="E455" i="174"/>
  <c r="C455" i="174"/>
  <c r="F455" i="174"/>
  <c r="F537" i="174"/>
  <c r="E537" i="174"/>
  <c r="G537" i="174"/>
  <c r="D537" i="174"/>
  <c r="C537" i="174"/>
  <c r="F16" i="174"/>
  <c r="E16" i="174"/>
  <c r="G16" i="174"/>
  <c r="D16" i="174"/>
  <c r="C16" i="174"/>
  <c r="G683" i="174"/>
  <c r="C683" i="174"/>
  <c r="F683" i="174"/>
  <c r="E683" i="174"/>
  <c r="D683" i="174"/>
  <c r="C361" i="174"/>
  <c r="G361" i="174"/>
  <c r="F361" i="174"/>
  <c r="E361" i="174"/>
  <c r="D361" i="174"/>
  <c r="F574" i="174"/>
  <c r="D574" i="174"/>
  <c r="C574" i="174"/>
  <c r="E574" i="174"/>
  <c r="G574" i="174"/>
  <c r="F525" i="174"/>
  <c r="E525" i="174"/>
  <c r="G525" i="174"/>
  <c r="D525" i="174"/>
  <c r="C525" i="174"/>
  <c r="C462" i="174"/>
  <c r="D462" i="174"/>
  <c r="G462" i="174"/>
  <c r="F462" i="174"/>
  <c r="E462" i="174"/>
  <c r="E245" i="174"/>
  <c r="C245" i="174"/>
  <c r="F245" i="174"/>
  <c r="G245" i="174"/>
  <c r="D245" i="174"/>
  <c r="D190" i="174"/>
  <c r="C190" i="174"/>
  <c r="G190" i="174"/>
  <c r="F190" i="174"/>
  <c r="E190" i="174"/>
  <c r="F241" i="174"/>
  <c r="E241" i="174"/>
  <c r="C241" i="174"/>
  <c r="D241" i="174"/>
  <c r="G241" i="174"/>
  <c r="C624" i="174"/>
  <c r="G624" i="174"/>
  <c r="F624" i="174"/>
  <c r="E624" i="174"/>
  <c r="D624" i="174"/>
  <c r="C397" i="174"/>
  <c r="D397" i="174"/>
  <c r="G397" i="174"/>
  <c r="E397" i="174"/>
  <c r="F397" i="174"/>
  <c r="C438" i="174"/>
  <c r="E438" i="174"/>
  <c r="D438" i="174"/>
  <c r="G438" i="174"/>
  <c r="F438" i="174"/>
  <c r="D443" i="174"/>
  <c r="C443" i="174"/>
  <c r="G443" i="174"/>
  <c r="F443" i="174"/>
  <c r="E443" i="174"/>
  <c r="F137" i="174"/>
  <c r="E137" i="174"/>
  <c r="G137" i="174"/>
  <c r="D137" i="174"/>
  <c r="C137" i="174"/>
  <c r="D630" i="174"/>
  <c r="E630" i="174"/>
  <c r="C630" i="174"/>
  <c r="G630" i="174"/>
  <c r="F630" i="174"/>
  <c r="C539" i="174"/>
  <c r="D539" i="174"/>
  <c r="E539" i="174"/>
  <c r="G539" i="174"/>
  <c r="F539" i="174"/>
  <c r="C405" i="174"/>
  <c r="D405" i="174"/>
  <c r="E405" i="174"/>
  <c r="G405" i="174"/>
  <c r="F405" i="174"/>
  <c r="B36" i="174"/>
  <c r="AY36" i="174"/>
  <c r="F608" i="174"/>
  <c r="D608" i="174"/>
  <c r="E608" i="174"/>
  <c r="C608" i="174"/>
  <c r="G608" i="174"/>
  <c r="D531" i="174"/>
  <c r="C531" i="174"/>
  <c r="G531" i="174"/>
  <c r="E531" i="174"/>
  <c r="F531" i="174"/>
  <c r="E316" i="174"/>
  <c r="C316" i="174"/>
  <c r="D316" i="174"/>
  <c r="F316" i="174"/>
  <c r="G316" i="174"/>
  <c r="B92" i="174"/>
  <c r="AT90" i="174"/>
  <c r="AS90" i="174"/>
  <c r="AG90" i="174"/>
  <c r="D459" i="174"/>
  <c r="E459" i="174"/>
  <c r="C459" i="174"/>
  <c r="G459" i="174"/>
  <c r="F459" i="174"/>
  <c r="F213" i="174"/>
  <c r="G213" i="174"/>
  <c r="E213" i="174"/>
  <c r="D213" i="174"/>
  <c r="C213" i="174"/>
  <c r="C15" i="174"/>
  <c r="G15" i="174"/>
  <c r="F15" i="174"/>
  <c r="E15" i="174"/>
  <c r="D15" i="174"/>
  <c r="G19" i="174"/>
  <c r="E19" i="174"/>
  <c r="F19" i="174"/>
  <c r="D19" i="174"/>
  <c r="C19" i="174"/>
  <c r="AJ179" i="174"/>
  <c r="AO179" i="174"/>
  <c r="C301" i="174"/>
  <c r="F301" i="174"/>
  <c r="E301" i="174"/>
  <c r="D301" i="174"/>
  <c r="G301" i="174"/>
  <c r="F289" i="174"/>
  <c r="G289" i="174"/>
  <c r="E289" i="174"/>
  <c r="D289" i="174"/>
  <c r="C289" i="174"/>
  <c r="D577" i="174"/>
  <c r="C577" i="174"/>
  <c r="G577" i="174"/>
  <c r="F577" i="174"/>
  <c r="E577" i="174"/>
  <c r="D279" i="174"/>
  <c r="C279" i="174"/>
  <c r="G279" i="174"/>
  <c r="F279" i="174"/>
  <c r="E279" i="174"/>
  <c r="E550" i="174"/>
  <c r="F550" i="174"/>
  <c r="D550" i="174"/>
  <c r="G550" i="174"/>
  <c r="C550" i="174"/>
  <c r="C83" i="173"/>
  <c r="C78" i="173"/>
  <c r="C88" i="173"/>
  <c r="C97" i="173"/>
  <c r="C95" i="173"/>
  <c r="C100" i="173"/>
  <c r="C98" i="173"/>
  <c r="C96" i="173"/>
  <c r="C87" i="173"/>
  <c r="C94" i="173"/>
  <c r="C79" i="173"/>
  <c r="C85" i="173"/>
  <c r="C86" i="173"/>
  <c r="C92" i="173"/>
  <c r="C90" i="173"/>
  <c r="C81" i="173"/>
  <c r="C99" i="173"/>
  <c r="C89" i="173"/>
  <c r="C82" i="173"/>
  <c r="C91" i="173"/>
  <c r="C84" i="173"/>
  <c r="C93" i="173"/>
  <c r="C80" i="173"/>
  <c r="C59" i="173"/>
  <c r="C47" i="173"/>
  <c r="C53" i="173"/>
  <c r="C46" i="173"/>
  <c r="C60" i="173"/>
  <c r="C51" i="173"/>
  <c r="C50" i="173"/>
  <c r="C57" i="173"/>
  <c r="C48" i="173"/>
  <c r="C58" i="173"/>
  <c r="C55" i="173"/>
  <c r="C54" i="173"/>
  <c r="C56" i="173"/>
  <c r="C49" i="173"/>
  <c r="C52" i="173"/>
  <c r="P20" i="177" l="1"/>
  <c r="P21" i="177"/>
  <c r="Q21" i="177" s="1"/>
  <c r="P23" i="177"/>
  <c r="Q23" i="177" s="1"/>
  <c r="P25" i="177"/>
  <c r="Q25" i="177" s="1"/>
  <c r="P26" i="177"/>
  <c r="Q26" i="177" s="1"/>
  <c r="P22" i="177"/>
  <c r="Q22" i="177" s="1"/>
  <c r="P24" i="177"/>
  <c r="Q24" i="177" s="1"/>
  <c r="X76" i="177"/>
  <c r="X78" i="177"/>
  <c r="X75" i="177"/>
  <c r="X86" i="177"/>
  <c r="X94" i="177"/>
  <c r="X89" i="177"/>
  <c r="X81" i="177"/>
  <c r="X93" i="177"/>
  <c r="X91" i="177"/>
  <c r="X80" i="177"/>
  <c r="X77" i="177"/>
  <c r="X85" i="177"/>
  <c r="X83" i="177"/>
  <c r="X88" i="177"/>
  <c r="X84" i="177"/>
  <c r="X87" i="177"/>
  <c r="X92" i="177"/>
  <c r="X79" i="177"/>
  <c r="X82" i="177"/>
  <c r="X90" i="177"/>
  <c r="N51" i="177"/>
  <c r="O52" i="177"/>
  <c r="N52" i="177"/>
  <c r="N54" i="177"/>
  <c r="N46" i="177"/>
  <c r="O55" i="177"/>
  <c r="O47" i="177"/>
  <c r="N38" i="177"/>
  <c r="N39" i="177" s="1"/>
  <c r="N56" i="177"/>
  <c r="O46" i="177"/>
  <c r="O56" i="177"/>
  <c r="N53" i="177"/>
  <c r="N50" i="177"/>
  <c r="O53" i="177"/>
  <c r="O50" i="177"/>
  <c r="N47" i="177"/>
  <c r="O51" i="177"/>
  <c r="N48" i="177"/>
  <c r="N49" i="177"/>
  <c r="O54" i="177"/>
  <c r="O48" i="177"/>
  <c r="O45" i="177"/>
  <c r="N55" i="177"/>
  <c r="N45" i="177"/>
  <c r="O49" i="177"/>
  <c r="I282" i="175"/>
  <c r="AU121" i="175"/>
  <c r="AR121" i="175" s="1" a="1"/>
  <c r="AR121" i="175" s="1"/>
  <c r="AX121" i="175"/>
  <c r="AW122" i="175" s="1"/>
  <c r="AX82" i="175"/>
  <c r="AW83" i="175" s="1"/>
  <c r="AU82" i="175"/>
  <c r="AR82" i="175" s="1" a="1"/>
  <c r="AR82" i="175" s="1"/>
  <c r="AX96" i="175"/>
  <c r="AW97" i="175" s="1"/>
  <c r="AU96" i="175"/>
  <c r="AR96" i="175" s="1" a="1"/>
  <c r="AR96" i="175" s="1"/>
  <c r="AS81" i="175" a="1"/>
  <c r="AS81" i="175" s="1"/>
  <c r="AQ81" i="175" s="1"/>
  <c r="AS82" i="175" a="1"/>
  <c r="AS82" i="175" s="1"/>
  <c r="AQ82" i="175" s="1"/>
  <c r="AT82" i="175" s="1"/>
  <c r="AX108" i="175"/>
  <c r="AW109" i="175" s="1"/>
  <c r="AU108" i="175"/>
  <c r="AR108" i="175" s="1" a="1"/>
  <c r="AR108" i="175" s="1"/>
  <c r="X27" i="175"/>
  <c r="AI27" i="175"/>
  <c r="X21" i="175"/>
  <c r="AI21" i="175"/>
  <c r="AB122" i="175"/>
  <c r="AB126" i="175"/>
  <c r="AB114" i="175"/>
  <c r="AB116" i="175"/>
  <c r="AB119" i="175"/>
  <c r="AB112" i="175"/>
  <c r="AB125" i="175"/>
  <c r="AB127" i="175"/>
  <c r="AB121" i="175"/>
  <c r="AB115" i="175"/>
  <c r="AB130" i="175"/>
  <c r="AB113" i="175"/>
  <c r="AB118" i="175"/>
  <c r="AI118" i="175"/>
  <c r="AB117" i="175"/>
  <c r="AB129" i="175"/>
  <c r="AB123" i="175"/>
  <c r="AB120" i="175"/>
  <c r="Y23" i="175"/>
  <c r="AB111" i="175"/>
  <c r="AB128" i="175"/>
  <c r="AB124" i="175"/>
  <c r="AB227" i="175"/>
  <c r="I346" i="175"/>
  <c r="AB61" i="175"/>
  <c r="Y19" i="175"/>
  <c r="AB66" i="175"/>
  <c r="AB48" i="175"/>
  <c r="AB47" i="175"/>
  <c r="AN39" i="175"/>
  <c r="AI64" i="175" s="1"/>
  <c r="AB54" i="175"/>
  <c r="AB64" i="175"/>
  <c r="AB53" i="175"/>
  <c r="AI59" i="175"/>
  <c r="AB63" i="175"/>
  <c r="AB52" i="175"/>
  <c r="AB58" i="175"/>
  <c r="AB59" i="175"/>
  <c r="AB50" i="175"/>
  <c r="AB51" i="175"/>
  <c r="AB49" i="175"/>
  <c r="AB55" i="175"/>
  <c r="AB57" i="175"/>
  <c r="AB56" i="175"/>
  <c r="AB62" i="175"/>
  <c r="AB65" i="175"/>
  <c r="AB60" i="175"/>
  <c r="AB99" i="175"/>
  <c r="X29" i="175"/>
  <c r="AI29" i="175"/>
  <c r="AB195" i="175"/>
  <c r="AB155" i="175"/>
  <c r="AI150" i="175"/>
  <c r="AB144" i="175"/>
  <c r="AB158" i="175"/>
  <c r="AB150" i="175"/>
  <c r="AB149" i="175"/>
  <c r="AB151" i="175"/>
  <c r="AB156" i="175"/>
  <c r="AB161" i="175"/>
  <c r="AA167" i="175" s="1"/>
  <c r="AB154" i="175"/>
  <c r="AB143" i="175"/>
  <c r="AB145" i="175"/>
  <c r="AB146" i="175"/>
  <c r="AB157" i="175"/>
  <c r="AB153" i="175"/>
  <c r="AB147" i="175"/>
  <c r="AB159" i="175"/>
  <c r="Y25" i="175"/>
  <c r="AB152" i="175"/>
  <c r="AB162" i="175"/>
  <c r="AB160" i="175"/>
  <c r="AB148" i="175"/>
  <c r="AA103" i="175"/>
  <c r="AA101" i="175"/>
  <c r="AA104" i="175"/>
  <c r="AA108" i="175"/>
  <c r="T237" i="175"/>
  <c r="T238" i="175" s="1"/>
  <c r="G41" i="174"/>
  <c r="F41" i="174"/>
  <c r="E41" i="174"/>
  <c r="C41" i="174"/>
  <c r="D41" i="174"/>
  <c r="C50" i="174"/>
  <c r="G50" i="174"/>
  <c r="F50" i="174"/>
  <c r="E50" i="174"/>
  <c r="D50" i="174"/>
  <c r="G43" i="174"/>
  <c r="F43" i="174"/>
  <c r="E43" i="174"/>
  <c r="D43" i="174"/>
  <c r="C43" i="174"/>
  <c r="G40" i="174"/>
  <c r="F40" i="174"/>
  <c r="E40" i="174"/>
  <c r="D40" i="174"/>
  <c r="C40" i="174"/>
  <c r="C66" i="174"/>
  <c r="F66" i="174"/>
  <c r="E66" i="174"/>
  <c r="G66" i="174"/>
  <c r="D66" i="174"/>
  <c r="G60" i="174"/>
  <c r="F60" i="174"/>
  <c r="D60" i="174"/>
  <c r="C60" i="174"/>
  <c r="E60" i="174"/>
  <c r="G139" i="174"/>
  <c r="C139" i="174"/>
  <c r="F139" i="174"/>
  <c r="E139" i="174"/>
  <c r="D139" i="174"/>
  <c r="G103" i="174"/>
  <c r="D103" i="174"/>
  <c r="C103" i="174"/>
  <c r="F103" i="174"/>
  <c r="E103" i="174"/>
  <c r="E109" i="174"/>
  <c r="D109" i="174"/>
  <c r="F109" i="174"/>
  <c r="C109" i="174"/>
  <c r="G109" i="174"/>
  <c r="G120" i="174"/>
  <c r="F120" i="174"/>
  <c r="D120" i="174"/>
  <c r="C120" i="174"/>
  <c r="E120" i="174"/>
  <c r="F49" i="174"/>
  <c r="C49" i="174"/>
  <c r="G49" i="174"/>
  <c r="E49" i="174"/>
  <c r="D49" i="174"/>
  <c r="C138" i="174"/>
  <c r="G138" i="174"/>
  <c r="F138" i="174"/>
  <c r="E138" i="174"/>
  <c r="D138" i="174"/>
  <c r="G165" i="174"/>
  <c r="F165" i="174"/>
  <c r="D165" i="174"/>
  <c r="C165" i="174"/>
  <c r="E165" i="174"/>
  <c r="E141" i="174"/>
  <c r="D141" i="174"/>
  <c r="G141" i="174"/>
  <c r="C141" i="174"/>
  <c r="F141" i="174"/>
  <c r="F142" i="174"/>
  <c r="G142" i="174"/>
  <c r="E142" i="174"/>
  <c r="D142" i="174"/>
  <c r="C142" i="174"/>
  <c r="G64" i="174"/>
  <c r="D64" i="174"/>
  <c r="E64" i="174"/>
  <c r="C64" i="174"/>
  <c r="F64" i="174"/>
  <c r="G118" i="174"/>
  <c r="F118" i="174"/>
  <c r="C118" i="174"/>
  <c r="E118" i="174"/>
  <c r="D118" i="174"/>
  <c r="E166" i="174"/>
  <c r="G166" i="174"/>
  <c r="F166" i="174"/>
  <c r="C166" i="174"/>
  <c r="D166" i="174"/>
  <c r="C52" i="174"/>
  <c r="G52" i="174"/>
  <c r="F52" i="174"/>
  <c r="E52" i="174"/>
  <c r="D52" i="174"/>
  <c r="G51" i="174"/>
  <c r="F51" i="174"/>
  <c r="D51" i="174"/>
  <c r="E51" i="174"/>
  <c r="C51" i="174"/>
  <c r="F56" i="174"/>
  <c r="E56" i="174"/>
  <c r="D56" i="174"/>
  <c r="C56" i="174"/>
  <c r="G56" i="174"/>
  <c r="G95" i="174"/>
  <c r="F95" i="174"/>
  <c r="D95" i="174"/>
  <c r="C95" i="174"/>
  <c r="E95" i="174"/>
  <c r="D155" i="174"/>
  <c r="C155" i="174"/>
  <c r="G155" i="174"/>
  <c r="F155" i="174"/>
  <c r="E155" i="174"/>
  <c r="D94" i="174"/>
  <c r="C94" i="174"/>
  <c r="F94" i="174"/>
  <c r="E94" i="174"/>
  <c r="G94" i="174"/>
  <c r="C47" i="174"/>
  <c r="E47" i="174"/>
  <c r="G47" i="174"/>
  <c r="F47" i="174"/>
  <c r="D47" i="174"/>
  <c r="F140" i="174"/>
  <c r="C140" i="174"/>
  <c r="G140" i="174"/>
  <c r="E140" i="174"/>
  <c r="D140" i="174"/>
  <c r="AG92" i="174"/>
  <c r="AT92" i="174"/>
  <c r="AS92" i="174"/>
  <c r="G65" i="174"/>
  <c r="D65" i="174"/>
  <c r="F65" i="174"/>
  <c r="E65" i="174"/>
  <c r="C65" i="174"/>
  <c r="C42" i="174"/>
  <c r="F42" i="174"/>
  <c r="G42" i="174"/>
  <c r="E42" i="174"/>
  <c r="D42" i="174"/>
  <c r="G106" i="174"/>
  <c r="F106" i="174"/>
  <c r="D106" i="174"/>
  <c r="C106" i="174"/>
  <c r="E106" i="174"/>
  <c r="G136" i="174"/>
  <c r="F136" i="174"/>
  <c r="E136" i="174"/>
  <c r="D136" i="174"/>
  <c r="C136" i="174"/>
  <c r="C147" i="174"/>
  <c r="F147" i="174"/>
  <c r="D147" i="174"/>
  <c r="G147" i="174"/>
  <c r="E147" i="174"/>
  <c r="AS88" i="174"/>
  <c r="AT88" i="174"/>
  <c r="AG88" i="174"/>
  <c r="F70" i="174"/>
  <c r="E70" i="174"/>
  <c r="D70" i="174"/>
  <c r="G70" i="174"/>
  <c r="C70" i="174"/>
  <c r="F104" i="174"/>
  <c r="E104" i="174"/>
  <c r="D104" i="174"/>
  <c r="C104" i="174"/>
  <c r="G104" i="174"/>
  <c r="G150" i="174"/>
  <c r="F150" i="174"/>
  <c r="E150" i="174"/>
  <c r="D150" i="174"/>
  <c r="C150" i="174"/>
  <c r="G107" i="174"/>
  <c r="E107" i="174"/>
  <c r="F107" i="174"/>
  <c r="D107" i="174"/>
  <c r="C107" i="174"/>
  <c r="G157" i="174"/>
  <c r="F157" i="174"/>
  <c r="E157" i="174"/>
  <c r="D157" i="174"/>
  <c r="C157" i="174"/>
  <c r="F53" i="174"/>
  <c r="E53" i="174"/>
  <c r="D53" i="174"/>
  <c r="C53" i="174"/>
  <c r="G53" i="174"/>
  <c r="G111" i="174"/>
  <c r="F111" i="174"/>
  <c r="C111" i="174"/>
  <c r="E111" i="174"/>
  <c r="D111" i="174"/>
  <c r="G63" i="174"/>
  <c r="C63" i="174"/>
  <c r="D63" i="174"/>
  <c r="F63" i="174"/>
  <c r="E63" i="174"/>
  <c r="G92" i="174"/>
  <c r="D92" i="174"/>
  <c r="C92" i="174"/>
  <c r="F92" i="174"/>
  <c r="E92" i="174"/>
  <c r="AT18" i="174"/>
  <c r="AS18" i="174"/>
  <c r="AG18" i="174"/>
  <c r="AS33" i="174"/>
  <c r="AG33" i="174"/>
  <c r="AT33" i="174"/>
  <c r="G134" i="174"/>
  <c r="E134" i="174"/>
  <c r="F134" i="174"/>
  <c r="D134" i="174"/>
  <c r="C134" i="174"/>
  <c r="E72" i="174"/>
  <c r="C72" i="174"/>
  <c r="D72" i="174"/>
  <c r="F72" i="174"/>
  <c r="G72" i="174"/>
  <c r="D57" i="174"/>
  <c r="C57" i="174"/>
  <c r="E57" i="174"/>
  <c r="G57" i="174"/>
  <c r="F57" i="174"/>
  <c r="D132" i="174"/>
  <c r="C132" i="174"/>
  <c r="G132" i="174"/>
  <c r="F132" i="174"/>
  <c r="E132" i="174"/>
  <c r="G108" i="174"/>
  <c r="F108" i="174"/>
  <c r="D108" i="174"/>
  <c r="E108" i="174"/>
  <c r="C108" i="174"/>
  <c r="G39" i="174"/>
  <c r="F39" i="174"/>
  <c r="C39" i="174"/>
  <c r="D39" i="174"/>
  <c r="E39" i="174"/>
  <c r="G46" i="174"/>
  <c r="C46" i="174"/>
  <c r="F46" i="174"/>
  <c r="E46" i="174"/>
  <c r="D46" i="174"/>
  <c r="F119" i="174"/>
  <c r="E119" i="174"/>
  <c r="D119" i="174"/>
  <c r="C119" i="174"/>
  <c r="G119" i="174"/>
  <c r="C156" i="174"/>
  <c r="G156" i="174"/>
  <c r="F156" i="174"/>
  <c r="E156" i="174"/>
  <c r="D156" i="174"/>
  <c r="E105" i="174"/>
  <c r="D105" i="174"/>
  <c r="C105" i="174"/>
  <c r="G105" i="174"/>
  <c r="F105" i="174"/>
  <c r="G158" i="174"/>
  <c r="E158" i="174"/>
  <c r="D158" i="174"/>
  <c r="C158" i="174"/>
  <c r="F158" i="174"/>
  <c r="F36" i="174"/>
  <c r="G36" i="174"/>
  <c r="D36" i="174"/>
  <c r="C36" i="174"/>
  <c r="E36" i="174"/>
  <c r="E67" i="174"/>
  <c r="C67" i="174"/>
  <c r="D67" i="174"/>
  <c r="F67" i="174"/>
  <c r="G67" i="174"/>
  <c r="E102" i="174"/>
  <c r="D102" i="174"/>
  <c r="C102" i="174"/>
  <c r="F102" i="174"/>
  <c r="G102" i="174"/>
  <c r="F73" i="174"/>
  <c r="G73" i="174"/>
  <c r="E73" i="174"/>
  <c r="D73" i="174"/>
  <c r="C73" i="174"/>
  <c r="AG37" i="174"/>
  <c r="AT37" i="174"/>
  <c r="AS37" i="174"/>
  <c r="E148" i="174"/>
  <c r="D148" i="174"/>
  <c r="F148" i="174"/>
  <c r="C148" i="174"/>
  <c r="G148" i="174"/>
  <c r="D58" i="174"/>
  <c r="C58" i="174"/>
  <c r="G58" i="174"/>
  <c r="F58" i="174"/>
  <c r="E58" i="174"/>
  <c r="C135" i="174"/>
  <c r="G135" i="174"/>
  <c r="F135" i="174"/>
  <c r="E135" i="174"/>
  <c r="D135" i="174"/>
  <c r="M46" i="174"/>
  <c r="B48" i="174"/>
  <c r="G17" i="174"/>
  <c r="G6" i="174" s="1"/>
  <c r="E17" i="174"/>
  <c r="E6" i="174" s="1"/>
  <c r="F17" i="174"/>
  <c r="F6" i="174" s="1"/>
  <c r="D17" i="174"/>
  <c r="D6" i="174" s="1"/>
  <c r="C17" i="174"/>
  <c r="C6" i="174" s="1"/>
  <c r="B6" i="174"/>
  <c r="G110" i="174"/>
  <c r="F110" i="174"/>
  <c r="E110" i="174"/>
  <c r="D110" i="174"/>
  <c r="C110" i="174"/>
  <c r="G96" i="174"/>
  <c r="C96" i="174"/>
  <c r="D96" i="174"/>
  <c r="F96" i="174"/>
  <c r="E96" i="174"/>
  <c r="G18" i="174"/>
  <c r="F18" i="174"/>
  <c r="D18" i="174"/>
  <c r="C18" i="174"/>
  <c r="E18" i="174"/>
  <c r="G133" i="174"/>
  <c r="F133" i="174"/>
  <c r="D133" i="174"/>
  <c r="E133" i="174"/>
  <c r="C133" i="174"/>
  <c r="G149" i="174"/>
  <c r="F149" i="174"/>
  <c r="E149" i="174"/>
  <c r="D149" i="174"/>
  <c r="C149" i="174"/>
  <c r="F97" i="174"/>
  <c r="E97" i="174"/>
  <c r="G97" i="174"/>
  <c r="D97" i="174"/>
  <c r="C97" i="174"/>
  <c r="C98" i="174"/>
  <c r="D98" i="174"/>
  <c r="G98" i="174"/>
  <c r="F98" i="174"/>
  <c r="E98" i="174"/>
  <c r="D68" i="174"/>
  <c r="C68" i="174"/>
  <c r="G68" i="174"/>
  <c r="F68" i="174"/>
  <c r="E68" i="174"/>
  <c r="C146" i="174"/>
  <c r="E146" i="174"/>
  <c r="D146" i="174"/>
  <c r="G146" i="174"/>
  <c r="F146" i="174"/>
  <c r="G59" i="174"/>
  <c r="F59" i="174"/>
  <c r="E59" i="174"/>
  <c r="C59" i="174"/>
  <c r="D59" i="174"/>
  <c r="G121" i="174"/>
  <c r="F121" i="174"/>
  <c r="C121" i="174"/>
  <c r="E121" i="174"/>
  <c r="D121" i="174"/>
  <c r="E167" i="174"/>
  <c r="D167" i="174"/>
  <c r="G167" i="174"/>
  <c r="F167" i="174"/>
  <c r="C167" i="174"/>
  <c r="AB5" i="173"/>
  <c r="X95" i="177" l="1"/>
  <c r="N57" i="177"/>
  <c r="X45" i="177"/>
  <c r="X54" i="177"/>
  <c r="X46" i="177"/>
  <c r="X48" i="177"/>
  <c r="X51" i="177"/>
  <c r="X47" i="177"/>
  <c r="X56" i="177"/>
  <c r="X55" i="177"/>
  <c r="X52" i="177"/>
  <c r="X50" i="177"/>
  <c r="X53" i="177"/>
  <c r="X49" i="177"/>
  <c r="P27" i="177"/>
  <c r="Q20" i="177"/>
  <c r="AI51" i="175"/>
  <c r="AI62" i="175"/>
  <c r="AI57" i="175"/>
  <c r="AI65" i="175"/>
  <c r="AI53" i="175"/>
  <c r="AI58" i="175"/>
  <c r="AI55" i="175"/>
  <c r="AI61" i="175"/>
  <c r="AI60" i="175"/>
  <c r="AI47" i="175"/>
  <c r="AU109" i="175"/>
  <c r="AR109" i="175" s="1" a="1"/>
  <c r="AR109" i="175" s="1"/>
  <c r="AX109" i="175"/>
  <c r="AW110" i="175" s="1"/>
  <c r="AI50" i="175"/>
  <c r="AX83" i="175"/>
  <c r="AW84" i="175" s="1"/>
  <c r="AU83" i="175"/>
  <c r="AR83" i="175" s="1" a="1"/>
  <c r="AR83" i="175" s="1"/>
  <c r="AT81" i="175"/>
  <c r="AX122" i="175"/>
  <c r="AW123" i="175" s="1"/>
  <c r="AU122" i="175"/>
  <c r="AR122" i="175" s="1" a="1"/>
  <c r="AR122" i="175" s="1"/>
  <c r="AI49" i="175"/>
  <c r="AI52" i="175"/>
  <c r="AU97" i="175"/>
  <c r="AR97" i="175" s="1" a="1"/>
  <c r="AR97" i="175" s="1"/>
  <c r="AX97" i="175"/>
  <c r="AW98" i="175" s="1"/>
  <c r="AI56" i="175"/>
  <c r="AI54" i="175"/>
  <c r="AI63" i="175"/>
  <c r="AB67" i="175"/>
  <c r="AC67" i="175" s="1"/>
  <c r="AA71" i="175"/>
  <c r="AA69" i="175"/>
  <c r="AA72" i="175"/>
  <c r="AB131" i="175"/>
  <c r="AC131" i="175" s="1"/>
  <c r="X25" i="175"/>
  <c r="AI25" i="175"/>
  <c r="AN69" i="175"/>
  <c r="AI73" i="175" s="1"/>
  <c r="AF75" i="175"/>
  <c r="AC19" i="175"/>
  <c r="X19" i="175"/>
  <c r="AI19" i="175"/>
  <c r="AF43" i="175" s="1"/>
  <c r="AF203" i="175"/>
  <c r="AN197" i="175"/>
  <c r="AI201" i="175" s="1"/>
  <c r="AI48" i="175"/>
  <c r="AB163" i="175"/>
  <c r="AC163" i="175" s="1"/>
  <c r="X23" i="175"/>
  <c r="AI23" i="175"/>
  <c r="AF171" i="175"/>
  <c r="AN165" i="175"/>
  <c r="AI169" i="175" s="1"/>
  <c r="AI66" i="175"/>
  <c r="AA136" i="175"/>
  <c r="AA135" i="175"/>
  <c r="AA140" i="175"/>
  <c r="AA133" i="175"/>
  <c r="T239" i="175"/>
  <c r="T240" i="175" s="1"/>
  <c r="AM53" i="175"/>
  <c r="AM51" i="175"/>
  <c r="AM49" i="175"/>
  <c r="AM50" i="175"/>
  <c r="AM54" i="175"/>
  <c r="AM48" i="175"/>
  <c r="AM52" i="175"/>
  <c r="AM47" i="175"/>
  <c r="L6" i="174"/>
  <c r="D48" i="174"/>
  <c r="C48" i="174"/>
  <c r="BJ4" i="174" s="1"/>
  <c r="G48" i="174"/>
  <c r="F48" i="174"/>
  <c r="E48" i="174"/>
  <c r="AB4" i="173"/>
  <c r="AB3" i="173"/>
  <c r="X57" i="177" l="1"/>
  <c r="P92" i="177"/>
  <c r="Q92" i="177" s="1"/>
  <c r="P84" i="177"/>
  <c r="Q84" i="177" s="1"/>
  <c r="P76" i="177"/>
  <c r="Q76" i="177" s="1"/>
  <c r="P93" i="177"/>
  <c r="Q93" i="177" s="1"/>
  <c r="P85" i="177"/>
  <c r="Q85" i="177" s="1"/>
  <c r="P77" i="177"/>
  <c r="Q77" i="177" s="1"/>
  <c r="P87" i="177"/>
  <c r="Q87" i="177" s="1"/>
  <c r="P79" i="177"/>
  <c r="Q79" i="177" s="1"/>
  <c r="P81" i="177"/>
  <c r="Q81" i="177" s="1"/>
  <c r="P78" i="177"/>
  <c r="Q78" i="177" s="1"/>
  <c r="P75" i="177"/>
  <c r="P82" i="177"/>
  <c r="Q82" i="177" s="1"/>
  <c r="P83" i="177"/>
  <c r="Q83" i="177" s="1"/>
  <c r="P90" i="177"/>
  <c r="Q90" i="177" s="1"/>
  <c r="P94" i="177"/>
  <c r="Q94" i="177" s="1"/>
  <c r="P91" i="177"/>
  <c r="Q91" i="177" s="1"/>
  <c r="P88" i="177"/>
  <c r="Q88" i="177" s="1"/>
  <c r="P80" i="177"/>
  <c r="Q80" i="177" s="1"/>
  <c r="P89" i="177"/>
  <c r="Q89" i="177" s="1"/>
  <c r="P86" i="177"/>
  <c r="Q86" i="177" s="1"/>
  <c r="AU123" i="175"/>
  <c r="AR123" i="175" s="1" a="1"/>
  <c r="AR123" i="175" s="1"/>
  <c r="AX123" i="175"/>
  <c r="AW124" i="175" s="1"/>
  <c r="AU110" i="175"/>
  <c r="AR110" i="175" s="1" a="1"/>
  <c r="AR110" i="175" s="1"/>
  <c r="AX110" i="175"/>
  <c r="AW111" i="175" s="1"/>
  <c r="AS83" i="175" a="1"/>
  <c r="AS83" i="175" s="1"/>
  <c r="AQ83" i="175" s="1"/>
  <c r="AX84" i="175"/>
  <c r="AW85" i="175" s="1"/>
  <c r="AU84" i="175"/>
  <c r="AR84" i="175" s="1" a="1"/>
  <c r="AR84" i="175" s="1"/>
  <c r="AS84" i="175" s="1" a="1"/>
  <c r="AS84" i="175" s="1"/>
  <c r="AQ84" i="175" s="1"/>
  <c r="AT84" i="175" s="1"/>
  <c r="AU98" i="175"/>
  <c r="AR98" i="175" s="1" a="1"/>
  <c r="AR98" i="175" s="1"/>
  <c r="AX98" i="175"/>
  <c r="AW99" i="175" s="1"/>
  <c r="AL43" i="175"/>
  <c r="AK43" i="175"/>
  <c r="AM67" i="175"/>
  <c r="AL171" i="175"/>
  <c r="AK171" i="175"/>
  <c r="AF107" i="175"/>
  <c r="AN101" i="175"/>
  <c r="AL203" i="175"/>
  <c r="AK203" i="175"/>
  <c r="T241" i="175"/>
  <c r="T242" i="175" s="1"/>
  <c r="AK75" i="175"/>
  <c r="AL75" i="175"/>
  <c r="AN133" i="175"/>
  <c r="AF139" i="175"/>
  <c r="BJ5" i="174"/>
  <c r="BJ3" i="174"/>
  <c r="Q75" i="177" l="1"/>
  <c r="P95" i="177"/>
  <c r="P52" i="177"/>
  <c r="Q52" i="177" s="1"/>
  <c r="P53" i="177"/>
  <c r="Q53" i="177" s="1"/>
  <c r="P45" i="177"/>
  <c r="P55" i="177"/>
  <c r="Q55" i="177" s="1"/>
  <c r="P47" i="177"/>
  <c r="Q47" i="177" s="1"/>
  <c r="P56" i="177"/>
  <c r="Q56" i="177" s="1"/>
  <c r="P50" i="177"/>
  <c r="Q50" i="177" s="1"/>
  <c r="P54" i="177"/>
  <c r="Q54" i="177" s="1"/>
  <c r="P48" i="177"/>
  <c r="Q48" i="177" s="1"/>
  <c r="P46" i="177"/>
  <c r="Q46" i="177" s="1"/>
  <c r="P51" i="177"/>
  <c r="Q51" i="177" s="1"/>
  <c r="P49" i="177"/>
  <c r="Q49" i="177" s="1"/>
  <c r="AU111" i="175"/>
  <c r="AR111" i="175" s="1" a="1"/>
  <c r="AR111" i="175" s="1"/>
  <c r="AX111" i="175"/>
  <c r="AW112" i="175" s="1"/>
  <c r="AT83" i="175"/>
  <c r="AX99" i="175"/>
  <c r="AW100" i="175" s="1"/>
  <c r="AU99" i="175"/>
  <c r="AR99" i="175" s="1" a="1"/>
  <c r="AR99" i="175" s="1"/>
  <c r="AU85" i="175"/>
  <c r="AR85" i="175" s="1" a="1"/>
  <c r="AR85" i="175" s="1"/>
  <c r="AX85" i="175"/>
  <c r="AW86" i="175" s="1"/>
  <c r="AX124" i="175"/>
  <c r="AW125" i="175" s="1"/>
  <c r="AU124" i="175"/>
  <c r="AR124" i="175" s="1" a="1"/>
  <c r="AR124" i="175" s="1"/>
  <c r="AI137" i="175"/>
  <c r="AN135" i="175"/>
  <c r="AI105" i="175"/>
  <c r="AN103" i="175"/>
  <c r="AL107" i="175"/>
  <c r="AK107" i="175"/>
  <c r="AL139" i="175"/>
  <c r="AK139" i="175"/>
  <c r="Q45" i="177" l="1"/>
  <c r="P57" i="177"/>
  <c r="AI5" i="177"/>
  <c r="AI3" i="177"/>
  <c r="AI4" i="177"/>
  <c r="AX86" i="175"/>
  <c r="AW87" i="175" s="1"/>
  <c r="AU86" i="175"/>
  <c r="AR86" i="175" s="1" a="1"/>
  <c r="AR86" i="175" s="1"/>
  <c r="AX100" i="175"/>
  <c r="AW101" i="175" s="1"/>
  <c r="AU100" i="175"/>
  <c r="AR100" i="175" s="1" a="1"/>
  <c r="AR100" i="175" s="1"/>
  <c r="AS85" i="175" a="1"/>
  <c r="AS85" i="175" s="1"/>
  <c r="AQ85" i="175" s="1"/>
  <c r="AX112" i="175"/>
  <c r="AW113" i="175" s="1"/>
  <c r="AU112" i="175"/>
  <c r="AR112" i="175" s="1" a="1"/>
  <c r="AR112" i="175" s="1"/>
  <c r="AX125" i="175"/>
  <c r="AW126" i="175" s="1"/>
  <c r="AU125" i="175"/>
  <c r="AR125" i="175" s="1" a="1"/>
  <c r="AR125" i="175" s="1"/>
  <c r="AM111" i="175"/>
  <c r="AM113" i="175"/>
  <c r="AM112" i="175"/>
  <c r="AI123" i="175"/>
  <c r="AI111" i="175"/>
  <c r="AI128" i="175"/>
  <c r="AI125" i="175"/>
  <c r="AI114" i="175"/>
  <c r="AI122" i="175"/>
  <c r="AI130" i="175"/>
  <c r="AI127" i="175"/>
  <c r="AI126" i="175"/>
  <c r="AI117" i="175"/>
  <c r="AI119" i="175"/>
  <c r="AI129" i="175"/>
  <c r="AI112" i="175"/>
  <c r="AI116" i="175"/>
  <c r="AI120" i="175"/>
  <c r="AI113" i="175"/>
  <c r="AI121" i="175"/>
  <c r="AI124" i="175"/>
  <c r="AI115" i="175"/>
  <c r="AM145" i="175"/>
  <c r="AM144" i="175"/>
  <c r="AM143" i="175"/>
  <c r="AI143" i="175"/>
  <c r="AI155" i="175"/>
  <c r="AI154" i="175"/>
  <c r="AI162" i="175"/>
  <c r="AI144" i="175"/>
  <c r="AI160" i="175"/>
  <c r="AI161" i="175"/>
  <c r="AI151" i="175"/>
  <c r="AI147" i="175"/>
  <c r="AI153" i="175"/>
  <c r="AI146" i="175"/>
  <c r="AI152" i="175"/>
  <c r="AI158" i="175"/>
  <c r="AI157" i="175"/>
  <c r="AI145" i="175"/>
  <c r="AI156" i="175"/>
  <c r="AI159" i="175"/>
  <c r="AI149" i="175"/>
  <c r="AI148" i="175"/>
  <c r="AT85" i="175" l="1"/>
  <c r="AU87" i="175"/>
  <c r="AR87" i="175" s="1" a="1"/>
  <c r="AR87" i="175" s="1"/>
  <c r="AX87" i="175"/>
  <c r="AW88" i="175" s="1"/>
  <c r="AU126" i="175"/>
  <c r="AR126" i="175" s="1" a="1"/>
  <c r="AR126" i="175" s="1"/>
  <c r="AX126" i="175"/>
  <c r="AW127" i="175" s="1"/>
  <c r="AX113" i="175"/>
  <c r="AW114" i="175" s="1"/>
  <c r="AU113" i="175"/>
  <c r="AR113" i="175" s="1" a="1"/>
  <c r="AR113" i="175" s="1"/>
  <c r="AX101" i="175"/>
  <c r="AW102" i="175" s="1"/>
  <c r="AU101" i="175"/>
  <c r="AR101" i="175" s="1" a="1"/>
  <c r="AR101" i="175" s="1"/>
  <c r="AS86" i="175" a="1"/>
  <c r="AS86" i="175" s="1"/>
  <c r="AQ86" i="175" s="1"/>
  <c r="AT86" i="175" s="1"/>
  <c r="AM163" i="175"/>
  <c r="AM131" i="175"/>
  <c r="AX127" i="175" l="1"/>
  <c r="AW128" i="175" s="1"/>
  <c r="AU127" i="175"/>
  <c r="AR127" i="175" s="1" a="1"/>
  <c r="AR127" i="175" s="1"/>
  <c r="AU88" i="175"/>
  <c r="AR88" i="175" s="1" a="1"/>
  <c r="AR88" i="175" s="1"/>
  <c r="AX88" i="175"/>
  <c r="AW89" i="175" s="1"/>
  <c r="AX102" i="175"/>
  <c r="AW103" i="175" s="1"/>
  <c r="AU102" i="175"/>
  <c r="AR102" i="175" s="1" a="1"/>
  <c r="AR102" i="175" s="1"/>
  <c r="AU114" i="175"/>
  <c r="AR114" i="175" s="1" a="1"/>
  <c r="AR114" i="175" s="1"/>
  <c r="AX114" i="175"/>
  <c r="AW115" i="175" s="1"/>
  <c r="AU103" i="175" l="1"/>
  <c r="AR103" i="175" s="1" a="1"/>
  <c r="AR103" i="175" s="1"/>
  <c r="AX103" i="175"/>
  <c r="AW104" i="175" s="1"/>
  <c r="AX128" i="175"/>
  <c r="AW129" i="175" s="1"/>
  <c r="AU128" i="175"/>
  <c r="AR128" i="175" s="1" a="1"/>
  <c r="AR128" i="175" s="1"/>
  <c r="AU115" i="175"/>
  <c r="AR115" i="175" s="1" a="1"/>
  <c r="AR115" i="175" s="1"/>
  <c r="AX115" i="175"/>
  <c r="AW116" i="175" s="1"/>
  <c r="AX89" i="175"/>
  <c r="AW90" i="175" s="1"/>
  <c r="AU89" i="175"/>
  <c r="AR89" i="175" s="1" a="1"/>
  <c r="AR89" i="175" s="1"/>
  <c r="AX90" i="175" l="1"/>
  <c r="AW91" i="175" s="1"/>
  <c r="AU90" i="175"/>
  <c r="AR90" i="175" s="1" a="1"/>
  <c r="AR90" i="175" s="1"/>
  <c r="AX116" i="175"/>
  <c r="AW117" i="175" s="1"/>
  <c r="AU116" i="175"/>
  <c r="AR116" i="175" s="1" a="1"/>
  <c r="AR116" i="175" s="1"/>
  <c r="AU129" i="175"/>
  <c r="AR129" i="175" s="1" a="1"/>
  <c r="AR129" i="175" s="1"/>
  <c r="AX129" i="175"/>
  <c r="AW130" i="175" s="1"/>
  <c r="AU104" i="175"/>
  <c r="AR104" i="175" s="1" a="1"/>
  <c r="AR104" i="175" s="1"/>
  <c r="AX104" i="175"/>
  <c r="AW105" i="175" s="1"/>
  <c r="AU117" i="175" l="1"/>
  <c r="AR117" i="175" s="1" a="1"/>
  <c r="AR117" i="175" s="1"/>
  <c r="AX117" i="175"/>
  <c r="AW118" i="175" s="1"/>
  <c r="AX91" i="175"/>
  <c r="AW92" i="175" s="1"/>
  <c r="AU91" i="175"/>
  <c r="AR91" i="175" s="1" a="1"/>
  <c r="AR91" i="175" s="1"/>
  <c r="AU105" i="175"/>
  <c r="AR105" i="175" s="1" a="1"/>
  <c r="AR105" i="175" s="1"/>
  <c r="AX105" i="175"/>
  <c r="AW106" i="175" s="1"/>
  <c r="AX130" i="175"/>
  <c r="AW131" i="175" s="1"/>
  <c r="AU130" i="175"/>
  <c r="AR130" i="175" s="1" a="1"/>
  <c r="AR130" i="175" s="1"/>
  <c r="AX106" i="175" l="1"/>
  <c r="AU106" i="175"/>
  <c r="AR106" i="175" s="1" a="1"/>
  <c r="AR106" i="175" s="1"/>
  <c r="AX118" i="175"/>
  <c r="AW119" i="175" s="1"/>
  <c r="AU118" i="175"/>
  <c r="AR118" i="175" s="1" a="1"/>
  <c r="AR118" i="175" s="1"/>
  <c r="AX131" i="175"/>
  <c r="AW132" i="175" s="1"/>
  <c r="AU131" i="175"/>
  <c r="AR131" i="175" s="1" a="1"/>
  <c r="AR131" i="175" s="1"/>
  <c r="AU92" i="175"/>
  <c r="AR92" i="175" s="1" a="1"/>
  <c r="AR92" i="175" s="1"/>
  <c r="AX92" i="175"/>
  <c r="AW93" i="175" s="1"/>
  <c r="AX132" i="175" l="1"/>
  <c r="AU132" i="175"/>
  <c r="AR132" i="175" s="1" a="1"/>
  <c r="AR132" i="175" s="1"/>
  <c r="AX119" i="175"/>
  <c r="AU119" i="175"/>
  <c r="AR119" i="175" s="1" a="1"/>
  <c r="AR119" i="175" s="1"/>
  <c r="AU93" i="175"/>
  <c r="AR93" i="175" s="1" a="1"/>
  <c r="AR93" i="175" s="1"/>
  <c r="AX93" i="175"/>
  <c r="AR94" i="175" l="1" a="1"/>
  <c r="AR94" i="175" s="1"/>
  <c r="AS87" i="175" a="1"/>
  <c r="AS87" i="175" s="1"/>
  <c r="AQ87" i="175" s="1"/>
  <c r="AS88" i="175" a="1"/>
  <c r="AS88" i="175" s="1"/>
  <c r="AQ88" i="175" s="1"/>
  <c r="AT88" i="175" s="1"/>
  <c r="AT87" i="175" l="1"/>
  <c r="AR107" i="175" a="1"/>
  <c r="AR107" i="175" s="1"/>
  <c r="AR120" i="175" s="1" a="1"/>
  <c r="AR120" i="175" s="1"/>
  <c r="AS127" i="175" l="1" a="1"/>
  <c r="AS127" i="175" s="1"/>
  <c r="AQ127" i="175" s="1"/>
  <c r="AT127" i="175" s="1"/>
  <c r="AS91" i="175" a="1"/>
  <c r="AS91" i="175" s="1"/>
  <c r="AQ91" i="175" s="1"/>
  <c r="AT91" i="175" s="1"/>
  <c r="AS108" i="175" a="1"/>
  <c r="AS108" i="175" s="1"/>
  <c r="AQ108" i="175" s="1"/>
  <c r="AT108" i="175" s="1"/>
  <c r="AS121" i="175" a="1"/>
  <c r="AS121" i="175" s="1"/>
  <c r="AQ121" i="175" s="1"/>
  <c r="AT121" i="175" s="1"/>
  <c r="AS114" i="175" a="1"/>
  <c r="AS114" i="175" s="1"/>
  <c r="AQ114" i="175" s="1"/>
  <c r="AT114" i="175" s="1"/>
  <c r="AS106" i="175" a="1"/>
  <c r="AS106" i="175" s="1"/>
  <c r="AQ106" i="175" s="1"/>
  <c r="AT106" i="175" s="1"/>
  <c r="AS98" i="175" a="1"/>
  <c r="AS98" i="175" s="1"/>
  <c r="AQ98" i="175" s="1"/>
  <c r="AT98" i="175" s="1"/>
  <c r="AS93" i="175" a="1"/>
  <c r="AS93" i="175" s="1"/>
  <c r="AQ93" i="175" s="1"/>
  <c r="AT93" i="175" s="1"/>
  <c r="AS122" i="175" a="1"/>
  <c r="AS122" i="175" s="1"/>
  <c r="AQ122" i="175" s="1"/>
  <c r="AT122" i="175" s="1"/>
  <c r="AS115" i="175" a="1"/>
  <c r="AS115" i="175" s="1"/>
  <c r="AQ115" i="175" s="1"/>
  <c r="AT115" i="175" s="1"/>
  <c r="AS102" i="175" a="1"/>
  <c r="AS102" i="175" s="1"/>
  <c r="AQ102" i="175" s="1"/>
  <c r="AT102" i="175" s="1"/>
  <c r="AS96" i="175" a="1"/>
  <c r="AS96" i="175" s="1"/>
  <c r="AQ96" i="175" s="1"/>
  <c r="AT96" i="175" s="1"/>
  <c r="AS126" i="175" a="1"/>
  <c r="AS126" i="175" s="1"/>
  <c r="AQ126" i="175" s="1"/>
  <c r="AT126" i="175" s="1"/>
  <c r="AS89" i="175" a="1"/>
  <c r="AS89" i="175" s="1"/>
  <c r="AQ89" i="175" s="1"/>
  <c r="AS111" i="175" a="1"/>
  <c r="AS111" i="175" s="1"/>
  <c r="AQ111" i="175" s="1"/>
  <c r="AT111" i="175" s="1"/>
  <c r="AS97" i="175" a="1"/>
  <c r="AS97" i="175" s="1"/>
  <c r="AQ97" i="175" s="1"/>
  <c r="AT97" i="175" s="1"/>
  <c r="AS123" i="175" a="1"/>
  <c r="AS123" i="175" s="1"/>
  <c r="AQ123" i="175" s="1"/>
  <c r="AT123" i="175" s="1"/>
  <c r="AS128" i="175" a="1"/>
  <c r="AS128" i="175" s="1"/>
  <c r="AQ128" i="175" s="1"/>
  <c r="AT128" i="175" s="1"/>
  <c r="AS130" i="175" a="1"/>
  <c r="AS130" i="175" s="1"/>
  <c r="AQ130" i="175" s="1"/>
  <c r="AT130" i="175" s="1"/>
  <c r="AS120" i="175" a="1"/>
  <c r="AS120" i="175" s="1"/>
  <c r="AQ120" i="175" s="1"/>
  <c r="AT120" i="175" s="1"/>
  <c r="AS113" i="175" a="1"/>
  <c r="AS113" i="175" s="1"/>
  <c r="AQ113" i="175" s="1"/>
  <c r="AT113" i="175" s="1"/>
  <c r="AS92" i="175" a="1"/>
  <c r="AS92" i="175" s="1"/>
  <c r="AQ92" i="175" s="1"/>
  <c r="AT92" i="175" s="1"/>
  <c r="AS99" i="175" a="1"/>
  <c r="AS99" i="175" s="1"/>
  <c r="AQ99" i="175" s="1"/>
  <c r="AT99" i="175" s="1"/>
  <c r="AS124" i="175" a="1"/>
  <c r="AS124" i="175" s="1"/>
  <c r="AQ124" i="175" s="1"/>
  <c r="AT124" i="175" s="1"/>
  <c r="AS94" i="175" a="1"/>
  <c r="AS94" i="175" s="1"/>
  <c r="AQ94" i="175" s="1"/>
  <c r="AT94" i="175" s="1"/>
  <c r="AS110" i="175" a="1"/>
  <c r="AS110" i="175" s="1"/>
  <c r="AQ110" i="175" s="1"/>
  <c r="AT110" i="175" s="1"/>
  <c r="AS119" i="175" a="1"/>
  <c r="AS119" i="175" s="1"/>
  <c r="AQ119" i="175" s="1"/>
  <c r="AT119" i="175" s="1"/>
  <c r="AS109" i="175" a="1"/>
  <c r="AS109" i="175" s="1"/>
  <c r="AQ109" i="175" s="1"/>
  <c r="AT109" i="175" s="1"/>
  <c r="AS107" i="175" a="1"/>
  <c r="AS107" i="175" s="1"/>
  <c r="AQ107" i="175" s="1"/>
  <c r="AT107" i="175" s="1"/>
  <c r="AS125" i="175" a="1"/>
  <c r="AS125" i="175" s="1"/>
  <c r="AQ125" i="175" s="1"/>
  <c r="AT125" i="175" s="1"/>
  <c r="AS112" i="175" a="1"/>
  <c r="AS112" i="175" s="1"/>
  <c r="AQ112" i="175" s="1"/>
  <c r="AT112" i="175" s="1"/>
  <c r="AS116" i="175" a="1"/>
  <c r="AS116" i="175" s="1"/>
  <c r="AQ116" i="175" s="1"/>
  <c r="AT116" i="175" s="1"/>
  <c r="AS105" i="175" a="1"/>
  <c r="AS105" i="175" s="1"/>
  <c r="AQ105" i="175" s="1"/>
  <c r="AT105" i="175" s="1"/>
  <c r="AS90" i="175" a="1"/>
  <c r="AS90" i="175" s="1"/>
  <c r="AQ90" i="175" s="1"/>
  <c r="AT90" i="175" s="1"/>
  <c r="AS129" i="175" a="1"/>
  <c r="AS129" i="175" s="1"/>
  <c r="AQ129" i="175" s="1"/>
  <c r="AT129" i="175" s="1"/>
  <c r="AS103" i="175" a="1"/>
  <c r="AS103" i="175" s="1"/>
  <c r="AQ103" i="175" s="1"/>
  <c r="AT103" i="175" s="1"/>
  <c r="AS95" i="175" a="1"/>
  <c r="AS95" i="175" s="1"/>
  <c r="AQ95" i="175" s="1"/>
  <c r="AT95" i="175" s="1"/>
  <c r="AS131" i="175" a="1"/>
  <c r="AS131" i="175" s="1"/>
  <c r="AQ131" i="175" s="1"/>
  <c r="AT131" i="175" s="1"/>
  <c r="AS117" i="175" a="1"/>
  <c r="AS117" i="175" s="1"/>
  <c r="AQ117" i="175" s="1"/>
  <c r="AT117" i="175" s="1"/>
  <c r="AS118" i="175" a="1"/>
  <c r="AS118" i="175" s="1"/>
  <c r="AQ118" i="175" s="1"/>
  <c r="AT118" i="175" s="1"/>
  <c r="AS132" i="175" a="1"/>
  <c r="AS132" i="175" s="1"/>
  <c r="AQ132" i="175" s="1"/>
  <c r="AT132" i="175" s="1"/>
  <c r="AS100" i="175" a="1"/>
  <c r="AS100" i="175" s="1"/>
  <c r="AQ100" i="175" s="1"/>
  <c r="AT100" i="175" s="1"/>
  <c r="AS101" i="175" a="1"/>
  <c r="AS101" i="175" s="1"/>
  <c r="AQ101" i="175" s="1"/>
  <c r="AT101" i="175" s="1"/>
  <c r="AS104" i="175" a="1"/>
  <c r="AS104" i="175" s="1"/>
  <c r="AQ104" i="175" s="1"/>
  <c r="AT104" i="175" s="1"/>
  <c r="AT89" i="175" l="1"/>
  <c r="AQ80" i="175"/>
  <c r="AQ69" i="175"/>
  <c r="BV3" i="175" l="1"/>
  <c r="BV4" i="175"/>
  <c r="BV5" i="175"/>
  <c r="A1" i="162" l="1"/>
  <c r="BK373" i="162" l="1"/>
  <c r="BJ373" i="162"/>
  <c r="BI373" i="162"/>
  <c r="BH373" i="162"/>
  <c r="BG373" i="162"/>
  <c r="BF373" i="162"/>
  <c r="BE373" i="162"/>
  <c r="BD373" i="162"/>
  <c r="BC373" i="162"/>
  <c r="BB373" i="162"/>
  <c r="BJ122" i="162"/>
  <c r="BI122" i="162"/>
  <c r="BH122" i="162"/>
  <c r="BG122" i="162"/>
  <c r="BF122" i="162"/>
  <c r="BE122" i="162"/>
  <c r="BD122" i="162"/>
  <c r="BF86" i="162"/>
  <c r="BJ2" i="162"/>
  <c r="BI2" i="162"/>
  <c r="BH2" i="162"/>
  <c r="BG2" i="162"/>
  <c r="BF2" i="162"/>
  <c r="BE2" i="162"/>
  <c r="BD2" i="162"/>
  <c r="BB2" i="162"/>
  <c r="BJ1" i="162"/>
  <c r="BI1" i="162"/>
  <c r="BH1" i="162"/>
  <c r="BG1" i="162"/>
  <c r="BF1" i="162"/>
  <c r="BE1" i="162"/>
  <c r="BD1" i="162"/>
  <c r="BB1" i="162"/>
  <c r="AJ2" i="163"/>
  <c r="AH2" i="163"/>
  <c r="AF2" i="163"/>
  <c r="AD2" i="163"/>
  <c r="AB2" i="163"/>
  <c r="Z2" i="163"/>
  <c r="X2" i="163"/>
  <c r="V2" i="163"/>
  <c r="T2" i="163"/>
  <c r="AJ1" i="163"/>
  <c r="AH1" i="163"/>
  <c r="AF1" i="163"/>
  <c r="AD1" i="163"/>
  <c r="AB1" i="163"/>
  <c r="Z1" i="163"/>
  <c r="X1" i="163"/>
  <c r="V1" i="163"/>
  <c r="T1" i="163"/>
  <c r="AQ113" i="163"/>
  <c r="AO113" i="163"/>
  <c r="AP7" i="163"/>
  <c r="AP6" i="163"/>
  <c r="AM2" i="163"/>
  <c r="AL2" i="163"/>
  <c r="R2" i="163"/>
  <c r="P2" i="163"/>
  <c r="N2" i="163"/>
  <c r="L2" i="163"/>
  <c r="J2" i="163"/>
  <c r="H2" i="163"/>
  <c r="F2" i="163"/>
  <c r="D2" i="163"/>
  <c r="B2" i="163"/>
  <c r="AQ1" i="163"/>
  <c r="AP1" i="163"/>
  <c r="AM1" i="163"/>
  <c r="AL1" i="163"/>
  <c r="R1" i="163"/>
  <c r="P1" i="163"/>
  <c r="N1" i="163"/>
  <c r="L1" i="163"/>
  <c r="J1" i="163"/>
  <c r="H1" i="163"/>
  <c r="F1" i="163"/>
  <c r="D1" i="163"/>
  <c r="B1" i="163"/>
  <c r="A1" i="163"/>
  <c r="H172" i="53"/>
  <c r="G172" i="53"/>
  <c r="F172" i="53"/>
  <c r="E172" i="53"/>
  <c r="D172" i="53"/>
  <c r="C172" i="53"/>
  <c r="E169" i="53"/>
  <c r="G155" i="53"/>
  <c r="G156" i="53" s="1"/>
  <c r="E156" i="53" s="1"/>
  <c r="F155" i="53"/>
  <c r="F153" i="53"/>
  <c r="F150" i="53"/>
  <c r="G158" i="53" s="1"/>
  <c r="D144" i="53" s="1"/>
  <c r="E150" i="53"/>
  <c r="C144" i="53"/>
  <c r="C143" i="53"/>
  <c r="G142" i="53"/>
  <c r="H141" i="53"/>
  <c r="H174" i="53"/>
  <c r="G175" i="53"/>
  <c r="AP4" i="163" l="1"/>
  <c r="AP3" i="163" a="1"/>
  <c r="AP3" i="163" s="1"/>
  <c r="AQ3" i="163"/>
  <c r="AP5" i="163"/>
  <c r="D145" i="53"/>
  <c r="C145" i="53" s="1"/>
  <c r="F156" i="53"/>
  <c r="C176" i="53" l="1"/>
  <c r="H203" i="53"/>
  <c r="G203" i="53"/>
  <c r="F203" i="53"/>
  <c r="E203" i="53"/>
  <c r="D203" i="53"/>
  <c r="C203" i="53"/>
  <c r="E200" i="53"/>
  <c r="G189" i="53"/>
  <c r="F179" i="53" s="1"/>
  <c r="F189" i="53"/>
  <c r="D186" i="53"/>
  <c r="F185" i="53"/>
  <c r="E179" i="53" s="1"/>
  <c r="F183" i="53"/>
  <c r="E178" i="53" s="1"/>
  <c r="H178" i="53" s="1"/>
  <c r="D179" i="53"/>
  <c r="E177" i="53" s="1"/>
  <c r="C179" i="53"/>
  <c r="H177" i="53"/>
  <c r="C178" i="53" l="1"/>
  <c r="D178" i="53" s="1"/>
  <c r="G178" i="53" s="1"/>
  <c r="F178" i="53" s="1"/>
  <c r="E187" i="53"/>
  <c r="G187" i="53" s="1"/>
  <c r="H179" i="53" s="1"/>
  <c r="F187" i="53"/>
  <c r="G179" i="53" s="1"/>
  <c r="V368" i="162" l="1"/>
  <c r="P368" i="162"/>
  <c r="V367" i="162"/>
  <c r="P367" i="162"/>
  <c r="V366" i="162"/>
  <c r="P366" i="162"/>
  <c r="V365" i="162"/>
  <c r="P365" i="162"/>
  <c r="V364" i="162"/>
  <c r="P364" i="162"/>
  <c r="V363" i="162"/>
  <c r="P363" i="162"/>
  <c r="V362" i="162"/>
  <c r="P362" i="162"/>
  <c r="V361" i="162"/>
  <c r="P361" i="162"/>
  <c r="V360" i="162"/>
  <c r="P360" i="162"/>
  <c r="V359" i="162"/>
  <c r="P359" i="162"/>
  <c r="V358" i="162"/>
  <c r="P358" i="162"/>
  <c r="V357" i="162"/>
  <c r="P357" i="162"/>
  <c r="V356" i="162"/>
  <c r="P356" i="162"/>
  <c r="V355" i="162"/>
  <c r="P355" i="162"/>
  <c r="V354" i="162"/>
  <c r="P354" i="162"/>
  <c r="V353" i="162"/>
  <c r="P353" i="162"/>
  <c r="V352" i="162"/>
  <c r="P352" i="162"/>
  <c r="V351" i="162"/>
  <c r="P351" i="162"/>
  <c r="V350" i="162"/>
  <c r="P350" i="162"/>
  <c r="V349" i="162"/>
  <c r="T345" i="162"/>
  <c r="Y342" i="162" s="1"/>
  <c r="S345" i="162"/>
  <c r="S365" i="162" s="1"/>
  <c r="R345" i="162"/>
  <c r="R366" i="162" s="1"/>
  <c r="V328" i="162"/>
  <c r="P328" i="162"/>
  <c r="V327" i="162"/>
  <c r="P327" i="162"/>
  <c r="V326" i="162"/>
  <c r="P326" i="162"/>
  <c r="V325" i="162"/>
  <c r="P325" i="162"/>
  <c r="V324" i="162"/>
  <c r="P324" i="162"/>
  <c r="V323" i="162"/>
  <c r="P323" i="162"/>
  <c r="V322" i="162"/>
  <c r="P322" i="162"/>
  <c r="V321" i="162"/>
  <c r="P321" i="162"/>
  <c r="V320" i="162"/>
  <c r="P320" i="162"/>
  <c r="V319" i="162"/>
  <c r="P319" i="162"/>
  <c r="V318" i="162"/>
  <c r="P318" i="162"/>
  <c r="V317" i="162"/>
  <c r="T313" i="162"/>
  <c r="Q313" i="162" s="1"/>
  <c r="S313" i="162"/>
  <c r="S323" i="162" s="1"/>
  <c r="R313" i="162"/>
  <c r="R320" i="162" s="1"/>
  <c r="R329" i="162" s="1"/>
  <c r="V291" i="162"/>
  <c r="P291" i="162"/>
  <c r="V290" i="162"/>
  <c r="P290" i="162"/>
  <c r="V289" i="162"/>
  <c r="P289" i="162"/>
  <c r="V288" i="162"/>
  <c r="P288" i="162"/>
  <c r="V287" i="162"/>
  <c r="P287" i="162"/>
  <c r="V286" i="162"/>
  <c r="P286" i="162"/>
  <c r="V285" i="162"/>
  <c r="T281" i="162"/>
  <c r="Q281" i="162" s="1"/>
  <c r="S281" i="162"/>
  <c r="S289" i="162" s="1"/>
  <c r="R281" i="162"/>
  <c r="R290" i="162" s="1"/>
  <c r="D364" i="162"/>
  <c r="D363" i="162"/>
  <c r="D362" i="162"/>
  <c r="D361" i="162"/>
  <c r="D360" i="162"/>
  <c r="D359" i="162"/>
  <c r="D358" i="162"/>
  <c r="D357" i="162"/>
  <c r="D356" i="162"/>
  <c r="D355" i="162"/>
  <c r="D354" i="162"/>
  <c r="D353" i="162"/>
  <c r="D352" i="162"/>
  <c r="D351" i="162"/>
  <c r="D350" i="162"/>
  <c r="D349" i="162"/>
  <c r="D348" i="162"/>
  <c r="H345" i="162"/>
  <c r="M342" i="162" s="1"/>
  <c r="G345" i="162"/>
  <c r="G350" i="162" s="1"/>
  <c r="F345" i="162"/>
  <c r="F355" i="162" s="1"/>
  <c r="D328" i="162"/>
  <c r="D327" i="162"/>
  <c r="D326" i="162"/>
  <c r="D325" i="162"/>
  <c r="G324" i="162"/>
  <c r="D324" i="162"/>
  <c r="D323" i="162"/>
  <c r="D322" i="162"/>
  <c r="D321" i="162"/>
  <c r="D320" i="162"/>
  <c r="D319" i="162"/>
  <c r="D318" i="162"/>
  <c r="D317" i="162"/>
  <c r="H313" i="162"/>
  <c r="G313" i="162"/>
  <c r="G328" i="162" s="1"/>
  <c r="F313" i="162"/>
  <c r="F322" i="162" s="1"/>
  <c r="F307" i="162"/>
  <c r="D291" i="162"/>
  <c r="D290" i="162"/>
  <c r="D289" i="162"/>
  <c r="D288" i="162"/>
  <c r="D287" i="162"/>
  <c r="D286" i="162"/>
  <c r="D285" i="162"/>
  <c r="H281" i="162"/>
  <c r="G281" i="162"/>
  <c r="G291" i="162" s="1"/>
  <c r="F281" i="162"/>
  <c r="F287" i="162" s="1"/>
  <c r="G275" i="162"/>
  <c r="Z67" i="22"/>
  <c r="Z66" i="22"/>
  <c r="AC65" i="22"/>
  <c r="AB65" i="22"/>
  <c r="AA65" i="22"/>
  <c r="Z65" i="22"/>
  <c r="AC64" i="22"/>
  <c r="Z64" i="22"/>
  <c r="Z63" i="22"/>
  <c r="Z62" i="22"/>
  <c r="AC61" i="22"/>
  <c r="AB61" i="22"/>
  <c r="AA61" i="22"/>
  <c r="Z61" i="22"/>
  <c r="AC60" i="22"/>
  <c r="Z60" i="22"/>
  <c r="Z59" i="22"/>
  <c r="Z58" i="22"/>
  <c r="AC57" i="22"/>
  <c r="AB57" i="22"/>
  <c r="AA57" i="22"/>
  <c r="Z57" i="22"/>
  <c r="AC56" i="22"/>
  <c r="Z56" i="22"/>
  <c r="AD52" i="22"/>
  <c r="AC52" i="22"/>
  <c r="AC68" i="22" s="1"/>
  <c r="AB52" i="22"/>
  <c r="AB64" i="22" s="1"/>
  <c r="AA52" i="22"/>
  <c r="AA47" i="22" s="1"/>
  <c r="AA51" i="22"/>
  <c r="AA50" i="22"/>
  <c r="AI49" i="22"/>
  <c r="AA49" i="22"/>
  <c r="AA48" i="22"/>
  <c r="C1" i="22"/>
  <c r="D1" i="22"/>
  <c r="E1" i="22"/>
  <c r="F1" i="22"/>
  <c r="G1" i="22"/>
  <c r="H1" i="22"/>
  <c r="I1" i="22"/>
  <c r="J1" i="22"/>
  <c r="K1" i="22"/>
  <c r="L1" i="22"/>
  <c r="M1" i="22"/>
  <c r="N1" i="22"/>
  <c r="O1" i="22"/>
  <c r="P1" i="22"/>
  <c r="Q1" i="22"/>
  <c r="R1" i="22"/>
  <c r="S1" i="22"/>
  <c r="T1" i="22"/>
  <c r="U1" i="22"/>
  <c r="V1" i="22"/>
  <c r="W1" i="22"/>
  <c r="X1" i="22"/>
  <c r="Y1" i="22"/>
  <c r="Z1" i="22"/>
  <c r="AA1" i="22"/>
  <c r="AB1" i="22"/>
  <c r="AC1" i="22"/>
  <c r="AD1" i="22"/>
  <c r="AE1" i="22"/>
  <c r="AF1" i="22"/>
  <c r="AG1" i="22"/>
  <c r="AH1" i="22"/>
  <c r="AI1" i="22"/>
  <c r="AJ1" i="22"/>
  <c r="C2" i="22"/>
  <c r="D2" i="22"/>
  <c r="E2" i="22"/>
  <c r="F2" i="22"/>
  <c r="G2" i="22"/>
  <c r="H2" i="22"/>
  <c r="I2" i="22"/>
  <c r="J2" i="22"/>
  <c r="K2" i="22"/>
  <c r="L2" i="22"/>
  <c r="M2" i="22"/>
  <c r="N2" i="22"/>
  <c r="O2" i="22"/>
  <c r="P2" i="22"/>
  <c r="Q2" i="22"/>
  <c r="R2" i="22"/>
  <c r="S2" i="22"/>
  <c r="T2" i="22"/>
  <c r="U2" i="22"/>
  <c r="V2" i="22"/>
  <c r="W2" i="22"/>
  <c r="X2" i="22"/>
  <c r="Y2" i="22"/>
  <c r="Z2" i="22"/>
  <c r="AA2" i="22"/>
  <c r="AB2" i="22"/>
  <c r="AC2" i="22"/>
  <c r="AD2" i="22"/>
  <c r="AE2" i="22"/>
  <c r="AF2" i="22"/>
  <c r="AG2" i="22"/>
  <c r="AH2" i="22"/>
  <c r="AI2" i="22"/>
  <c r="AJ2" i="22"/>
  <c r="A1" i="22"/>
  <c r="B2" i="22"/>
  <c r="B1" i="22"/>
  <c r="C226" i="162"/>
  <c r="C225" i="162"/>
  <c r="C224" i="162"/>
  <c r="C223" i="162"/>
  <c r="C222" i="162"/>
  <c r="C221" i="162"/>
  <c r="C220" i="162"/>
  <c r="C219" i="162"/>
  <c r="C218" i="162"/>
  <c r="C217" i="162"/>
  <c r="C216" i="162"/>
  <c r="C215" i="162"/>
  <c r="C214" i="162"/>
  <c r="C213" i="162"/>
  <c r="C212" i="162"/>
  <c r="C211" i="162"/>
  <c r="C210" i="162"/>
  <c r="C209" i="162"/>
  <c r="C208" i="162"/>
  <c r="C207" i="162"/>
  <c r="C194" i="162"/>
  <c r="C193" i="162"/>
  <c r="C192" i="162"/>
  <c r="C191" i="162"/>
  <c r="C190" i="162"/>
  <c r="C189" i="162"/>
  <c r="C188" i="162"/>
  <c r="C187" i="162"/>
  <c r="C186" i="162"/>
  <c r="C185" i="162"/>
  <c r="C184" i="162"/>
  <c r="C183" i="162"/>
  <c r="C182" i="162"/>
  <c r="C181" i="162"/>
  <c r="C180" i="162"/>
  <c r="C179" i="162"/>
  <c r="C178" i="162"/>
  <c r="C177" i="162"/>
  <c r="C176" i="162"/>
  <c r="C175" i="162"/>
  <c r="C162" i="162"/>
  <c r="C161" i="162"/>
  <c r="C160" i="162"/>
  <c r="C159" i="162"/>
  <c r="C158" i="162"/>
  <c r="C157" i="162"/>
  <c r="C156" i="162"/>
  <c r="C155" i="162"/>
  <c r="C154" i="162"/>
  <c r="C153" i="162"/>
  <c r="C152" i="162"/>
  <c r="C151" i="162"/>
  <c r="C150" i="162"/>
  <c r="C149" i="162"/>
  <c r="C148" i="162"/>
  <c r="C147" i="162"/>
  <c r="C146" i="162"/>
  <c r="C145" i="162"/>
  <c r="C144" i="162"/>
  <c r="C143" i="162"/>
  <c r="C130" i="162"/>
  <c r="C129" i="162"/>
  <c r="C128" i="162"/>
  <c r="C127" i="162"/>
  <c r="C126" i="162"/>
  <c r="C125" i="162"/>
  <c r="C124" i="162"/>
  <c r="C123" i="162"/>
  <c r="C122" i="162"/>
  <c r="C121" i="162"/>
  <c r="C120" i="162"/>
  <c r="C119" i="162"/>
  <c r="C118" i="162"/>
  <c r="C117" i="162"/>
  <c r="C116" i="162"/>
  <c r="C115" i="162"/>
  <c r="C114" i="162"/>
  <c r="C113" i="162"/>
  <c r="C112" i="162"/>
  <c r="C111" i="162"/>
  <c r="C98" i="162"/>
  <c r="C97" i="162"/>
  <c r="C96" i="162"/>
  <c r="C95" i="162"/>
  <c r="C94" i="162"/>
  <c r="C93" i="162"/>
  <c r="C92" i="162"/>
  <c r="C91" i="162"/>
  <c r="C90" i="162"/>
  <c r="C89" i="162"/>
  <c r="C88" i="162"/>
  <c r="C87" i="162"/>
  <c r="C86" i="162"/>
  <c r="C85" i="162"/>
  <c r="C84" i="162"/>
  <c r="C83" i="162"/>
  <c r="C82" i="162"/>
  <c r="C81" i="162"/>
  <c r="C80" i="162"/>
  <c r="C79" i="162"/>
  <c r="C66" i="162"/>
  <c r="C65" i="162"/>
  <c r="C64" i="162"/>
  <c r="C63" i="162"/>
  <c r="C62" i="162"/>
  <c r="C61" i="162"/>
  <c r="C60" i="162"/>
  <c r="C59" i="162"/>
  <c r="C58" i="162"/>
  <c r="C57" i="162"/>
  <c r="C56" i="162"/>
  <c r="C55" i="162"/>
  <c r="C54" i="162"/>
  <c r="C53" i="162"/>
  <c r="C52" i="162"/>
  <c r="C51" i="162"/>
  <c r="C50" i="162"/>
  <c r="C49" i="162"/>
  <c r="C48" i="162"/>
  <c r="C47" i="162"/>
  <c r="BN374" i="162"/>
  <c r="BL374" i="162"/>
  <c r="BN3" i="162" s="1"/>
  <c r="BA373" i="162"/>
  <c r="AZ373" i="162"/>
  <c r="AY373" i="162"/>
  <c r="AX373" i="162"/>
  <c r="AW373" i="162"/>
  <c r="AV373" i="162"/>
  <c r="AU373" i="162"/>
  <c r="AT373" i="162"/>
  <c r="AS373" i="162"/>
  <c r="AR373" i="162"/>
  <c r="AQ373" i="162"/>
  <c r="AP373" i="162"/>
  <c r="AO373" i="162"/>
  <c r="AN373" i="162"/>
  <c r="AM373" i="162"/>
  <c r="AL373" i="162"/>
  <c r="AK373" i="162"/>
  <c r="AJ373" i="162"/>
  <c r="AI373" i="162"/>
  <c r="AH373" i="162"/>
  <c r="AG373" i="162"/>
  <c r="AF373" i="162"/>
  <c r="AE373" i="162"/>
  <c r="AD373" i="162"/>
  <c r="AC373" i="162"/>
  <c r="AB373" i="162"/>
  <c r="AA373" i="162"/>
  <c r="Z373" i="162"/>
  <c r="Y373" i="162"/>
  <c r="X373" i="162"/>
  <c r="W373" i="162"/>
  <c r="V373" i="162"/>
  <c r="U373" i="162"/>
  <c r="T373" i="162"/>
  <c r="S373" i="162"/>
  <c r="R373" i="162"/>
  <c r="Q373" i="162"/>
  <c r="P373" i="162"/>
  <c r="O373" i="162"/>
  <c r="N373" i="162"/>
  <c r="M373" i="162"/>
  <c r="L373" i="162"/>
  <c r="K373" i="162"/>
  <c r="J373" i="162"/>
  <c r="I373" i="162"/>
  <c r="H373" i="162"/>
  <c r="G373" i="162"/>
  <c r="F373" i="162"/>
  <c r="E373" i="162"/>
  <c r="D373" i="162"/>
  <c r="C373" i="162"/>
  <c r="B373" i="162"/>
  <c r="A373" i="162"/>
  <c r="AO272" i="162"/>
  <c r="AN272" i="162"/>
  <c r="AM272" i="162"/>
  <c r="AL272" i="162"/>
  <c r="AK272" i="162"/>
  <c r="AJ272" i="162"/>
  <c r="AI272" i="162"/>
  <c r="AH272" i="162"/>
  <c r="AG272" i="162"/>
  <c r="AF272" i="162"/>
  <c r="AE272" i="162"/>
  <c r="AD272" i="162"/>
  <c r="AC272" i="162"/>
  <c r="AB272" i="162"/>
  <c r="AA272" i="162"/>
  <c r="Z272" i="162"/>
  <c r="Y272" i="162"/>
  <c r="X272" i="162"/>
  <c r="W272" i="162"/>
  <c r="V272" i="162"/>
  <c r="U272" i="162"/>
  <c r="T272" i="162"/>
  <c r="S272" i="162"/>
  <c r="R272" i="162"/>
  <c r="Q272" i="162"/>
  <c r="P272" i="162"/>
  <c r="O272" i="162"/>
  <c r="N272" i="162"/>
  <c r="M272" i="162"/>
  <c r="L272" i="162"/>
  <c r="K272" i="162"/>
  <c r="J272" i="162"/>
  <c r="I272" i="162"/>
  <c r="H272" i="162"/>
  <c r="G272" i="162"/>
  <c r="F272" i="162"/>
  <c r="E272" i="162"/>
  <c r="D272" i="162"/>
  <c r="C272" i="162"/>
  <c r="B272" i="162"/>
  <c r="AU270" i="162"/>
  <c r="AC270" i="162"/>
  <c r="W270" i="162"/>
  <c r="B270" i="162"/>
  <c r="AU269" i="162"/>
  <c r="AC269" i="162"/>
  <c r="T269" i="162"/>
  <c r="B269" i="162"/>
  <c r="AC268" i="162"/>
  <c r="T268" i="162"/>
  <c r="P268" i="162"/>
  <c r="AU268" i="162" s="1"/>
  <c r="AC267" i="162"/>
  <c r="T267" i="162"/>
  <c r="P267" i="162"/>
  <c r="B267" i="162" s="1"/>
  <c r="AC266" i="162"/>
  <c r="T266" i="162"/>
  <c r="P266" i="162"/>
  <c r="AU266" i="162" s="1"/>
  <c r="AC265" i="162"/>
  <c r="T265" i="162"/>
  <c r="P265" i="162"/>
  <c r="T264" i="162"/>
  <c r="P264" i="162"/>
  <c r="AC263" i="162"/>
  <c r="T263" i="162"/>
  <c r="P263" i="162"/>
  <c r="AU263" i="162" s="1"/>
  <c r="AC262" i="162"/>
  <c r="P262" i="162"/>
  <c r="AU262" i="162" s="1"/>
  <c r="AC261" i="162"/>
  <c r="P261" i="162"/>
  <c r="P260" i="162"/>
  <c r="B260" i="162" s="1"/>
  <c r="AU259" i="162"/>
  <c r="AC259" i="162"/>
  <c r="T259" i="162"/>
  <c r="B259" i="162"/>
  <c r="AU258" i="162"/>
  <c r="B258" i="162"/>
  <c r="AU257" i="162"/>
  <c r="B257" i="162"/>
  <c r="AU256" i="162"/>
  <c r="B256" i="162"/>
  <c r="AU255" i="162"/>
  <c r="AC255" i="162"/>
  <c r="T255" i="162"/>
  <c r="B255" i="162"/>
  <c r="AC254" i="162"/>
  <c r="T254" i="162"/>
  <c r="P254" i="162"/>
  <c r="AU254" i="162" s="1"/>
  <c r="AC253" i="162"/>
  <c r="T253" i="162"/>
  <c r="P253" i="162"/>
  <c r="B253" i="162" s="1"/>
  <c r="AC252" i="162"/>
  <c r="T252" i="162"/>
  <c r="P252" i="162"/>
  <c r="T251" i="162"/>
  <c r="P251" i="162"/>
  <c r="AU251" i="162" s="1"/>
  <c r="AC250" i="162"/>
  <c r="T250" i="162"/>
  <c r="P250" i="162"/>
  <c r="B250" i="162" s="1"/>
  <c r="T249" i="162"/>
  <c r="P249" i="162"/>
  <c r="AU249" i="162" s="1"/>
  <c r="AC248" i="162"/>
  <c r="T248" i="162"/>
  <c r="P248" i="162"/>
  <c r="AU248" i="162" s="1"/>
  <c r="P247" i="162"/>
  <c r="AU247" i="162" s="1"/>
  <c r="AC246" i="162"/>
  <c r="T246" i="162"/>
  <c r="T247" i="162" s="1"/>
  <c r="P246" i="162"/>
  <c r="AU246" i="162" s="1"/>
  <c r="AU245" i="162"/>
  <c r="B245" i="162"/>
  <c r="AU244" i="162"/>
  <c r="B244" i="162"/>
  <c r="AU243" i="162"/>
  <c r="B243" i="162"/>
  <c r="AU242" i="162"/>
  <c r="AC242" i="162"/>
  <c r="B242" i="162"/>
  <c r="AC241" i="162"/>
  <c r="P241" i="162"/>
  <c r="B241" i="162" s="1"/>
  <c r="AC240" i="162"/>
  <c r="P240" i="162"/>
  <c r="B240" i="162" s="1"/>
  <c r="AC239" i="162"/>
  <c r="P239" i="162"/>
  <c r="AC238" i="162"/>
  <c r="P238" i="162"/>
  <c r="AC237" i="162"/>
  <c r="P237" i="162"/>
  <c r="AC236" i="162"/>
  <c r="P236" i="162"/>
  <c r="B236" i="162" s="1"/>
  <c r="AC235" i="162"/>
  <c r="P235" i="162"/>
  <c r="B235" i="162" s="1"/>
  <c r="AC234" i="162"/>
  <c r="P234" i="162"/>
  <c r="B234" i="162" s="1"/>
  <c r="P233" i="162"/>
  <c r="AU233" i="162" s="1"/>
  <c r="AC232" i="162"/>
  <c r="AC233" i="162" s="1"/>
  <c r="T232" i="162"/>
  <c r="T233" i="162" s="1"/>
  <c r="P232" i="162"/>
  <c r="AU232" i="162" s="1"/>
  <c r="AU231" i="162"/>
  <c r="B231" i="162"/>
  <c r="AU230" i="162"/>
  <c r="B230" i="162"/>
  <c r="AU229" i="162"/>
  <c r="AO229" i="162"/>
  <c r="AO267" i="162" s="1"/>
  <c r="B229" i="162"/>
  <c r="AU228" i="162"/>
  <c r="B228" i="162"/>
  <c r="AU227" i="162"/>
  <c r="B227" i="162"/>
  <c r="AU226" i="162"/>
  <c r="AN226" i="162"/>
  <c r="AK226" i="162"/>
  <c r="AC226" i="162"/>
  <c r="AA226" i="162"/>
  <c r="AM226" i="162" s="1"/>
  <c r="B226" i="162"/>
  <c r="AU225" i="162"/>
  <c r="AN225" i="162"/>
  <c r="AK225" i="162"/>
  <c r="AC225" i="162"/>
  <c r="AA225" i="162"/>
  <c r="AM225" i="162" s="1"/>
  <c r="B225" i="162"/>
  <c r="AU224" i="162"/>
  <c r="AN224" i="162"/>
  <c r="AK224" i="162"/>
  <c r="AC224" i="162"/>
  <c r="AA224" i="162"/>
  <c r="AM224" i="162" s="1"/>
  <c r="B224" i="162"/>
  <c r="AU223" i="162"/>
  <c r="AN223" i="162"/>
  <c r="AK223" i="162"/>
  <c r="AC223" i="162"/>
  <c r="AA223" i="162"/>
  <c r="AM223" i="162" s="1"/>
  <c r="B223" i="162"/>
  <c r="AU222" i="162"/>
  <c r="AN222" i="162"/>
  <c r="AK222" i="162"/>
  <c r="AC222" i="162"/>
  <c r="AA222" i="162"/>
  <c r="AM222" i="162" s="1"/>
  <c r="B222" i="162"/>
  <c r="AU221" i="162"/>
  <c r="AN221" i="162"/>
  <c r="AK221" i="162"/>
  <c r="AC221" i="162"/>
  <c r="AA221" i="162"/>
  <c r="AM221" i="162" s="1"/>
  <c r="B221" i="162"/>
  <c r="AU220" i="162"/>
  <c r="AO220" i="162"/>
  <c r="AN220" i="162"/>
  <c r="AK220" i="162"/>
  <c r="AC220" i="162"/>
  <c r="AA220" i="162"/>
  <c r="AM220" i="162" s="1"/>
  <c r="B220" i="162"/>
  <c r="AU219" i="162"/>
  <c r="AN219" i="162"/>
  <c r="AK219" i="162"/>
  <c r="AC219" i="162"/>
  <c r="AA219" i="162"/>
  <c r="AM219" i="162" s="1"/>
  <c r="B219" i="162"/>
  <c r="AU218" i="162"/>
  <c r="AN218" i="162"/>
  <c r="AK218" i="162"/>
  <c r="AC218" i="162"/>
  <c r="AA218" i="162"/>
  <c r="AM218" i="162" s="1"/>
  <c r="B218" i="162"/>
  <c r="AU217" i="162"/>
  <c r="AN217" i="162"/>
  <c r="AK217" i="162"/>
  <c r="AC217" i="162"/>
  <c r="AA217" i="162"/>
  <c r="AM217" i="162" s="1"/>
  <c r="B217" i="162"/>
  <c r="AU216" i="162"/>
  <c r="AN216" i="162"/>
  <c r="AK216" i="162"/>
  <c r="AC216" i="162"/>
  <c r="AA216" i="162"/>
  <c r="AM216" i="162" s="1"/>
  <c r="B216" i="162"/>
  <c r="AU215" i="162"/>
  <c r="AN215" i="162"/>
  <c r="AK215" i="162"/>
  <c r="AC215" i="162"/>
  <c r="AA215" i="162"/>
  <c r="AM215" i="162" s="1"/>
  <c r="B215" i="162"/>
  <c r="AU214" i="162"/>
  <c r="AN214" i="162"/>
  <c r="AK214" i="162"/>
  <c r="AC214" i="162"/>
  <c r="AA214" i="162"/>
  <c r="AM214" i="162" s="1"/>
  <c r="B214" i="162"/>
  <c r="AU213" i="162"/>
  <c r="AN213" i="162"/>
  <c r="AK213" i="162"/>
  <c r="AC213" i="162"/>
  <c r="AA213" i="162"/>
  <c r="AM213" i="162" s="1"/>
  <c r="B213" i="162"/>
  <c r="AU212" i="162"/>
  <c r="AN212" i="162"/>
  <c r="AK212" i="162"/>
  <c r="AC212" i="162"/>
  <c r="AA212" i="162"/>
  <c r="AM212" i="162" s="1"/>
  <c r="B212" i="162"/>
  <c r="AU211" i="162"/>
  <c r="AN211" i="162"/>
  <c r="AK211" i="162"/>
  <c r="AC211" i="162"/>
  <c r="AA211" i="162"/>
  <c r="AM211" i="162" s="1"/>
  <c r="B211" i="162"/>
  <c r="AU210" i="162"/>
  <c r="AN210" i="162"/>
  <c r="AK210" i="162"/>
  <c r="AC210" i="162"/>
  <c r="AA210" i="162"/>
  <c r="AM210" i="162" s="1"/>
  <c r="B210" i="162"/>
  <c r="AU209" i="162"/>
  <c r="AN209" i="162"/>
  <c r="AK209" i="162"/>
  <c r="AC209" i="162"/>
  <c r="AA209" i="162"/>
  <c r="AM209" i="162" s="1"/>
  <c r="B209" i="162"/>
  <c r="AU208" i="162"/>
  <c r="AN208" i="162"/>
  <c r="AK208" i="162"/>
  <c r="AC208" i="162"/>
  <c r="AA208" i="162"/>
  <c r="AM208" i="162" s="1"/>
  <c r="B208" i="162"/>
  <c r="AU207" i="162"/>
  <c r="AN207" i="162"/>
  <c r="AK207" i="162"/>
  <c r="AC207" i="162"/>
  <c r="AA207" i="162"/>
  <c r="AM207" i="162" s="1"/>
  <c r="B207" i="162"/>
  <c r="AU206" i="162"/>
  <c r="B206" i="162"/>
  <c r="AU205" i="162"/>
  <c r="B205" i="162"/>
  <c r="AU204" i="162"/>
  <c r="AF204" i="162"/>
  <c r="AK204" i="162" s="1"/>
  <c r="B204" i="162"/>
  <c r="AU203" i="162"/>
  <c r="B203" i="162"/>
  <c r="AU202" i="162"/>
  <c r="B202" i="162"/>
  <c r="AU201" i="162"/>
  <c r="AM201" i="162"/>
  <c r="AL201" i="162"/>
  <c r="B201" i="162"/>
  <c r="AU200" i="162"/>
  <c r="AI200" i="162"/>
  <c r="B200" i="162"/>
  <c r="AU199" i="162"/>
  <c r="B199" i="162"/>
  <c r="AU198" i="162"/>
  <c r="B198" i="162"/>
  <c r="AU197" i="162"/>
  <c r="AB197" i="162"/>
  <c r="B197" i="162"/>
  <c r="AU196" i="162"/>
  <c r="B196" i="162"/>
  <c r="AU195" i="162"/>
  <c r="B195" i="162"/>
  <c r="AU194" i="162"/>
  <c r="AN194" i="162"/>
  <c r="AK194" i="162"/>
  <c r="AC194" i="162"/>
  <c r="AA194" i="162"/>
  <c r="AM194" i="162" s="1"/>
  <c r="B194" i="162"/>
  <c r="AU193" i="162"/>
  <c r="AN193" i="162"/>
  <c r="AK193" i="162"/>
  <c r="AC193" i="162"/>
  <c r="AA193" i="162"/>
  <c r="B193" i="162"/>
  <c r="AU192" i="162"/>
  <c r="AN192" i="162"/>
  <c r="AK192" i="162"/>
  <c r="AC192" i="162"/>
  <c r="AA192" i="162"/>
  <c r="AM192" i="162" s="1"/>
  <c r="B192" i="162"/>
  <c r="AU191" i="162"/>
  <c r="AN191" i="162"/>
  <c r="AK191" i="162"/>
  <c r="AC191" i="162"/>
  <c r="AA191" i="162"/>
  <c r="AM191" i="162" s="1"/>
  <c r="B191" i="162"/>
  <c r="AU190" i="162"/>
  <c r="AN190" i="162"/>
  <c r="AK190" i="162"/>
  <c r="AC190" i="162"/>
  <c r="AA190" i="162"/>
  <c r="AM190" i="162" s="1"/>
  <c r="B190" i="162"/>
  <c r="AU189" i="162"/>
  <c r="AN189" i="162"/>
  <c r="AK189" i="162"/>
  <c r="AC189" i="162"/>
  <c r="AA189" i="162"/>
  <c r="AM189" i="162" s="1"/>
  <c r="B189" i="162"/>
  <c r="AU188" i="162"/>
  <c r="AN188" i="162"/>
  <c r="AK188" i="162"/>
  <c r="AC188" i="162"/>
  <c r="AA188" i="162"/>
  <c r="AM188" i="162" s="1"/>
  <c r="B188" i="162"/>
  <c r="AU187" i="162"/>
  <c r="AN187" i="162"/>
  <c r="AK187" i="162"/>
  <c r="AC187" i="162"/>
  <c r="AA187" i="162"/>
  <c r="AM187" i="162" s="1"/>
  <c r="B187" i="162"/>
  <c r="AU186" i="162"/>
  <c r="AN186" i="162"/>
  <c r="AK186" i="162"/>
  <c r="AC186" i="162"/>
  <c r="AA186" i="162"/>
  <c r="AM186" i="162" s="1"/>
  <c r="B186" i="162"/>
  <c r="AU185" i="162"/>
  <c r="AN185" i="162"/>
  <c r="AK185" i="162"/>
  <c r="AC185" i="162"/>
  <c r="AA185" i="162"/>
  <c r="AM185" i="162" s="1"/>
  <c r="B185" i="162"/>
  <c r="AU184" i="162"/>
  <c r="AN184" i="162"/>
  <c r="AK184" i="162"/>
  <c r="AC184" i="162"/>
  <c r="AA184" i="162"/>
  <c r="AM184" i="162" s="1"/>
  <c r="B184" i="162"/>
  <c r="AU183" i="162"/>
  <c r="AN183" i="162"/>
  <c r="AK183" i="162"/>
  <c r="AC183" i="162"/>
  <c r="AA183" i="162"/>
  <c r="AM183" i="162" s="1"/>
  <c r="B183" i="162"/>
  <c r="AU182" i="162"/>
  <c r="AN182" i="162"/>
  <c r="AK182" i="162"/>
  <c r="AC182" i="162"/>
  <c r="AA182" i="162"/>
  <c r="AM182" i="162" s="1"/>
  <c r="B182" i="162"/>
  <c r="AU181" i="162"/>
  <c r="AN181" i="162"/>
  <c r="AK181" i="162"/>
  <c r="AC181" i="162"/>
  <c r="AA181" i="162"/>
  <c r="AM181" i="162" s="1"/>
  <c r="B181" i="162"/>
  <c r="AU180" i="162"/>
  <c r="AN180" i="162"/>
  <c r="AK180" i="162"/>
  <c r="AC180" i="162"/>
  <c r="AA180" i="162"/>
  <c r="AM180" i="162" s="1"/>
  <c r="B180" i="162"/>
  <c r="AU179" i="162"/>
  <c r="AN179" i="162"/>
  <c r="AK179" i="162"/>
  <c r="AC179" i="162"/>
  <c r="AA179" i="162"/>
  <c r="AM179" i="162" s="1"/>
  <c r="B179" i="162"/>
  <c r="AU178" i="162"/>
  <c r="AN178" i="162"/>
  <c r="AK178" i="162"/>
  <c r="AC178" i="162"/>
  <c r="AA178" i="162"/>
  <c r="AM178" i="162" s="1"/>
  <c r="B178" i="162"/>
  <c r="AU177" i="162"/>
  <c r="AN177" i="162"/>
  <c r="AK177" i="162"/>
  <c r="AC177" i="162"/>
  <c r="AA177" i="162"/>
  <c r="AM177" i="162" s="1"/>
  <c r="B177" i="162"/>
  <c r="AU176" i="162"/>
  <c r="AN176" i="162"/>
  <c r="AK176" i="162"/>
  <c r="AC176" i="162"/>
  <c r="AA176" i="162"/>
  <c r="AM176" i="162" s="1"/>
  <c r="B176" i="162"/>
  <c r="AU175" i="162"/>
  <c r="AN175" i="162"/>
  <c r="AK175" i="162"/>
  <c r="AC175" i="162"/>
  <c r="AA175" i="162"/>
  <c r="AM175" i="162" s="1"/>
  <c r="B175" i="162"/>
  <c r="AU174" i="162"/>
  <c r="B174" i="162"/>
  <c r="AU173" i="162"/>
  <c r="B173" i="162"/>
  <c r="AU172" i="162"/>
  <c r="AF172" i="162"/>
  <c r="B172" i="162"/>
  <c r="AU171" i="162"/>
  <c r="B171" i="162"/>
  <c r="AU170" i="162"/>
  <c r="B170" i="162"/>
  <c r="AU169" i="162"/>
  <c r="AM169" i="162"/>
  <c r="AL169" i="162"/>
  <c r="B169" i="162"/>
  <c r="AU168" i="162"/>
  <c r="AI168" i="162"/>
  <c r="B168" i="162"/>
  <c r="AU167" i="162"/>
  <c r="B167" i="162"/>
  <c r="AU166" i="162"/>
  <c r="B166" i="162"/>
  <c r="AU165" i="162"/>
  <c r="AB165" i="162"/>
  <c r="B165" i="162"/>
  <c r="AU164" i="162"/>
  <c r="B164" i="162"/>
  <c r="AU163" i="162"/>
  <c r="B163" i="162"/>
  <c r="AU162" i="162"/>
  <c r="AN162" i="162"/>
  <c r="AK162" i="162"/>
  <c r="AC162" i="162"/>
  <c r="AA162" i="162"/>
  <c r="B162" i="162"/>
  <c r="AU161" i="162"/>
  <c r="AN161" i="162"/>
  <c r="AK161" i="162"/>
  <c r="AC161" i="162"/>
  <c r="AA161" i="162"/>
  <c r="B161" i="162"/>
  <c r="AU160" i="162"/>
  <c r="AN160" i="162"/>
  <c r="AK160" i="162"/>
  <c r="AC160" i="162"/>
  <c r="AA160" i="162"/>
  <c r="AM160" i="162" s="1"/>
  <c r="B160" i="162"/>
  <c r="AU159" i="162"/>
  <c r="AN159" i="162"/>
  <c r="AK159" i="162"/>
  <c r="AC159" i="162"/>
  <c r="AA159" i="162"/>
  <c r="AM159" i="162" s="1"/>
  <c r="B159" i="162"/>
  <c r="AU158" i="162"/>
  <c r="AN158" i="162"/>
  <c r="AK158" i="162"/>
  <c r="AC158" i="162"/>
  <c r="AA158" i="162"/>
  <c r="AM158" i="162" s="1"/>
  <c r="B158" i="162"/>
  <c r="AU157" i="162"/>
  <c r="AN157" i="162"/>
  <c r="AK157" i="162"/>
  <c r="AC157" i="162"/>
  <c r="AA157" i="162"/>
  <c r="AM157" i="162" s="1"/>
  <c r="B157" i="162"/>
  <c r="AU156" i="162"/>
  <c r="AN156" i="162"/>
  <c r="AK156" i="162"/>
  <c r="AC156" i="162"/>
  <c r="AA156" i="162"/>
  <c r="AM156" i="162" s="1"/>
  <c r="B156" i="162"/>
  <c r="AU155" i="162"/>
  <c r="AN155" i="162"/>
  <c r="AK155" i="162"/>
  <c r="AC155" i="162"/>
  <c r="AA155" i="162"/>
  <c r="AM155" i="162" s="1"/>
  <c r="B155" i="162"/>
  <c r="AU154" i="162"/>
  <c r="AN154" i="162"/>
  <c r="AK154" i="162"/>
  <c r="AC154" i="162"/>
  <c r="AA154" i="162"/>
  <c r="AM154" i="162" s="1"/>
  <c r="B154" i="162"/>
  <c r="AU153" i="162"/>
  <c r="AN153" i="162"/>
  <c r="AK153" i="162"/>
  <c r="AC153" i="162"/>
  <c r="AA153" i="162"/>
  <c r="AM153" i="162" s="1"/>
  <c r="B153" i="162"/>
  <c r="AU152" i="162"/>
  <c r="AN152" i="162"/>
  <c r="AK152" i="162"/>
  <c r="AC152" i="162"/>
  <c r="AA152" i="162"/>
  <c r="AM152" i="162" s="1"/>
  <c r="B152" i="162"/>
  <c r="AU151" i="162"/>
  <c r="AN151" i="162"/>
  <c r="AK151" i="162"/>
  <c r="AC151" i="162"/>
  <c r="AA151" i="162"/>
  <c r="B151" i="162"/>
  <c r="AU150" i="162"/>
  <c r="AN150" i="162"/>
  <c r="AK150" i="162"/>
  <c r="AC150" i="162"/>
  <c r="AA150" i="162"/>
  <c r="AM150" i="162" s="1"/>
  <c r="B150" i="162"/>
  <c r="AU149" i="162"/>
  <c r="AN149" i="162"/>
  <c r="AK149" i="162"/>
  <c r="AC149" i="162"/>
  <c r="AA149" i="162"/>
  <c r="AM149" i="162" s="1"/>
  <c r="B149" i="162"/>
  <c r="AU148" i="162"/>
  <c r="AN148" i="162"/>
  <c r="AK148" i="162"/>
  <c r="AC148" i="162"/>
  <c r="AA148" i="162"/>
  <c r="AM148" i="162" s="1"/>
  <c r="B148" i="162"/>
  <c r="AU147" i="162"/>
  <c r="AN147" i="162"/>
  <c r="AK147" i="162"/>
  <c r="AC147" i="162"/>
  <c r="AA147" i="162"/>
  <c r="AM147" i="162" s="1"/>
  <c r="B147" i="162"/>
  <c r="AU146" i="162"/>
  <c r="AN146" i="162"/>
  <c r="AK146" i="162"/>
  <c r="AC146" i="162"/>
  <c r="AA146" i="162"/>
  <c r="AM146" i="162" s="1"/>
  <c r="B146" i="162"/>
  <c r="AU145" i="162"/>
  <c r="AN145" i="162"/>
  <c r="AK145" i="162"/>
  <c r="AC145" i="162"/>
  <c r="AA145" i="162"/>
  <c r="AM145" i="162" s="1"/>
  <c r="B145" i="162"/>
  <c r="AU144" i="162"/>
  <c r="AN144" i="162"/>
  <c r="AK144" i="162"/>
  <c r="AC144" i="162"/>
  <c r="AA144" i="162"/>
  <c r="AM144" i="162" s="1"/>
  <c r="B144" i="162"/>
  <c r="AU143" i="162"/>
  <c r="AN143" i="162"/>
  <c r="AK143" i="162"/>
  <c r="AC143" i="162"/>
  <c r="AA143" i="162"/>
  <c r="AM143" i="162" s="1"/>
  <c r="B143" i="162"/>
  <c r="AU142" i="162"/>
  <c r="B142" i="162"/>
  <c r="AU141" i="162"/>
  <c r="B141" i="162"/>
  <c r="AU140" i="162"/>
  <c r="AF140" i="162"/>
  <c r="B140" i="162"/>
  <c r="AU139" i="162"/>
  <c r="B139" i="162"/>
  <c r="AU138" i="162"/>
  <c r="B138" i="162"/>
  <c r="AU137" i="162"/>
  <c r="AM137" i="162"/>
  <c r="AL137" i="162"/>
  <c r="B137" i="162"/>
  <c r="AU136" i="162"/>
  <c r="AI136" i="162"/>
  <c r="B136" i="162"/>
  <c r="AU135" i="162"/>
  <c r="B135" i="162"/>
  <c r="AU134" i="162"/>
  <c r="B134" i="162"/>
  <c r="AU133" i="162"/>
  <c r="AB133" i="162"/>
  <c r="B133" i="162"/>
  <c r="AU132" i="162"/>
  <c r="B132" i="162"/>
  <c r="AU131" i="162"/>
  <c r="B131" i="162"/>
  <c r="AU130" i="162"/>
  <c r="AN130" i="162"/>
  <c r="AK130" i="162"/>
  <c r="AC130" i="162"/>
  <c r="AA130" i="162"/>
  <c r="AM130" i="162" s="1"/>
  <c r="B130" i="162"/>
  <c r="AU129" i="162"/>
  <c r="AN129" i="162"/>
  <c r="AK129" i="162"/>
  <c r="AC129" i="162"/>
  <c r="AA129" i="162"/>
  <c r="B129" i="162"/>
  <c r="AU128" i="162"/>
  <c r="AN128" i="162"/>
  <c r="AK128" i="162"/>
  <c r="AC128" i="162"/>
  <c r="AA128" i="162"/>
  <c r="AM128" i="162" s="1"/>
  <c r="B128" i="162"/>
  <c r="AU127" i="162"/>
  <c r="AN127" i="162"/>
  <c r="AK127" i="162"/>
  <c r="AC127" i="162"/>
  <c r="AA127" i="162"/>
  <c r="AM127" i="162" s="1"/>
  <c r="B127" i="162"/>
  <c r="AU126" i="162"/>
  <c r="AN126" i="162"/>
  <c r="AK126" i="162"/>
  <c r="AC126" i="162"/>
  <c r="AA126" i="162"/>
  <c r="AM126" i="162" s="1"/>
  <c r="B126" i="162"/>
  <c r="AU125" i="162"/>
  <c r="AN125" i="162"/>
  <c r="AK125" i="162"/>
  <c r="AC125" i="162"/>
  <c r="AA125" i="162"/>
  <c r="AM125" i="162" s="1"/>
  <c r="B125" i="162"/>
  <c r="AU124" i="162"/>
  <c r="AN124" i="162"/>
  <c r="AK124" i="162"/>
  <c r="AC124" i="162"/>
  <c r="AA124" i="162"/>
  <c r="AM124" i="162" s="1"/>
  <c r="B124" i="162"/>
  <c r="AU123" i="162"/>
  <c r="AN123" i="162"/>
  <c r="AK123" i="162"/>
  <c r="AC123" i="162"/>
  <c r="AA123" i="162"/>
  <c r="AM123" i="162" s="1"/>
  <c r="B123" i="162"/>
  <c r="AU122" i="162"/>
  <c r="AN122" i="162"/>
  <c r="AK122" i="162"/>
  <c r="AC122" i="162"/>
  <c r="AA122" i="162"/>
  <c r="AM122" i="162" s="1"/>
  <c r="B122" i="162"/>
  <c r="AU121" i="162"/>
  <c r="AN121" i="162"/>
  <c r="AK121" i="162"/>
  <c r="AC121" i="162"/>
  <c r="AA121" i="162"/>
  <c r="AM121" i="162" s="1"/>
  <c r="B121" i="162"/>
  <c r="AU120" i="162"/>
  <c r="AN120" i="162"/>
  <c r="AK120" i="162"/>
  <c r="AC120" i="162"/>
  <c r="AA120" i="162"/>
  <c r="AM120" i="162" s="1"/>
  <c r="B120" i="162"/>
  <c r="AU119" i="162"/>
  <c r="AN119" i="162"/>
  <c r="AK119" i="162"/>
  <c r="AC119" i="162"/>
  <c r="AA119" i="162"/>
  <c r="AM119" i="162" s="1"/>
  <c r="B119" i="162"/>
  <c r="AU118" i="162"/>
  <c r="AN118" i="162"/>
  <c r="AK118" i="162"/>
  <c r="AC118" i="162"/>
  <c r="AA118" i="162"/>
  <c r="AM118" i="162" s="1"/>
  <c r="B118" i="162"/>
  <c r="AU117" i="162"/>
  <c r="AN117" i="162"/>
  <c r="AK117" i="162"/>
  <c r="AC117" i="162"/>
  <c r="AA117" i="162"/>
  <c r="AM117" i="162" s="1"/>
  <c r="B117" i="162"/>
  <c r="AU116" i="162"/>
  <c r="AN116" i="162"/>
  <c r="AK116" i="162"/>
  <c r="AC116" i="162"/>
  <c r="AA116" i="162"/>
  <c r="AM116" i="162" s="1"/>
  <c r="B116" i="162"/>
  <c r="AU115" i="162"/>
  <c r="AN115" i="162"/>
  <c r="AK115" i="162"/>
  <c r="AC115" i="162"/>
  <c r="AA115" i="162"/>
  <c r="AM115" i="162" s="1"/>
  <c r="B115" i="162"/>
  <c r="AU114" i="162"/>
  <c r="AN114" i="162"/>
  <c r="AK114" i="162"/>
  <c r="AC114" i="162"/>
  <c r="AA114" i="162"/>
  <c r="AM114" i="162" s="1"/>
  <c r="B114" i="162"/>
  <c r="AU113" i="162"/>
  <c r="AN113" i="162"/>
  <c r="AK113" i="162"/>
  <c r="AC113" i="162"/>
  <c r="AA113" i="162"/>
  <c r="AM113" i="162" s="1"/>
  <c r="B113" i="162"/>
  <c r="AU112" i="162"/>
  <c r="AN112" i="162"/>
  <c r="AK112" i="162"/>
  <c r="AC112" i="162"/>
  <c r="AA112" i="162"/>
  <c r="AM112" i="162" s="1"/>
  <c r="B112" i="162"/>
  <c r="AU111" i="162"/>
  <c r="AN111" i="162"/>
  <c r="AK111" i="162"/>
  <c r="AC111" i="162"/>
  <c r="AA111" i="162"/>
  <c r="AM111" i="162" s="1"/>
  <c r="B111" i="162"/>
  <c r="AU110" i="162"/>
  <c r="B110" i="162"/>
  <c r="AU109" i="162"/>
  <c r="B109" i="162"/>
  <c r="AU108" i="162"/>
  <c r="AF108" i="162"/>
  <c r="B108" i="162"/>
  <c r="AU107" i="162"/>
  <c r="B107" i="162"/>
  <c r="AU106" i="162"/>
  <c r="B106" i="162"/>
  <c r="AU105" i="162"/>
  <c r="AM105" i="162"/>
  <c r="AL105" i="162"/>
  <c r="B105" i="162"/>
  <c r="AU104" i="162"/>
  <c r="AI104" i="162"/>
  <c r="B104" i="162"/>
  <c r="AU103" i="162"/>
  <c r="B103" i="162"/>
  <c r="AU102" i="162"/>
  <c r="B102" i="162"/>
  <c r="AU101" i="162"/>
  <c r="AB101" i="162"/>
  <c r="B101" i="162"/>
  <c r="AU100" i="162"/>
  <c r="B100" i="162"/>
  <c r="AU99" i="162"/>
  <c r="S99" i="162"/>
  <c r="R99" i="162"/>
  <c r="Q99" i="162"/>
  <c r="B99" i="162"/>
  <c r="AU98" i="162"/>
  <c r="AN98" i="162"/>
  <c r="AK98" i="162"/>
  <c r="AC98" i="162"/>
  <c r="AA98" i="162"/>
  <c r="AM98" i="162" s="1"/>
  <c r="B98" i="162"/>
  <c r="AU97" i="162"/>
  <c r="AN97" i="162"/>
  <c r="AK97" i="162"/>
  <c r="AC97" i="162"/>
  <c r="AA97" i="162"/>
  <c r="B97" i="162"/>
  <c r="AU96" i="162"/>
  <c r="AN96" i="162"/>
  <c r="AK96" i="162"/>
  <c r="AC96" i="162"/>
  <c r="AA96" i="162"/>
  <c r="AM96" i="162" s="1"/>
  <c r="B96" i="162"/>
  <c r="AU95" i="162"/>
  <c r="AN95" i="162"/>
  <c r="AK95" i="162"/>
  <c r="AC95" i="162"/>
  <c r="AA95" i="162"/>
  <c r="AM95" i="162" s="1"/>
  <c r="B95" i="162"/>
  <c r="AU94" i="162"/>
  <c r="AN94" i="162"/>
  <c r="AK94" i="162"/>
  <c r="AC94" i="162"/>
  <c r="AA94" i="162"/>
  <c r="AM94" i="162" s="1"/>
  <c r="B94" i="162"/>
  <c r="AU93" i="162"/>
  <c r="AN93" i="162"/>
  <c r="AK93" i="162"/>
  <c r="AC93" i="162"/>
  <c r="AA93" i="162"/>
  <c r="AM93" i="162" s="1"/>
  <c r="B93" i="162"/>
  <c r="AU92" i="162"/>
  <c r="AN92" i="162"/>
  <c r="AK92" i="162"/>
  <c r="AC92" i="162"/>
  <c r="AA92" i="162"/>
  <c r="AM92" i="162" s="1"/>
  <c r="B92" i="162"/>
  <c r="AU91" i="162"/>
  <c r="AN91" i="162"/>
  <c r="AK91" i="162"/>
  <c r="AC91" i="162"/>
  <c r="AA91" i="162"/>
  <c r="AM91" i="162" s="1"/>
  <c r="B91" i="162"/>
  <c r="AZ90" i="162"/>
  <c r="AY90" i="162"/>
  <c r="AX90" i="162"/>
  <c r="AW90" i="162"/>
  <c r="AV90" i="162"/>
  <c r="AU90" i="162"/>
  <c r="AN90" i="162"/>
  <c r="AK90" i="162"/>
  <c r="AC90" i="162"/>
  <c r="AA90" i="162"/>
  <c r="AM90" i="162" s="1"/>
  <c r="B90" i="162"/>
  <c r="AU89" i="162"/>
  <c r="AN89" i="162"/>
  <c r="AK89" i="162"/>
  <c r="AC89" i="162"/>
  <c r="AA89" i="162"/>
  <c r="AM89" i="162" s="1"/>
  <c r="B89" i="162"/>
  <c r="AU88" i="162"/>
  <c r="AN88" i="162"/>
  <c r="AK88" i="162"/>
  <c r="AC88" i="162"/>
  <c r="AA88" i="162"/>
  <c r="AM88" i="162" s="1"/>
  <c r="B88" i="162"/>
  <c r="AU87" i="162"/>
  <c r="AN87" i="162"/>
  <c r="AK87" i="162"/>
  <c r="AC87" i="162"/>
  <c r="AA87" i="162"/>
  <c r="AM87" i="162" s="1"/>
  <c r="B87" i="162"/>
  <c r="AU86" i="162"/>
  <c r="AN86" i="162"/>
  <c r="AK86" i="162"/>
  <c r="AC86" i="162"/>
  <c r="AA86" i="162"/>
  <c r="AM86" i="162" s="1"/>
  <c r="B86" i="162"/>
  <c r="AU85" i="162"/>
  <c r="AS85" i="162"/>
  <c r="AR85" i="162"/>
  <c r="AQ85" i="162"/>
  <c r="AN85" i="162"/>
  <c r="AK85" i="162"/>
  <c r="AC85" i="162"/>
  <c r="AA85" i="162"/>
  <c r="AM85" i="162" s="1"/>
  <c r="B85" i="162"/>
  <c r="AU84" i="162"/>
  <c r="AN84" i="162"/>
  <c r="AK84" i="162"/>
  <c r="AC84" i="162"/>
  <c r="AA84" i="162"/>
  <c r="AM84" i="162" s="1"/>
  <c r="B84" i="162"/>
  <c r="AU83" i="162"/>
  <c r="AN83" i="162"/>
  <c r="AK83" i="162"/>
  <c r="AC83" i="162"/>
  <c r="AA83" i="162"/>
  <c r="AM83" i="162" s="1"/>
  <c r="B83" i="162"/>
  <c r="AU82" i="162"/>
  <c r="AR82" i="162"/>
  <c r="AN82" i="162"/>
  <c r="AK82" i="162"/>
  <c r="AC82" i="162"/>
  <c r="AA82" i="162"/>
  <c r="AM82" i="162" s="1"/>
  <c r="B82" i="162"/>
  <c r="AU81" i="162"/>
  <c r="AR81" i="162"/>
  <c r="AN81" i="162"/>
  <c r="AK81" i="162"/>
  <c r="AC81" i="162"/>
  <c r="AA81" i="162"/>
  <c r="AM81" i="162" s="1"/>
  <c r="B81" i="162"/>
  <c r="AU80" i="162"/>
  <c r="AR80" i="162"/>
  <c r="AN80" i="162"/>
  <c r="AK80" i="162"/>
  <c r="AC80" i="162"/>
  <c r="AA80" i="162"/>
  <c r="AM80" i="162" s="1"/>
  <c r="B80" i="162"/>
  <c r="AU79" i="162"/>
  <c r="AR79" i="162"/>
  <c r="AN79" i="162"/>
  <c r="AK79" i="162"/>
  <c r="AC79" i="162"/>
  <c r="AA79" i="162"/>
  <c r="B79" i="162"/>
  <c r="AU78" i="162"/>
  <c r="AR78" i="162"/>
  <c r="B78" i="162"/>
  <c r="AU77" i="162"/>
  <c r="AR77" i="162"/>
  <c r="B77" i="162"/>
  <c r="AU76" i="162"/>
  <c r="AR76" i="162"/>
  <c r="AF76" i="162"/>
  <c r="AK76" i="162" s="1"/>
  <c r="B76" i="162"/>
  <c r="AU75" i="162"/>
  <c r="AR75" i="162"/>
  <c r="B75" i="162"/>
  <c r="AU74" i="162"/>
  <c r="AR74" i="162"/>
  <c r="B74" i="162"/>
  <c r="AU73" i="162"/>
  <c r="AR73" i="162"/>
  <c r="AM73" i="162"/>
  <c r="AL73" i="162"/>
  <c r="B73" i="162"/>
  <c r="AU72" i="162"/>
  <c r="AR72" i="162"/>
  <c r="AI72" i="162"/>
  <c r="B72" i="162"/>
  <c r="AU71" i="162"/>
  <c r="AR71" i="162"/>
  <c r="B71" i="162"/>
  <c r="AU70" i="162"/>
  <c r="AR70" i="162"/>
  <c r="B70" i="162"/>
  <c r="AU69" i="162"/>
  <c r="AR69" i="162"/>
  <c r="AO69" i="162"/>
  <c r="AO245" i="162" s="1"/>
  <c r="AB69" i="162"/>
  <c r="B69" i="162"/>
  <c r="AU68" i="162"/>
  <c r="AR68" i="162"/>
  <c r="B68" i="162"/>
  <c r="AU67" i="162"/>
  <c r="AR67" i="162"/>
  <c r="B67" i="162"/>
  <c r="AU66" i="162"/>
  <c r="AR66" i="162"/>
  <c r="AN66" i="162"/>
  <c r="AK66" i="162"/>
  <c r="AC66" i="162"/>
  <c r="AA66" i="162"/>
  <c r="B66" i="162"/>
  <c r="AU65" i="162"/>
  <c r="AR65" i="162"/>
  <c r="AN65" i="162"/>
  <c r="AK65" i="162"/>
  <c r="AC65" i="162"/>
  <c r="AA65" i="162"/>
  <c r="B65" i="162"/>
  <c r="AU64" i="162"/>
  <c r="AR64" i="162"/>
  <c r="AN64" i="162"/>
  <c r="AK64" i="162"/>
  <c r="AC64" i="162"/>
  <c r="AA64" i="162"/>
  <c r="AM64" i="162" s="1"/>
  <c r="B64" i="162"/>
  <c r="AU63" i="162"/>
  <c r="AR63" i="162"/>
  <c r="AN63" i="162"/>
  <c r="AK63" i="162"/>
  <c r="AC63" i="162"/>
  <c r="AA63" i="162"/>
  <c r="AM63" i="162" s="1"/>
  <c r="B63" i="162"/>
  <c r="AU62" i="162"/>
  <c r="AR62" i="162"/>
  <c r="AN62" i="162"/>
  <c r="AK62" i="162"/>
  <c r="AC62" i="162"/>
  <c r="AA62" i="162"/>
  <c r="AM62" i="162" s="1"/>
  <c r="B62" i="162"/>
  <c r="AU61" i="162"/>
  <c r="AR61" i="162"/>
  <c r="AN61" i="162"/>
  <c r="AK61" i="162"/>
  <c r="AC61" i="162"/>
  <c r="AA61" i="162"/>
  <c r="AM61" i="162" s="1"/>
  <c r="B61" i="162"/>
  <c r="AU60" i="162"/>
  <c r="AR60" i="162"/>
  <c r="AN60" i="162"/>
  <c r="AK60" i="162"/>
  <c r="AC60" i="162"/>
  <c r="AA60" i="162"/>
  <c r="AM60" i="162" s="1"/>
  <c r="B60" i="162"/>
  <c r="AU59" i="162"/>
  <c r="AR59" i="162"/>
  <c r="AN59" i="162"/>
  <c r="AK59" i="162"/>
  <c r="AC59" i="162"/>
  <c r="AA59" i="162"/>
  <c r="AM59" i="162" s="1"/>
  <c r="B59" i="162"/>
  <c r="AU58" i="162"/>
  <c r="AR58" i="162"/>
  <c r="AN58" i="162"/>
  <c r="AK58" i="162"/>
  <c r="AC58" i="162"/>
  <c r="AA58" i="162"/>
  <c r="AM58" i="162" s="1"/>
  <c r="B58" i="162"/>
  <c r="AU57" i="162"/>
  <c r="AR57" i="162"/>
  <c r="AN57" i="162"/>
  <c r="AK57" i="162"/>
  <c r="AC57" i="162"/>
  <c r="AA57" i="162"/>
  <c r="AM57" i="162" s="1"/>
  <c r="B57" i="162"/>
  <c r="AU56" i="162"/>
  <c r="AR56" i="162"/>
  <c r="AN56" i="162"/>
  <c r="AK56" i="162"/>
  <c r="AC56" i="162"/>
  <c r="AA56" i="162"/>
  <c r="AM56" i="162" s="1"/>
  <c r="B56" i="162"/>
  <c r="AU55" i="162"/>
  <c r="AR55" i="162"/>
  <c r="AN55" i="162"/>
  <c r="AK55" i="162"/>
  <c r="AC55" i="162"/>
  <c r="AA55" i="162"/>
  <c r="AM55" i="162" s="1"/>
  <c r="B55" i="162"/>
  <c r="AU54" i="162"/>
  <c r="AR54" i="162"/>
  <c r="AN54" i="162"/>
  <c r="AK54" i="162"/>
  <c r="AC54" i="162"/>
  <c r="AA54" i="162"/>
  <c r="AM54" i="162" s="1"/>
  <c r="B54" i="162"/>
  <c r="AU53" i="162"/>
  <c r="AR53" i="162"/>
  <c r="AN53" i="162"/>
  <c r="AK53" i="162"/>
  <c r="AC53" i="162"/>
  <c r="AA53" i="162"/>
  <c r="AM53" i="162" s="1"/>
  <c r="B53" i="162"/>
  <c r="AU52" i="162"/>
  <c r="AR52" i="162"/>
  <c r="AN52" i="162"/>
  <c r="AK52" i="162"/>
  <c r="AC52" i="162"/>
  <c r="AA52" i="162"/>
  <c r="AM52" i="162" s="1"/>
  <c r="B52" i="162"/>
  <c r="AU51" i="162"/>
  <c r="AR51" i="162"/>
  <c r="AN51" i="162"/>
  <c r="AK51" i="162"/>
  <c r="AC51" i="162"/>
  <c r="AA51" i="162"/>
  <c r="AM51" i="162" s="1"/>
  <c r="B51" i="162"/>
  <c r="AU50" i="162"/>
  <c r="AR50" i="162"/>
  <c r="AN50" i="162"/>
  <c r="AK50" i="162"/>
  <c r="AC50" i="162"/>
  <c r="AA50" i="162"/>
  <c r="AM50" i="162" s="1"/>
  <c r="B50" i="162"/>
  <c r="AU49" i="162"/>
  <c r="AR49" i="162"/>
  <c r="AN49" i="162"/>
  <c r="AK49" i="162"/>
  <c r="AC49" i="162"/>
  <c r="AA49" i="162"/>
  <c r="AM49" i="162" s="1"/>
  <c r="B49" i="162"/>
  <c r="AU48" i="162"/>
  <c r="AR48" i="162"/>
  <c r="AN48" i="162"/>
  <c r="AK48" i="162"/>
  <c r="AC48" i="162"/>
  <c r="AA48" i="162"/>
  <c r="AM48" i="162" s="1"/>
  <c r="B48" i="162"/>
  <c r="AU47" i="162"/>
  <c r="AR47" i="162"/>
  <c r="AN47" i="162"/>
  <c r="AK47" i="162"/>
  <c r="AC47" i="162"/>
  <c r="AA47" i="162"/>
  <c r="AM47" i="162" s="1"/>
  <c r="B47" i="162"/>
  <c r="AU46" i="162"/>
  <c r="AR46" i="162"/>
  <c r="B46" i="162"/>
  <c r="AU45" i="162"/>
  <c r="AR45" i="162"/>
  <c r="B45" i="162"/>
  <c r="AU44" i="162"/>
  <c r="AR44" i="162"/>
  <c r="AF44" i="162"/>
  <c r="AK44" i="162" s="1"/>
  <c r="AA44" i="162"/>
  <c r="B44" i="162"/>
  <c r="AU43" i="162"/>
  <c r="AR43" i="162"/>
  <c r="AA43" i="162"/>
  <c r="B43" i="162"/>
  <c r="AU42" i="162"/>
  <c r="AR42" i="162"/>
  <c r="AA42" i="162"/>
  <c r="B42" i="162"/>
  <c r="AU41" i="162"/>
  <c r="AR41" i="162"/>
  <c r="AM41" i="162"/>
  <c r="AL41" i="162"/>
  <c r="AA41" i="162"/>
  <c r="B41" i="162"/>
  <c r="AU40" i="162"/>
  <c r="AR40" i="162"/>
  <c r="AI40" i="162"/>
  <c r="AA40" i="162"/>
  <c r="B40" i="162"/>
  <c r="AU39" i="162"/>
  <c r="AR39" i="162"/>
  <c r="AA39" i="162"/>
  <c r="B39" i="162"/>
  <c r="AU38" i="162"/>
  <c r="AR38" i="162"/>
  <c r="AA38" i="162"/>
  <c r="B38" i="162"/>
  <c r="AU37" i="162"/>
  <c r="AR37" i="162"/>
  <c r="AO37" i="162"/>
  <c r="AB37" i="162"/>
  <c r="AA37" i="162"/>
  <c r="B37" i="162"/>
  <c r="AU36" i="162"/>
  <c r="AR36" i="162"/>
  <c r="AU35" i="162"/>
  <c r="AR35" i="162"/>
  <c r="N35" i="162"/>
  <c r="M35" i="162"/>
  <c r="L35" i="162"/>
  <c r="K35" i="162"/>
  <c r="J35" i="162"/>
  <c r="I35" i="162"/>
  <c r="H35" i="162"/>
  <c r="G35" i="162"/>
  <c r="F35" i="162"/>
  <c r="E35" i="162"/>
  <c r="D35" i="162"/>
  <c r="C35" i="162"/>
  <c r="AU34" i="162"/>
  <c r="AR34" i="162"/>
  <c r="AU33" i="162"/>
  <c r="AR33" i="162"/>
  <c r="AU32" i="162"/>
  <c r="AR32" i="162"/>
  <c r="AU31" i="162"/>
  <c r="AR31" i="162"/>
  <c r="AU30" i="162"/>
  <c r="AR30" i="162"/>
  <c r="AU29" i="162"/>
  <c r="AR29" i="162"/>
  <c r="AL29" i="162"/>
  <c r="AC29" i="162"/>
  <c r="AB29" i="162"/>
  <c r="U29" i="162"/>
  <c r="T29" i="162"/>
  <c r="AU28" i="162"/>
  <c r="AR28" i="162"/>
  <c r="AU27" i="162"/>
  <c r="AR27" i="162"/>
  <c r="AL27" i="162"/>
  <c r="AC27" i="162"/>
  <c r="AB27" i="162"/>
  <c r="U27" i="162"/>
  <c r="T27" i="162"/>
  <c r="AU26" i="162"/>
  <c r="AR26" i="162"/>
  <c r="AU25" i="162"/>
  <c r="AR25" i="162"/>
  <c r="AL25" i="162"/>
  <c r="AC25" i="162"/>
  <c r="AB25" i="162"/>
  <c r="U25" i="162"/>
  <c r="T25" i="162"/>
  <c r="AU24" i="162"/>
  <c r="AR24" i="162"/>
  <c r="AU23" i="162"/>
  <c r="AR23" i="162"/>
  <c r="AL23" i="162"/>
  <c r="AC23" i="162"/>
  <c r="AB23" i="162"/>
  <c r="U23" i="162"/>
  <c r="T23" i="162"/>
  <c r="AU22" i="162"/>
  <c r="AR22" i="162"/>
  <c r="AU21" i="162"/>
  <c r="AR21" i="162"/>
  <c r="AL21" i="162"/>
  <c r="AC21" i="162"/>
  <c r="AB21" i="162"/>
  <c r="U21" i="162"/>
  <c r="T21" i="162"/>
  <c r="AU20" i="162"/>
  <c r="AR20" i="162"/>
  <c r="AU19" i="162"/>
  <c r="AR19" i="162"/>
  <c r="AL19" i="162"/>
  <c r="AC19" i="162"/>
  <c r="AB19" i="162"/>
  <c r="U19" i="162"/>
  <c r="T19" i="162"/>
  <c r="AU18" i="162"/>
  <c r="AR18" i="162"/>
  <c r="AU17" i="162"/>
  <c r="AR17" i="162"/>
  <c r="AU16" i="162"/>
  <c r="AR16" i="162"/>
  <c r="AO16" i="162"/>
  <c r="AU15" i="162"/>
  <c r="AU14" i="162"/>
  <c r="AU13" i="162"/>
  <c r="AU12" i="162"/>
  <c r="AQ12" i="162"/>
  <c r="AU11" i="162"/>
  <c r="AU10" i="162"/>
  <c r="AU9" i="162"/>
  <c r="AU8" i="162"/>
  <c r="BM7" i="162"/>
  <c r="AU7" i="162"/>
  <c r="BM6" i="162" a="1"/>
  <c r="BM6" i="162" s="1"/>
  <c r="AU6" i="162"/>
  <c r="AN6" i="162"/>
  <c r="Z5" i="162"/>
  <c r="P5" i="162"/>
  <c r="N5" i="162"/>
  <c r="B5" i="162"/>
  <c r="AJ4" i="162"/>
  <c r="AZ2" i="162"/>
  <c r="AY2" i="162"/>
  <c r="AX2" i="162"/>
  <c r="AW2" i="162"/>
  <c r="AV2" i="162"/>
  <c r="AU2" i="162"/>
  <c r="AS2" i="162"/>
  <c r="AR2" i="162"/>
  <c r="AQ2" i="162"/>
  <c r="AO2" i="162"/>
  <c r="AN2" i="162"/>
  <c r="AM2" i="162"/>
  <c r="AL2" i="162"/>
  <c r="AK2" i="162"/>
  <c r="AJ2" i="162"/>
  <c r="AI2" i="162"/>
  <c r="AH2" i="162"/>
  <c r="AG2" i="162"/>
  <c r="AF2" i="162"/>
  <c r="AE2" i="162"/>
  <c r="AD2" i="162"/>
  <c r="AC2" i="162"/>
  <c r="AB2" i="162"/>
  <c r="AA2" i="162"/>
  <c r="Z2" i="162"/>
  <c r="Y2" i="162"/>
  <c r="X2" i="162"/>
  <c r="W2" i="162"/>
  <c r="V2" i="162"/>
  <c r="U2" i="162"/>
  <c r="T2" i="162"/>
  <c r="S2" i="162"/>
  <c r="R2" i="162"/>
  <c r="Q2" i="162"/>
  <c r="P2" i="162"/>
  <c r="O2" i="162"/>
  <c r="N2" i="162"/>
  <c r="M2" i="162"/>
  <c r="L2" i="162"/>
  <c r="K2" i="162"/>
  <c r="J2" i="162"/>
  <c r="I2" i="162"/>
  <c r="H2" i="162"/>
  <c r="G2" i="162"/>
  <c r="F2" i="162"/>
  <c r="E2" i="162"/>
  <c r="D2" i="162"/>
  <c r="C2" i="162"/>
  <c r="B2" i="162"/>
  <c r="BN1" i="162"/>
  <c r="BM1" i="162"/>
  <c r="AZ1" i="162"/>
  <c r="AY1" i="162"/>
  <c r="AX1" i="162"/>
  <c r="AW1" i="162"/>
  <c r="AV1" i="162"/>
  <c r="AU1" i="162"/>
  <c r="AS1" i="162"/>
  <c r="AR1" i="162"/>
  <c r="AQ1" i="162"/>
  <c r="AO1" i="162"/>
  <c r="AN1" i="162"/>
  <c r="AM1" i="162"/>
  <c r="AL1" i="162"/>
  <c r="AK1" i="162"/>
  <c r="AJ1" i="162"/>
  <c r="AI1" i="162"/>
  <c r="AH1" i="162"/>
  <c r="AG1" i="162"/>
  <c r="AF1" i="162"/>
  <c r="AE1" i="162"/>
  <c r="AD1" i="162"/>
  <c r="AC1" i="162"/>
  <c r="AB1" i="162"/>
  <c r="AA1" i="162"/>
  <c r="Z1" i="162"/>
  <c r="Y1" i="162"/>
  <c r="X1" i="162"/>
  <c r="W1" i="162"/>
  <c r="V1" i="162"/>
  <c r="U1" i="162"/>
  <c r="T1" i="162"/>
  <c r="S1" i="162"/>
  <c r="R1" i="162"/>
  <c r="Q1" i="162"/>
  <c r="P1" i="162"/>
  <c r="O1" i="162"/>
  <c r="N1" i="162"/>
  <c r="M1" i="162"/>
  <c r="L1" i="162"/>
  <c r="K1" i="162"/>
  <c r="J1" i="162"/>
  <c r="I1" i="162"/>
  <c r="H1" i="162"/>
  <c r="G1" i="162"/>
  <c r="F1" i="162"/>
  <c r="E1" i="162"/>
  <c r="D1" i="162"/>
  <c r="C1" i="162"/>
  <c r="B1" i="162"/>
  <c r="F275" i="162" l="1"/>
  <c r="B249" i="162"/>
  <c r="F328" i="162"/>
  <c r="F329" i="162"/>
  <c r="F289" i="162"/>
  <c r="F290" i="162"/>
  <c r="G329" i="162"/>
  <c r="G320" i="162"/>
  <c r="F323" i="162"/>
  <c r="G319" i="162"/>
  <c r="F292" i="162"/>
  <c r="G323" i="162"/>
  <c r="B232" i="162"/>
  <c r="G292" i="162"/>
  <c r="G327" i="162"/>
  <c r="Q317" i="162"/>
  <c r="Q327" i="162"/>
  <c r="Q309" i="162"/>
  <c r="Q310" i="162"/>
  <c r="Q308" i="162"/>
  <c r="Q318" i="162"/>
  <c r="S318" i="162"/>
  <c r="F324" i="162"/>
  <c r="R307" i="162"/>
  <c r="R324" i="162"/>
  <c r="F317" i="162"/>
  <c r="F318" i="162"/>
  <c r="R327" i="162"/>
  <c r="G287" i="162"/>
  <c r="F325" i="162"/>
  <c r="F288" i="162"/>
  <c r="Y310" i="162"/>
  <c r="S327" i="162"/>
  <c r="S324" i="162"/>
  <c r="R318" i="162"/>
  <c r="S307" i="162"/>
  <c r="F319" i="162"/>
  <c r="F327" i="162"/>
  <c r="R286" i="162"/>
  <c r="R287" i="162"/>
  <c r="Q328" i="162"/>
  <c r="Q324" i="162"/>
  <c r="Q345" i="162"/>
  <c r="Q364" i="162" s="1"/>
  <c r="S350" i="162"/>
  <c r="R356" i="162"/>
  <c r="S366" i="162"/>
  <c r="F350" i="162"/>
  <c r="R328" i="162"/>
  <c r="S356" i="162"/>
  <c r="F291" i="162"/>
  <c r="F326" i="162"/>
  <c r="F362" i="162"/>
  <c r="Q311" i="162"/>
  <c r="S328" i="162"/>
  <c r="F359" i="162"/>
  <c r="F320" i="162"/>
  <c r="F351" i="162"/>
  <c r="Q312" i="162"/>
  <c r="S320" i="162"/>
  <c r="S329" i="162" s="1"/>
  <c r="Q351" i="162"/>
  <c r="S362" i="162"/>
  <c r="R360" i="162"/>
  <c r="S360" i="162"/>
  <c r="F285" i="162"/>
  <c r="F321" i="162"/>
  <c r="F367" i="162"/>
  <c r="Q321" i="162"/>
  <c r="S325" i="162"/>
  <c r="S363" i="162"/>
  <c r="F363" i="162"/>
  <c r="AA166" i="162"/>
  <c r="F286" i="162"/>
  <c r="G307" i="162"/>
  <c r="F354" i="162"/>
  <c r="F368" i="162"/>
  <c r="R321" i="162"/>
  <c r="Q340" i="162"/>
  <c r="R325" i="162"/>
  <c r="F369" i="162"/>
  <c r="R317" i="162"/>
  <c r="S321" i="162"/>
  <c r="S353" i="162"/>
  <c r="AL140" i="162"/>
  <c r="Q325" i="162"/>
  <c r="S357" i="162"/>
  <c r="B246" i="162"/>
  <c r="S317" i="162"/>
  <c r="S359" i="162"/>
  <c r="Q286" i="162"/>
  <c r="Q278" i="162"/>
  <c r="Q285" i="162"/>
  <c r="Q275" i="162"/>
  <c r="Q289" i="162"/>
  <c r="Q277" i="162"/>
  <c r="Q276" i="162"/>
  <c r="Q288" i="162"/>
  <c r="Q292" i="162" s="1"/>
  <c r="Q284" i="162"/>
  <c r="Q291" i="162"/>
  <c r="Q280" i="162"/>
  <c r="Q279" i="162"/>
  <c r="Q287" i="162"/>
  <c r="Q290" i="162"/>
  <c r="Q283" i="162"/>
  <c r="Q282" i="162"/>
  <c r="G366" i="162"/>
  <c r="G359" i="162"/>
  <c r="G355" i="162"/>
  <c r="R362" i="162"/>
  <c r="R364" i="162"/>
  <c r="R365" i="162"/>
  <c r="R349" i="162"/>
  <c r="R339" i="162"/>
  <c r="R368" i="162"/>
  <c r="R352" i="162"/>
  <c r="R369" i="162" s="1"/>
  <c r="R355" i="162"/>
  <c r="R358" i="162"/>
  <c r="R361" i="162"/>
  <c r="R367" i="162"/>
  <c r="R351" i="162"/>
  <c r="R353" i="162"/>
  <c r="R357" i="162"/>
  <c r="M310" i="162"/>
  <c r="E313" i="162"/>
  <c r="G339" i="162"/>
  <c r="G364" i="162"/>
  <c r="G360" i="162"/>
  <c r="G356" i="162"/>
  <c r="G352" i="162"/>
  <c r="G361" i="162"/>
  <c r="G357" i="162"/>
  <c r="G353" i="162"/>
  <c r="G349" i="162"/>
  <c r="G365" i="162"/>
  <c r="G369" i="162"/>
  <c r="G358" i="162"/>
  <c r="S275" i="162"/>
  <c r="S288" i="162"/>
  <c r="S292" i="162" s="1"/>
  <c r="S291" i="162"/>
  <c r="S285" i="162"/>
  <c r="G354" i="162"/>
  <c r="G367" i="162"/>
  <c r="S290" i="162"/>
  <c r="S286" i="162"/>
  <c r="G368" i="162"/>
  <c r="Q359" i="162"/>
  <c r="Q365" i="162"/>
  <c r="G362" i="162"/>
  <c r="Y278" i="162"/>
  <c r="S287" i="162"/>
  <c r="G290" i="162"/>
  <c r="G286" i="162"/>
  <c r="G289" i="162"/>
  <c r="G285" i="162"/>
  <c r="M278" i="162"/>
  <c r="E281" i="162"/>
  <c r="G288" i="162"/>
  <c r="E345" i="162"/>
  <c r="G351" i="162"/>
  <c r="R354" i="162"/>
  <c r="R363" i="162"/>
  <c r="G326" i="162"/>
  <c r="G318" i="162"/>
  <c r="G322" i="162"/>
  <c r="G325" i="162"/>
  <c r="G321" i="162"/>
  <c r="G317" i="162"/>
  <c r="F366" i="162"/>
  <c r="F361" i="162"/>
  <c r="F353" i="162"/>
  <c r="F357" i="162"/>
  <c r="F349" i="162"/>
  <c r="F365" i="162"/>
  <c r="F339" i="162"/>
  <c r="F364" i="162"/>
  <c r="F360" i="162"/>
  <c r="F356" i="162"/>
  <c r="F352" i="162"/>
  <c r="F358" i="162"/>
  <c r="G363" i="162"/>
  <c r="R289" i="162"/>
  <c r="R285" i="162"/>
  <c r="R275" i="162"/>
  <c r="R288" i="162"/>
  <c r="R292" i="162" s="1"/>
  <c r="R291" i="162"/>
  <c r="R350" i="162"/>
  <c r="R359" i="162"/>
  <c r="Q322" i="162"/>
  <c r="S354" i="162"/>
  <c r="Q319" i="162"/>
  <c r="R322" i="162"/>
  <c r="S367" i="162"/>
  <c r="R319" i="162"/>
  <c r="S364" i="162"/>
  <c r="S319" i="162"/>
  <c r="S361" i="162"/>
  <c r="Q326" i="162"/>
  <c r="S358" i="162"/>
  <c r="Q323" i="162"/>
  <c r="S355" i="162"/>
  <c r="Q316" i="162"/>
  <c r="Q320" i="162"/>
  <c r="Q329" i="162" s="1"/>
  <c r="R323" i="162"/>
  <c r="S326" i="162"/>
  <c r="S352" i="162"/>
  <c r="S369" i="162" s="1"/>
  <c r="S368" i="162"/>
  <c r="S351" i="162"/>
  <c r="S322" i="162"/>
  <c r="Q314" i="162"/>
  <c r="Q315" i="162"/>
  <c r="R326" i="162"/>
  <c r="Q307" i="162"/>
  <c r="S339" i="162"/>
  <c r="S349" i="162"/>
  <c r="AA58" i="22"/>
  <c r="AA62" i="22"/>
  <c r="AB62" i="22"/>
  <c r="AA66" i="22"/>
  <c r="AB58" i="22"/>
  <c r="AB66" i="22"/>
  <c r="AC58" i="22"/>
  <c r="AC62" i="22"/>
  <c r="AC66" i="22"/>
  <c r="AA53" i="22"/>
  <c r="AA59" i="22"/>
  <c r="AA63" i="22"/>
  <c r="AA67" i="22"/>
  <c r="AA54" i="22"/>
  <c r="AB59" i="22"/>
  <c r="AB63" i="22"/>
  <c r="AB67" i="22"/>
  <c r="AA46" i="22"/>
  <c r="AA55" i="22"/>
  <c r="AC59" i="22"/>
  <c r="AC63" i="22"/>
  <c r="AC67" i="22"/>
  <c r="AB46" i="22"/>
  <c r="AA68" i="22"/>
  <c r="AC46" i="22"/>
  <c r="AA56" i="22"/>
  <c r="AA60" i="22"/>
  <c r="AA64" i="22"/>
  <c r="AB68" i="22"/>
  <c r="AB56" i="22"/>
  <c r="AB60" i="22"/>
  <c r="W16" i="22"/>
  <c r="W18" i="22" a="1"/>
  <c r="W18" i="22" s="1"/>
  <c r="AI18" i="22" a="1"/>
  <c r="AI18" i="22" s="1"/>
  <c r="AI16" i="22" s="1"/>
  <c r="K16" i="22"/>
  <c r="K18" i="22" a="1"/>
  <c r="K18" i="22" s="1"/>
  <c r="AO4" i="162"/>
  <c r="B233" i="162"/>
  <c r="AL172" i="162"/>
  <c r="B251" i="162"/>
  <c r="B263" i="162"/>
  <c r="B268" i="162"/>
  <c r="B247" i="162"/>
  <c r="B254" i="162"/>
  <c r="B266" i="162"/>
  <c r="AA104" i="162"/>
  <c r="B262" i="162"/>
  <c r="AU241" i="162"/>
  <c r="AA107" i="162"/>
  <c r="AA74" i="162"/>
  <c r="AA197" i="162"/>
  <c r="AA106" i="162"/>
  <c r="AA137" i="162"/>
  <c r="AA136" i="162"/>
  <c r="AA140" i="162"/>
  <c r="AA139" i="162"/>
  <c r="AA134" i="162"/>
  <c r="AA170" i="162"/>
  <c r="B239" i="162"/>
  <c r="AU239" i="162"/>
  <c r="AA169" i="162"/>
  <c r="AM162" i="162"/>
  <c r="AA172" i="162"/>
  <c r="B265" i="162"/>
  <c r="AU265" i="162"/>
  <c r="AO45" i="162"/>
  <c r="AO231" i="162"/>
  <c r="AA102" i="162"/>
  <c r="AU260" i="162"/>
  <c r="AK172" i="162"/>
  <c r="AA108" i="162"/>
  <c r="AU250" i="162"/>
  <c r="AA70" i="162"/>
  <c r="AL204" i="162"/>
  <c r="AU240" i="162"/>
  <c r="AU234" i="162"/>
  <c r="AK140" i="162"/>
  <c r="AK15" i="162"/>
  <c r="AU235" i="162"/>
  <c r="AA165" i="162"/>
  <c r="AL76" i="162"/>
  <c r="AL15" i="162"/>
  <c r="AA99" i="162"/>
  <c r="AC99" i="162" s="1"/>
  <c r="AM79" i="162"/>
  <c r="AL108" i="162"/>
  <c r="AK108" i="162"/>
  <c r="AM151" i="162"/>
  <c r="AA163" i="162"/>
  <c r="AC163" i="162" s="1"/>
  <c r="AA67" i="162"/>
  <c r="AC67" i="162" s="1"/>
  <c r="B238" i="162"/>
  <c r="AU238" i="162"/>
  <c r="B237" i="162"/>
  <c r="AU237" i="162"/>
  <c r="T260" i="162"/>
  <c r="AI15" i="162"/>
  <c r="B252" i="162"/>
  <c r="AU252" i="162"/>
  <c r="AC260" i="162"/>
  <c r="AC264" i="162" s="1"/>
  <c r="AU267" i="162"/>
  <c r="AA131" i="162"/>
  <c r="AC131" i="162" s="1"/>
  <c r="AA204" i="162"/>
  <c r="AM193" i="162"/>
  <c r="AM195" i="162" s="1"/>
  <c r="AA198" i="162"/>
  <c r="AA202" i="162"/>
  <c r="AA203" i="162"/>
  <c r="AA201" i="162"/>
  <c r="AA200" i="162"/>
  <c r="AA227" i="162"/>
  <c r="AC227" i="162" s="1"/>
  <c r="AU253" i="162"/>
  <c r="AA195" i="162"/>
  <c r="AC195" i="162" s="1"/>
  <c r="AA69" i="162"/>
  <c r="AA72" i="162"/>
  <c r="AA76" i="162"/>
  <c r="AA75" i="162"/>
  <c r="AM66" i="162"/>
  <c r="B261" i="162"/>
  <c r="AU261" i="162"/>
  <c r="AM97" i="162"/>
  <c r="AA105" i="162"/>
  <c r="AA101" i="162"/>
  <c r="B248" i="162"/>
  <c r="T234" i="162"/>
  <c r="AN14" i="162"/>
  <c r="AB4" i="162" s="1"/>
  <c r="AU236" i="162"/>
  <c r="AL44" i="162"/>
  <c r="B264" i="162"/>
  <c r="AU264" i="162"/>
  <c r="AA138" i="162"/>
  <c r="AM129" i="162"/>
  <c r="AM131" i="162" s="1"/>
  <c r="AA133" i="162"/>
  <c r="AA171" i="162"/>
  <c r="AA168" i="162"/>
  <c r="AM161" i="162"/>
  <c r="AM65" i="162"/>
  <c r="AA73" i="162"/>
  <c r="AM227" i="162"/>
  <c r="AC247" i="162"/>
  <c r="AC249" i="162" s="1"/>
  <c r="AC251" i="162" s="1"/>
  <c r="Q366" i="162" l="1"/>
  <c r="Q367" i="162"/>
  <c r="Q353" i="162"/>
  <c r="Q358" i="162"/>
  <c r="Q346" i="162"/>
  <c r="Q347" i="162"/>
  <c r="Q357" i="162"/>
  <c r="Q350" i="162"/>
  <c r="Q355" i="162"/>
  <c r="Q341" i="162"/>
  <c r="Q344" i="162"/>
  <c r="Q362" i="162"/>
  <c r="Q361" i="162"/>
  <c r="Q363" i="162"/>
  <c r="Q348" i="162"/>
  <c r="Q354" i="162"/>
  <c r="Q352" i="162"/>
  <c r="Q369" i="162" s="1"/>
  <c r="Q368" i="162"/>
  <c r="Q356" i="162"/>
  <c r="Q342" i="162"/>
  <c r="Q360" i="162"/>
  <c r="Q339" i="162"/>
  <c r="Q349" i="162"/>
  <c r="Q343" i="162"/>
  <c r="E357" i="162"/>
  <c r="E349" i="162"/>
  <c r="E365" i="162"/>
  <c r="E348" i="162"/>
  <c r="E339" i="162"/>
  <c r="E366" i="162"/>
  <c r="E342" i="162"/>
  <c r="E341" i="162"/>
  <c r="E361" i="162"/>
  <c r="E353" i="162"/>
  <c r="E340" i="162"/>
  <c r="E358" i="162"/>
  <c r="E363" i="162"/>
  <c r="E344" i="162"/>
  <c r="E351" i="162"/>
  <c r="E343" i="162"/>
  <c r="E356" i="162"/>
  <c r="E350" i="162"/>
  <c r="E355" i="162"/>
  <c r="E368" i="162"/>
  <c r="E360" i="162"/>
  <c r="E352" i="162"/>
  <c r="E369" i="162"/>
  <c r="E362" i="162"/>
  <c r="E347" i="162"/>
  <c r="E367" i="162"/>
  <c r="E354" i="162"/>
  <c r="E359" i="162"/>
  <c r="E346" i="162"/>
  <c r="E364" i="162"/>
  <c r="E291" i="162"/>
  <c r="E287" i="162"/>
  <c r="E279" i="162"/>
  <c r="E290" i="162"/>
  <c r="E286" i="162"/>
  <c r="E278" i="162"/>
  <c r="E280" i="162"/>
  <c r="E277" i="162"/>
  <c r="E282" i="162"/>
  <c r="E288" i="162"/>
  <c r="E276" i="162"/>
  <c r="E275" i="162"/>
  <c r="E292" i="162"/>
  <c r="E284" i="162"/>
  <c r="E283" i="162"/>
  <c r="E289" i="162"/>
  <c r="E285" i="162"/>
  <c r="E327" i="162"/>
  <c r="E323" i="162"/>
  <c r="E319" i="162"/>
  <c r="E326" i="162"/>
  <c r="E322" i="162"/>
  <c r="E318" i="162"/>
  <c r="E310" i="162"/>
  <c r="E312" i="162"/>
  <c r="E311" i="162"/>
  <c r="E309" i="162"/>
  <c r="E325" i="162"/>
  <c r="E320" i="162"/>
  <c r="E308" i="162"/>
  <c r="E328" i="162"/>
  <c r="E317" i="162"/>
  <c r="E315" i="162"/>
  <c r="E314" i="162"/>
  <c r="E324" i="162"/>
  <c r="E307" i="162"/>
  <c r="E329" i="162"/>
  <c r="E316" i="162"/>
  <c r="E321" i="162"/>
  <c r="AM67" i="162"/>
  <c r="AE53" i="22"/>
  <c r="AM163" i="162"/>
  <c r="AN15" i="162"/>
  <c r="AI194" i="162"/>
  <c r="AI190" i="162"/>
  <c r="AI186" i="162"/>
  <c r="AI182" i="162"/>
  <c r="AI177" i="162"/>
  <c r="AI193" i="162"/>
  <c r="AB189" i="162"/>
  <c r="AB185" i="162"/>
  <c r="AI180" i="162"/>
  <c r="AI189" i="162"/>
  <c r="AB183" i="162"/>
  <c r="AB187" i="162"/>
  <c r="AI184" i="162"/>
  <c r="AB186" i="162"/>
  <c r="AI185" i="162"/>
  <c r="AB179" i="162"/>
  <c r="AI178" i="162"/>
  <c r="AI176" i="162"/>
  <c r="AI191" i="162"/>
  <c r="AB178" i="162"/>
  <c r="AB177" i="162"/>
  <c r="AB190" i="162"/>
  <c r="AB181" i="162"/>
  <c r="AI181" i="162"/>
  <c r="AI175" i="162"/>
  <c r="AB194" i="162"/>
  <c r="AB180" i="162"/>
  <c r="AB182" i="162"/>
  <c r="AN167" i="162"/>
  <c r="AB193" i="162"/>
  <c r="AA199" i="162" s="1"/>
  <c r="AB184" i="162"/>
  <c r="AB191" i="162"/>
  <c r="AB188" i="162"/>
  <c r="AI192" i="162"/>
  <c r="Y27" i="162"/>
  <c r="AI187" i="162"/>
  <c r="AI188" i="162"/>
  <c r="AB175" i="162"/>
  <c r="AI183" i="162"/>
  <c r="AB176" i="162"/>
  <c r="AI179" i="162"/>
  <c r="AB192" i="162"/>
  <c r="AI123" i="162"/>
  <c r="AB113" i="162"/>
  <c r="AB127" i="162"/>
  <c r="AI111" i="162"/>
  <c r="AI129" i="162"/>
  <c r="AN103" i="162"/>
  <c r="AB126" i="162"/>
  <c r="AB118" i="162"/>
  <c r="AB114" i="162"/>
  <c r="AB124" i="162"/>
  <c r="AB121" i="162"/>
  <c r="AB128" i="162"/>
  <c r="AB122" i="162"/>
  <c r="AI126" i="162"/>
  <c r="AI121" i="162"/>
  <c r="AB115" i="162"/>
  <c r="AI125" i="162"/>
  <c r="AI114" i="162"/>
  <c r="AB112" i="162"/>
  <c r="AB123" i="162"/>
  <c r="AB119" i="162"/>
  <c r="AI118" i="162"/>
  <c r="AB111" i="162"/>
  <c r="AI117" i="162"/>
  <c r="AI128" i="162"/>
  <c r="AI115" i="162"/>
  <c r="AI116" i="162"/>
  <c r="AB120" i="162"/>
  <c r="AB129" i="162"/>
  <c r="AA135" i="162" s="1"/>
  <c r="AI119" i="162"/>
  <c r="AI127" i="162"/>
  <c r="AI120" i="162"/>
  <c r="AI113" i="162"/>
  <c r="AI130" i="162"/>
  <c r="AI124" i="162"/>
  <c r="AB130" i="162"/>
  <c r="Y23" i="162"/>
  <c r="AB116" i="162"/>
  <c r="AI122" i="162"/>
  <c r="AB117" i="162"/>
  <c r="AI112" i="162"/>
  <c r="AB125" i="162"/>
  <c r="AB159" i="162"/>
  <c r="AI149" i="162"/>
  <c r="AB143" i="162"/>
  <c r="AB154" i="162"/>
  <c r="AI156" i="162"/>
  <c r="AB145" i="162"/>
  <c r="AB157" i="162"/>
  <c r="AB150" i="162"/>
  <c r="AI144" i="162"/>
  <c r="AI160" i="162"/>
  <c r="AB149" i="162"/>
  <c r="Y25" i="162"/>
  <c r="AB160" i="162"/>
  <c r="AI159" i="162"/>
  <c r="AI158" i="162"/>
  <c r="AI148" i="162"/>
  <c r="AB156" i="162"/>
  <c r="AB155" i="162"/>
  <c r="AI154" i="162"/>
  <c r="AI153" i="162"/>
  <c r="AB146" i="162"/>
  <c r="AI145" i="162"/>
  <c r="AI143" i="162"/>
  <c r="AB153" i="162"/>
  <c r="AI152" i="162"/>
  <c r="AB161" i="162"/>
  <c r="AA167" i="162" s="1"/>
  <c r="AI151" i="162"/>
  <c r="AI162" i="162"/>
  <c r="AI155" i="162"/>
  <c r="AN135" i="162"/>
  <c r="AI161" i="162"/>
  <c r="AI157" i="162"/>
  <c r="AB144" i="162"/>
  <c r="AB148" i="162"/>
  <c r="AB152" i="162"/>
  <c r="AI150" i="162"/>
  <c r="AB151" i="162"/>
  <c r="AB162" i="162"/>
  <c r="AI146" i="162"/>
  <c r="AI147" i="162"/>
  <c r="AB147" i="162"/>
  <c r="AB158" i="162"/>
  <c r="AM99" i="162"/>
  <c r="AI217" i="162"/>
  <c r="AI213" i="162"/>
  <c r="AB220" i="162"/>
  <c r="AB216" i="162"/>
  <c r="AB212" i="162"/>
  <c r="AB221" i="162"/>
  <c r="AI208" i="162"/>
  <c r="AB225" i="162"/>
  <c r="AB219" i="162"/>
  <c r="AI218" i="162"/>
  <c r="AI211" i="162"/>
  <c r="AN199" i="162"/>
  <c r="AB215" i="162"/>
  <c r="AB226" i="162"/>
  <c r="AI225" i="162"/>
  <c r="AB209" i="162"/>
  <c r="AI220" i="162"/>
  <c r="AB207" i="162"/>
  <c r="AI221" i="162"/>
  <c r="AI226" i="162"/>
  <c r="AB224" i="162"/>
  <c r="AB223" i="162"/>
  <c r="AB218" i="162"/>
  <c r="AI215" i="162"/>
  <c r="AI222" i="162"/>
  <c r="AI212" i="162"/>
  <c r="AB208" i="162"/>
  <c r="AB214" i="162"/>
  <c r="AI209" i="162"/>
  <c r="AI224" i="162"/>
  <c r="AB213" i="162"/>
  <c r="AB211" i="162"/>
  <c r="AB222" i="162"/>
  <c r="AI214" i="162"/>
  <c r="AI219" i="162"/>
  <c r="AI216" i="162"/>
  <c r="AB217" i="162"/>
  <c r="AI223" i="162"/>
  <c r="AI210" i="162"/>
  <c r="AI207" i="162"/>
  <c r="AB210" i="162"/>
  <c r="Y29" i="162"/>
  <c r="T235" i="162"/>
  <c r="T236" i="162" s="1"/>
  <c r="T237" i="162" s="1"/>
  <c r="T261" i="162"/>
  <c r="T262" i="162" s="1"/>
  <c r="AB98" i="162"/>
  <c r="AI94" i="162"/>
  <c r="AB84" i="162"/>
  <c r="AB95" i="162"/>
  <c r="AI80" i="162"/>
  <c r="AI98" i="162"/>
  <c r="AB90" i="162"/>
  <c r="AB86" i="162"/>
  <c r="AI82" i="162"/>
  <c r="AI87" i="162"/>
  <c r="AB83" i="162"/>
  <c r="AN71" i="162"/>
  <c r="AB93" i="162"/>
  <c r="AI92" i="162"/>
  <c r="AB87" i="162"/>
  <c r="Y21" i="162"/>
  <c r="AB91" i="162"/>
  <c r="AB81" i="162"/>
  <c r="AI97" i="162"/>
  <c r="AI96" i="162"/>
  <c r="AI85" i="162"/>
  <c r="AB97" i="162"/>
  <c r="AA103" i="162" s="1"/>
  <c r="AI89" i="162"/>
  <c r="AB88" i="162"/>
  <c r="AI91" i="162"/>
  <c r="AB92" i="162"/>
  <c r="AB89" i="162"/>
  <c r="AB94" i="162"/>
  <c r="AB96" i="162"/>
  <c r="AI84" i="162"/>
  <c r="AB82" i="162"/>
  <c r="AI88" i="162"/>
  <c r="AI83" i="162"/>
  <c r="AI95" i="162"/>
  <c r="AI79" i="162"/>
  <c r="AI81" i="162"/>
  <c r="AB79" i="162"/>
  <c r="AB80" i="162"/>
  <c r="AI90" i="162"/>
  <c r="AB85" i="162"/>
  <c r="AI86" i="162"/>
  <c r="AI93" i="162"/>
  <c r="AI59" i="162"/>
  <c r="AB53" i="162"/>
  <c r="AI61" i="162"/>
  <c r="AB55" i="162"/>
  <c r="AB62" i="162"/>
  <c r="AI57" i="162"/>
  <c r="AB56" i="162"/>
  <c r="AI47" i="162"/>
  <c r="AB57" i="162"/>
  <c r="AB64" i="162"/>
  <c r="AI63" i="162"/>
  <c r="AI56" i="162"/>
  <c r="AI49" i="162"/>
  <c r="AI55" i="162"/>
  <c r="Y19" i="162"/>
  <c r="AB54" i="162"/>
  <c r="AI53" i="162"/>
  <c r="AB48" i="162"/>
  <c r="AI60" i="162"/>
  <c r="AI52" i="162"/>
  <c r="AB47" i="162"/>
  <c r="AI66" i="162"/>
  <c r="AB65" i="162"/>
  <c r="AA71" i="162" s="1"/>
  <c r="AI51" i="162"/>
  <c r="AB50" i="162"/>
  <c r="AI48" i="162"/>
  <c r="AB66" i="162"/>
  <c r="AB52" i="162"/>
  <c r="AB49" i="162"/>
  <c r="AB51" i="162"/>
  <c r="AI58" i="162"/>
  <c r="AI54" i="162"/>
  <c r="AI65" i="162"/>
  <c r="AB59" i="162"/>
  <c r="AB63" i="162"/>
  <c r="AB58" i="162"/>
  <c r="AI64" i="162"/>
  <c r="AB60" i="162"/>
  <c r="AN39" i="162"/>
  <c r="AI62" i="162"/>
  <c r="AI50" i="162"/>
  <c r="AB61" i="162"/>
  <c r="A89" i="153"/>
  <c r="A88" i="153"/>
  <c r="A87" i="153"/>
  <c r="A85" i="153"/>
  <c r="A84" i="153"/>
  <c r="A82" i="153"/>
  <c r="A81" i="153"/>
  <c r="A80" i="153"/>
  <c r="A78" i="153"/>
  <c r="A77" i="153"/>
  <c r="A75" i="153"/>
  <c r="A74" i="153"/>
  <c r="A73" i="153"/>
  <c r="A71" i="153"/>
  <c r="A70" i="153"/>
  <c r="A64" i="153"/>
  <c r="AS408" i="152"/>
  <c r="AQ408" i="152"/>
  <c r="AO406" i="152"/>
  <c r="AN406" i="152"/>
  <c r="AM406" i="152"/>
  <c r="AL406" i="152"/>
  <c r="AK406" i="152"/>
  <c r="AJ406" i="152"/>
  <c r="AH406" i="152"/>
  <c r="AG406" i="152"/>
  <c r="AF406" i="152"/>
  <c r="AE406" i="152"/>
  <c r="AD406" i="152"/>
  <c r="AC406" i="152"/>
  <c r="AA406" i="152"/>
  <c r="Z406" i="152"/>
  <c r="Y406" i="152"/>
  <c r="X406" i="152"/>
  <c r="W406" i="152"/>
  <c r="V406" i="152"/>
  <c r="Q12" i="152"/>
  <c r="AR7" i="152"/>
  <c r="AR6" i="152"/>
  <c r="AS3" i="152"/>
  <c r="AO2" i="152"/>
  <c r="AN2" i="152"/>
  <c r="AM2" i="152"/>
  <c r="AL2" i="152"/>
  <c r="AK2" i="152"/>
  <c r="AJ2" i="152"/>
  <c r="AH2" i="152"/>
  <c r="AG2" i="152"/>
  <c r="AF2" i="152"/>
  <c r="AE2" i="152"/>
  <c r="AD2" i="152"/>
  <c r="AC2" i="152"/>
  <c r="Z2" i="152"/>
  <c r="Y2" i="152"/>
  <c r="X2" i="152"/>
  <c r="W2" i="152"/>
  <c r="V2" i="152"/>
  <c r="T2" i="152"/>
  <c r="S2" i="152"/>
  <c r="R2" i="152"/>
  <c r="Q2" i="152"/>
  <c r="P2" i="152"/>
  <c r="O2" i="152"/>
  <c r="N2" i="152"/>
  <c r="M2" i="152"/>
  <c r="L2" i="152"/>
  <c r="K2" i="152"/>
  <c r="I2" i="152"/>
  <c r="H2" i="152"/>
  <c r="F2" i="152"/>
  <c r="E2" i="152"/>
  <c r="C2" i="152"/>
  <c r="B2" i="152"/>
  <c r="AS1" i="152"/>
  <c r="AR1" i="152"/>
  <c r="AO1" i="152"/>
  <c r="AN1" i="152"/>
  <c r="AM1" i="152"/>
  <c r="AL1" i="152"/>
  <c r="AK1" i="152"/>
  <c r="AJ1" i="152"/>
  <c r="AH1" i="152"/>
  <c r="AG1" i="152"/>
  <c r="AF1" i="152"/>
  <c r="AE1" i="152"/>
  <c r="AD1" i="152"/>
  <c r="AC1" i="152"/>
  <c r="Z1" i="152"/>
  <c r="Y1" i="152"/>
  <c r="X1" i="152"/>
  <c r="W1" i="152"/>
  <c r="V1" i="152"/>
  <c r="T1" i="152"/>
  <c r="S1" i="152"/>
  <c r="R1" i="152"/>
  <c r="Q1" i="152"/>
  <c r="P1" i="152"/>
  <c r="O1" i="152"/>
  <c r="N1" i="152"/>
  <c r="M1" i="152"/>
  <c r="L1" i="152"/>
  <c r="K1" i="152"/>
  <c r="I1" i="152"/>
  <c r="H1" i="152"/>
  <c r="F1" i="152"/>
  <c r="E1" i="152"/>
  <c r="C1" i="152"/>
  <c r="B1" i="152"/>
  <c r="A1" i="152"/>
  <c r="AC190" i="151"/>
  <c r="AA190" i="151"/>
  <c r="K159" i="151"/>
  <c r="J159" i="151"/>
  <c r="I159" i="151"/>
  <c r="H159" i="151"/>
  <c r="G159" i="151"/>
  <c r="F159" i="151"/>
  <c r="E159" i="151"/>
  <c r="D159" i="151"/>
  <c r="C159" i="151"/>
  <c r="B159" i="151"/>
  <c r="F154" i="151"/>
  <c r="F156" i="151" s="1"/>
  <c r="F153" i="151"/>
  <c r="F146" i="151" a="1"/>
  <c r="F146" i="151" s="1"/>
  <c r="F145" i="151"/>
  <c r="C116" i="151"/>
  <c r="G93" i="151"/>
  <c r="B93" i="151"/>
  <c r="Q67" i="151"/>
  <c r="Q58" i="151"/>
  <c r="AB7" i="151"/>
  <c r="AB6" i="151"/>
  <c r="AC3" i="151"/>
  <c r="L3" i="151"/>
  <c r="AC1" i="151"/>
  <c r="AB1" i="151"/>
  <c r="I314" i="162" l="1"/>
  <c r="I346" i="162"/>
  <c r="I282" i="162"/>
  <c r="X19" i="162"/>
  <c r="AI19" i="162"/>
  <c r="AI25" i="162"/>
  <c r="X25" i="162"/>
  <c r="AB99" i="162"/>
  <c r="X23" i="162"/>
  <c r="AI23" i="162"/>
  <c r="AB67" i="162"/>
  <c r="AB227" i="162"/>
  <c r="X21" i="162"/>
  <c r="AI21" i="162"/>
  <c r="AB163" i="162"/>
  <c r="AB195" i="162"/>
  <c r="AI27" i="162"/>
  <c r="X27" i="162"/>
  <c r="X29" i="162"/>
  <c r="AI29" i="162"/>
  <c r="AB131" i="162"/>
  <c r="T238" i="162"/>
  <c r="AR5" i="152"/>
  <c r="AR4" i="152"/>
  <c r="AR3" i="152" a="1"/>
  <c r="AR3" i="152" s="1"/>
  <c r="AB5" i="151"/>
  <c r="AB3" i="151"/>
  <c r="AB4" i="151"/>
  <c r="AN197" i="162" l="1"/>
  <c r="AI201" i="162" s="1"/>
  <c r="AF203" i="162"/>
  <c r="AF107" i="162"/>
  <c r="AN101" i="162"/>
  <c r="AI105" i="162" s="1"/>
  <c r="AN165" i="162"/>
  <c r="AI169" i="162" s="1"/>
  <c r="AF171" i="162"/>
  <c r="AF43" i="162"/>
  <c r="AN37" i="162"/>
  <c r="AI41" i="162" s="1"/>
  <c r="T239" i="162"/>
  <c r="AF75" i="162"/>
  <c r="AN69" i="162"/>
  <c r="AI73" i="162" s="1"/>
  <c r="AF139" i="162"/>
  <c r="AN133" i="162"/>
  <c r="AI137" i="162" s="1"/>
  <c r="AK43" i="162" l="1"/>
  <c r="AL43" i="162"/>
  <c r="AL75" i="162"/>
  <c r="AK75" i="162"/>
  <c r="AL139" i="162"/>
  <c r="AK139" i="162"/>
  <c r="AL107" i="162"/>
  <c r="AK107" i="162"/>
  <c r="AL203" i="162"/>
  <c r="AK203" i="162"/>
  <c r="T240" i="162"/>
  <c r="T241" i="162" s="1"/>
  <c r="T242" i="162" s="1"/>
  <c r="AL171" i="162"/>
  <c r="AK171" i="162"/>
  <c r="BM4" i="162" l="1"/>
  <c r="BM5" i="162"/>
  <c r="BM3" i="162"/>
  <c r="AO165" i="145" l="1"/>
  <c r="AM165" i="145"/>
  <c r="AN7" i="145"/>
  <c r="AN6" i="145"/>
  <c r="R5" i="145"/>
  <c r="AK2" i="145"/>
  <c r="AJ2" i="145"/>
  <c r="AH2" i="145"/>
  <c r="AG2" i="145"/>
  <c r="AE2" i="145"/>
  <c r="AD2" i="145"/>
  <c r="AA2" i="145"/>
  <c r="Z2" i="145"/>
  <c r="X2" i="145"/>
  <c r="W2" i="145"/>
  <c r="U2" i="145"/>
  <c r="T2" i="145"/>
  <c r="R2" i="145"/>
  <c r="Q2" i="145"/>
  <c r="O2" i="145"/>
  <c r="N2" i="145"/>
  <c r="L2" i="145"/>
  <c r="K2" i="145"/>
  <c r="I2" i="145"/>
  <c r="H2" i="145"/>
  <c r="F2" i="145"/>
  <c r="E2" i="145"/>
  <c r="C2" i="145"/>
  <c r="B2" i="145"/>
  <c r="AO1" i="145"/>
  <c r="AN1" i="145"/>
  <c r="AK1" i="145"/>
  <c r="AJ1" i="145"/>
  <c r="AH1" i="145"/>
  <c r="AG1" i="145"/>
  <c r="AE1" i="145"/>
  <c r="AD1" i="145"/>
  <c r="AA1" i="145"/>
  <c r="Z1" i="145"/>
  <c r="X1" i="145"/>
  <c r="W1" i="145"/>
  <c r="U1" i="145"/>
  <c r="T1" i="145"/>
  <c r="R1" i="145"/>
  <c r="Q1" i="145"/>
  <c r="O1" i="145"/>
  <c r="N1" i="145"/>
  <c r="L1" i="145"/>
  <c r="K1" i="145"/>
  <c r="I1" i="145"/>
  <c r="H1" i="145"/>
  <c r="F1" i="145"/>
  <c r="E1" i="145"/>
  <c r="C1" i="145"/>
  <c r="B1" i="145"/>
  <c r="A1" i="145"/>
  <c r="AO3" i="145" s="1"/>
  <c r="AN164" i="144"/>
  <c r="AL164" i="144"/>
  <c r="AM7" i="144"/>
  <c r="AM6" i="144"/>
  <c r="AJ2" i="144"/>
  <c r="AI2" i="144"/>
  <c r="AG2" i="144"/>
  <c r="AF2" i="144"/>
  <c r="AD2" i="144"/>
  <c r="AC2" i="144"/>
  <c r="AA2" i="144"/>
  <c r="Z2" i="144"/>
  <c r="X2" i="144"/>
  <c r="W2" i="144"/>
  <c r="U2" i="144"/>
  <c r="T2" i="144"/>
  <c r="R2" i="144"/>
  <c r="Q2" i="144"/>
  <c r="O2" i="144"/>
  <c r="N2" i="144"/>
  <c r="L2" i="144"/>
  <c r="K2" i="144"/>
  <c r="I2" i="144"/>
  <c r="H2" i="144"/>
  <c r="F2" i="144"/>
  <c r="E2" i="144"/>
  <c r="C2" i="144"/>
  <c r="B2" i="144"/>
  <c r="AN1" i="144"/>
  <c r="AM1" i="144"/>
  <c r="AJ1" i="144"/>
  <c r="AI1" i="144"/>
  <c r="AG1" i="144"/>
  <c r="AF1" i="144"/>
  <c r="AD1" i="144"/>
  <c r="AC1" i="144"/>
  <c r="AA1" i="144"/>
  <c r="Z1" i="144"/>
  <c r="X1" i="144"/>
  <c r="W1" i="144"/>
  <c r="U1" i="144"/>
  <c r="T1" i="144"/>
  <c r="R1" i="144"/>
  <c r="Q1" i="144"/>
  <c r="O1" i="144"/>
  <c r="N1" i="144"/>
  <c r="L1" i="144"/>
  <c r="K1" i="144"/>
  <c r="I1" i="144"/>
  <c r="H1" i="144"/>
  <c r="F1" i="144"/>
  <c r="E1" i="144"/>
  <c r="C1" i="144"/>
  <c r="B1" i="144"/>
  <c r="A1" i="144"/>
  <c r="AN3" i="145" l="1" a="1"/>
  <c r="AN3" i="145" s="1"/>
  <c r="AN4" i="145"/>
  <c r="AN5" i="145"/>
  <c r="AM5" i="144"/>
  <c r="AM3" i="144" a="1"/>
  <c r="AM3" i="144" s="1"/>
  <c r="AN3" i="144"/>
  <c r="AM4" i="144"/>
  <c r="AE7" i="128" l="1"/>
  <c r="G79" i="128"/>
  <c r="G77" i="128"/>
  <c r="G5" i="128"/>
  <c r="G2" i="128"/>
  <c r="F2" i="128"/>
  <c r="E2" i="128"/>
  <c r="D2" i="128"/>
  <c r="C2" i="128"/>
  <c r="B2" i="128"/>
  <c r="G1" i="128"/>
  <c r="F1" i="128"/>
  <c r="E1" i="128"/>
  <c r="D1" i="128"/>
  <c r="C1" i="128"/>
  <c r="B1" i="128"/>
  <c r="M150" i="116" l="1"/>
  <c r="L150" i="116"/>
  <c r="K150" i="116"/>
  <c r="J150" i="116"/>
  <c r="J131" i="116"/>
  <c r="M116" i="116"/>
  <c r="M120" i="116" s="1"/>
  <c r="M2" i="116"/>
  <c r="L2" i="116"/>
  <c r="K2" i="116"/>
  <c r="J2" i="116"/>
  <c r="M1" i="116"/>
  <c r="L1" i="116"/>
  <c r="K1" i="116"/>
  <c r="J1" i="116"/>
  <c r="H116" i="116" l="1"/>
  <c r="G116" i="116"/>
  <c r="F116" i="116"/>
  <c r="E116" i="116"/>
  <c r="D116" i="116"/>
  <c r="C116" i="116"/>
  <c r="B116" i="116"/>
  <c r="D85" i="116"/>
  <c r="AV132" i="137" l="1"/>
  <c r="AT132" i="137"/>
  <c r="AA86" i="137"/>
  <c r="AA87" i="137" s="1"/>
  <c r="AA88" i="137" s="1"/>
  <c r="AA80" i="137"/>
  <c r="AA81" i="137" s="1"/>
  <c r="AA82" i="137" s="1"/>
  <c r="U78" i="137"/>
  <c r="U79" i="137" s="1"/>
  <c r="U80" i="137" s="1"/>
  <c r="U81" i="137" s="1"/>
  <c r="U82" i="137" s="1"/>
  <c r="U83" i="137" s="1"/>
  <c r="U77" i="137"/>
  <c r="AA73" i="137"/>
  <c r="AA74" i="137" s="1"/>
  <c r="AA75" i="137" s="1"/>
  <c r="AA76" i="137" s="1"/>
  <c r="U73" i="137"/>
  <c r="AA69" i="137"/>
  <c r="AA67" i="137"/>
  <c r="X66" i="137"/>
  <c r="AA65" i="137"/>
  <c r="AA63" i="137"/>
  <c r="O62" i="137"/>
  <c r="O63" i="137" s="1"/>
  <c r="O64" i="137" s="1"/>
  <c r="O65" i="137" s="1"/>
  <c r="O66" i="137" s="1"/>
  <c r="O67" i="137" s="1"/>
  <c r="O68" i="137" s="1"/>
  <c r="O69" i="137" s="1"/>
  <c r="O70" i="137" s="1"/>
  <c r="O71" i="137" s="1"/>
  <c r="O72" i="137" s="1"/>
  <c r="O73" i="137" s="1"/>
  <c r="O74" i="137" s="1"/>
  <c r="O75" i="137" s="1"/>
  <c r="O76" i="137" s="1"/>
  <c r="O77" i="137" s="1"/>
  <c r="O78" i="137" s="1"/>
  <c r="O79" i="137" s="1"/>
  <c r="O80" i="137" s="1"/>
  <c r="O81" i="137" s="1"/>
  <c r="O82" i="137" s="1"/>
  <c r="O83" i="137" s="1"/>
  <c r="I60" i="137"/>
  <c r="I61" i="137" s="1"/>
  <c r="I62" i="137" s="1"/>
  <c r="I63" i="137" s="1"/>
  <c r="I64" i="137" s="1"/>
  <c r="I65" i="137" s="1"/>
  <c r="I66" i="137" s="1"/>
  <c r="I67" i="137" s="1"/>
  <c r="I68" i="137" s="1"/>
  <c r="X59" i="137"/>
  <c r="X58" i="137"/>
  <c r="AA55" i="137"/>
  <c r="F52" i="137"/>
  <c r="F53" i="137" s="1"/>
  <c r="F54" i="137" s="1"/>
  <c r="F55" i="137" s="1"/>
  <c r="F56" i="137" s="1"/>
  <c r="F57" i="137" s="1"/>
  <c r="F58" i="137" s="1"/>
  <c r="F59" i="137" s="1"/>
  <c r="F60" i="137" s="1"/>
  <c r="F61" i="137" s="1"/>
  <c r="F62" i="137" s="1"/>
  <c r="F63" i="137" s="1"/>
  <c r="F64" i="137" s="1"/>
  <c r="F65" i="137" s="1"/>
  <c r="F66" i="137" s="1"/>
  <c r="F67" i="137" s="1"/>
  <c r="F68" i="137" s="1"/>
  <c r="F69" i="137" s="1"/>
  <c r="F70" i="137" s="1"/>
  <c r="F71" i="137" s="1"/>
  <c r="F72" i="137" s="1"/>
  <c r="F73" i="137" s="1"/>
  <c r="F74" i="137" s="1"/>
  <c r="F75" i="137" s="1"/>
  <c r="F76" i="137" s="1"/>
  <c r="F77" i="137" s="1"/>
  <c r="F78" i="137" s="1"/>
  <c r="F79" i="137" s="1"/>
  <c r="F80" i="137" s="1"/>
  <c r="F81" i="137" s="1"/>
  <c r="F82" i="137" s="1"/>
  <c r="F83" i="137" s="1"/>
  <c r="U51" i="137"/>
  <c r="U52" i="137" s="1"/>
  <c r="U53" i="137" s="1"/>
  <c r="U54" i="137" s="1"/>
  <c r="U55" i="137" s="1"/>
  <c r="U56" i="137" s="1"/>
  <c r="U57" i="137" s="1"/>
  <c r="U58" i="137" s="1"/>
  <c r="U59" i="137" s="1"/>
  <c r="U60" i="137" s="1"/>
  <c r="U61" i="137" s="1"/>
  <c r="U62" i="137" s="1"/>
  <c r="U63" i="137" s="1"/>
  <c r="U64" i="137" s="1"/>
  <c r="U65" i="137" s="1"/>
  <c r="U66" i="137" s="1"/>
  <c r="X50" i="137"/>
  <c r="X51" i="137" s="1"/>
  <c r="X52" i="137" s="1"/>
  <c r="X53" i="137" s="1"/>
  <c r="X54" i="137" s="1"/>
  <c r="I49" i="137"/>
  <c r="I50" i="137" s="1"/>
  <c r="I51" i="137" s="1"/>
  <c r="I52" i="137" s="1"/>
  <c r="I53" i="137" s="1"/>
  <c r="AA48" i="137"/>
  <c r="U45" i="137"/>
  <c r="U46" i="137" s="1"/>
  <c r="U47" i="137" s="1"/>
  <c r="L45" i="137"/>
  <c r="L46" i="137" s="1"/>
  <c r="L47" i="137" s="1"/>
  <c r="L48" i="137" s="1"/>
  <c r="L49" i="137" s="1"/>
  <c r="L50" i="137" s="1"/>
  <c r="L51" i="137" s="1"/>
  <c r="L52" i="137" s="1"/>
  <c r="L53" i="137" s="1"/>
  <c r="L54" i="137" s="1"/>
  <c r="L55" i="137" s="1"/>
  <c r="L56" i="137" s="1"/>
  <c r="L57" i="137" s="1"/>
  <c r="L58" i="137" s="1"/>
  <c r="L59" i="137" s="1"/>
  <c r="L60" i="137" s="1"/>
  <c r="L61" i="137" s="1"/>
  <c r="L62" i="137" s="1"/>
  <c r="L63" i="137" s="1"/>
  <c r="L64" i="137" s="1"/>
  <c r="L65" i="137" s="1"/>
  <c r="L66" i="137" s="1"/>
  <c r="L67" i="137" s="1"/>
  <c r="L68" i="137" s="1"/>
  <c r="L69" i="137" s="1"/>
  <c r="L70" i="137" s="1"/>
  <c r="L71" i="137" s="1"/>
  <c r="L72" i="137" s="1"/>
  <c r="L73" i="137" s="1"/>
  <c r="L74" i="137" s="1"/>
  <c r="L75" i="137" s="1"/>
  <c r="L76" i="137" s="1"/>
  <c r="L77" i="137" s="1"/>
  <c r="L78" i="137" s="1"/>
  <c r="AA44" i="137"/>
  <c r="C44" i="137"/>
  <c r="C45" i="137" s="1"/>
  <c r="C46" i="137" s="1"/>
  <c r="C47" i="137" s="1"/>
  <c r="C48" i="137" s="1"/>
  <c r="C49" i="137" s="1"/>
  <c r="C50" i="137" s="1"/>
  <c r="C51" i="137" s="1"/>
  <c r="C52" i="137" s="1"/>
  <c r="C53" i="137" s="1"/>
  <c r="C54" i="137" s="1"/>
  <c r="C55" i="137" s="1"/>
  <c r="C56" i="137" s="1"/>
  <c r="C57" i="137" s="1"/>
  <c r="C58" i="137" s="1"/>
  <c r="C59" i="137" s="1"/>
  <c r="C60" i="137" s="1"/>
  <c r="C61" i="137" s="1"/>
  <c r="C62" i="137" s="1"/>
  <c r="C63" i="137" s="1"/>
  <c r="C64" i="137" s="1"/>
  <c r="C65" i="137" s="1"/>
  <c r="C66" i="137" s="1"/>
  <c r="C67" i="137" s="1"/>
  <c r="C68" i="137" s="1"/>
  <c r="C69" i="137" s="1"/>
  <c r="C70" i="137" s="1"/>
  <c r="C71" i="137" s="1"/>
  <c r="C72" i="137" s="1"/>
  <c r="C73" i="137" s="1"/>
  <c r="C74" i="137" s="1"/>
  <c r="C75" i="137" s="1"/>
  <c r="C76" i="137" s="1"/>
  <c r="C77" i="137" s="1"/>
  <c r="C78" i="137" s="1"/>
  <c r="C79" i="137" s="1"/>
  <c r="C80" i="137" s="1"/>
  <c r="C81" i="137" s="1"/>
  <c r="C82" i="137" s="1"/>
  <c r="C83" i="137" s="1"/>
  <c r="C84" i="137" s="1"/>
  <c r="I43" i="137"/>
  <c r="I44" i="137" s="1"/>
  <c r="I45" i="137" s="1"/>
  <c r="AA39" i="137"/>
  <c r="AA40" i="137" s="1"/>
  <c r="L38" i="137"/>
  <c r="X34" i="137"/>
  <c r="X35" i="137" s="1"/>
  <c r="X36" i="137" s="1"/>
  <c r="X37" i="137" s="1"/>
  <c r="X38" i="137" s="1"/>
  <c r="X39" i="137" s="1"/>
  <c r="X40" i="137" s="1"/>
  <c r="X41" i="137" s="1"/>
  <c r="X42" i="137" s="1"/>
  <c r="X43" i="137" s="1"/>
  <c r="X44" i="137" s="1"/>
  <c r="X45" i="137" s="1"/>
  <c r="X46" i="137" s="1"/>
  <c r="AA33" i="137"/>
  <c r="AA34" i="137" s="1"/>
  <c r="AA35" i="137" s="1"/>
  <c r="R33" i="137"/>
  <c r="R34" i="137" s="1"/>
  <c r="R35" i="137" s="1"/>
  <c r="R36" i="137" s="1"/>
  <c r="C33" i="137"/>
  <c r="C34" i="137" s="1"/>
  <c r="C35" i="137" s="1"/>
  <c r="C36" i="137" s="1"/>
  <c r="C37" i="137" s="1"/>
  <c r="C38" i="137" s="1"/>
  <c r="C39" i="137" s="1"/>
  <c r="C40" i="137" s="1"/>
  <c r="AA32" i="137"/>
  <c r="C32" i="137"/>
  <c r="AA31" i="137"/>
  <c r="I31" i="137"/>
  <c r="I32" i="137" s="1"/>
  <c r="I33" i="137" s="1"/>
  <c r="I34" i="137" s="1"/>
  <c r="I35" i="137" s="1"/>
  <c r="I36" i="137" s="1"/>
  <c r="I37" i="137" s="1"/>
  <c r="I38" i="137" s="1"/>
  <c r="I39" i="137" s="1"/>
  <c r="R29" i="137"/>
  <c r="X26" i="137"/>
  <c r="X27" i="137" s="1"/>
  <c r="X28" i="137" s="1"/>
  <c r="X29" i="137" s="1"/>
  <c r="X30" i="137" s="1"/>
  <c r="U25" i="137"/>
  <c r="U26" i="137" s="1"/>
  <c r="U27" i="137" s="1"/>
  <c r="U28" i="137" s="1"/>
  <c r="U29" i="137" s="1"/>
  <c r="U30" i="137" s="1"/>
  <c r="U31" i="137" s="1"/>
  <c r="U32" i="137" s="1"/>
  <c r="U33" i="137" s="1"/>
  <c r="U34" i="137" s="1"/>
  <c r="U35" i="137" s="1"/>
  <c r="U36" i="137" s="1"/>
  <c r="U37" i="137" s="1"/>
  <c r="U38" i="137" s="1"/>
  <c r="U39" i="137" s="1"/>
  <c r="U40" i="137" s="1"/>
  <c r="U41" i="137" s="1"/>
  <c r="X21" i="137"/>
  <c r="X22" i="137" s="1"/>
  <c r="X17" i="137"/>
  <c r="AA16" i="137"/>
  <c r="AA17" i="137" s="1"/>
  <c r="AA18" i="137" s="1"/>
  <c r="AA19" i="137" s="1"/>
  <c r="AA20" i="137" s="1"/>
  <c r="AA21" i="137" s="1"/>
  <c r="AA22" i="137" s="1"/>
  <c r="AA23" i="137" s="1"/>
  <c r="AA24" i="137" s="1"/>
  <c r="AA11" i="137"/>
  <c r="O10" i="137"/>
  <c r="O11" i="137" s="1"/>
  <c r="O12" i="137" s="1"/>
  <c r="O13" i="137" s="1"/>
  <c r="O14" i="137" s="1"/>
  <c r="O15" i="137" s="1"/>
  <c r="O16" i="137" s="1"/>
  <c r="O17" i="137" s="1"/>
  <c r="O18" i="137" s="1"/>
  <c r="O19" i="137" s="1"/>
  <c r="O20" i="137" s="1"/>
  <c r="O21" i="137" s="1"/>
  <c r="O22" i="137" s="1"/>
  <c r="O23" i="137" s="1"/>
  <c r="O24" i="137" s="1"/>
  <c r="O25" i="137" s="1"/>
  <c r="O26" i="137" s="1"/>
  <c r="O27" i="137" s="1"/>
  <c r="O28" i="137" s="1"/>
  <c r="O29" i="137" s="1"/>
  <c r="O30" i="137" s="1"/>
  <c r="O31" i="137" s="1"/>
  <c r="O32" i="137" s="1"/>
  <c r="O33" i="137" s="1"/>
  <c r="O34" i="137" s="1"/>
  <c r="O35" i="137" s="1"/>
  <c r="O36" i="137" s="1"/>
  <c r="O37" i="137" s="1"/>
  <c r="O38" i="137" s="1"/>
  <c r="O39" i="137" s="1"/>
  <c r="O40" i="137" s="1"/>
  <c r="O41" i="137" s="1"/>
  <c r="O42" i="137" s="1"/>
  <c r="O43" i="137" s="1"/>
  <c r="O44" i="137" s="1"/>
  <c r="O45" i="137" s="1"/>
  <c r="O46" i="137" s="1"/>
  <c r="O47" i="137" s="1"/>
  <c r="O48" i="137" s="1"/>
  <c r="O49" i="137" s="1"/>
  <c r="O50" i="137" s="1"/>
  <c r="O51" i="137" s="1"/>
  <c r="O52" i="137" s="1"/>
  <c r="O53" i="137" s="1"/>
  <c r="O54" i="137" s="1"/>
  <c r="O55" i="137" s="1"/>
  <c r="O56" i="137" s="1"/>
  <c r="O57" i="137" s="1"/>
  <c r="O58" i="137" s="1"/>
  <c r="AA9" i="137"/>
  <c r="O9" i="137"/>
  <c r="X8" i="137"/>
  <c r="X9" i="137" s="1"/>
  <c r="X10" i="137" s="1"/>
  <c r="X11" i="137" s="1"/>
  <c r="X12" i="137" s="1"/>
  <c r="X13" i="137" s="1"/>
  <c r="AU7" i="137"/>
  <c r="AU6" i="137"/>
  <c r="AD5" i="137"/>
  <c r="AD6" i="137" s="1"/>
  <c r="AD7" i="137" s="1"/>
  <c r="AD8" i="137" s="1"/>
  <c r="AD9" i="137" s="1"/>
  <c r="AD10" i="137" s="1"/>
  <c r="AD11" i="137" s="1"/>
  <c r="AD12" i="137" s="1"/>
  <c r="AD13" i="137" s="1"/>
  <c r="AD14" i="137" s="1"/>
  <c r="AD15" i="137" s="1"/>
  <c r="AD16" i="137" s="1"/>
  <c r="AD17" i="137" s="1"/>
  <c r="AD18" i="137" s="1"/>
  <c r="AD19" i="137" s="1"/>
  <c r="AD20" i="137" s="1"/>
  <c r="AD21" i="137" s="1"/>
  <c r="AD22" i="137" s="1"/>
  <c r="AD23" i="137" s="1"/>
  <c r="AD24" i="137" s="1"/>
  <c r="AD25" i="137" s="1"/>
  <c r="AD26" i="137" s="1"/>
  <c r="AD27" i="137" s="1"/>
  <c r="AD28" i="137" s="1"/>
  <c r="AD29" i="137" s="1"/>
  <c r="AD30" i="137" s="1"/>
  <c r="AD31" i="137" s="1"/>
  <c r="AD32" i="137" s="1"/>
  <c r="AD33" i="137" s="1"/>
  <c r="AD34" i="137" s="1"/>
  <c r="U5" i="137"/>
  <c r="U6" i="137" s="1"/>
  <c r="U7" i="137" s="1"/>
  <c r="U8" i="137" s="1"/>
  <c r="U9" i="137" s="1"/>
  <c r="U10" i="137" s="1"/>
  <c r="U11" i="137" s="1"/>
  <c r="U12" i="137" s="1"/>
  <c r="U13" i="137" s="1"/>
  <c r="U14" i="137" s="1"/>
  <c r="U15" i="137" s="1"/>
  <c r="U16" i="137" s="1"/>
  <c r="U17" i="137" s="1"/>
  <c r="U18" i="137" s="1"/>
  <c r="R5" i="137"/>
  <c r="R6" i="137" s="1"/>
  <c r="R7" i="137" s="1"/>
  <c r="R8" i="137" s="1"/>
  <c r="R9" i="137" s="1"/>
  <c r="R10" i="137" s="1"/>
  <c r="R11" i="137" s="1"/>
  <c r="R12" i="137" s="1"/>
  <c r="R13" i="137" s="1"/>
  <c r="R14" i="137" s="1"/>
  <c r="R15" i="137" s="1"/>
  <c r="R16" i="137" s="1"/>
  <c r="R17" i="137" s="1"/>
  <c r="R18" i="137" s="1"/>
  <c r="R19" i="137" s="1"/>
  <c r="R20" i="137" s="1"/>
  <c r="R21" i="137" s="1"/>
  <c r="R22" i="137" s="1"/>
  <c r="R23" i="137" s="1"/>
  <c r="R24" i="137" s="1"/>
  <c r="R25" i="137" s="1"/>
  <c r="L5" i="137"/>
  <c r="L6" i="137" s="1"/>
  <c r="L7" i="137" s="1"/>
  <c r="L8" i="137" s="1"/>
  <c r="L9" i="137" s="1"/>
  <c r="L10" i="137" s="1"/>
  <c r="L11" i="137" s="1"/>
  <c r="L12" i="137" s="1"/>
  <c r="L13" i="137" s="1"/>
  <c r="L14" i="137" s="1"/>
  <c r="L15" i="137" s="1"/>
  <c r="L16" i="137" s="1"/>
  <c r="L17" i="137" s="1"/>
  <c r="L18" i="137" s="1"/>
  <c r="L19" i="137" s="1"/>
  <c r="L20" i="137" s="1"/>
  <c r="L21" i="137" s="1"/>
  <c r="L22" i="137" s="1"/>
  <c r="L23" i="137" s="1"/>
  <c r="L24" i="137" s="1"/>
  <c r="L25" i="137" s="1"/>
  <c r="L26" i="137" s="1"/>
  <c r="L27" i="137" s="1"/>
  <c r="L28" i="137" s="1"/>
  <c r="L29" i="137" s="1"/>
  <c r="L30" i="137" s="1"/>
  <c r="L31" i="137" s="1"/>
  <c r="L32" i="137" s="1"/>
  <c r="L33" i="137" s="1"/>
  <c r="L34" i="137" s="1"/>
  <c r="I5" i="137"/>
  <c r="I6" i="137" s="1"/>
  <c r="I7" i="137" s="1"/>
  <c r="I8" i="137" s="1"/>
  <c r="I9" i="137" s="1"/>
  <c r="I10" i="137" s="1"/>
  <c r="I11" i="137" s="1"/>
  <c r="I12" i="137" s="1"/>
  <c r="I13" i="137" s="1"/>
  <c r="I14" i="137" s="1"/>
  <c r="I15" i="137" s="1"/>
  <c r="I16" i="137" s="1"/>
  <c r="I17" i="137" s="1"/>
  <c r="I18" i="137" s="1"/>
  <c r="I19" i="137" s="1"/>
  <c r="I20" i="137" s="1"/>
  <c r="I21" i="137" s="1"/>
  <c r="I22" i="137" s="1"/>
  <c r="I23" i="137" s="1"/>
  <c r="I24" i="137" s="1"/>
  <c r="I25" i="137" s="1"/>
  <c r="I26" i="137" s="1"/>
  <c r="I27" i="137" s="1"/>
  <c r="F5" i="137"/>
  <c r="F6" i="137" s="1"/>
  <c r="F7" i="137" s="1"/>
  <c r="F8" i="137" s="1"/>
  <c r="F9" i="137" s="1"/>
  <c r="F10" i="137" s="1"/>
  <c r="F11" i="137" s="1"/>
  <c r="F12" i="137" s="1"/>
  <c r="F13" i="137" s="1"/>
  <c r="F14" i="137" s="1"/>
  <c r="F15" i="137" s="1"/>
  <c r="F16" i="137" s="1"/>
  <c r="F17" i="137" s="1"/>
  <c r="F18" i="137" s="1"/>
  <c r="F19" i="137" s="1"/>
  <c r="F20" i="137" s="1"/>
  <c r="F21" i="137" s="1"/>
  <c r="F22" i="137" s="1"/>
  <c r="F23" i="137" s="1"/>
  <c r="F24" i="137" s="1"/>
  <c r="F25" i="137" s="1"/>
  <c r="F26" i="137" s="1"/>
  <c r="F27" i="137" s="1"/>
  <c r="F28" i="137" s="1"/>
  <c r="F29" i="137" s="1"/>
  <c r="F30" i="137" s="1"/>
  <c r="F31" i="137" s="1"/>
  <c r="F32" i="137" s="1"/>
  <c r="F33" i="137" s="1"/>
  <c r="F34" i="137" s="1"/>
  <c r="F35" i="137" s="1"/>
  <c r="F36" i="137" s="1"/>
  <c r="F37" i="137" s="1"/>
  <c r="F38" i="137" s="1"/>
  <c r="F39" i="137" s="1"/>
  <c r="F40" i="137" s="1"/>
  <c r="F41" i="137" s="1"/>
  <c r="F42" i="137" s="1"/>
  <c r="F43" i="137" s="1"/>
  <c r="F44" i="137" s="1"/>
  <c r="F45" i="137" s="1"/>
  <c r="F46" i="137" s="1"/>
  <c r="F47" i="137" s="1"/>
  <c r="F48" i="137" s="1"/>
  <c r="C5" i="137"/>
  <c r="C6" i="137" s="1"/>
  <c r="C7" i="137" s="1"/>
  <c r="C8" i="137" s="1"/>
  <c r="C9" i="137" s="1"/>
  <c r="C10" i="137" s="1"/>
  <c r="C11" i="137" s="1"/>
  <c r="C12" i="137" s="1"/>
  <c r="C13" i="137" s="1"/>
  <c r="C14" i="137" s="1"/>
  <c r="C15" i="137" s="1"/>
  <c r="C16" i="137" s="1"/>
  <c r="C17" i="137" s="1"/>
  <c r="C18" i="137" s="1"/>
  <c r="C19" i="137" s="1"/>
  <c r="C20" i="137" s="1"/>
  <c r="C21" i="137" s="1"/>
  <c r="C22" i="137" s="1"/>
  <c r="C23" i="137" s="1"/>
  <c r="C24" i="137" s="1"/>
  <c r="C25" i="137" s="1"/>
  <c r="C26" i="137" s="1"/>
  <c r="C27" i="137" s="1"/>
  <c r="C28" i="137" s="1"/>
  <c r="AV1" i="137"/>
  <c r="AU1" i="137"/>
  <c r="A1" i="137"/>
  <c r="AF43" i="22"/>
  <c r="Z43" i="22"/>
  <c r="AF42" i="22"/>
  <c r="Z42" i="22"/>
  <c r="AF41" i="22"/>
  <c r="Z41" i="22"/>
  <c r="AF40" i="22"/>
  <c r="Z40" i="22"/>
  <c r="AF39" i="22"/>
  <c r="Z39" i="22"/>
  <c r="AF38" i="22"/>
  <c r="Z38" i="22"/>
  <c r="AF37" i="22"/>
  <c r="Z37" i="22"/>
  <c r="AF36" i="22"/>
  <c r="Z36" i="22"/>
  <c r="AF35" i="22"/>
  <c r="AC35" i="22"/>
  <c r="AC44" i="22" s="1"/>
  <c r="Z35" i="22"/>
  <c r="AF34" i="22"/>
  <c r="Z34" i="22"/>
  <c r="AF33" i="22"/>
  <c r="Z33" i="22"/>
  <c r="AF32" i="22"/>
  <c r="AD28" i="22"/>
  <c r="AA28" i="22" s="1"/>
  <c r="AC28" i="22"/>
  <c r="AC34" i="22" s="1"/>
  <c r="AB28" i="22"/>
  <c r="AB34" i="22" s="1"/>
  <c r="AC22" i="22"/>
  <c r="AB22" i="22"/>
  <c r="AC32" i="22" l="1"/>
  <c r="AC36" i="22"/>
  <c r="AB32" i="22"/>
  <c r="AC33" i="22"/>
  <c r="AB33" i="22"/>
  <c r="AB39" i="22"/>
  <c r="AB35" i="22"/>
  <c r="AB44" i="22" s="1"/>
  <c r="AB41" i="22"/>
  <c r="AA41" i="22"/>
  <c r="AA35" i="22"/>
  <c r="AA44" i="22" s="1"/>
  <c r="AA23" i="22"/>
  <c r="AA33" i="22"/>
  <c r="AA39" i="22"/>
  <c r="AA42" i="22"/>
  <c r="AA31" i="22"/>
  <c r="AA24" i="22"/>
  <c r="AA38" i="22"/>
  <c r="AA25" i="22"/>
  <c r="AA22" i="22"/>
  <c r="AA37" i="22"/>
  <c r="AA36" i="22"/>
  <c r="AA32" i="22"/>
  <c r="AA30" i="22"/>
  <c r="AC42" i="22"/>
  <c r="AC39" i="22"/>
  <c r="AC43" i="22"/>
  <c r="AB36" i="22"/>
  <c r="AB40" i="22"/>
  <c r="AC40" i="22"/>
  <c r="AC41" i="22"/>
  <c r="AI25" i="22"/>
  <c r="AB38" i="22"/>
  <c r="AC38" i="22"/>
  <c r="AB42" i="22"/>
  <c r="AV3" i="137"/>
  <c r="AA26" i="22"/>
  <c r="AA43" i="22"/>
  <c r="AA27" i="22"/>
  <c r="AA40" i="22"/>
  <c r="AB43" i="22"/>
  <c r="AA34" i="22"/>
  <c r="AB37" i="22"/>
  <c r="AC37" i="22"/>
  <c r="AA29" i="22"/>
  <c r="AU5" i="137" l="1"/>
  <c r="AU4" i="137"/>
  <c r="AU3" i="137" a="1"/>
  <c r="AU3" i="137" s="1"/>
  <c r="AF83" i="128" l="1"/>
  <c r="AD83" i="128"/>
  <c r="AE6" i="128" s="1"/>
  <c r="M60" i="128"/>
  <c r="L60" i="128"/>
  <c r="K60" i="128"/>
  <c r="J60" i="128"/>
  <c r="I60" i="128"/>
  <c r="AC2" i="128"/>
  <c r="X2" i="128"/>
  <c r="S2" i="128"/>
  <c r="R2" i="128"/>
  <c r="Q2" i="128"/>
  <c r="P2" i="128"/>
  <c r="N2" i="128"/>
  <c r="M2" i="128"/>
  <c r="L2" i="128"/>
  <c r="K2" i="128"/>
  <c r="J2" i="128"/>
  <c r="I2" i="128"/>
  <c r="H2" i="128"/>
  <c r="A2" i="128"/>
  <c r="AF1" i="128"/>
  <c r="AE1" i="128"/>
  <c r="AC1" i="128"/>
  <c r="X1" i="128"/>
  <c r="S1" i="128"/>
  <c r="R1" i="128"/>
  <c r="Q1" i="128"/>
  <c r="P1" i="128"/>
  <c r="N1" i="128"/>
  <c r="M1" i="128"/>
  <c r="L1" i="128"/>
  <c r="K1" i="128"/>
  <c r="J1" i="128"/>
  <c r="I1" i="128"/>
  <c r="H1" i="128"/>
  <c r="A1" i="128"/>
  <c r="AF3" i="128" l="1"/>
  <c r="AE3" i="128"/>
  <c r="AE4" i="128"/>
  <c r="AE5" i="128"/>
  <c r="X7" i="116" l="1"/>
  <c r="Y220" i="116"/>
  <c r="W220" i="116"/>
  <c r="A1" i="116"/>
  <c r="Y3" i="116" s="1"/>
  <c r="Y1" i="116"/>
  <c r="X1" i="116"/>
  <c r="W1" i="116"/>
  <c r="X6" i="116" s="1"/>
  <c r="Q10" i="116"/>
  <c r="H2" i="116"/>
  <c r="G2" i="116"/>
  <c r="F2" i="116"/>
  <c r="E2" i="116"/>
  <c r="D2" i="116"/>
  <c r="C2" i="116"/>
  <c r="B2" i="116"/>
  <c r="H1" i="116"/>
  <c r="G1" i="116"/>
  <c r="F1" i="116"/>
  <c r="E1" i="116"/>
  <c r="D1" i="116"/>
  <c r="C1" i="116"/>
  <c r="B1" i="116"/>
  <c r="U210" i="116"/>
  <c r="T210" i="116"/>
  <c r="S210" i="116"/>
  <c r="R210" i="116"/>
  <c r="Q210" i="116"/>
  <c r="P210" i="116"/>
  <c r="O210" i="116"/>
  <c r="U2" i="116"/>
  <c r="T2" i="116"/>
  <c r="S2" i="116"/>
  <c r="R2" i="116"/>
  <c r="Q2" i="116"/>
  <c r="P2" i="116"/>
  <c r="O2" i="116"/>
  <c r="U1" i="116"/>
  <c r="T1" i="116"/>
  <c r="S1" i="116"/>
  <c r="R1" i="116"/>
  <c r="Q1" i="116"/>
  <c r="P1" i="116"/>
  <c r="O1" i="116"/>
  <c r="X4" i="116" l="1"/>
  <c r="X5" i="116"/>
  <c r="X3" i="116"/>
  <c r="U245" i="53" l="1"/>
  <c r="H244" i="53"/>
  <c r="G244" i="53"/>
  <c r="F244" i="53"/>
  <c r="E244" i="53"/>
  <c r="D244" i="53"/>
  <c r="C244" i="53"/>
  <c r="T242" i="53"/>
  <c r="S242" i="53"/>
  <c r="R242" i="53"/>
  <c r="Q242" i="53"/>
  <c r="P242" i="53"/>
  <c r="O242" i="53"/>
  <c r="N242" i="53"/>
  <c r="G241" i="53"/>
  <c r="H241" i="53" s="1"/>
  <c r="G240" i="53"/>
  <c r="H240" i="53" s="1"/>
  <c r="G239" i="53"/>
  <c r="H239" i="53" s="1"/>
  <c r="G238" i="53"/>
  <c r="H238" i="53" s="1"/>
  <c r="R237" i="53"/>
  <c r="T237" i="53" s="1"/>
  <c r="G237" i="53"/>
  <c r="H237" i="53" s="1"/>
  <c r="D237" i="53"/>
  <c r="R236" i="53"/>
  <c r="T236" i="53" s="1"/>
  <c r="R235" i="53"/>
  <c r="T235" i="53" s="1"/>
  <c r="C235" i="53"/>
  <c r="R234" i="53"/>
  <c r="T234" i="53" s="1"/>
  <c r="R233" i="53"/>
  <c r="T233" i="53" s="1"/>
  <c r="R232" i="53"/>
  <c r="T232" i="53" s="1"/>
  <c r="K232" i="53"/>
  <c r="J232" i="53"/>
  <c r="I232" i="53"/>
  <c r="H232" i="53"/>
  <c r="G232" i="53"/>
  <c r="F232" i="53"/>
  <c r="E232" i="53"/>
  <c r="D232" i="53"/>
  <c r="C232" i="53"/>
  <c r="R231" i="53"/>
  <c r="T231" i="53" s="1"/>
  <c r="R230" i="53"/>
  <c r="T230" i="53" s="1"/>
  <c r="R229" i="53"/>
  <c r="T229" i="53" s="1"/>
  <c r="H229" i="53"/>
  <c r="R228" i="53"/>
  <c r="T228" i="53" s="1"/>
  <c r="K228" i="53"/>
  <c r="K229" i="53" s="1"/>
  <c r="H228" i="53"/>
  <c r="E228" i="53"/>
  <c r="E229" i="53" s="1"/>
  <c r="N227" i="53"/>
  <c r="T224" i="53" s="1"/>
  <c r="K225" i="53"/>
  <c r="K224" i="53" s="1"/>
  <c r="O224" i="53"/>
  <c r="H224" i="53"/>
  <c r="H225" i="53" s="1"/>
  <c r="E224" i="53"/>
  <c r="E225" i="53" s="1"/>
  <c r="N221" i="53"/>
  <c r="C221" i="53"/>
  <c r="K218" i="53"/>
  <c r="J218" i="53"/>
  <c r="I218" i="53"/>
  <c r="H218" i="53"/>
  <c r="G218" i="53"/>
  <c r="F218" i="53"/>
  <c r="E218" i="53"/>
  <c r="D218" i="53"/>
  <c r="C218" i="53"/>
  <c r="L215" i="53"/>
  <c r="H215" i="53"/>
  <c r="H214" i="53" s="1"/>
  <c r="L214" i="53"/>
  <c r="K214" i="53"/>
  <c r="K215" i="53" s="1"/>
  <c r="E214" i="53"/>
  <c r="E215" i="53" s="1"/>
  <c r="L210" i="53"/>
  <c r="H210" i="53"/>
  <c r="E210" i="53"/>
  <c r="L209" i="53"/>
  <c r="K209" i="53"/>
  <c r="K210" i="53" s="1"/>
  <c r="H209" i="53"/>
  <c r="E209" i="53"/>
  <c r="C206" i="53"/>
  <c r="H138" i="53"/>
  <c r="G138" i="53"/>
  <c r="F138" i="53"/>
  <c r="E138" i="53"/>
  <c r="D138" i="53"/>
  <c r="C138" i="53"/>
  <c r="H135" i="53"/>
  <c r="I125" i="53"/>
  <c r="I124" i="53"/>
  <c r="G124" i="53"/>
  <c r="J125" i="53" s="1"/>
  <c r="I123" i="53"/>
  <c r="F123" i="53"/>
  <c r="E123" i="53"/>
  <c r="E124" i="53" s="1"/>
  <c r="J124" i="53" s="1"/>
  <c r="I120" i="53"/>
  <c r="F120" i="53"/>
  <c r="H120" i="53" s="1"/>
  <c r="I118" i="53"/>
  <c r="I117" i="53"/>
  <c r="G117" i="53"/>
  <c r="J117" i="53" s="1"/>
  <c r="I115" i="53"/>
  <c r="I114" i="53"/>
  <c r="I113" i="53"/>
  <c r="I112" i="53"/>
  <c r="C112" i="53"/>
  <c r="I111" i="53"/>
  <c r="G111" i="53"/>
  <c r="J111" i="53" s="1"/>
  <c r="I110" i="53"/>
  <c r="I107" i="53"/>
  <c r="S88" i="53"/>
  <c r="R88" i="53"/>
  <c r="Q88" i="53"/>
  <c r="P88" i="53"/>
  <c r="O88" i="53"/>
  <c r="C86" i="53"/>
  <c r="C84" i="53"/>
  <c r="R83" i="53"/>
  <c r="C82" i="53"/>
  <c r="P73" i="53"/>
  <c r="O73" i="53"/>
  <c r="N73" i="53"/>
  <c r="M73" i="53"/>
  <c r="L73" i="53"/>
  <c r="K73" i="53"/>
  <c r="J73" i="53"/>
  <c r="C70" i="53"/>
  <c r="C67" i="53"/>
  <c r="C64" i="53"/>
  <c r="O62" i="53"/>
  <c r="O61" i="53"/>
  <c r="C61" i="53"/>
  <c r="O60" i="53"/>
  <c r="O59" i="53"/>
  <c r="C58" i="53"/>
  <c r="P56" i="53"/>
  <c r="P55" i="53"/>
  <c r="C55" i="53"/>
  <c r="D47" i="53"/>
  <c r="C47" i="53"/>
  <c r="E73" i="53" s="1"/>
  <c r="B47" i="53"/>
  <c r="D29" i="53"/>
  <c r="U1" i="53"/>
  <c r="K123" i="53"/>
  <c r="K112" i="53"/>
  <c r="K115" i="53"/>
  <c r="K111" i="53"/>
  <c r="J107" i="53"/>
  <c r="P60" i="53"/>
  <c r="D67" i="53"/>
  <c r="D86" i="53"/>
  <c r="J108" i="53"/>
  <c r="E47" i="53"/>
  <c r="K120" i="53"/>
  <c r="D61" i="53"/>
  <c r="K114" i="53"/>
  <c r="Q55" i="53"/>
  <c r="D58" i="53"/>
  <c r="K113" i="53"/>
  <c r="K125" i="53"/>
  <c r="K118" i="53"/>
  <c r="P62" i="53"/>
  <c r="D70" i="53"/>
  <c r="D82" i="53"/>
  <c r="K117" i="53"/>
  <c r="Q56" i="53"/>
  <c r="K124" i="53"/>
  <c r="D64" i="53"/>
  <c r="P61" i="53"/>
  <c r="D84" i="53"/>
  <c r="D55" i="53"/>
  <c r="T227" i="53" l="1"/>
  <c r="H123" i="53"/>
  <c r="H117" i="53"/>
  <c r="I108" i="53" s="1"/>
  <c r="E113" i="53"/>
  <c r="J123" i="53"/>
  <c r="P224" i="53"/>
  <c r="E118" i="53"/>
  <c r="G120" i="53"/>
  <c r="F113" i="53" l="1"/>
  <c r="J112" i="53"/>
  <c r="J118" i="53"/>
  <c r="H110" i="53"/>
  <c r="G123" i="53"/>
  <c r="J120" i="53"/>
  <c r="J113" i="53" l="1"/>
  <c r="H113" i="53"/>
  <c r="J115" i="53" s="1"/>
  <c r="G113" i="53" l="1"/>
  <c r="J114" i="53" s="1"/>
  <c r="E9" i="22"/>
  <c r="AR424" i="22" l="1"/>
  <c r="AP424" i="22"/>
  <c r="AQ8" i="22"/>
  <c r="AQ7" i="22"/>
  <c r="AN3" i="22"/>
  <c r="AM3" i="22"/>
  <c r="AR2" i="22"/>
  <c r="AQ2" i="22"/>
  <c r="AN2" i="22"/>
  <c r="AM2" i="22"/>
  <c r="AR4" i="22" l="1"/>
  <c r="AM6" i="6"/>
  <c r="AM7" i="6"/>
  <c r="AN232" i="6"/>
  <c r="AL232" i="6"/>
  <c r="AN1" i="6"/>
  <c r="AM1" i="6"/>
  <c r="T99" i="6"/>
  <c r="U99" i="6" s="1"/>
  <c r="AC98" i="6"/>
  <c r="T98" i="6"/>
  <c r="U98" i="6" s="1"/>
  <c r="A1" i="6"/>
  <c r="Y8" i="6"/>
  <c r="AN3" i="6" l="1"/>
  <c r="P85" i="6"/>
  <c r="AQ5" i="22" l="1"/>
  <c r="AQ6" i="22"/>
  <c r="AQ4" i="22"/>
  <c r="P94" i="6"/>
  <c r="Q94" i="6"/>
  <c r="E172" i="6" l="1"/>
  <c r="AM3" i="6" s="1"/>
  <c r="AM5" i="6" l="1"/>
  <c r="AM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Joel Leboucher</author>
  </authors>
  <commentList>
    <comment ref="C97" authorId="0" shapeId="0" xr:uid="{00D87DE3-BED6-442A-9A7B-3AB6BC869FDA}">
      <text>
        <r>
          <rPr>
            <b/>
            <sz val="9"/>
            <color indexed="81"/>
            <rFont val="Tahoma"/>
            <family val="2"/>
          </rPr>
          <t>Nb de lignes pour la progression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Joel Leboucher</author>
  </authors>
  <commentList>
    <comment ref="I44" authorId="0" shapeId="0" xr:uid="{A30DFFD4-067D-4A49-BECC-75D1CC714BA6}">
      <text>
        <r>
          <rPr>
            <b/>
            <sz val="9"/>
            <color indexed="81"/>
            <rFont val="Tahoma"/>
            <family val="2"/>
          </rPr>
          <t>Nb de lignes pour la progression</t>
        </r>
      </text>
    </comment>
    <comment ref="I76" authorId="0" shapeId="0" xr:uid="{5FF3FF47-6B4A-4065-B87B-D3C6537F8C0B}">
      <text>
        <r>
          <rPr>
            <b/>
            <sz val="9"/>
            <color indexed="81"/>
            <rFont val="Tahoma"/>
            <family val="2"/>
          </rPr>
          <t>Nb de lignes pour la progression</t>
        </r>
      </text>
    </comment>
    <comment ref="BE98" authorId="0" shapeId="0" xr:uid="{91245170-8E15-4C15-A105-05F18551D499}">
      <text>
        <r>
          <rPr>
            <b/>
            <sz val="9"/>
            <color indexed="81"/>
            <rFont val="Tahoma"/>
            <family val="2"/>
          </rPr>
          <t>Nb de lignes pour la progression</t>
        </r>
      </text>
    </comment>
    <comment ref="I108" authorId="0" shapeId="0" xr:uid="{BD093844-29C1-4369-9C02-0C7A8288EAB2}">
      <text>
        <r>
          <rPr>
            <b/>
            <sz val="9"/>
            <color indexed="81"/>
            <rFont val="Tahoma"/>
            <family val="2"/>
          </rPr>
          <t>Nb de lignes pour la progression</t>
        </r>
      </text>
    </comment>
    <comment ref="I140" authorId="0" shapeId="0" xr:uid="{4E7E24EF-6553-4B88-91AF-FDCB9CEA4B4B}">
      <text>
        <r>
          <rPr>
            <b/>
            <sz val="9"/>
            <color indexed="81"/>
            <rFont val="Tahoma"/>
            <family val="2"/>
          </rPr>
          <t>Nb de lignes pour la progression</t>
        </r>
      </text>
    </comment>
    <comment ref="I172" authorId="0" shapeId="0" xr:uid="{48E1DC33-B046-441F-AF21-ED4ED113A6C6}">
      <text>
        <r>
          <rPr>
            <b/>
            <sz val="9"/>
            <color indexed="81"/>
            <rFont val="Tahoma"/>
            <family val="2"/>
          </rPr>
          <t>Nb de lignes pour la progression</t>
        </r>
      </text>
    </comment>
    <comment ref="I204" authorId="0" shapeId="0" xr:uid="{049CE583-829A-41CF-B8AD-25AF58948E57}">
      <text>
        <r>
          <rPr>
            <b/>
            <sz val="9"/>
            <color indexed="81"/>
            <rFont val="Tahoma"/>
            <family val="2"/>
          </rPr>
          <t>Nb de lignes pour la progression</t>
        </r>
      </text>
    </comment>
    <comment ref="I282" authorId="0" shapeId="0" xr:uid="{C60E0FEB-C9E2-40B7-8B7E-D0B794518EDD}">
      <text>
        <r>
          <rPr>
            <b/>
            <sz val="9"/>
            <color indexed="81"/>
            <rFont val="Tahoma"/>
            <family val="2"/>
          </rPr>
          <t>Nb de lignes pour la progression</t>
        </r>
      </text>
    </comment>
    <comment ref="I314" authorId="0" shapeId="0" xr:uid="{21F92CF3-28A2-4F60-8FCF-EFBBB9E0E1C6}">
      <text>
        <r>
          <rPr>
            <b/>
            <sz val="9"/>
            <color indexed="81"/>
            <rFont val="Tahoma"/>
            <family val="2"/>
          </rPr>
          <t>Nb de lignes pour la progression</t>
        </r>
      </text>
    </comment>
    <comment ref="I346" authorId="0" shapeId="0" xr:uid="{F7319967-6164-4A27-BB4D-157B44544E61}">
      <text>
        <r>
          <rPr>
            <b/>
            <sz val="9"/>
            <color indexed="81"/>
            <rFont val="Tahoma"/>
            <family val="2"/>
          </rPr>
          <t>Nb de lignes pour la progression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Joel Leboucher</author>
  </authors>
  <commentList>
    <comment ref="BN98" authorId="0" shapeId="0" xr:uid="{5215D53C-9BD2-4E25-8177-65ABEC76331F}">
      <text>
        <r>
          <rPr>
            <b/>
            <sz val="9"/>
            <color indexed="81"/>
            <rFont val="Tahoma"/>
            <family val="2"/>
          </rPr>
          <t>Nb de lignes pour la progression</t>
        </r>
      </text>
    </comment>
    <comment ref="I282" authorId="0" shapeId="0" xr:uid="{37DF15B6-B5E1-4D69-A2F0-BE07BFAA666F}">
      <text>
        <r>
          <rPr>
            <b/>
            <sz val="9"/>
            <color indexed="81"/>
            <rFont val="Tahoma"/>
            <family val="2"/>
          </rPr>
          <t>Nb de lignes pour la progression</t>
        </r>
      </text>
    </comment>
    <comment ref="I314" authorId="0" shapeId="0" xr:uid="{23046348-871C-4E78-9AAA-9E991123A93D}">
      <text>
        <r>
          <rPr>
            <b/>
            <sz val="9"/>
            <color indexed="81"/>
            <rFont val="Tahoma"/>
            <family val="2"/>
          </rPr>
          <t>Nb de lignes pour la progression</t>
        </r>
      </text>
    </comment>
    <comment ref="I346" authorId="0" shapeId="0" xr:uid="{83FAC047-F752-466A-991C-8F29714E900F}">
      <text>
        <r>
          <rPr>
            <b/>
            <sz val="9"/>
            <color indexed="81"/>
            <rFont val="Tahoma"/>
            <family val="2"/>
          </rPr>
          <t>Nb de lignes pour la progression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Joel Leboucher</author>
  </authors>
  <commentList>
    <comment ref="M22" authorId="0" shapeId="0" xr:uid="{53AB47E5-346D-4A1C-BDC0-7FB8D49C76D1}">
      <text>
        <r>
          <rPr>
            <b/>
            <sz val="9"/>
            <color indexed="81"/>
            <rFont val="Tahoma"/>
            <family val="2"/>
          </rPr>
          <t>Nb de lignes pour la progression</t>
        </r>
      </text>
    </comment>
    <comment ref="M46" authorId="0" shapeId="0" xr:uid="{36661766-3FAD-43F5-8DEE-51501624AB72}">
      <text>
        <r>
          <rPr>
            <b/>
            <sz val="9"/>
            <color indexed="81"/>
            <rFont val="Tahoma"/>
            <family val="2"/>
          </rPr>
          <t>Nb de lignes pour la progression</t>
        </r>
      </text>
    </comment>
    <comment ref="M63" authorId="0" shapeId="0" xr:uid="{4CF5E3D8-D8E8-41C5-8E31-D19BA5CB3EA8}">
      <text>
        <r>
          <rPr>
            <b/>
            <sz val="9"/>
            <color indexed="81"/>
            <rFont val="Tahoma"/>
            <family val="2"/>
          </rPr>
          <t>Nb de lignes pour la progression</t>
        </r>
      </text>
    </comment>
    <comment ref="M82" authorId="0" shapeId="0" xr:uid="{FDBA4747-C0DD-417A-8F6E-4BFDB79E09DA}">
      <text>
        <r>
          <rPr>
            <b/>
            <sz val="9"/>
            <color indexed="81"/>
            <rFont val="Tahoma"/>
            <family val="2"/>
          </rPr>
          <t>Nb de lignes pour la progression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Joel Leboucher</author>
  </authors>
  <commentList>
    <comment ref="G46" authorId="0" shapeId="0" xr:uid="{5B6C5EB0-22D9-489A-9FBE-68CDD45D0275}">
      <text>
        <r>
          <rPr>
            <b/>
            <sz val="9"/>
            <color indexed="81"/>
            <rFont val="Tahoma"/>
            <family val="2"/>
          </rPr>
          <t>Nb de lignes pour la progression</t>
        </r>
      </text>
    </comment>
    <comment ref="AE53" authorId="0" shapeId="0" xr:uid="{FFD8D970-0C90-4D1D-A935-C2AD5C9AE901}">
      <text>
        <r>
          <rPr>
            <b/>
            <sz val="9"/>
            <color indexed="81"/>
            <rFont val="Tahoma"/>
            <family val="2"/>
          </rPr>
          <t>Nb de lignes pour la progression</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3D67C7F-B350-414E-9F75-4FB7D540F254}" keepAlive="1" name="Requête - ff fiche cadre 22 02 2025 xlsx" description="Connexion à la requête « ff fiche cadre 22 02 2025 xlsx » dans le classeur." type="5" refreshedVersion="8" background="1" saveData="1">
    <dbPr connection="Provider=Microsoft.Mashup.OleDb.1;Data Source=$Workbook$;Location=&quot;ff fiche cadre 22 02 2025 xlsx&quot;;Extended Properties=&quot;&quot;" command="SELECT * FROM [ff fiche cadre 22 02 2025 xlsx]"/>
  </connection>
  <connection id="2" xr16:uid="{274023F7-F0AB-45F2-ACB7-F1D6FD216C33}" keepAlive="1" name="Requête - ff fiche cadre 22 02 2025 xlsx (2)" description="Connexion à la requête « ff fiche cadre 22 02 2025 xlsx (2) » dans le classeur." type="5" refreshedVersion="8" background="1" saveData="1">
    <dbPr connection="Provider=Microsoft.Mashup.OleDb.1;Data Source=$Workbook$;Location=&quot;ff fiche cadre 22 02 2025 xlsx (2)&quot;;Extended Properties=&quot;&quot;" command="SELECT * FROM [ff fiche cadre 22 02 2025 xlsx (2)]"/>
  </connection>
  <connection id="3" xr16:uid="{D4D40876-207A-4451-B4CF-D6641900307E}" keepAlive="1" name="Requête - ff fiche cadre 24 02 2025 xlsx" description="Connexion à la requête « ff fiche cadre 24 02 2025 xlsx » dans le classeur." type="5" refreshedVersion="8" background="1" saveData="1">
    <dbPr connection="Provider=Microsoft.Mashup.OleDb.1;Data Source=$Workbook$;Location=&quot;ff fiche cadre 24 02 2025 xlsx&quot;;Extended Properties=&quot;&quot;" command="SELECT * FROM [ff fiche cadre 24 02 2025 xlsx]"/>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<sst xmlns="http://schemas.openxmlformats.org/spreadsheetml/2006/main" count="16779" uniqueCount="6573">
  <si>
    <t>FIN</t>
  </si>
  <si>
    <t>.</t>
  </si>
  <si>
    <t>de la cellule A rouge</t>
  </si>
  <si>
    <t xml:space="preserve">3 - Cliquez sur la flèche Filtre </t>
  </si>
  <si>
    <t>TERRINE DE VOLAILLE</t>
  </si>
  <si>
    <t>2 - Données &gt; Filtre</t>
  </si>
  <si>
    <t>A</t>
  </si>
  <si>
    <t>►</t>
  </si>
  <si>
    <t>TERRINE DE VIANDE</t>
  </si>
  <si>
    <t>1 - positionnez vous sur la cellule A rouge</t>
  </si>
  <si>
    <t>Comment masquer les lignes</t>
  </si>
  <si>
    <t>Col.15</t>
  </si>
  <si>
    <t>Col.14</t>
  </si>
  <si>
    <t>Col.11</t>
  </si>
  <si>
    <t>Col.10</t>
  </si>
  <si>
    <t>Col.9</t>
  </si>
  <si>
    <t>Col.8</t>
  </si>
  <si>
    <t>Col.7</t>
  </si>
  <si>
    <t>Col.6</t>
  </si>
  <si>
    <t>Col.5</t>
  </si>
  <si>
    <t>Col.4</t>
  </si>
  <si>
    <t>Col.3</t>
  </si>
  <si>
    <t>Col.2</t>
  </si>
  <si>
    <t>Adresse PC</t>
  </si>
  <si>
    <t>TERRINE DE POISSON</t>
  </si>
  <si>
    <t>TERRINE DE LÉGUMES</t>
  </si>
  <si>
    <t>largeur réelle avec formule</t>
  </si>
  <si>
    <t>SAUCE FROIDE</t>
  </si>
  <si>
    <t>largeur conseillée</t>
  </si>
  <si>
    <t>ABATS</t>
  </si>
  <si>
    <t>SAUCE EMULSIONNÉE CHAUDE</t>
  </si>
  <si>
    <t>SAUCISSON DE FOIE</t>
  </si>
  <si>
    <t>SAUCE CHAUDE</t>
  </si>
  <si>
    <t>Saisissez vos valeurs dans les cellules fond jaune</t>
  </si>
  <si>
    <t xml:space="preserve">SAUCISSE </t>
  </si>
  <si>
    <t>SALADE SIMPLE</t>
  </si>
  <si>
    <t>ROULADE</t>
  </si>
  <si>
    <t>SALADE COMPOSÉE</t>
  </si>
  <si>
    <t>Barquettes</t>
  </si>
  <si>
    <t>tranches</t>
  </si>
  <si>
    <t>Quoi ?</t>
  </si>
  <si>
    <t>RILLONS</t>
  </si>
  <si>
    <t>PATISSERIE TRAITEUR</t>
  </si>
  <si>
    <t>RILLETTES</t>
  </si>
  <si>
    <t>HORS D'ŒUVRE</t>
  </si>
  <si>
    <t xml:space="preserve">1 demi part - </t>
  </si>
  <si>
    <t>1 quart de melon</t>
  </si>
  <si>
    <t>880 demi(s)</t>
  </si>
  <si>
    <t>440 Kg</t>
  </si>
  <si>
    <t>demi(s)</t>
  </si>
  <si>
    <t>quart(s)</t>
  </si>
  <si>
    <t>QUENELLE</t>
  </si>
  <si>
    <t>FOIE GRAS</t>
  </si>
  <si>
    <t>880 demi/L</t>
  </si>
  <si>
    <t>440 L</t>
  </si>
  <si>
    <t>quart/L</t>
  </si>
  <si>
    <t>demi/L</t>
  </si>
  <si>
    <t xml:space="preserve">PATÉ DE FOIE </t>
  </si>
  <si>
    <t>ENTRÉE CHAUDE</t>
  </si>
  <si>
    <t>Poids et volumes arrondis</t>
  </si>
  <si>
    <t>Quelle différence</t>
  </si>
  <si>
    <t>PATE CAMPAGNE</t>
  </si>
  <si>
    <t>ENTRÉE FROIDE</t>
  </si>
  <si>
    <t>les poids inférieurs à 1 Kg sont exprimés en g</t>
  </si>
  <si>
    <t>Équivalences arrondies les poids supérieurs à 1 Kg sont exprimés en Kg</t>
  </si>
  <si>
    <t>750 g</t>
  </si>
  <si>
    <t>MORTADELLE</t>
  </si>
  <si>
    <t>CHAUD-FROID</t>
  </si>
  <si>
    <t>Poids Bruts</t>
  </si>
  <si>
    <t xml:space="preserve"> % Perte</t>
  </si>
  <si>
    <t>Brut Équivalences arrondies</t>
  </si>
  <si>
    <t>GALANTINE</t>
  </si>
  <si>
    <t>CANAPÉ</t>
  </si>
  <si>
    <t>différentes. Il est donc difficile de comparer. Avec cette colonne cela devient facile</t>
  </si>
  <si>
    <t xml:space="preserve">les Auteurs prévoient leur recettes pour des quantités ou un nombre de portions </t>
  </si>
  <si>
    <t xml:space="preserve">CHARCUTERIE PURE VOLAILLE </t>
  </si>
  <si>
    <t>ASPICS</t>
  </si>
  <si>
    <t>AGNEAU</t>
  </si>
  <si>
    <t xml:space="preserve">cette colonne vous permet de comparer les recettes . </t>
  </si>
  <si>
    <t>vous pouvez saisir un autre poids selon vos besoins</t>
  </si>
  <si>
    <t xml:space="preserve">pour </t>
  </si>
  <si>
    <t>CHARCUTERIE LAPIN</t>
  </si>
  <si>
    <t>AMUSE BOUCHE</t>
  </si>
  <si>
    <t>VEAU</t>
  </si>
  <si>
    <t>Unités</t>
  </si>
  <si>
    <t>Poids</t>
  </si>
  <si>
    <t>CHARCUTERIE GIBIER</t>
  </si>
  <si>
    <t>TRAITEUR</t>
  </si>
  <si>
    <t>PORC</t>
  </si>
  <si>
    <t xml:space="preserve">BOUDIN NOIR </t>
  </si>
  <si>
    <t>VACHERIN</t>
  </si>
  <si>
    <t>GRATIN</t>
  </si>
  <si>
    <t>ne confondez pas prix au Kg et prix à la pièce</t>
  </si>
  <si>
    <t>BOUDIN BLANC</t>
  </si>
  <si>
    <t>PUDDING</t>
  </si>
  <si>
    <t>RAGOUT</t>
  </si>
  <si>
    <t>selon modèles vous pouvez avoir :</t>
  </si>
  <si>
    <t xml:space="preserve"> CONFIT</t>
  </si>
  <si>
    <t>PETITS FOURS</t>
  </si>
  <si>
    <t>SAUTÉ</t>
  </si>
  <si>
    <t>Recette mère</t>
  </si>
  <si>
    <t>Nom de l'élément</t>
  </si>
  <si>
    <t>Type d'Élément</t>
  </si>
  <si>
    <t>Famille</t>
  </si>
  <si>
    <t>ARCHIVAGE ET CLASSEMENT</t>
  </si>
  <si>
    <t>poulets</t>
  </si>
  <si>
    <t>❹</t>
  </si>
  <si>
    <t>❸</t>
  </si>
  <si>
    <t>❷</t>
  </si>
  <si>
    <t>❶</t>
  </si>
  <si>
    <t>❾ référence Auteur</t>
  </si>
  <si>
    <t>CHARCUTERIE</t>
  </si>
  <si>
    <t>PATES DE FRUITS</t>
  </si>
  <si>
    <t>CRUSTACÉS</t>
  </si>
  <si>
    <t>couverts</t>
  </si>
  <si>
    <t xml:space="preserve"> A dupliquer pour</t>
  </si>
  <si>
    <t>Constituant de &gt;</t>
  </si>
  <si>
    <t>PATES A….</t>
  </si>
  <si>
    <t>ŒUFS</t>
  </si>
  <si>
    <t>FAMILLE à coller</t>
  </si>
  <si>
    <t>VOUS</t>
  </si>
  <si>
    <t>Auteur &gt;</t>
  </si>
  <si>
    <t>ICI</t>
  </si>
  <si>
    <t>POULET</t>
  </si>
  <si>
    <t>PATE SUCRÉE</t>
  </si>
  <si>
    <t>POTAGE</t>
  </si>
  <si>
    <t>POULE</t>
  </si>
  <si>
    <t>PATE SÈCHE</t>
  </si>
  <si>
    <t>VOLAILLES</t>
  </si>
  <si>
    <t>cl</t>
  </si>
  <si>
    <t>dl</t>
  </si>
  <si>
    <t>L</t>
  </si>
  <si>
    <t>cuil.Soupe</t>
  </si>
  <si>
    <t>kg</t>
  </si>
  <si>
    <t>g</t>
  </si>
  <si>
    <t>ml</t>
  </si>
  <si>
    <t>PATE LEVÉE</t>
  </si>
  <si>
    <t>VIANDES</t>
  </si>
  <si>
    <t xml:space="preserve">en fonction de vos convives vous estimez cette recette pour combien </t>
  </si>
  <si>
    <t>❿ votre référence</t>
  </si>
  <si>
    <t>POISSON</t>
  </si>
  <si>
    <t>PATE A SAVARIN</t>
  </si>
  <si>
    <t>PREPARATIONS CHAUDES</t>
  </si>
  <si>
    <t>l'Auteur à prévu sa recette pour combien de couverts ou pour quel poids</t>
  </si>
  <si>
    <t>Kg de bœuf</t>
  </si>
  <si>
    <t>PATE A PAIN DE MIE</t>
  </si>
  <si>
    <t>POISSONS</t>
  </si>
  <si>
    <t>MOUTON</t>
  </si>
  <si>
    <t>PATE A PAIN</t>
  </si>
  <si>
    <t>PLATS COMPLETS</t>
  </si>
  <si>
    <t>LAPIN</t>
  </si>
  <si>
    <t>PATE A FEUILLETÉE</t>
  </si>
  <si>
    <t>PLAT PRINCIPAL</t>
  </si>
  <si>
    <t>de diminuer ou d'éviter un ingrédient</t>
  </si>
  <si>
    <t>JUS / BOUILLON</t>
  </si>
  <si>
    <t>PATE A CROISSANTS</t>
  </si>
  <si>
    <t>PATISSERIES</t>
  </si>
  <si>
    <t>le Coefficient vous permet d'augmenter</t>
  </si>
  <si>
    <t>⑧ Coefficient</t>
  </si>
  <si>
    <t>GIBIER À POIL</t>
  </si>
  <si>
    <t>PATE A BRIOCHE</t>
  </si>
  <si>
    <t>LAITAGES FROMAGES</t>
  </si>
  <si>
    <t>Un point manquant ou un espace en plus et Excel ne reconnait pas. Donc faites du Copier / Coller</t>
  </si>
  <si>
    <t>GIBIER À PLUMES</t>
  </si>
  <si>
    <t>MOUSSES</t>
  </si>
  <si>
    <t>LAITAGES +FECULENTS</t>
  </si>
  <si>
    <t>Vous pouvez modifier le tableau de conversion en fonction de vos besoins, seule obligation : que les intitulés du tableau et les intitulés que vous collez dans votre colonne de recherche soient exactement identiques.</t>
  </si>
  <si>
    <t>les Valeurs de recherche sont en Kg - exemple 1 verre = 0.225</t>
  </si>
  <si>
    <t>FARCES</t>
  </si>
  <si>
    <t>MERINGUE</t>
  </si>
  <si>
    <t>GOUTER</t>
  </si>
  <si>
    <t xml:space="preserve"> 1 Verre = 0.225 Kg</t>
  </si>
  <si>
    <t>1 ml = 0.001 Kg</t>
  </si>
  <si>
    <t>DINDE</t>
  </si>
  <si>
    <t>GATEAU</t>
  </si>
  <si>
    <t>FECULENTS</t>
  </si>
  <si>
    <t>1 cuil.Soupe = 0.010 Kg</t>
  </si>
  <si>
    <t>1 cl = 0.010 Kg</t>
  </si>
  <si>
    <t>1 dl = 0.100 Kg</t>
  </si>
  <si>
    <t>1 L litre = 1 Kg base eau</t>
  </si>
  <si>
    <t>GANACHE</t>
  </si>
  <si>
    <t>ENTREMET</t>
  </si>
  <si>
    <t>Tableau de correspondance</t>
  </si>
  <si>
    <t>Verre(s)</t>
  </si>
  <si>
    <t>COQUILLAGES</t>
  </si>
  <si>
    <t>ENTREMET GÉNOISE</t>
  </si>
  <si>
    <t>ENTRÉES</t>
  </si>
  <si>
    <t>/10</t>
  </si>
  <si>
    <t>CHARCUTERIES</t>
  </si>
  <si>
    <t>DESSERTS</t>
  </si>
  <si>
    <t>Collez une unité au choix</t>
  </si>
  <si>
    <t>CANARD</t>
  </si>
  <si>
    <t>CONFISERIES</t>
  </si>
  <si>
    <t>DESSERT ASSIETTE</t>
  </si>
  <si>
    <t>⑦g.kg.L.dl.cl.ml</t>
  </si>
  <si>
    <t>jaunes d'œufs</t>
  </si>
  <si>
    <t>CAILLES</t>
  </si>
  <si>
    <t>CHOCOLATS</t>
  </si>
  <si>
    <t>CUIDITES</t>
  </si>
  <si>
    <t>⑥ Poids ou Volume ajustez les décimales (+ ou - de 0 )</t>
  </si>
  <si>
    <t>lait</t>
  </si>
  <si>
    <t>BŒUF</t>
  </si>
  <si>
    <t>CHARLOTES</t>
  </si>
  <si>
    <t>CRUDITES</t>
  </si>
  <si>
    <t>Collez</t>
  </si>
  <si>
    <t xml:space="preserve"> Denrées</t>
  </si>
  <si>
    <t>de</t>
  </si>
  <si>
    <t>Quoi</t>
  </si>
  <si>
    <t>Quantité</t>
  </si>
  <si>
    <t>Copiez</t>
  </si>
  <si>
    <t>BISCUITS</t>
  </si>
  <si>
    <t>COMPOSES VERTS</t>
  </si>
  <si>
    <t xml:space="preserve"> Vos poids et volumes Bruts avec coef.</t>
  </si>
  <si>
    <t>Poids Auteur sans coef.</t>
  </si>
  <si>
    <t>③</t>
  </si>
  <si>
    <t>⑥ Poids ou Volume</t>
  </si>
  <si>
    <t>⑤</t>
  </si>
  <si>
    <t>④</t>
  </si>
  <si>
    <t>ABATTIS</t>
  </si>
  <si>
    <t>BAVAROIS</t>
  </si>
  <si>
    <t>ACCOMPAGNEMENTS</t>
  </si>
  <si>
    <t>▼</t>
  </si>
  <si>
    <t>PATISSERIE</t>
  </si>
  <si>
    <t>CUISINE</t>
  </si>
  <si>
    <t>Coef.ajustement</t>
  </si>
  <si>
    <t>PROTÉINES</t>
  </si>
  <si>
    <t xml:space="preserve">FAMILLE à coller </t>
  </si>
  <si>
    <t>Couleur diététique</t>
  </si>
  <si>
    <t>Cette méthode s'applique aussi en cuisine et en charcuterie.</t>
  </si>
  <si>
    <t>colonnes</t>
  </si>
  <si>
    <t>donc si une formule n'affiche pas la valeur souhaitée vérifiez bien ces séparateurs</t>
  </si>
  <si>
    <t xml:space="preserve">Pour réaliser un gâteau, sélectionnez un biscuit, ajoutez des crèmes et un élément décoratif. </t>
  </si>
  <si>
    <t>lignes</t>
  </si>
  <si>
    <t>Récupérez la partie détachable qui vous intéresse et collez-la dans le modèle de fiche prévu.</t>
  </si>
  <si>
    <t xml:space="preserve">cellules vides </t>
  </si>
  <si>
    <t xml:space="preserve">Il est inutile d'archiver des fiches complètes avec des formules gourmandes en mémoire. </t>
  </si>
  <si>
    <t>avec valeurs ou texte</t>
  </si>
  <si>
    <t xml:space="preserve">Chacune de ces sections détachable peut être archivée dans un répertoire alphabétique. </t>
  </si>
  <si>
    <t xml:space="preserve">Une recette (ex. : entremet pâtissier) est un assemblage de sous-recettes. </t>
  </si>
  <si>
    <t>Ce document est composé de :</t>
  </si>
  <si>
    <t>Mode d'emploi détaillé adaptation selon modèle</t>
  </si>
  <si>
    <t>N</t>
  </si>
  <si>
    <t>Alpha</t>
  </si>
  <si>
    <t>Produits à la pièce &gt;  nombre 27 jaunes d'œufs  et poids d' 1  jaune</t>
  </si>
  <si>
    <t>jaunes</t>
  </si>
  <si>
    <t>lorsque vous saisissez une valeur dans ④ Quantité ET dans ⑥ Poids ou Volume</t>
  </si>
  <si>
    <t>"de" s'affiche automatiquement pour éviter toute confusion " 27 " " jaunes d'œufs"  "de"  " 20 g"</t>
  </si>
  <si>
    <t>(0.001*20)</t>
  </si>
  <si>
    <t>farine</t>
  </si>
  <si>
    <t>(1*1.750)</t>
  </si>
  <si>
    <t>(0.5*01)</t>
  </si>
  <si>
    <t>pomme</t>
  </si>
  <si>
    <t>(0.25*3)</t>
  </si>
  <si>
    <t>cognac</t>
  </si>
  <si>
    <t>(0.01*2.5)</t>
  </si>
  <si>
    <t>Quantité ou nombre d'unités au choix</t>
  </si>
  <si>
    <t>les ¼ de botte de fines herbes en 0,25 ou en quart(s)</t>
  </si>
  <si>
    <t>botte</t>
  </si>
  <si>
    <t>fines herbes</t>
  </si>
  <si>
    <t>citrons</t>
  </si>
  <si>
    <t>½ citron</t>
  </si>
  <si>
    <t>bottes</t>
  </si>
  <si>
    <t>¼ de botte de fines herbes</t>
  </si>
  <si>
    <t>litres</t>
  </si>
  <si>
    <t>¾ de litre</t>
  </si>
  <si>
    <t>pommes</t>
  </si>
  <si>
    <t>Lait 0.75 ou 3 quart/L  - ½ citron 0.5 ou 1 demi(s)</t>
  </si>
  <si>
    <t>tout ce qui n'est pas saisi dans la colonne ⑥ Poids ou Volume ne sera pas comptabilisé dans les poids</t>
  </si>
  <si>
    <t xml:space="preserve"> volumes  si &gt; à 1 ; = L  sinon  cl</t>
  </si>
  <si>
    <t xml:space="preserve"> Poids si &gt; à 1 ; = Kg  sinon  g</t>
  </si>
  <si>
    <t>Selon modèle en fonction du nombre de colonnes vous pouvez obtenir ce genre de résultat</t>
  </si>
  <si>
    <t xml:space="preserve"> Vos poids et volumesBruts avec coef.</t>
  </si>
  <si>
    <t xml:space="preserve"> Vos poids et volumes Nets avec coef.</t>
  </si>
  <si>
    <t>Crème liquide</t>
  </si>
  <si>
    <t>1.11 Kg</t>
  </si>
  <si>
    <t>1 110 g</t>
  </si>
  <si>
    <t>888 g</t>
  </si>
  <si>
    <t>sucre semoule</t>
  </si>
  <si>
    <t>14.93 Kg</t>
  </si>
  <si>
    <t>15 kg</t>
  </si>
  <si>
    <t>14.93 kg</t>
  </si>
  <si>
    <t>jus d'orange</t>
  </si>
  <si>
    <t>8.325 L</t>
  </si>
  <si>
    <t>833 cl</t>
  </si>
  <si>
    <t>832.5 cl</t>
  </si>
  <si>
    <t>eau</t>
  </si>
  <si>
    <t>16.65 L</t>
  </si>
  <si>
    <t>17 L</t>
  </si>
  <si>
    <t>fond</t>
  </si>
  <si>
    <t>3.885 L</t>
  </si>
  <si>
    <t>39 dl</t>
  </si>
  <si>
    <t>38.85 dl</t>
  </si>
  <si>
    <t>grand Marnier</t>
  </si>
  <si>
    <t>13 cl</t>
  </si>
  <si>
    <t>133 ml</t>
  </si>
  <si>
    <t>119.88 ml</t>
  </si>
  <si>
    <t>33 demi/L</t>
  </si>
  <si>
    <t>33.3 demi/L</t>
  </si>
  <si>
    <t>8.325 Kg</t>
  </si>
  <si>
    <t>33 quart(s)</t>
  </si>
  <si>
    <t>23.31 quart(s)</t>
  </si>
  <si>
    <t>sirop</t>
  </si>
  <si>
    <t>6.244 L</t>
  </si>
  <si>
    <t>28 Verre(s)</t>
  </si>
  <si>
    <t>27.75 Verre(s)</t>
  </si>
  <si>
    <t>piment</t>
  </si>
  <si>
    <t>11 cl</t>
  </si>
  <si>
    <t>11 cuil.Soupe</t>
  </si>
  <si>
    <t>11.1 cuil.Soupe</t>
  </si>
  <si>
    <t>1 quart/L = 0.250 Kg</t>
  </si>
  <si>
    <t>1 demi(s) = 0.5</t>
  </si>
  <si>
    <t>1 quart(s) = 0.25</t>
  </si>
  <si>
    <t xml:space="preserve"> 1 demi/L = 0.500 Kg</t>
  </si>
  <si>
    <t xml:space="preserve">  1 /10 est peu utilisé dans ces fiches</t>
  </si>
  <si>
    <t>mais utilisé dans les fiches pour cocktails</t>
  </si>
  <si>
    <t>SIERREUR(INDEX(E69:R69;EQUIV(I21;E68:R68;0)) * H21 * SI(ESTVIDE(E21); 1; E21); 0)</t>
  </si>
  <si>
    <t>les recherches INDEX et EQUIV se font sur ce tableau de conversion en bas du "Postit"</t>
  </si>
  <si>
    <t xml:space="preserve">Quoi </t>
  </si>
  <si>
    <t>œufs - cuisses -tartes - parts  ou - CB = cuillère de bar -BS =Barspoon - CC = cuillère à café - CT = cuillère à thé -CP = cuillère à potage - QS = quantité suffisante - PM = pour mémoire - plaques gastro 1/1 - louches...etc</t>
  </si>
  <si>
    <t>lorsque vous saisissez un nombre d'unités ⑤</t>
  </si>
  <si>
    <t>et un Poids ou Volume ⑥ "de" s'affiche automatiquement pour indiquer que vous saisissez un poids à l'unité</t>
  </si>
  <si>
    <t>⑧</t>
  </si>
  <si>
    <t xml:space="preserve"> Coefficient</t>
  </si>
  <si>
    <t># CCFFCC</t>
  </si>
  <si>
    <t># CCFFFF</t>
  </si>
  <si>
    <t>0" H"</t>
  </si>
  <si>
    <t># FFFF99</t>
  </si>
  <si>
    <t>0.000" Kg"</t>
  </si>
  <si>
    <t>0" %"</t>
  </si>
  <si>
    <t>0.00 " cm³"</t>
  </si>
  <si>
    <t>Contenant</t>
  </si>
  <si>
    <t>⓪①②③④⑤⑥⑦⑧⑨⑩⑪⑫⑬⑭⑮⑯⑰⑱⑲⑳</t>
  </si>
  <si>
    <t xml:space="preserve">cliquez sur la première cellule et sélectionnez dans la barre de formule le numéro </t>
  </si>
  <si>
    <t xml:space="preserve"> qui vous intéresse choisissez la police de caractères et la couleur qui vous conviennent</t>
  </si>
  <si>
    <t>⓿❶❷❸❹❺❻❼❽❾❿⓫⓬⓭⓮⓯⓰⓱⓲⓳⓴</t>
  </si>
  <si>
    <t>► ◄  ▲  ▼  '@  #  &amp;  %  ± ➕ ➖ ➗ ✖️ ¼  ½  ¾</t>
  </si>
  <si>
    <t>Formule pour une séquence alphabétique horizontale allant au-delà de Z</t>
  </si>
  <si>
    <t>❾</t>
  </si>
  <si>
    <t>tarte</t>
  </si>
  <si>
    <t>feuilles de génoise</t>
  </si>
  <si>
    <t>cadre 60x40 -hauteur 3cm</t>
  </si>
  <si>
    <t>Vous pouvez valider en re-saisissant les mêmes valeurs que l'Auteur</t>
  </si>
  <si>
    <t>cadre(s)</t>
  </si>
  <si>
    <t>tartes de 18 cm</t>
  </si>
  <si>
    <t>OU faire un autre choix</t>
  </si>
  <si>
    <t>soit vous faites le choix de dupliquer la recette à partir d'un effectif ou du poids d'une denrée Exemple farine pour le pain</t>
  </si>
  <si>
    <t>Kg de farine</t>
  </si>
  <si>
    <t>œufs</t>
  </si>
  <si>
    <t>▲  C'est cette première valeur qu'Excel va utiliser</t>
  </si>
  <si>
    <t xml:space="preserve"> Facultatif Produit de référence</t>
  </si>
  <si>
    <t>bœuf</t>
  </si>
  <si>
    <t>Si vous estimez que les grammages sont trop ou pas assez copieux pour vos convives : modifiez vos portions ❿  Trop copieux :  augmentez - Pas assez copieux diminuez</t>
  </si>
  <si>
    <t>⓫</t>
  </si>
  <si>
    <t xml:space="preserve">à vous de saisir la quantité </t>
  </si>
  <si>
    <t>▲  C'est la valeur saisie dans cette cellule  qu'Excel va utiliser pour  dupliquer la recette</t>
  </si>
  <si>
    <t xml:space="preserve"> Prix</t>
  </si>
  <si>
    <t>Total</t>
  </si>
  <si>
    <t>unitaire &gt;</t>
  </si>
  <si>
    <t>Somme</t>
  </si>
  <si>
    <t>Filtres intelligents dans Excel</t>
  </si>
  <si>
    <t>https://excel-exercice.com/filtres-intelligents-dans-excel/</t>
  </si>
  <si>
    <t xml:space="preserve">  % Perte</t>
  </si>
  <si>
    <t>1 Kg de produit pert combien à l'épluchage ou au parage - au conditionnement etc..</t>
  </si>
  <si>
    <t xml:space="preserve">Masquer une ligne ou une colonne sur Excel </t>
  </si>
  <si>
    <t>https://www.youtube.com/watch?v=q-52-9FshWw</t>
  </si>
  <si>
    <t>Fonction Excel : JOINDRE.TEXTE</t>
  </si>
  <si>
    <t>Astuces Excel</t>
  </si>
  <si>
    <t>https://www.excel-pratique.com/fr/fonctions/joindre-texte</t>
  </si>
  <si>
    <t>https://www.youtube.com/@Astuces_Excel/videos</t>
  </si>
  <si>
    <t>Grille d’analyse des contrastes d’une charte</t>
  </si>
  <si>
    <t>Lien &gt;</t>
  </si>
  <si>
    <t>https://blog.atalan.fr/grille-contrastes-accessibilite-charte-graphique/</t>
  </si>
  <si>
    <t>Contrastes de couleurs de texte</t>
  </si>
  <si>
    <t>Voici une petite liste je vous laisse le plaisir de modifier les couleurs à votre convenance</t>
  </si>
  <si>
    <t>https://www.tanaguru.com/contrastes-couleurs-choisir-combinaisons-accessibles/</t>
  </si>
  <si>
    <t>Code couleur Rouge Vert Bleu RVB</t>
  </si>
  <si>
    <t>Les 10 meilleures polices d’écriture</t>
  </si>
  <si>
    <t>une préparation complète est  un assemblage de plusieurs "Postits©" ou recettes</t>
  </si>
  <si>
    <t>Lettres minuscules</t>
  </si>
  <si>
    <t>Lettres Majuscules</t>
  </si>
  <si>
    <t>https://www.redacteur.com/blog/polices-ecriture-a-utiliser/</t>
  </si>
  <si>
    <t>Cuisine</t>
  </si>
  <si>
    <t>Patisserie</t>
  </si>
  <si>
    <t>Traiteur</t>
  </si>
  <si>
    <t>Charcuterie</t>
  </si>
  <si>
    <t>MODES DE CUISSON</t>
  </si>
  <si>
    <t>Modes de cuisson</t>
  </si>
  <si>
    <t>Protéines</t>
  </si>
  <si>
    <t>Cuidités</t>
  </si>
  <si>
    <t>Crudités</t>
  </si>
  <si>
    <t>FÉCULENTS</t>
  </si>
  <si>
    <t>Féculents</t>
  </si>
  <si>
    <t>R51-V153 B102</t>
  </si>
  <si>
    <t>Palette de couleurs, Excel</t>
  </si>
  <si>
    <t>Codes de couleur HTML sécurisés pour le Web / Tableau de référence</t>
  </si>
  <si>
    <t>en partant de ce raisonnement on peut s'en faire la représentation suivante</t>
  </si>
  <si>
    <t>Pour renvoyer un texte</t>
  </si>
  <si>
    <t>https://encycolorpedia.com/websafe</t>
  </si>
  <si>
    <t>le cadre</t>
  </si>
  <si>
    <t>OU</t>
  </si>
  <si>
    <t xml:space="preserve">la fiche technique </t>
  </si>
  <si>
    <t xml:space="preserve"> a la ligne dans une cellule</t>
  </si>
  <si>
    <t>Codes de couleurs HTML / Tableau de référence</t>
  </si>
  <si>
    <t>Postit 1</t>
  </si>
  <si>
    <t>bla…bla</t>
  </si>
  <si>
    <t>recette 1</t>
  </si>
  <si>
    <t>Accompagnements</t>
  </si>
  <si>
    <t>Bavarois</t>
  </si>
  <si>
    <t>Amuse Bouche</t>
  </si>
  <si>
    <t xml:space="preserve"> Confit</t>
  </si>
  <si>
    <t>BRAISÉ</t>
  </si>
  <si>
    <t>Braisé</t>
  </si>
  <si>
    <t>Abats</t>
  </si>
  <si>
    <t>AGRUMES  POMME PAMPLE.)</t>
  </si>
  <si>
    <t>Agrumes  Pomme Pample.)</t>
  </si>
  <si>
    <t>BLÉ</t>
  </si>
  <si>
    <t>Blé</t>
  </si>
  <si>
    <t>R153-V204 B0</t>
  </si>
  <si>
    <t>R0-V128 B0</t>
  </si>
  <si>
    <t>vous pouvez fusionner les cellules et renvoyer à la ligne automatiquement</t>
  </si>
  <si>
    <t>https://encycolorpedia.com/html</t>
  </si>
  <si>
    <t>Postit 2</t>
  </si>
  <si>
    <t>recette  2</t>
  </si>
  <si>
    <t>Codes de couleurs nommés / Tableau de référence</t>
  </si>
  <si>
    <t>Postit 3</t>
  </si>
  <si>
    <t>etc..</t>
  </si>
  <si>
    <t>recette  3</t>
  </si>
  <si>
    <t>https://encycolorpedia.com/named</t>
  </si>
  <si>
    <t>Postit 4 etc..</t>
  </si>
  <si>
    <t>recette 4 etc..</t>
  </si>
  <si>
    <t>Composes Verts</t>
  </si>
  <si>
    <t>Biscuits</t>
  </si>
  <si>
    <t>Aspics</t>
  </si>
  <si>
    <t>Boudin Blanc</t>
  </si>
  <si>
    <t>CONFIT</t>
  </si>
  <si>
    <t>Confit</t>
  </si>
  <si>
    <t>Abattis</t>
  </si>
  <si>
    <t>ARTICHAUT</t>
  </si>
  <si>
    <t>Artichaut</t>
  </si>
  <si>
    <t>AVOCAT</t>
  </si>
  <si>
    <t>Avocat</t>
  </si>
  <si>
    <t>BOULGHOUR</t>
  </si>
  <si>
    <t>Boulghour</t>
  </si>
  <si>
    <t>R128-V0-B0</t>
  </si>
  <si>
    <t>R0-V255 B0</t>
  </si>
  <si>
    <t>MAIS VOUS POUVEZ AUSSI</t>
  </si>
  <si>
    <t>Correspondance des couleurs de peinture et convertisseur</t>
  </si>
  <si>
    <t>Ascendant &gt; PÉRE ou MÈRE avec descendants &gt; fils ou filles (pour respecter la parité)</t>
  </si>
  <si>
    <t>BOEUF
VB = Viandede bœuf</t>
  </si>
  <si>
    <t>https://encycolorpedia.com/paints</t>
  </si>
  <si>
    <t>Choisissez des valeurs spécifiques :</t>
  </si>
  <si>
    <t>Votre éditeur de photo en ligne est là et restera toujours gratuit !</t>
  </si>
  <si>
    <t xml:space="preserve">Décochez (Sélectionner tout) </t>
  </si>
  <si>
    <t>Crudites</t>
  </si>
  <si>
    <t>Charlotes</t>
  </si>
  <si>
    <t>Canapé</t>
  </si>
  <si>
    <t xml:space="preserve">Boudin Noir </t>
  </si>
  <si>
    <t>FRIT</t>
  </si>
  <si>
    <t>Frit</t>
  </si>
  <si>
    <t>Agneau</t>
  </si>
  <si>
    <t>ASPERGES</t>
  </si>
  <si>
    <t>Asperges</t>
  </si>
  <si>
    <t>BETTERAVES</t>
  </si>
  <si>
    <t>Betteraves</t>
  </si>
  <si>
    <t>FÉVES</t>
  </si>
  <si>
    <t>Féves</t>
  </si>
  <si>
    <t>R255-V0 B255</t>
  </si>
  <si>
    <t>R255-V153 B204</t>
  </si>
  <si>
    <t>http://translate.google.fr/translate?hl=fr&amp;langpair=en|fr&amp;u=http://dmcritchie.mvps.org/excel/colors.htm</t>
  </si>
  <si>
    <t>https://www.iloveimg.com/fr</t>
  </si>
  <si>
    <t xml:space="preserve">pour décocher toutes les cases, </t>
  </si>
  <si>
    <t xml:space="preserve">Pour l'identification de vos fiches vous avez le choix </t>
  </si>
  <si>
    <t xml:space="preserve">Insérer un saut de ligne </t>
  </si>
  <si>
    <t>dans la cellule</t>
  </si>
  <si>
    <t xml:space="preserve">entre la numérotation </t>
  </si>
  <si>
    <t>N°2</t>
  </si>
  <si>
    <t>et l'identification Alpha</t>
  </si>
  <si>
    <t>Cuidites</t>
  </si>
  <si>
    <t>Chocolats</t>
  </si>
  <si>
    <t>Chaud-Froid</t>
  </si>
  <si>
    <t>Charcuterie Gibier</t>
  </si>
  <si>
    <t>FUMÉ</t>
  </si>
  <si>
    <t>Fumé</t>
  </si>
  <si>
    <t>Bœuf</t>
  </si>
  <si>
    <t>CAROTTES</t>
  </si>
  <si>
    <t>Carottes</t>
  </si>
  <si>
    <t>FÉVETTES</t>
  </si>
  <si>
    <t>Févettes</t>
  </si>
  <si>
    <t>R255-V102 B0</t>
  </si>
  <si>
    <t>R50-V204 B255</t>
  </si>
  <si>
    <t>1. Double-cliquez sur la</t>
  </si>
  <si>
    <t>[Couleur 15]</t>
  </si>
  <si>
    <t>[Couleur 30]</t>
  </si>
  <si>
    <t>[Couleur 45]</t>
  </si>
  <si>
    <t>[Couleur 25]</t>
  </si>
  <si>
    <t># 000080</t>
  </si>
  <si>
    <t xml:space="preserve"> cellule dans laquelle </t>
  </si>
  <si>
    <t>[Couleur 1]</t>
  </si>
  <si>
    <t>[Couleur 16]</t>
  </si>
  <si>
    <t>[Couleur 31]</t>
  </si>
  <si>
    <t>[Couleur 46]</t>
  </si>
  <si>
    <t>[Couleur 26]</t>
  </si>
  <si>
    <t># FF00FF</t>
  </si>
  <si>
    <t xml:space="preserve">Alpha vous permet de vous constituer des répertoires </t>
  </si>
  <si>
    <t xml:space="preserve">vous voulez insérer une </t>
  </si>
  <si>
    <t>[Couleur 2]</t>
  </si>
  <si>
    <t>[Couleur 17]</t>
  </si>
  <si>
    <t>[Couleur 32]</t>
  </si>
  <si>
    <t>[Couleur 47]</t>
  </si>
  <si>
    <t>[Couleur 27]</t>
  </si>
  <si>
    <t># FFFF00</t>
  </si>
  <si>
    <t xml:space="preserve">et de regrouper des préparations pour vous permettre </t>
  </si>
  <si>
    <t>Dessert Assiette</t>
  </si>
  <si>
    <t>Confiseries</t>
  </si>
  <si>
    <t>Entrée Froide</t>
  </si>
  <si>
    <t>Charcuterie Lapin</t>
  </si>
  <si>
    <t>GRILLÉ</t>
  </si>
  <si>
    <t>Grillé</t>
  </si>
  <si>
    <t>Cailles</t>
  </si>
  <si>
    <t>CÉLÉRI BRANCHE</t>
  </si>
  <si>
    <t>Céléri branche</t>
  </si>
  <si>
    <t>H. COCOS</t>
  </si>
  <si>
    <t>H. Cocos</t>
  </si>
  <si>
    <t>R255-V0 B0</t>
  </si>
  <si>
    <t>R255-V204 B0</t>
  </si>
  <si>
    <t>coupure de ligne</t>
  </si>
  <si>
    <t>[Couleur 3]</t>
  </si>
  <si>
    <t>[Couleur 18]</t>
  </si>
  <si>
    <t>[Couleur 33]</t>
  </si>
  <si>
    <t>[Couleur 48]</t>
  </si>
  <si>
    <t>[Couleur 28]</t>
  </si>
  <si>
    <t># 00FFFF</t>
  </si>
  <si>
    <t>de faire des assemblages</t>
  </si>
  <si>
    <t xml:space="preserve">2. Cliquez à l’emplacement </t>
  </si>
  <si>
    <t>[Couleur 4]</t>
  </si>
  <si>
    <t>[Couleur 19]</t>
  </si>
  <si>
    <t>[Couleur 34]</t>
  </si>
  <si>
    <t>[Couleur 49]</t>
  </si>
  <si>
    <t>[Couleur 29]</t>
  </si>
  <si>
    <t># 800080</t>
  </si>
  <si>
    <t>Puis cochez A (afficher)</t>
  </si>
  <si>
    <t xml:space="preserve">où vous souhaitez couper </t>
  </si>
  <si>
    <t>[Couleur 5]</t>
  </si>
  <si>
    <t>[Couleur 20]</t>
  </si>
  <si>
    <t>[Couleur 35]</t>
  </si>
  <si>
    <t>[Couleur 50]</t>
  </si>
  <si>
    <t># 800000</t>
  </si>
  <si>
    <t xml:space="preserve"> pour selectionner les lignes à afficher</t>
  </si>
  <si>
    <t>Desserts</t>
  </si>
  <si>
    <t>Entremet</t>
  </si>
  <si>
    <t>Entrée Chaude</t>
  </si>
  <si>
    <t xml:space="preserve">Charcuterie Pure Volaille </t>
  </si>
  <si>
    <t>NATURE</t>
  </si>
  <si>
    <t>Nature</t>
  </si>
  <si>
    <t>Canard</t>
  </si>
  <si>
    <t>CÉLÉRI RAVE</t>
  </si>
  <si>
    <t>Céléri rave</t>
  </si>
  <si>
    <t>H. FLAGEOLETS</t>
  </si>
  <si>
    <t>H. Flageolets</t>
  </si>
  <si>
    <t>R0-V0 B255</t>
  </si>
  <si>
    <t>la ligne.</t>
  </si>
  <si>
    <t>[Couleur 6]</t>
  </si>
  <si>
    <t>[Couleur 21]</t>
  </si>
  <si>
    <t>[Couleur 36]</t>
  </si>
  <si>
    <t># 008080</t>
  </si>
  <si>
    <t>Pour masquer les valeurs zéro cliquez sur Fichier - Options avancées et décochez</t>
  </si>
  <si>
    <t xml:space="preserve">3. Appuyez sur Alt+Entrée </t>
  </si>
  <si>
    <t>[Couleur 7]</t>
  </si>
  <si>
    <t>[Couleur 22]</t>
  </si>
  <si>
    <t>[Couleur 37]</t>
  </si>
  <si>
    <t>[Couleur 52]</t>
  </si>
  <si>
    <t># 0000FF</t>
  </si>
  <si>
    <t>Afficher un Zéro dans les cellules qui ont une valeur nulle</t>
  </si>
  <si>
    <t xml:space="preserve">pour insérer le break </t>
  </si>
  <si>
    <t>[Couleur 8]</t>
  </si>
  <si>
    <t>[Couleur 23]</t>
  </si>
  <si>
    <t>[Couleur 38]</t>
  </si>
  <si>
    <t>[Couleur 53]</t>
  </si>
  <si>
    <t># 00CCFF</t>
  </si>
  <si>
    <t>Entrées</t>
  </si>
  <si>
    <t>Entremet Génoise</t>
  </si>
  <si>
    <t>Foie Gras</t>
  </si>
  <si>
    <t>Galantine</t>
  </si>
  <si>
    <t>PAPILLOTES</t>
  </si>
  <si>
    <t>Papillotes</t>
  </si>
  <si>
    <t>Charcuteries</t>
  </si>
  <si>
    <t>CHAMPIGNONS</t>
  </si>
  <si>
    <t>Champignons</t>
  </si>
  <si>
    <t>H. NOIRS</t>
  </si>
  <si>
    <t>H. Noirs</t>
  </si>
  <si>
    <t>R255-V204 B153</t>
  </si>
  <si>
    <t>R153-V204 B255</t>
  </si>
  <si>
    <t>de ligne.</t>
  </si>
  <si>
    <t>[Couleur 9]</t>
  </si>
  <si>
    <t>[Couleur 24]</t>
  </si>
  <si>
    <t>[Couleur 39]</t>
  </si>
  <si>
    <t>[Couleur 54]</t>
  </si>
  <si>
    <t>[Couleur 10]</t>
  </si>
  <si>
    <t>[Couleur 40]</t>
  </si>
  <si>
    <t>[Couleur 55]</t>
  </si>
  <si>
    <t>[Couleur 11]</t>
  </si>
  <si>
    <t>[Couleur 41]</t>
  </si>
  <si>
    <t>[Couleur 56]</t>
  </si>
  <si>
    <t>Ganache</t>
  </si>
  <si>
    <t>Hors d'Œuvre</t>
  </si>
  <si>
    <t>Mortadelle</t>
  </si>
  <si>
    <t>POCHÉ</t>
  </si>
  <si>
    <t>Poché</t>
  </si>
  <si>
    <t>Coquillages</t>
  </si>
  <si>
    <t>CHOU BLANC</t>
  </si>
  <si>
    <t>Chou blanc</t>
  </si>
  <si>
    <t>H. ROUGES</t>
  </si>
  <si>
    <t>H. Rouges</t>
  </si>
  <si>
    <t>R204-V153 B255</t>
  </si>
  <si>
    <t>R0-V102 B204</t>
  </si>
  <si>
    <t>[Couleur 12]</t>
  </si>
  <si>
    <t>[Couleur 42]</t>
  </si>
  <si>
    <t># 99CCFF</t>
  </si>
  <si>
    <t>Pour l'affichage de toutes les lignes</t>
  </si>
  <si>
    <t>[Couleur 13]</t>
  </si>
  <si>
    <t>[Couleur 43]</t>
  </si>
  <si>
    <t># FF99CC</t>
  </si>
  <si>
    <t xml:space="preserve"> faites l'inverse cochez (Sélectionner tout)</t>
  </si>
  <si>
    <t>[Couleur 14]</t>
  </si>
  <si>
    <t>[Couleur 44]</t>
  </si>
  <si>
    <t># CC99FF</t>
  </si>
  <si>
    <t>Gateau</t>
  </si>
  <si>
    <t>Patisserie Traiteur</t>
  </si>
  <si>
    <t>Pate Campagne</t>
  </si>
  <si>
    <t>POELLÉ</t>
  </si>
  <si>
    <t>Poellé</t>
  </si>
  <si>
    <t>Crustacés</t>
  </si>
  <si>
    <t>CHOU ROUGE</t>
  </si>
  <si>
    <t>Chou rouge</t>
  </si>
  <si>
    <t>H. SOISSON</t>
  </si>
  <si>
    <t>H. Soisson</t>
  </si>
  <si>
    <t># FFCC99</t>
  </si>
  <si>
    <t xml:space="preserve">Bonne utilisation. A vous de faire évoluer ces fiches excel  ou de les convertir sur Libre Office </t>
  </si>
  <si>
    <t>ou cliquez de nouveau sur "l'entonnoir"</t>
  </si>
  <si>
    <t>Vert</t>
  </si>
  <si>
    <t>Bleu</t>
  </si>
  <si>
    <t># 3366FF</t>
  </si>
  <si>
    <t>ou tout autre tableur en Open source à condition que les formules puissent fonctionner</t>
  </si>
  <si>
    <t>trier en haut de l'écran pour désactiver</t>
  </si>
  <si>
    <t># 33CCCC</t>
  </si>
  <si>
    <t xml:space="preserve">Retrouvez les documents  UPRT.fr sur le site  </t>
  </si>
  <si>
    <t>https://cuisine-centrale17.fr/</t>
  </si>
  <si>
    <t xml:space="preserve"> la fonction Tri</t>
  </si>
  <si>
    <t>Gouter</t>
  </si>
  <si>
    <t>Meringue</t>
  </si>
  <si>
    <t>Salade Composée</t>
  </si>
  <si>
    <t xml:space="preserve">Paté de Foie </t>
  </si>
  <si>
    <t>RÂGOUTS</t>
  </si>
  <si>
    <t>Râgouts</t>
  </si>
  <si>
    <t>Dinde</t>
  </si>
  <si>
    <t>CHOUX BROCOLIS</t>
  </si>
  <si>
    <t>Choux Brocolis</t>
  </si>
  <si>
    <t>H.BLANCS</t>
  </si>
  <si>
    <t>H.Blancs</t>
  </si>
  <si>
    <t>Blanc</t>
  </si>
  <si>
    <t># 99CC00</t>
  </si>
  <si>
    <t xml:space="preserve"> Joël Leboucher </t>
  </si>
  <si>
    <t>Rouge</t>
  </si>
  <si>
    <t># FFCC00</t>
  </si>
  <si>
    <t>Attention selon version Excel le séparateur de nombre peut être soit une virgule, soit un point; j'ai utilisé le point</t>
  </si>
  <si>
    <t># FF9900</t>
  </si>
  <si>
    <t>Laitages +Feculents</t>
  </si>
  <si>
    <t>Mousses</t>
  </si>
  <si>
    <t>Salade Simple</t>
  </si>
  <si>
    <t>Quenelle</t>
  </si>
  <si>
    <t>RÔTI</t>
  </si>
  <si>
    <t>Rôti</t>
  </si>
  <si>
    <t>Farces</t>
  </si>
  <si>
    <t>CHOUX CHINOIS</t>
  </si>
  <si>
    <t>Choux Chinois</t>
  </si>
  <si>
    <t>LENTILLES</t>
  </si>
  <si>
    <t>Lentilles</t>
  </si>
  <si>
    <t># FF6600</t>
  </si>
  <si>
    <t xml:space="preserve">dans Fichier &gt; Options &gt; Options avancées &gt; Options d'édition </t>
  </si>
  <si>
    <t>Jaune</t>
  </si>
  <si>
    <t># 666699</t>
  </si>
  <si>
    <t>les séparateurs système sont définis dans le panneau de configuration &gt; Paramètres régionnaux Fchiers &gt;Options &gt; Avancé &gt; Option d'édition</t>
  </si>
  <si>
    <t>Magenta</t>
  </si>
  <si>
    <t># 969696</t>
  </si>
  <si>
    <t xml:space="preserve">Excel Français cocher utiliser des séparateurs système </t>
  </si>
  <si>
    <t>Laitages Fromages</t>
  </si>
  <si>
    <t>Pate à Brioche</t>
  </si>
  <si>
    <t>Sauce Chaude</t>
  </si>
  <si>
    <t>Rillettes</t>
  </si>
  <si>
    <t>SAUMURÉ</t>
  </si>
  <si>
    <t>Saumuré</t>
  </si>
  <si>
    <t>Gibier à plumes</t>
  </si>
  <si>
    <t>CHOUX BRUXELLES</t>
  </si>
  <si>
    <t>Choux Bruxelles</t>
  </si>
  <si>
    <t>CHOUX FLEUR</t>
  </si>
  <si>
    <t>Choux fleur</t>
  </si>
  <si>
    <t>MAÏS</t>
  </si>
  <si>
    <t>Maïs</t>
  </si>
  <si>
    <t>Cyan</t>
  </si>
  <si>
    <t># 003366</t>
  </si>
  <si>
    <t># 333300</t>
  </si>
  <si>
    <t># 808000</t>
  </si>
  <si>
    <t># 993300</t>
  </si>
  <si>
    <t>Patisseries</t>
  </si>
  <si>
    <t>Pate à Croissants</t>
  </si>
  <si>
    <t>Sauce Emulsionnée Chaude</t>
  </si>
  <si>
    <t>Rillons</t>
  </si>
  <si>
    <t>SAUTÉ AVEC SAUCE</t>
  </si>
  <si>
    <t>Sauté avec Sauce</t>
  </si>
  <si>
    <t>Gibier à poil</t>
  </si>
  <si>
    <t>CHOUX ROMANESCO</t>
  </si>
  <si>
    <t>Choux Romanesco</t>
  </si>
  <si>
    <t>P.TERRE</t>
  </si>
  <si>
    <t>P.Terre</t>
  </si>
  <si>
    <t># 993366</t>
  </si>
  <si>
    <t># 333399</t>
  </si>
  <si>
    <t># C0C0C0</t>
  </si>
  <si>
    <t># 333333</t>
  </si>
  <si>
    <t>Plat Principal</t>
  </si>
  <si>
    <t>Pate A Feuilletée</t>
  </si>
  <si>
    <t>Sauce Froide</t>
  </si>
  <si>
    <t>Roulade</t>
  </si>
  <si>
    <t>SAUTÉ SANS SAUCE</t>
  </si>
  <si>
    <t>Sauté sans Sauce</t>
  </si>
  <si>
    <t>Jus / Bouillon</t>
  </si>
  <si>
    <t>CHOUX DE MILAN</t>
  </si>
  <si>
    <t>Choux de Milan</t>
  </si>
  <si>
    <t>CONCOMBRES</t>
  </si>
  <si>
    <t>Concombres</t>
  </si>
  <si>
    <t>PÂTES</t>
  </si>
  <si>
    <t>Pâtes</t>
  </si>
  <si>
    <t># 808080</t>
  </si>
  <si>
    <t># 9999FF</t>
  </si>
  <si>
    <t>Plats Complets</t>
  </si>
  <si>
    <t>Pate A Pain</t>
  </si>
  <si>
    <t>Terrine de Légumes</t>
  </si>
  <si>
    <t xml:space="preserve">Saucisse </t>
  </si>
  <si>
    <t>VAPEUR</t>
  </si>
  <si>
    <t>Vapeur</t>
  </si>
  <si>
    <t>Lapin</t>
  </si>
  <si>
    <t>COURGETTES</t>
  </si>
  <si>
    <t>Courgettes</t>
  </si>
  <si>
    <t>POIS CHICHES</t>
  </si>
  <si>
    <t>Pois chiches</t>
  </si>
  <si>
    <t># 660066</t>
  </si>
  <si>
    <t>Poissons</t>
  </si>
  <si>
    <t>Pate à Pain de Mie</t>
  </si>
  <si>
    <t>Terrine de Poisson</t>
  </si>
  <si>
    <t>Saucisson de Foie</t>
  </si>
  <si>
    <t>Mouton</t>
  </si>
  <si>
    <t>ENDIVES</t>
  </si>
  <si>
    <t>Endives</t>
  </si>
  <si>
    <t>POLENTA</t>
  </si>
  <si>
    <t>Polenta</t>
  </si>
  <si>
    <t># FF8080</t>
  </si>
  <si>
    <t># 0066CC</t>
  </si>
  <si>
    <t># CCCCFF</t>
  </si>
  <si>
    <t>Préparations Chaudes</t>
  </si>
  <si>
    <t>Pate à Savarin</t>
  </si>
  <si>
    <t>Terrine de Viande</t>
  </si>
  <si>
    <t>Œufs</t>
  </si>
  <si>
    <t>CŒUR DE PALMIER</t>
  </si>
  <si>
    <t>Cœur de Palmier</t>
  </si>
  <si>
    <t>EPINARDS</t>
  </si>
  <si>
    <t>Epinards</t>
  </si>
  <si>
    <t>RIZ</t>
  </si>
  <si>
    <t>Riz</t>
  </si>
  <si>
    <t>Viandes</t>
  </si>
  <si>
    <t>Pate Levée</t>
  </si>
  <si>
    <t>Terrine de Volaille</t>
  </si>
  <si>
    <t>Poisson</t>
  </si>
  <si>
    <t>FENOUIL</t>
  </si>
  <si>
    <t>Fenouil</t>
  </si>
  <si>
    <t>RUTABAGA</t>
  </si>
  <si>
    <t>Rutabaga</t>
  </si>
  <si>
    <t>Volailles</t>
  </si>
  <si>
    <t>Pate Sèche</t>
  </si>
  <si>
    <t>Porc</t>
  </si>
  <si>
    <t>COURGE</t>
  </si>
  <si>
    <t>Courge</t>
  </si>
  <si>
    <t>NAVETS</t>
  </si>
  <si>
    <t>Navets</t>
  </si>
  <si>
    <t>SEMOULE</t>
  </si>
  <si>
    <t>Semoule</t>
  </si>
  <si>
    <t>Potage</t>
  </si>
  <si>
    <t>Pate Sucrée</t>
  </si>
  <si>
    <t>Poule</t>
  </si>
  <si>
    <t>OIGNONS</t>
  </si>
  <si>
    <t>Oignons</t>
  </si>
  <si>
    <t>TOPINAMBOUR</t>
  </si>
  <si>
    <t>Topinambour</t>
  </si>
  <si>
    <t>Pates A….</t>
  </si>
  <si>
    <t>Poulet</t>
  </si>
  <si>
    <t>CROSNE</t>
  </si>
  <si>
    <t>Crosne</t>
  </si>
  <si>
    <t>POIVRONS JAUNES</t>
  </si>
  <si>
    <t>Poivrons jaunes</t>
  </si>
  <si>
    <t>Pates de Fruits</t>
  </si>
  <si>
    <t>Veau</t>
  </si>
  <si>
    <t>POIVRONS ROUGES</t>
  </si>
  <si>
    <t>Poivrons rouges</t>
  </si>
  <si>
    <t>Sauté</t>
  </si>
  <si>
    <t>Petits Fours</t>
  </si>
  <si>
    <t>POIVRONS VERTS</t>
  </si>
  <si>
    <t>Poivrons verts</t>
  </si>
  <si>
    <t>Râgout</t>
  </si>
  <si>
    <t>Pudding</t>
  </si>
  <si>
    <t>RADIS NOIRS</t>
  </si>
  <si>
    <t>Radis noirs</t>
  </si>
  <si>
    <t>Gratin</t>
  </si>
  <si>
    <t>Vacherin</t>
  </si>
  <si>
    <t>RADIS ROSES</t>
  </si>
  <si>
    <t>Radis roses</t>
  </si>
  <si>
    <t>SAL.BATAVIA</t>
  </si>
  <si>
    <t>Sal.Batavia</t>
  </si>
  <si>
    <t>PATISSON</t>
  </si>
  <si>
    <t>Patisson</t>
  </si>
  <si>
    <t>SAL.CHICORÉE</t>
  </si>
  <si>
    <t>Sal.Chicorée</t>
  </si>
  <si>
    <t>SAL.CRESSON</t>
  </si>
  <si>
    <t>Sal.Cresson</t>
  </si>
  <si>
    <t>SAL.ENDIVE</t>
  </si>
  <si>
    <t>Sal.Endive</t>
  </si>
  <si>
    <t>SAL.FEUILLE DE CHÊNE</t>
  </si>
  <si>
    <t>Sal.Feuille de chêne</t>
  </si>
  <si>
    <t>POTIRON</t>
  </si>
  <si>
    <t>Potiron</t>
  </si>
  <si>
    <t>SAL.FRISÉE</t>
  </si>
  <si>
    <t>Sal.Frisée</t>
  </si>
  <si>
    <t>POUSSES DE BAMBOU</t>
  </si>
  <si>
    <t>Pousses de bambou</t>
  </si>
  <si>
    <t>SAL.ICEBERG</t>
  </si>
  <si>
    <t>Sal.Iceberg</t>
  </si>
  <si>
    <t>SAL.KRISETTE</t>
  </si>
  <si>
    <t>Sal.Krisette</t>
  </si>
  <si>
    <t>SAL.LAITUE</t>
  </si>
  <si>
    <t>Sal.Laitue</t>
  </si>
  <si>
    <t>SALADE</t>
  </si>
  <si>
    <t>Salade</t>
  </si>
  <si>
    <t>SAL.LOLA ROSA</t>
  </si>
  <si>
    <t>Sal.Lola rosa</t>
  </si>
  <si>
    <t>SALSIFIS</t>
  </si>
  <si>
    <t>Salsifis</t>
  </si>
  <si>
    <t>SAL.MÂCHE</t>
  </si>
  <si>
    <t>Sal.Mâche</t>
  </si>
  <si>
    <t>SOJA</t>
  </si>
  <si>
    <t>Soja</t>
  </si>
  <si>
    <t>SAL.MESCLUN</t>
  </si>
  <si>
    <t>Sal.Mesclun</t>
  </si>
  <si>
    <t>TOMATES CERISES</t>
  </si>
  <si>
    <t>Tomates cerises</t>
  </si>
  <si>
    <t>SAL.PISSENLIT</t>
  </si>
  <si>
    <t>Sal.Pissenlit</t>
  </si>
  <si>
    <t>TOMATES MARMANDE</t>
  </si>
  <si>
    <t>Tomates Marmande</t>
  </si>
  <si>
    <t>SAL.ROMAINE</t>
  </si>
  <si>
    <t>Sal.Romaine</t>
  </si>
  <si>
    <t>TOMATES OLIVETTE</t>
  </si>
  <si>
    <t>Tomates olivette</t>
  </si>
  <si>
    <t>SAL.SCAROLE</t>
  </si>
  <si>
    <t>Sal.Scarole</t>
  </si>
  <si>
    <t>TOMATES ROMAINE</t>
  </si>
  <si>
    <t>Tomates Romaine</t>
  </si>
  <si>
    <t>SAL.TRÉVISE</t>
  </si>
  <si>
    <t>Sal.Trévise</t>
  </si>
  <si>
    <t>SALADES COMPOSÉES</t>
  </si>
  <si>
    <t>Salades composées</t>
  </si>
  <si>
    <t>TOMATES</t>
  </si>
  <si>
    <t>Tomates</t>
  </si>
  <si>
    <t>p</t>
  </si>
  <si>
    <t>q</t>
  </si>
  <si>
    <t>Z</t>
  </si>
  <si>
    <t>³</t>
  </si>
  <si>
    <t>cm³ </t>
  </si>
  <si>
    <t>M³ </t>
  </si>
  <si>
    <t>m³ </t>
  </si>
  <si>
    <t>le ³ se fait en tapant alt+0179</t>
  </si>
  <si>
    <t>Police Wingdings 3</t>
  </si>
  <si>
    <t>²</t>
  </si>
  <si>
    <t xml:space="preserve">cm² </t>
  </si>
  <si>
    <t xml:space="preserve">M² </t>
  </si>
  <si>
    <t xml:space="preserve">m² </t>
  </si>
  <si>
    <t>le ² se fait en tapant alt+0178</t>
  </si>
  <si>
    <t>u</t>
  </si>
  <si>
    <t>t</t>
  </si>
  <si>
    <t>X</t>
  </si>
  <si>
    <t>ou copier-coller</t>
  </si>
  <si>
    <t>Format | cellule | personnalisé | 0" cm³"</t>
  </si>
  <si>
    <t>0.00\ " cm³"</t>
  </si>
  <si>
    <t xml:space="preserve"> ⏺ ⏭ ⏮ ⏩ ⏪ ⏫ ⏬ ◀️ 🔼 🔽 ➡️ ⬅️ ⬆️ ⬇️ ↗️ ↘️ ↙️ ↖️ ↕️ ↔️ ↪️ ↩️ ⤴️ ⤵️ 🔀 🔁 🔂 🔄 🔃 🎵 🎶 ➕ ➖ ➗ ✖️ </t>
  </si>
  <si>
    <t>🚾 ♿️ 🅿️ 🛗 🈳 🈂️ 🛂 🛃 🛄 🛅 🚹 🚺 🚼 ⚧ 🚻 🚮 🎦 📶 🈁 🔣 ℹ️ 🔤 🔡 🔠 🆖 🆗 🆙 🆒 🆕 🆓 0️⃣ 1️⃣ 2️⃣ 3️⃣ 4️⃣ 5️⃣ 6️⃣ 7️⃣ 8️⃣ 9️⃣ 🔟 🔢 #️⃣ *️⃣ ⏏️ ▶️ ⏸ ⏯ ⏹</t>
  </si>
  <si>
    <t>cliquez sur la colonne  D et copiez dans la barre de formules l'émoticone qui vous intéresse choisissez la police de caractères et la couleur qui vous conviennent</t>
  </si>
  <si>
    <t xml:space="preserve"> 🍶 🍺 🍻 🥂 🍷 🥃 🍸 🍹 🧉 🍾 🧊 🥄 🍴 🍽 🥣 🥡 🥢 🧂</t>
  </si>
  <si>
    <t xml:space="preserve"> 🫓 🥪 🥙 🧆 🌮 🌯 🫔 🥗 🥘 🫕 🥫 🍝 🍜 🍲 🍛 🍣 🍱 🥟 🦪 🍤 🍙 🍚 🍘 🍥 🥠 🥮 🍢 🍡 🍧 🍨 🍦 🥧 🧁 🍰 🎂 🍮 🍭 🍬 🍫 🍿 🍩 🍪 🌰 🥜 🍯 🥛 🍼 🫖 ☕️ 🍵 🧃 🥤 🧋</t>
  </si>
  <si>
    <t>🍏 🍎 🍐 🍊 🍋 🍌 🍉 🍇 🍓 🫐 🍈 🍒 🍑 🥭 🍍 🥥 🥝 🍅 🍆 🥑 🥦 🥬 🥒 🌶 🫑 🌽 🥕 🫒 🧄 🧅 🥔 🍠 🥐 🥯 🍞 🥖 🥨 🧀 🥚 🍳 🧈 🥞 🧇 🥓 🥩 🍗 🍖 🦴 🌭 🍔 🍟 🍕</t>
  </si>
  <si>
    <t>Police &gt; Segoe UI Emoji</t>
  </si>
  <si>
    <t>Φ</t>
  </si>
  <si>
    <t>▲</t>
  </si>
  <si>
    <t>◄</t>
  </si>
  <si>
    <t>ø</t>
  </si>
  <si>
    <t>¾</t>
  </si>
  <si>
    <t>½</t>
  </si>
  <si>
    <t>¼</t>
  </si>
  <si>
    <t>»</t>
  </si>
  <si>
    <t>±</t>
  </si>
  <si>
    <t>≈</t>
  </si>
  <si>
    <t>‰</t>
  </si>
  <si>
    <t>@</t>
  </si>
  <si>
    <t>&amp;</t>
  </si>
  <si>
    <t>%</t>
  </si>
  <si>
    <t>#</t>
  </si>
  <si>
    <t>"</t>
  </si>
  <si>
    <t>!</t>
  </si>
  <si>
    <t>https://www.automateexcel.com/fr/how-to/que-signifient-les-symboles-etc-dans-les-formules-excel-et-google-sheets/</t>
  </si>
  <si>
    <t>des caractères spéciaux</t>
  </si>
  <si>
    <t>🅰🅱🅲🅳🅴🅵🅶🅷🅸🅹🅺🅻🅼🅽🅾🅿🆀🆁🆂🆃🆄🆅🆆🆇🆈🆉</t>
  </si>
  <si>
    <t>🅐🅑🅒🅓🅔🅕🅖🅗🅘🅙🅚🅛🅜🅝🅞🅟🅠🅡🅢🅣🅤🅥🅦🅧🅨🅩</t>
  </si>
  <si>
    <t>https://www.bonbache.fr/syntheses-graphiques-excel-avec-les-emoticones-499.html</t>
  </si>
  <si>
    <t>ⓐ ⓑ ⓒ ⓓ ⓔ ⓕ ⓕ ⓗ ⓗ ⓘ ⓙ ⓚ ⓛ ⓜ ⓝ ⓞ ⓟ ⓠ ⓡ ⓡ ⓣ ⓤ ⓥ ⓦ ⓧ ⓨ ⓩ minuscules</t>
  </si>
  <si>
    <t>Illustrations avec les émojis</t>
  </si>
  <si>
    <t>Ⓐ Ⓑ Ⓒ Ⓓ Ⓔ Ⓕ Ⓖ Ⓗ Ⓘ Ⓙ Ⓚ Ⓛ Ⓜ Ⓝ Ⓞ Ⓟ Ⓠ Ⓡ Ⓢ Ⓣ Ⓤ Ⓥ Ⓦ Ⓧ Ⓧ Ⓩ MAJUSCULES</t>
  </si>
  <si>
    <t>cliquez sur la colonne  C et sélectionnez dans la barre de formule le numéro ou la lettre qui vous intéresse choisissez la police de caractères et la couleur qui vous conviennent</t>
  </si>
  <si>
    <t>couleur de police blanc sur fond gris à modifier pour vos documents</t>
  </si>
  <si>
    <t>Monétaire</t>
  </si>
  <si>
    <t>20</t>
  </si>
  <si>
    <t>19</t>
  </si>
  <si>
    <t>18</t>
  </si>
  <si>
    <t>17</t>
  </si>
  <si>
    <t>16</t>
  </si>
  <si>
    <t>15</t>
  </si>
  <si>
    <t>14</t>
  </si>
  <si>
    <t>13</t>
  </si>
  <si>
    <t>12</t>
  </si>
  <si>
    <t>11</t>
  </si>
  <si>
    <t>10</t>
  </si>
  <si>
    <t>9</t>
  </si>
  <si>
    <t>8</t>
  </si>
  <si>
    <t>7</t>
  </si>
  <si>
    <t>6</t>
  </si>
  <si>
    <t>5</t>
  </si>
  <si>
    <t>4</t>
  </si>
  <si>
    <t>3</t>
  </si>
  <si>
    <t>2</t>
  </si>
  <si>
    <t>⓴</t>
  </si>
  <si>
    <t>⓳</t>
  </si>
  <si>
    <t>⓲</t>
  </si>
  <si>
    <t>⓱</t>
  </si>
  <si>
    <t>⓰</t>
  </si>
  <si>
    <t>⓯</t>
  </si>
  <si>
    <t>⓮</t>
  </si>
  <si>
    <t>⓭</t>
  </si>
  <si>
    <t>⓬</t>
  </si>
  <si>
    <t>❿</t>
  </si>
  <si>
    <t>❽</t>
  </si>
  <si>
    <t>❼</t>
  </si>
  <si>
    <t>❻</t>
  </si>
  <si>
    <t>❺</t>
  </si>
  <si>
    <t>Une numérotation avec couleur de police modifiable</t>
  </si>
  <si>
    <t>VRINDA   Vrinda</t>
  </si>
  <si>
    <t>TW CEN MT  Tw Cen MT</t>
  </si>
  <si>
    <t>TRBUCHET MF  Trébuchet MF</t>
  </si>
  <si>
    <t>TIMES NEW ROMAN Times New Roman</t>
  </si>
  <si>
    <t>TAHOMA   Tahoma</t>
  </si>
  <si>
    <t>PALATINO LINOTYPE  Palatino Linotype</t>
  </si>
  <si>
    <t>GIL SANS MT  Gill Sans MT</t>
  </si>
  <si>
    <t>COMIC SANS MF  Comic Sans MF</t>
  </si>
  <si>
    <t>ARIAL NARROW    Arial Narrow</t>
  </si>
  <si>
    <t>Autres polices à découvrir</t>
  </si>
  <si>
    <t>personnalisés &gt;</t>
  </si>
  <si>
    <t>VERDANA</t>
  </si>
  <si>
    <t>ROCKWELL</t>
  </si>
  <si>
    <t>CALIBRI</t>
  </si>
  <si>
    <t>ARIAL</t>
  </si>
  <si>
    <t>15.5 &gt;</t>
  </si>
  <si>
    <t>Verdana</t>
  </si>
  <si>
    <t>Rockwell</t>
  </si>
  <si>
    <t>Calibri</t>
  </si>
  <si>
    <t>Arial</t>
  </si>
  <si>
    <t>Quelques formats utilisés</t>
  </si>
  <si>
    <t>Quelques polices de caractères utilisées</t>
  </si>
  <si>
    <t>double cliquez sur la pointe de la flèche, cela vous enverra directement à l'emplacement de saisie</t>
  </si>
  <si>
    <t>puis sur la fonction Repérer les antécédants &gt;</t>
  </si>
  <si>
    <t xml:space="preserve"> décocher Afficher un zéro dans les cellules qui ont une valeur nulle</t>
  </si>
  <si>
    <t>pour localiser la cellule correspondante cliquez sur l'onglet FORMULES</t>
  </si>
  <si>
    <t>Pour supprimer l'affichage des zéro sur la fiche cliquez sur : FICHIER &gt; Option &gt; Options avancées &gt;</t>
  </si>
  <si>
    <t>POUR AUDITER LES FORMULES</t>
  </si>
  <si>
    <t>que Cambria MS et peut être utilisée en remplacement.</t>
  </si>
  <si>
    <r>
      <t xml:space="preserve">Caladea (créée comme une </t>
    </r>
    <r>
      <rPr>
        <b/>
        <sz val="14"/>
        <color theme="1"/>
        <rFont val="Cambria"/>
        <family val="1"/>
      </rPr>
      <t>police</t>
    </r>
    <r>
      <rPr>
        <sz val="14"/>
        <color theme="1"/>
        <rFont val="Cambria"/>
        <family val="1"/>
      </rPr>
      <t xml:space="preserve"> supplémentaire de Chrome OS) a les mêmes métriques </t>
    </r>
  </si>
  <si>
    <t>Quelle police avec Cambria ?</t>
  </si>
  <si>
    <r>
      <t xml:space="preserve">La </t>
    </r>
    <r>
      <rPr>
        <b/>
        <sz val="14"/>
        <color theme="1"/>
        <rFont val="Cambria"/>
        <family val="1"/>
      </rPr>
      <t>police</t>
    </r>
    <r>
      <rPr>
        <sz val="14"/>
        <color theme="1"/>
        <rFont val="Cambria"/>
        <family val="1"/>
      </rPr>
      <t xml:space="preserve"> Cambria a été conçue spécifiquement </t>
    </r>
    <r>
      <rPr>
        <b/>
        <sz val="14"/>
        <color theme="1"/>
        <rFont val="Cambria"/>
        <family val="1"/>
      </rPr>
      <t>pour</t>
    </r>
    <r>
      <rPr>
        <sz val="14"/>
        <color theme="1"/>
        <rFont val="Cambria"/>
        <family val="1"/>
      </rPr>
      <t xml:space="preserve"> être lue à l'écran. ...</t>
    </r>
  </si>
  <si>
    <t>Rechercher : Quelle est la police d'écriture la plus classe ?</t>
  </si>
  <si>
    <t>https://laruche.wizbii.com › 17703-meilleure-police-ecritu...</t>
  </si>
  <si>
    <t>Quelle est la meilleure police d'écriture à utiliser pour son CV</t>
  </si>
  <si>
    <t>Garamond a la particularité de toujours mener l'œil là où il doit aller.20 juil. 2015</t>
  </si>
  <si>
    <t xml:space="preserve">aux cadres expérimentés ou aux profils littéraires. </t>
  </si>
  <si>
    <t xml:space="preserve">Garamond. C'est une police facile à lire, proche de l'écriture manuscrite, qui convient parfaitement </t>
  </si>
  <si>
    <t>Quelle est la police d'écriture la plus classe ?</t>
  </si>
  <si>
    <t>Microsoft : par quelle police voudriez-vous remplacer Calibri</t>
  </si>
  <si>
    <t>Calibri - Wikipédia</t>
  </si>
  <si>
    <t>Parmi ces six polices, Calibri est la plus proche de Lucida Grande ou Lucida Sans.</t>
  </si>
  <si>
    <t>Quelle police se rapproche le plus de Calibri ?</t>
  </si>
  <si>
    <t>que sur une feuille de papier ou l'écran moins imposant d'un smartphone.2 mai 2021</t>
  </si>
  <si>
    <t xml:space="preserve">avec une allure équilibrée et qui pouvait passer aussi bien sur un grand écran d'ordinateur </t>
  </si>
  <si>
    <t xml:space="preserve">Calibri était effectivement considéré comme une police lisible sur des documents assez courts, </t>
  </si>
  <si>
    <t>Pourquoi choisir la police Calibri ?</t>
  </si>
  <si>
    <t xml:space="preserve"> lettre A = A65 </t>
  </si>
  <si>
    <t>excel Suite automatique de lettres au-delà de Z</t>
  </si>
  <si>
    <t>je n'ai pas cette police</t>
  </si>
  <si>
    <t>Les 10 polices alternatives à Helvetica - Extensis</t>
  </si>
  <si>
    <t>Demandez à ChatGPT de vous traduire la formule en Excel français</t>
  </si>
  <si>
    <t>https://fr.maisfontes.com/aktiv-grotesk-w01.police</t>
  </si>
  <si>
    <t>https://fr.extendoffice.com/documents/excel/4027-excel-increase-letter-by-one.html</t>
  </si>
  <si>
    <t xml:space="preserve"> face au succès persistant des polices grotesques sans empattement telles que Helvetica et Arial.1 mars 2022</t>
  </si>
  <si>
    <t>Comment augmenter automatiquement la lettre d'une unité pour obtenir la lettre suivante dans Excel?</t>
  </si>
  <si>
    <t>ou Arial</t>
  </si>
  <si>
    <r>
      <t>Aktiv Grotesk</t>
    </r>
    <r>
      <rPr>
        <sz val="14"/>
        <color theme="1"/>
        <rFont val="Calibri"/>
        <family val="2"/>
        <scheme val="minor"/>
      </rPr>
      <t xml:space="preserve"> (16 styles) : créée en 2010, Aktiv Grotesk est la solution apportée par Bruno Maag</t>
    </r>
  </si>
  <si>
    <t>Quelle police ressemble le plus à Helvetica ?</t>
  </si>
  <si>
    <t>je n'ai pas Helvetica sur Excel</t>
  </si>
  <si>
    <t>Helvetica - Wikipédia</t>
  </si>
  <si>
    <t>E etc…</t>
  </si>
  <si>
    <t>D</t>
  </si>
  <si>
    <t>C</t>
  </si>
  <si>
    <t>B</t>
  </si>
  <si>
    <t>même si la société a demandé la création de l'Arial en remplacement d'Helvetica en mesure de réduction des coûts.</t>
  </si>
  <si>
    <t xml:space="preserve"> Pour l'anecdote, la police qui compose le logotype Microsoft est également Helvetica, </t>
  </si>
  <si>
    <t>Coller la formule ci-dessous dans une cellule puis</t>
  </si>
  <si>
    <r>
      <t xml:space="preserve">On retrouve également cette police </t>
    </r>
    <r>
      <rPr>
        <b/>
        <sz val="14"/>
        <color theme="1"/>
        <rFont val="Arial"/>
        <family val="2"/>
      </rPr>
      <t>dans des documents officiels, ou de la signalétique</t>
    </r>
    <r>
      <rPr>
        <sz val="14"/>
        <color theme="1"/>
        <rFont val="Arial"/>
        <family val="2"/>
      </rPr>
      <t>, et ce, partout dans le monde.</t>
    </r>
  </si>
  <si>
    <t>Où trouver la police Helvetica ?</t>
  </si>
  <si>
    <t>un lien rompu ou devenu obsolète…..pas de panique…Google saura vous retrouver un document équivalent</t>
  </si>
  <si>
    <t>Je remercie chaleureusement les internautes passionnés qui élaborent et proposent des formules et fonctions imbriquées</t>
  </si>
  <si>
    <t xml:space="preserve">Joël LEBOUCHER </t>
  </si>
  <si>
    <t>6 Magasinier</t>
  </si>
  <si>
    <t>5 Cuisiniers</t>
  </si>
  <si>
    <t xml:space="preserve"> Quoi ? Saisissez Morceux - tranches- portions - pièces - cerises etc….....le contenant saisissez  gastro(s) 1/1 -  grille(s) - plat(s) - louche(s) etc..</t>
  </si>
  <si>
    <t>4 Directeur</t>
  </si>
  <si>
    <t>par portion</t>
  </si>
  <si>
    <t>https://excel-exercice.com/comment-faire-une-liste-alphabetique-automatique/</t>
  </si>
  <si>
    <t>3 Responsable qualité</t>
  </si>
  <si>
    <t>Vidéo tutorielle pour faire une liste alphabétique</t>
  </si>
  <si>
    <t>2 Chef</t>
  </si>
  <si>
    <t>Barquette(s)</t>
  </si>
  <si>
    <t>Quantité p.p.</t>
  </si>
  <si>
    <t>Effectifs</t>
  </si>
  <si>
    <t>https://cellulexcel.blogspot.com/p/blog-page_16.html</t>
  </si>
  <si>
    <t>1 Archivage</t>
  </si>
  <si>
    <t>Champ d’application ou circuit des documents</t>
  </si>
  <si>
    <t>dans 1 contenant</t>
  </si>
  <si>
    <t>CONDITIONNEMENT</t>
  </si>
  <si>
    <t>https://www.youtube.com/watch?v=FZwdUZUwnuI</t>
  </si>
  <si>
    <t>Champ d’application ou circuit CCR 1- 2-3-5-6</t>
  </si>
  <si>
    <t>Listes automatiques et séries de nombres dans Excel</t>
  </si>
  <si>
    <t>https://dupala.be/upload/files/141_Pages-de-D-un-e-prof-a-l-autre-Numero-71-Octobre-2014-page15-16.pdf</t>
  </si>
  <si>
    <t>https://www.youtube.com/watch?app=desktop&amp;v=Yuy1jisXErY</t>
  </si>
  <si>
    <t>Recettes !  Le français des sciences</t>
  </si>
  <si>
    <t>Suites automatiques des lettres de l'alphabet avec Excel jusqu’à Z puis AA;AB etc</t>
  </si>
  <si>
    <t>si vous copiez cette formule avec le signe = vous aurez une erreur #REF!</t>
  </si>
  <si>
    <t>SI(LIGNE(A1)&lt;=26;CAR(LIGNE(A1)+64);CAR(ENT((LIGNE(A1)-26-1)/26)+65)&amp;CAR(MOD(LIGNE(A1)-1;26)+65))</t>
  </si>
  <si>
    <t>Cliquez aussi sur les liens du net</t>
  </si>
  <si>
    <t>et tirez la poignée vers le bas</t>
  </si>
  <si>
    <t>https://fr.vecteezy.com/video/5480445-appuyer-sur-la-touche-entree-sur-le-clavier-d-un-ordinateur-de-bureau</t>
  </si>
  <si>
    <t>positionnez vous en fin de formule puis appuyez sur entrée du clavier</t>
  </si>
  <si>
    <t xml:space="preserve">SANS le signe = puis ajoutez le signe = au début </t>
  </si>
  <si>
    <t>collez cette formule ou vous voulez dans votre document</t>
  </si>
  <si>
    <t>suite automatique de A à AZ et plus</t>
  </si>
  <si>
    <t>environ</t>
  </si>
  <si>
    <t>à vue de nez</t>
  </si>
  <si>
    <t>au pif</t>
  </si>
  <si>
    <t>à la louche</t>
  </si>
  <si>
    <t>l'Institut du doigt mouillé</t>
  </si>
  <si>
    <t>Lien&gt;</t>
  </si>
  <si>
    <t>et</t>
  </si>
  <si>
    <t>https://savour.eu/portfolio/pifometrie/</t>
  </si>
  <si>
    <t xml:space="preserve"> la Piffométrie</t>
  </si>
  <si>
    <t xml:space="preserve">si les fiches  vous "barbent" vous avez </t>
  </si>
  <si>
    <t>Constituez vous des répertoires par lettres Alphabétiques</t>
  </si>
  <si>
    <t>entre la numérotation et l'identification Alpha</t>
  </si>
  <si>
    <t>J'ai réuni dans ce document quelques exemples pour vous motiver à utiliser ou a créer vos documents</t>
  </si>
  <si>
    <t>Des liens….des formats….des formules et des tableaux</t>
  </si>
  <si>
    <t>https://www.appvizer.fr/magazine/collaboration/km/gestion-des-connaissances</t>
  </si>
  <si>
    <t>A vous de les faire évoluer  et de les modifier pour votre utilisation.......</t>
  </si>
  <si>
    <t xml:space="preserve">de formules et fonctions Excel mises sur le net par des passionnés </t>
  </si>
  <si>
    <t>NOUVELLE VERSION V enrichie</t>
  </si>
  <si>
    <t>Certaines fiches sont conçues pour s’imprimer en format A4 avec une fiche de progression sur une seconde page, idéale pour un suivi détaillé.</t>
  </si>
  <si>
    <t xml:space="preserve">Enfin, n’oubliez pas de partager vos connaissances et vos compétences acquises par l'expérience : </t>
  </si>
  <si>
    <t>vos savoir-faire peuvent bénéficier à de nombreuses personnes et les aider dans leur quotidien</t>
  </si>
  <si>
    <t xml:space="preserve">N’oubliez pas de partager vos connaissances et vos compétences acquises par l'expérience : </t>
  </si>
  <si>
    <t xml:space="preserve"> tirez sur la poignée vers le bas</t>
  </si>
  <si>
    <t>Annule - remplace ou complète les versions précédentes</t>
  </si>
  <si>
    <r>
      <t>Tirez la poignée de recopie vers la droite</t>
    </r>
    <r>
      <rPr>
        <sz val="20"/>
        <color theme="0"/>
        <rFont val="Calibri"/>
        <family val="2"/>
        <scheme val="minor"/>
      </rPr>
      <t xml:space="preserve"> pour étendre la formule aux cellules suivantes </t>
    </r>
  </si>
  <si>
    <t>Col.1</t>
  </si>
  <si>
    <t>◄ Masquez les 3 colonnes</t>
  </si>
  <si>
    <t>Masquez ces 8 colonnes</t>
  </si>
  <si>
    <t>REPERTOIRE</t>
  </si>
  <si>
    <t>ARCHIVAGE ET CLASSEMENT utilisez le Filtre de l'onglet Données</t>
  </si>
  <si>
    <t>Recette</t>
  </si>
  <si>
    <t>ff. pour fiche de fabrication</t>
  </si>
  <si>
    <t>emplacement pour saisir du texte</t>
  </si>
  <si>
    <t xml:space="preserve">pour le classement vous avez plusieurs options </t>
  </si>
  <si>
    <t>par lettre Alphabétique du nom de la recette ; par ingédients (exemple toutes les recettes avec du Kiwi )</t>
  </si>
  <si>
    <t>par familles ( Viandes - légumes - sauces .charcuterie .dessert etc...etc..) ou ( Porc. mouton.légumes verts.cuidités ...)</t>
  </si>
  <si>
    <t>Nom des feuilles Répertoire A . Répertoire B....ou Entrées froides. Plat chaud. dessert etc...</t>
  </si>
  <si>
    <t>A chacun de choisir son mode de classement : Exemple PÂTE A CIGARETTES à répertorier dans  P ou dans C ?</t>
  </si>
  <si>
    <t xml:space="preserve">A copier et coller dans ⑦ Col.9  </t>
  </si>
  <si>
    <t>Voici un glossaire de termes couramment utilisés dans Excel pour vous aider à utiliser les bons mots :</t>
  </si>
  <si>
    <t>Voici la conversion des termes en français ou leur équivalence :</t>
  </si>
  <si>
    <r>
      <t>1. Cellule</t>
    </r>
    <r>
      <rPr>
        <sz val="11"/>
        <color theme="1"/>
        <rFont val="Calibri"/>
        <family val="2"/>
        <scheme val="minor"/>
      </rPr>
      <t xml:space="preserve"> : Une case individuelle dans une feuille de calcul où les données sont entrées.</t>
    </r>
  </si>
  <si>
    <r>
      <t>1. Cellule</t>
    </r>
    <r>
      <rPr>
        <sz val="11"/>
        <color theme="1"/>
        <rFont val="Calibri"/>
        <family val="2"/>
        <scheme val="minor"/>
      </rPr>
      <t xml:space="preserve"> : Cellule</t>
    </r>
  </si>
  <si>
    <r>
      <t>2. Feuille de calcul</t>
    </r>
    <r>
      <rPr>
        <sz val="11"/>
        <color theme="1"/>
        <rFont val="Calibri"/>
        <family val="2"/>
        <scheme val="minor"/>
      </rPr>
      <t xml:space="preserve"> : Un document Excel composé de cellules organisées en lignes et colonnes.</t>
    </r>
  </si>
  <si>
    <r>
      <t>2. Feuille de calcul</t>
    </r>
    <r>
      <rPr>
        <sz val="11"/>
        <color theme="1"/>
        <rFont val="Calibri"/>
        <family val="2"/>
        <scheme val="minor"/>
      </rPr>
      <t xml:space="preserve"> : Feuille de calcul</t>
    </r>
  </si>
  <si>
    <r>
      <t>3. Classeur</t>
    </r>
    <r>
      <rPr>
        <sz val="11"/>
        <color theme="1"/>
        <rFont val="Calibri"/>
        <family val="2"/>
        <scheme val="minor"/>
      </rPr>
      <t xml:space="preserve"> : Un fichier Excel qui peut contenir une ou plusieurs feuilles de calcul.</t>
    </r>
  </si>
  <si>
    <r>
      <t>3. Classeur</t>
    </r>
    <r>
      <rPr>
        <sz val="11"/>
        <color theme="1"/>
        <rFont val="Calibri"/>
        <family val="2"/>
        <scheme val="minor"/>
      </rPr>
      <t xml:space="preserve"> : Classeur</t>
    </r>
  </si>
  <si>
    <r>
      <t>4. Ligne</t>
    </r>
    <r>
      <rPr>
        <sz val="11"/>
        <color theme="1"/>
        <rFont val="Calibri"/>
        <family val="2"/>
        <scheme val="minor"/>
      </rPr>
      <t xml:space="preserve"> : Une rangée horizontale de cellules dans une feuille de calcul.</t>
    </r>
  </si>
  <si>
    <r>
      <t>4. Ligne</t>
    </r>
    <r>
      <rPr>
        <sz val="11"/>
        <color theme="1"/>
        <rFont val="Calibri"/>
        <family val="2"/>
        <scheme val="minor"/>
      </rPr>
      <t xml:space="preserve"> : Ligne</t>
    </r>
  </si>
  <si>
    <r>
      <t>5. Colonne</t>
    </r>
    <r>
      <rPr>
        <sz val="11"/>
        <color theme="1"/>
        <rFont val="Calibri"/>
        <family val="2"/>
        <scheme val="minor"/>
      </rPr>
      <t xml:space="preserve"> : Une rangée verticale de cellules dans une feuille de calcul.</t>
    </r>
  </si>
  <si>
    <r>
      <t>5. Colonne</t>
    </r>
    <r>
      <rPr>
        <sz val="11"/>
        <color theme="1"/>
        <rFont val="Calibri"/>
        <family val="2"/>
        <scheme val="minor"/>
      </rPr>
      <t xml:space="preserve"> : Colonne</t>
    </r>
  </si>
  <si>
    <r>
      <t>6. Plage de cellules</t>
    </r>
    <r>
      <rPr>
        <sz val="11"/>
        <color theme="1"/>
        <rFont val="Calibri"/>
        <family val="2"/>
        <scheme val="minor"/>
      </rPr>
      <t xml:space="preserve"> : Un groupe de cellules contiguës.</t>
    </r>
  </si>
  <si>
    <r>
      <t>6. Plage de cellules</t>
    </r>
    <r>
      <rPr>
        <sz val="11"/>
        <color theme="1"/>
        <rFont val="Calibri"/>
        <family val="2"/>
        <scheme val="minor"/>
      </rPr>
      <t xml:space="preserve"> : Plage de cellules</t>
    </r>
  </si>
  <si>
    <r>
      <t>7. Formule</t>
    </r>
    <r>
      <rPr>
        <sz val="11"/>
        <color theme="1"/>
        <rFont val="Calibri"/>
        <family val="2"/>
        <scheme val="minor"/>
      </rPr>
      <t xml:space="preserve"> : Une expression qui effectue des calculs ou des manipulations de données.</t>
    </r>
  </si>
  <si>
    <r>
      <t>7. Formule</t>
    </r>
    <r>
      <rPr>
        <sz val="11"/>
        <color theme="1"/>
        <rFont val="Calibri"/>
        <family val="2"/>
        <scheme val="minor"/>
      </rPr>
      <t xml:space="preserve"> : Formule</t>
    </r>
  </si>
  <si>
    <r>
      <t>8. Fonction</t>
    </r>
    <r>
      <rPr>
        <sz val="11"/>
        <color theme="1"/>
        <rFont val="Calibri"/>
        <family val="2"/>
        <scheme val="minor"/>
      </rPr>
      <t xml:space="preserve"> : Une formule prédéfinie qui effectue des calculs spécifiques.</t>
    </r>
  </si>
  <si>
    <r>
      <t>8. Fonction</t>
    </r>
    <r>
      <rPr>
        <sz val="11"/>
        <color theme="1"/>
        <rFont val="Calibri"/>
        <family val="2"/>
        <scheme val="minor"/>
      </rPr>
      <t xml:space="preserve"> : Fonction</t>
    </r>
  </si>
  <si>
    <r>
      <t>9. Tableau</t>
    </r>
    <r>
      <rPr>
        <sz val="11"/>
        <color theme="1"/>
        <rFont val="Calibri"/>
        <family val="2"/>
        <scheme val="minor"/>
      </rPr>
      <t xml:space="preserve"> : Une structure organisée de données dans une feuille de calcul.</t>
    </r>
  </si>
  <si>
    <r>
      <t>9. Tableau</t>
    </r>
    <r>
      <rPr>
        <sz val="11"/>
        <color theme="1"/>
        <rFont val="Calibri"/>
        <family val="2"/>
        <scheme val="minor"/>
      </rPr>
      <t xml:space="preserve"> : Tableau</t>
    </r>
  </si>
  <si>
    <r>
      <t>10. Graphique</t>
    </r>
    <r>
      <rPr>
        <sz val="11"/>
        <color theme="1"/>
        <rFont val="Calibri"/>
        <family val="2"/>
        <scheme val="minor"/>
      </rPr>
      <t xml:space="preserve"> : Une représentation visuelle des données sous forme de graphique ou de diagramme.</t>
    </r>
  </si>
  <si>
    <r>
      <t>10. Graphique</t>
    </r>
    <r>
      <rPr>
        <sz val="11"/>
        <color theme="1"/>
        <rFont val="Calibri"/>
        <family val="2"/>
        <scheme val="minor"/>
      </rPr>
      <t xml:space="preserve"> : Graphique</t>
    </r>
  </si>
  <si>
    <r>
      <t>11. PivotTable</t>
    </r>
    <r>
      <rPr>
        <sz val="11"/>
        <color theme="1"/>
        <rFont val="Calibri"/>
        <family val="2"/>
        <scheme val="minor"/>
      </rPr>
      <t xml:space="preserve"> : Un outil d'analyse de données qui permet de résumer, d'analyser, d'explorer et de présenter des données.</t>
    </r>
  </si>
  <si>
    <r>
      <t>11. PivotTable</t>
    </r>
    <r>
      <rPr>
        <sz val="11"/>
        <color theme="1"/>
        <rFont val="Calibri"/>
        <family val="2"/>
        <scheme val="minor"/>
      </rPr>
      <t xml:space="preserve"> : Tableau croisé dynamique</t>
    </r>
  </si>
  <si>
    <r>
      <t>12. Macro</t>
    </r>
    <r>
      <rPr>
        <sz val="11"/>
        <color theme="1"/>
        <rFont val="Calibri"/>
        <family val="2"/>
        <scheme val="minor"/>
      </rPr>
      <t xml:space="preserve"> : Une série d'instructions automatisées qui peuvent être exécutées pour effectuer des tâches répétitives.</t>
    </r>
  </si>
  <si>
    <r>
      <t>12. Macro</t>
    </r>
    <r>
      <rPr>
        <sz val="11"/>
        <color theme="1"/>
        <rFont val="Calibri"/>
        <family val="2"/>
        <scheme val="minor"/>
      </rPr>
      <t xml:space="preserve"> : Macro</t>
    </r>
  </si>
  <si>
    <r>
      <t>13. Filtrer</t>
    </r>
    <r>
      <rPr>
        <sz val="11"/>
        <color theme="1"/>
        <rFont val="Calibri"/>
        <family val="2"/>
        <scheme val="minor"/>
      </rPr>
      <t xml:space="preserve"> : Afficher uniquement les données qui répondent à certains critères.</t>
    </r>
  </si>
  <si>
    <r>
      <t>13. Filtrer</t>
    </r>
    <r>
      <rPr>
        <sz val="11"/>
        <color theme="1"/>
        <rFont val="Calibri"/>
        <family val="2"/>
        <scheme val="minor"/>
      </rPr>
      <t xml:space="preserve"> : Filtrer</t>
    </r>
  </si>
  <si>
    <r>
      <t>14. Trier</t>
    </r>
    <r>
      <rPr>
        <sz val="11"/>
        <color theme="1"/>
        <rFont val="Calibri"/>
        <family val="2"/>
        <scheme val="minor"/>
      </rPr>
      <t xml:space="preserve"> : Organiser les données dans un ordre spécifique (croissant, décroissant, etc.).</t>
    </r>
  </si>
  <si>
    <r>
      <t>14. Trier</t>
    </r>
    <r>
      <rPr>
        <sz val="11"/>
        <color theme="1"/>
        <rFont val="Calibri"/>
        <family val="2"/>
        <scheme val="minor"/>
      </rPr>
      <t xml:space="preserve"> : Trier</t>
    </r>
  </si>
  <si>
    <r>
      <t>15. Conditional Formatting</t>
    </r>
    <r>
      <rPr>
        <sz val="11"/>
        <color theme="1"/>
        <rFont val="Calibri"/>
        <family val="2"/>
        <scheme val="minor"/>
      </rPr>
      <t xml:space="preserve"> (Formatage conditionnel) : Appliquer des formats spécifiques aux cellules en fonction de certaines conditions.</t>
    </r>
  </si>
  <si>
    <r>
      <t>15. Conditional Formatting</t>
    </r>
    <r>
      <rPr>
        <sz val="11"/>
        <color theme="1"/>
        <rFont val="Calibri"/>
        <family val="2"/>
        <scheme val="minor"/>
      </rPr>
      <t xml:space="preserve"> : Mise en forme conditionnelle</t>
    </r>
  </si>
  <si>
    <r>
      <t>16. Data Validation</t>
    </r>
    <r>
      <rPr>
        <sz val="11"/>
        <color theme="1"/>
        <rFont val="Calibri"/>
        <family val="2"/>
        <scheme val="minor"/>
      </rPr>
      <t xml:space="preserve"> (Validation des données) : Limiter les types de données qui peuvent être entrées dans une cellule.</t>
    </r>
  </si>
  <si>
    <r>
      <t>16. Data Validation</t>
    </r>
    <r>
      <rPr>
        <sz val="11"/>
        <color theme="1"/>
        <rFont val="Calibri"/>
        <family val="2"/>
        <scheme val="minor"/>
      </rPr>
      <t xml:space="preserve"> : Validation des données</t>
    </r>
  </si>
  <si>
    <r>
      <t>17. VLOOKUP</t>
    </r>
    <r>
      <rPr>
        <sz val="11"/>
        <color theme="1"/>
        <rFont val="Calibri"/>
        <family val="2"/>
        <scheme val="minor"/>
      </rPr>
      <t xml:space="preserve"> : Une fonction qui recherche une valeur dans la première colonne d'une plage de cellules et renvoie une valeur dans la même ligne d'une colonne spécifiée.</t>
    </r>
  </si>
  <si>
    <r>
      <t>17. VLOOKUP</t>
    </r>
    <r>
      <rPr>
        <sz val="11"/>
        <color theme="1"/>
        <rFont val="Calibri"/>
        <family val="2"/>
        <scheme val="minor"/>
      </rPr>
      <t xml:space="preserve"> : RECHERCHEV</t>
    </r>
  </si>
  <si>
    <r>
      <t>18. SUMIF</t>
    </r>
    <r>
      <rPr>
        <sz val="11"/>
        <color theme="1"/>
        <rFont val="Calibri"/>
        <family val="2"/>
        <scheme val="minor"/>
      </rPr>
      <t xml:space="preserve"> : Une fonction qui additionne les valeurs d'une plage de cellules en fonction de critères spécifiés.</t>
    </r>
  </si>
  <si>
    <r>
      <t>18. SUMIF</t>
    </r>
    <r>
      <rPr>
        <sz val="11"/>
        <color theme="1"/>
        <rFont val="Calibri"/>
        <family val="2"/>
        <scheme val="minor"/>
      </rPr>
      <t xml:space="preserve"> : SOMME.SI</t>
    </r>
  </si>
  <si>
    <r>
      <t>19. COUNTIF</t>
    </r>
    <r>
      <rPr>
        <sz val="11"/>
        <color theme="1"/>
        <rFont val="Calibri"/>
        <family val="2"/>
        <scheme val="minor"/>
      </rPr>
      <t xml:space="preserve"> : Une fonction qui compte le nombre de cellules dans une plage qui répondent à certains critères.</t>
    </r>
  </si>
  <si>
    <r>
      <t>19. COUNTIF</t>
    </r>
    <r>
      <rPr>
        <sz val="11"/>
        <color theme="1"/>
        <rFont val="Calibri"/>
        <family val="2"/>
        <scheme val="minor"/>
      </rPr>
      <t xml:space="preserve"> : NB.SI</t>
    </r>
  </si>
  <si>
    <r>
      <t>20. AVERAGE</t>
    </r>
    <r>
      <rPr>
        <sz val="11"/>
        <color theme="1"/>
        <rFont val="Calibri"/>
        <family val="2"/>
        <scheme val="minor"/>
      </rPr>
      <t xml:space="preserve"> : Une fonction qui calcule la moyenne d'une plage de cellules.</t>
    </r>
  </si>
  <si>
    <r>
      <t>20. AVERAGE</t>
    </r>
    <r>
      <rPr>
        <sz val="11"/>
        <color theme="1"/>
        <rFont val="Calibri"/>
        <family val="2"/>
        <scheme val="minor"/>
      </rPr>
      <t xml:space="preserve"> : MOYENNE</t>
    </r>
  </si>
  <si>
    <r>
      <t>21. MAX</t>
    </r>
    <r>
      <rPr>
        <sz val="11"/>
        <color theme="1"/>
        <rFont val="Calibri"/>
        <family val="2"/>
        <scheme val="minor"/>
      </rPr>
      <t xml:space="preserve"> : Une fonction qui renvoie la valeur maximale d'une plage de cellules.</t>
    </r>
  </si>
  <si>
    <r>
      <t>21. MAX</t>
    </r>
    <r>
      <rPr>
        <sz val="11"/>
        <color theme="1"/>
        <rFont val="Calibri"/>
        <family val="2"/>
        <scheme val="minor"/>
      </rPr>
      <t xml:space="preserve"> : MAX</t>
    </r>
  </si>
  <si>
    <r>
      <t>22. MIN</t>
    </r>
    <r>
      <rPr>
        <sz val="11"/>
        <color theme="1"/>
        <rFont val="Calibri"/>
        <family val="2"/>
        <scheme val="minor"/>
      </rPr>
      <t xml:space="preserve"> : Une fonction qui renvoie la valeur minimale d'une plage de cellules.</t>
    </r>
  </si>
  <si>
    <r>
      <t>22. MIN</t>
    </r>
    <r>
      <rPr>
        <sz val="11"/>
        <color theme="1"/>
        <rFont val="Calibri"/>
        <family val="2"/>
        <scheme val="minor"/>
      </rPr>
      <t xml:space="preserve"> : MIN</t>
    </r>
  </si>
  <si>
    <r>
      <t>23. CONCATENATE</t>
    </r>
    <r>
      <rPr>
        <sz val="11"/>
        <color theme="1"/>
        <rFont val="Calibri"/>
        <family val="2"/>
        <scheme val="minor"/>
      </rPr>
      <t xml:space="preserve"> : Une fonction qui combine plusieurs chaînes de texte en une seule chaîne.</t>
    </r>
  </si>
  <si>
    <r>
      <t>23. CONCATENATE</t>
    </r>
    <r>
      <rPr>
        <sz val="11"/>
        <color theme="1"/>
        <rFont val="Calibri"/>
        <family val="2"/>
        <scheme val="minor"/>
      </rPr>
      <t xml:space="preserve"> : CONCATENER (ou CONCAT dans les versions récentes)</t>
    </r>
  </si>
  <si>
    <r>
      <t>24. IF</t>
    </r>
    <r>
      <rPr>
        <sz val="11"/>
        <color theme="1"/>
        <rFont val="Calibri"/>
        <family val="2"/>
        <scheme val="minor"/>
      </rPr>
      <t xml:space="preserve"> : Une fonction qui effectue différentes actions en fonction de conditions spécifiées.</t>
    </r>
  </si>
  <si>
    <r>
      <t>24. IF</t>
    </r>
    <r>
      <rPr>
        <sz val="11"/>
        <color theme="1"/>
        <rFont val="Calibri"/>
        <family val="2"/>
        <scheme val="minor"/>
      </rPr>
      <t xml:space="preserve"> : SI</t>
    </r>
  </si>
  <si>
    <r>
      <t>25. INDEX</t>
    </r>
    <r>
      <rPr>
        <sz val="11"/>
        <color theme="1"/>
        <rFont val="Calibri"/>
        <family val="2"/>
        <scheme val="minor"/>
      </rPr>
      <t xml:space="preserve"> : Une fonction qui renvoie la valeur d'une cellule spécifique dans une plage de cellules.</t>
    </r>
  </si>
  <si>
    <r>
      <t>25. INDEX</t>
    </r>
    <r>
      <rPr>
        <sz val="11"/>
        <color theme="1"/>
        <rFont val="Calibri"/>
        <family val="2"/>
        <scheme val="minor"/>
      </rPr>
      <t xml:space="preserve"> : INDEX</t>
    </r>
  </si>
  <si>
    <r>
      <t>26. MATCH</t>
    </r>
    <r>
      <rPr>
        <sz val="11"/>
        <color theme="1"/>
        <rFont val="Calibri"/>
        <family val="2"/>
        <scheme val="minor"/>
      </rPr>
      <t xml:space="preserve"> : Une fonction qui renvoie la position relative d'une valeur spécifique dans une plage de cellules.</t>
    </r>
  </si>
  <si>
    <r>
      <t>26. MATCH</t>
    </r>
    <r>
      <rPr>
        <sz val="11"/>
        <color theme="1"/>
        <rFont val="Calibri"/>
        <family val="2"/>
        <scheme val="minor"/>
      </rPr>
      <t xml:space="preserve"> : EQUIV</t>
    </r>
  </si>
  <si>
    <r>
      <t>27. OFFSET</t>
    </r>
    <r>
      <rPr>
        <sz val="11"/>
        <color theme="1"/>
        <rFont val="Calibri"/>
        <family val="2"/>
        <scheme val="minor"/>
      </rPr>
      <t xml:space="preserve"> : Une fonction qui renvoie une référence de cellule qui est un certain nombre de lignes et de colonnes à partir d'une cellule de départ.</t>
    </r>
  </si>
  <si>
    <r>
      <t>27. OFFSET</t>
    </r>
    <r>
      <rPr>
        <sz val="11"/>
        <color theme="1"/>
        <rFont val="Calibri"/>
        <family val="2"/>
        <scheme val="minor"/>
      </rPr>
      <t xml:space="preserve"> : DECALER</t>
    </r>
  </si>
  <si>
    <r>
      <t>28. TEXT</t>
    </r>
    <r>
      <rPr>
        <sz val="11"/>
        <color theme="1"/>
        <rFont val="Calibri"/>
        <family val="2"/>
        <scheme val="minor"/>
      </rPr>
      <t xml:space="preserve"> : Une fonction qui convertit une valeur en texte dans un format spécifié.</t>
    </r>
  </si>
  <si>
    <r>
      <t>28. TEXT</t>
    </r>
    <r>
      <rPr>
        <sz val="11"/>
        <color theme="1"/>
        <rFont val="Calibri"/>
        <family val="2"/>
        <scheme val="minor"/>
      </rPr>
      <t xml:space="preserve"> : TEXTE</t>
    </r>
  </si>
  <si>
    <r>
      <t>29. DATE</t>
    </r>
    <r>
      <rPr>
        <sz val="11"/>
        <color theme="1"/>
        <rFont val="Calibri"/>
        <family val="2"/>
        <scheme val="minor"/>
      </rPr>
      <t xml:space="preserve"> : Une fonction qui renvoie la date sérielle correspondant à une date spécifiée.</t>
    </r>
  </si>
  <si>
    <r>
      <t>29. DATE</t>
    </r>
    <r>
      <rPr>
        <sz val="11"/>
        <color theme="1"/>
        <rFont val="Calibri"/>
        <family val="2"/>
        <scheme val="minor"/>
      </rPr>
      <t xml:space="preserve"> : DATE</t>
    </r>
  </si>
  <si>
    <r>
      <t>30. TIME</t>
    </r>
    <r>
      <rPr>
        <sz val="11"/>
        <color theme="1"/>
        <rFont val="Calibri"/>
        <family val="2"/>
        <scheme val="minor"/>
      </rPr>
      <t xml:space="preserve"> : Une fonction qui renvoie la valeur de temps sérielle correspondant à une heure spécifiée.</t>
    </r>
  </si>
  <si>
    <r>
      <t>30. TIME</t>
    </r>
    <r>
      <rPr>
        <sz val="11"/>
        <color theme="1"/>
        <rFont val="Calibri"/>
        <family val="2"/>
        <scheme val="minor"/>
      </rPr>
      <t xml:space="preserve"> : HEURE</t>
    </r>
  </si>
  <si>
    <t>Ces termes devraient vous aider à mieux comprendre et utiliser Excel de manière plus efficace.</t>
  </si>
  <si>
    <t>Ces termes devraient vous aider à mieux comprendre et utiliser Excel en français.</t>
  </si>
  <si>
    <t>Pour compter le nombre de mots ayant 2 caractères ou plus dans un texte dans Excel, vous pouvez utiliser une combinaison de fonctions. Voici une formule qui devrait répondre à ce besoin :</t>
  </si>
  <si>
    <t>modifier cette formule pour excel 2021=SOMMEPROD(--(NBCAR(TRIM(FILTREXML("&lt;t&gt;&lt;s&gt;"&amp;SUBSTITUER(A1," ","&lt;/s&gt;&lt;s&gt;")&amp;"&lt;/s&gt;&lt;/t&gt;","//s")))&gt;=2))</t>
  </si>
  <si>
    <t>Voici comment cette formule fonctionne :</t>
  </si>
  <si>
    <r>
      <t>1. SUBSTITUER(A1," ","&lt;/s&gt;&lt;s&gt;")</t>
    </r>
    <r>
      <rPr>
        <sz val="11"/>
        <color theme="1"/>
        <rFont val="Calibri"/>
        <family val="2"/>
        <scheme val="minor"/>
      </rPr>
      <t xml:space="preserve"> : Remplace les espaces par des balises XML </t>
    </r>
    <r>
      <rPr>
        <sz val="10"/>
        <color theme="1"/>
        <rFont val="Arial Unicode MS"/>
      </rPr>
      <t>&lt;/s&gt;&lt;s&gt;</t>
    </r>
    <r>
      <rPr>
        <sz val="11"/>
        <color theme="1"/>
        <rFont val="Calibri"/>
        <family val="2"/>
        <scheme val="minor"/>
      </rPr>
      <t xml:space="preserve"> pour séparer les mots.</t>
    </r>
  </si>
  <si>
    <r>
      <t>2. FILTREXML("&lt;t&gt;&lt;s&gt;"&amp;SUBSTITUER(A1," ","&lt;/s&gt;&lt;s&gt;")&amp;"&lt;/s&gt;&lt;/t&gt;","//s")</t>
    </r>
    <r>
      <rPr>
        <sz val="11"/>
        <color theme="1"/>
        <rFont val="Calibri"/>
        <family val="2"/>
        <scheme val="minor"/>
      </rPr>
      <t xml:space="preserve"> : Utilise la fonction </t>
    </r>
    <r>
      <rPr>
        <sz val="10"/>
        <color theme="1"/>
        <rFont val="Arial Unicode MS"/>
      </rPr>
      <t>FILTREXML</t>
    </r>
    <r>
      <rPr>
        <sz val="11"/>
        <color theme="1"/>
        <rFont val="Calibri"/>
        <family val="2"/>
        <scheme val="minor"/>
      </rPr>
      <t xml:space="preserve"> pour extraire chaque mot en tant qu'élément XML.</t>
    </r>
  </si>
  <si>
    <r>
      <t>3. TRIM(FILTREXML(...))</t>
    </r>
    <r>
      <rPr>
        <sz val="11"/>
        <color theme="1"/>
        <rFont val="Calibri"/>
        <family val="2"/>
        <scheme val="minor"/>
      </rPr>
      <t xml:space="preserve"> : Supprime les espaces supplémentaires autour des mots.</t>
    </r>
  </si>
  <si>
    <r>
      <t>4. NBCAR(TRIM(FILTREXML(...)))</t>
    </r>
    <r>
      <rPr>
        <sz val="11"/>
        <color theme="1"/>
        <rFont val="Calibri"/>
        <family val="2"/>
        <scheme val="minor"/>
      </rPr>
      <t xml:space="preserve"> : Calcule la longueur de chaque mot.</t>
    </r>
  </si>
  <si>
    <r>
      <t>5. --(NBCAR(TRIM(FILTREXML(...)))&gt;=2)</t>
    </r>
    <r>
      <rPr>
        <sz val="11"/>
        <color theme="1"/>
        <rFont val="Calibri"/>
        <family val="2"/>
        <scheme val="minor"/>
      </rPr>
      <t xml:space="preserve"> : Convertit les valeurs en 1 (vrai) ou 0 (faux) en fonction de la condition de longueur.</t>
    </r>
  </si>
  <si>
    <r>
      <t>6. SOMMEPROD(--(NBCAR(TRIM(FILTREXML(...)))&gt;=2))</t>
    </r>
    <r>
      <rPr>
        <sz val="11"/>
        <color theme="1"/>
        <rFont val="Calibri"/>
        <family val="2"/>
        <scheme val="minor"/>
      </rPr>
      <t xml:space="preserve"> : Additionne les valeurs 1 pour obtenir le nombre de mots ayant 2 caractères ou plus.</t>
    </r>
  </si>
  <si>
    <r>
      <t xml:space="preserve">Assurez-vous que votre version d'Excel supporte les fonctions </t>
    </r>
    <r>
      <rPr>
        <sz val="10"/>
        <color theme="1"/>
        <rFont val="Arial Unicode MS"/>
      </rPr>
      <t>FILTREXML</t>
    </r>
    <r>
      <rPr>
        <sz val="11"/>
        <color theme="1"/>
        <rFont val="Calibri"/>
        <family val="2"/>
        <scheme val="minor"/>
      </rPr>
      <t xml:space="preserve"> et </t>
    </r>
    <r>
      <rPr>
        <sz val="10"/>
        <color theme="1"/>
        <rFont val="Arial Unicode MS"/>
      </rPr>
      <t>SOMMEPROD</t>
    </r>
    <r>
      <rPr>
        <sz val="11"/>
        <color theme="1"/>
        <rFont val="Calibri"/>
        <family val="2"/>
        <scheme val="minor"/>
      </rPr>
      <t>. Cette formule est compatible avec Excel 365 et les versions plus récentes.</t>
    </r>
  </si>
  <si>
    <r>
      <t xml:space="preserve">Si vous utilisez une version antérieure d'Excel, vous devrez peut-être utiliser une approche différente, comme une combinaison de fonctions </t>
    </r>
    <r>
      <rPr>
        <sz val="10"/>
        <color theme="1"/>
        <rFont val="Arial Unicode MS"/>
      </rPr>
      <t>STXT</t>
    </r>
    <r>
      <rPr>
        <sz val="11"/>
        <color theme="1"/>
        <rFont val="Calibri"/>
        <family val="2"/>
        <scheme val="minor"/>
      </rPr>
      <t xml:space="preserve">, </t>
    </r>
    <r>
      <rPr>
        <sz val="10"/>
        <color theme="1"/>
        <rFont val="Arial Unicode MS"/>
      </rPr>
      <t>NBCAR</t>
    </r>
    <r>
      <rPr>
        <sz val="11"/>
        <color theme="1"/>
        <rFont val="Calibri"/>
        <family val="2"/>
        <scheme val="minor"/>
      </rPr>
      <t xml:space="preserve">, et </t>
    </r>
    <r>
      <rPr>
        <sz val="10"/>
        <color theme="1"/>
        <rFont val="Arial Unicode MS"/>
      </rPr>
      <t>SOMMEPROD</t>
    </r>
    <r>
      <rPr>
        <sz val="11"/>
        <color theme="1"/>
        <rFont val="Calibri"/>
        <family val="2"/>
        <scheme val="minor"/>
      </rPr>
      <t xml:space="preserve"> avec des formules matricielles.</t>
    </r>
  </si>
  <si>
    <r>
      <t xml:space="preserve">Pour Excel 2021, vous pouvez utiliser une approche différente car certaines fonctions comme </t>
    </r>
    <r>
      <rPr>
        <sz val="10"/>
        <color theme="1"/>
        <rFont val="Arial Unicode MS"/>
      </rPr>
      <t>FILTREXML</t>
    </r>
    <r>
      <rPr>
        <sz val="11"/>
        <color theme="1"/>
        <rFont val="Calibri"/>
        <family val="2"/>
        <scheme val="minor"/>
      </rPr>
      <t xml:space="preserve"> ne sont pas disponibles. Voici une méthode alternative utilisant des fonctions de texte et des formules matricielles :</t>
    </r>
  </si>
  <si>
    <r>
      <t>1. Diviser le texte en mots</t>
    </r>
    <r>
      <rPr>
        <sz val="11"/>
        <color theme="1"/>
        <rFont val="Calibri"/>
        <family val="2"/>
        <scheme val="minor"/>
      </rPr>
      <t xml:space="preserve"> : Utilisez des fonctions comme </t>
    </r>
    <r>
      <rPr>
        <sz val="10"/>
        <color theme="1"/>
        <rFont val="Arial Unicode MS"/>
      </rPr>
      <t>STXT</t>
    </r>
    <r>
      <rPr>
        <sz val="11"/>
        <color theme="1"/>
        <rFont val="Calibri"/>
        <family val="2"/>
        <scheme val="minor"/>
      </rPr>
      <t xml:space="preserve"> pour extraire chaque mot.</t>
    </r>
  </si>
  <si>
    <r>
      <t>2. Calculer la longueur de chaque mot</t>
    </r>
    <r>
      <rPr>
        <sz val="11"/>
        <color theme="1"/>
        <rFont val="Calibri"/>
        <family val="2"/>
        <scheme val="minor"/>
      </rPr>
      <t xml:space="preserve"> : Utilisez </t>
    </r>
    <r>
      <rPr>
        <sz val="10"/>
        <color theme="1"/>
        <rFont val="Arial Unicode MS"/>
      </rPr>
      <t>NBCAR</t>
    </r>
    <r>
      <rPr>
        <sz val="11"/>
        <color theme="1"/>
        <rFont val="Calibri"/>
        <family val="2"/>
        <scheme val="minor"/>
      </rPr>
      <t xml:space="preserve"> pour obtenir la longueur de chaque mot.</t>
    </r>
  </si>
  <si>
    <r>
      <t>3. Compter les mots ayant 2 caractères ou plus</t>
    </r>
    <r>
      <rPr>
        <sz val="11"/>
        <color theme="1"/>
        <rFont val="Calibri"/>
        <family val="2"/>
        <scheme val="minor"/>
      </rPr>
      <t xml:space="preserve"> : Utilisez </t>
    </r>
    <r>
      <rPr>
        <sz val="10"/>
        <color theme="1"/>
        <rFont val="Arial Unicode MS"/>
      </rPr>
      <t>SOMMEPROD</t>
    </r>
    <r>
      <rPr>
        <sz val="11"/>
        <color theme="1"/>
        <rFont val="Calibri"/>
        <family val="2"/>
        <scheme val="minor"/>
      </rPr>
      <t xml:space="preserve"> pour compter les mots qui répondent à la condition.</t>
    </r>
  </si>
  <si>
    <t>Voici une formule qui devrait fonctionner dans Excel 2021 :</t>
  </si>
  <si>
    <t>SOMMEPROD(--(NBCAR(TRIM(STXT(A1, LIGNE(INDIRECT("1:"&amp;NB.MOTS(A1))), " ")))&gt;=2))</t>
  </si>
  <si>
    <r>
      <t>1. NB.MOTS(A1)</t>
    </r>
    <r>
      <rPr>
        <sz val="11"/>
        <color theme="1"/>
        <rFont val="Calibri"/>
        <family val="2"/>
        <scheme val="minor"/>
      </rPr>
      <t xml:space="preserve"> : Calcule le nombre de mots dans la cellule A1.</t>
    </r>
  </si>
  <si>
    <r>
      <t>2. LIGNE(INDIRECT("1:"&amp;NB.MOTS(A1)))</t>
    </r>
    <r>
      <rPr>
        <sz val="11"/>
        <color theme="1"/>
        <rFont val="Calibri"/>
        <family val="2"/>
        <scheme val="minor"/>
      </rPr>
      <t xml:space="preserve"> : Génère une série de nombres de 1 à </t>
    </r>
    <r>
      <rPr>
        <sz val="10"/>
        <color theme="1"/>
        <rFont val="Arial Unicode MS"/>
      </rPr>
      <t>NB.MOTS(A1)</t>
    </r>
    <r>
      <rPr>
        <sz val="11"/>
        <color theme="1"/>
        <rFont val="Calibri"/>
        <family val="2"/>
        <scheme val="minor"/>
      </rPr>
      <t>.</t>
    </r>
  </si>
  <si>
    <r>
      <t>3. STXT(A1, LIGNE(INDIRECT("1:"&amp;NB.MOTS(A1))), " ")</t>
    </r>
    <r>
      <rPr>
        <sz val="11"/>
        <color theme="1"/>
        <rFont val="Calibri"/>
        <family val="2"/>
        <scheme val="minor"/>
      </rPr>
      <t xml:space="preserve"> : Extrait chaque mot en utilisant </t>
    </r>
    <r>
      <rPr>
        <sz val="10"/>
        <color theme="1"/>
        <rFont val="Arial Unicode MS"/>
      </rPr>
      <t>STXT</t>
    </r>
    <r>
      <rPr>
        <sz val="11"/>
        <color theme="1"/>
        <rFont val="Calibri"/>
        <family val="2"/>
        <scheme val="minor"/>
      </rPr>
      <t xml:space="preserve"> et l'espace comme délimiteur.</t>
    </r>
  </si>
  <si>
    <r>
      <t>4. TRIM(STXT(...))</t>
    </r>
    <r>
      <rPr>
        <sz val="11"/>
        <color theme="1"/>
        <rFont val="Calibri"/>
        <family val="2"/>
        <scheme val="minor"/>
      </rPr>
      <t xml:space="preserve"> : Supprime les espaces supplémentaires autour des mots.</t>
    </r>
  </si>
  <si>
    <r>
      <t>5. NBCAR(TRIM(STXT(...)))</t>
    </r>
    <r>
      <rPr>
        <sz val="11"/>
        <color theme="1"/>
        <rFont val="Calibri"/>
        <family val="2"/>
        <scheme val="minor"/>
      </rPr>
      <t xml:space="preserve"> : Calcule la longueur de chaque mot.</t>
    </r>
  </si>
  <si>
    <r>
      <t>6. --(NBCAR(TRIM(STXT(...)))&gt;=2)</t>
    </r>
    <r>
      <rPr>
        <sz val="11"/>
        <color theme="1"/>
        <rFont val="Calibri"/>
        <family val="2"/>
        <scheme val="minor"/>
      </rPr>
      <t xml:space="preserve"> : Convertit les valeurs en 1 (vrai) ou 0 (faux) en fonction de la condition de longueur.</t>
    </r>
  </si>
  <si>
    <r>
      <t>7. SOMMEPROD(--(NBCAR(TRIM(STXT(...)))&gt;=2))</t>
    </r>
    <r>
      <rPr>
        <sz val="11"/>
        <color theme="1"/>
        <rFont val="Calibri"/>
        <family val="2"/>
        <scheme val="minor"/>
      </rPr>
      <t xml:space="preserve"> : Additionne les valeurs 1 pour obtenir le nombre de mots ayant 2 caractères ou plus.</t>
    </r>
  </si>
  <si>
    <r>
      <t xml:space="preserve">Cette formule est une formule matricielle, donc vous devez la valider en appuyant sur </t>
    </r>
    <r>
      <rPr>
        <sz val="10"/>
        <color theme="1"/>
        <rFont val="Arial Unicode MS"/>
      </rPr>
      <t>Ctrl + Shift + Enter</t>
    </r>
    <r>
      <rPr>
        <sz val="11"/>
        <color theme="1"/>
        <rFont val="Calibri"/>
        <family val="2"/>
        <scheme val="minor"/>
      </rPr>
      <t xml:space="preserve"> au lieu de simplement </t>
    </r>
    <r>
      <rPr>
        <sz val="10"/>
        <color theme="1"/>
        <rFont val="Arial Unicode MS"/>
      </rPr>
      <t>Enter</t>
    </r>
    <r>
      <rPr>
        <sz val="11"/>
        <color theme="1"/>
        <rFont val="Calibri"/>
        <family val="2"/>
        <scheme val="minor"/>
      </rPr>
      <t>.</t>
    </r>
  </si>
  <si>
    <t>https://support.microsoft.com/fr-fr/office/masquer-ou-afficher-des-lignes-ou-des-colonnes-659c2cad-802e-44ee-a614-dde8443579f8</t>
  </si>
  <si>
    <t>Afficher les-colonnes ►</t>
  </si>
  <si>
    <t>ne pas copier les lignes ci-dessous</t>
  </si>
  <si>
    <t>S</t>
  </si>
  <si>
    <t xml:space="preserve">Si vous êtes un maître absolu de la Pifométrie, champion du doigt mouillé et virtuose des estimations au hasard… </t>
  </si>
  <si>
    <t xml:space="preserve">ne perdez pas votre précieuse énergie ici. Ces documents ne sont pas dignes de vos talents légendaires. </t>
  </si>
  <si>
    <t>Passez votre chemin et continuez d’éblouir le monde de vos approximations divines !</t>
  </si>
  <si>
    <t xml:space="preserve">Le Mondial de la Pifométrie &gt; </t>
  </si>
  <si>
    <t>https://www.google.com/search?client=firefox-b-d&amp;q=Mondial+de+la+Pifom%C3%A9trie</t>
  </si>
  <si>
    <t xml:space="preserve">Excel fonctionne un peu comme le jeu de la bataille navale : il analyse les écarts entre les cellules, </t>
  </si>
  <si>
    <t>que ce soit de gauche à droite, de haut en bas ou en diagonale, pour réaliser ses calculs.</t>
  </si>
  <si>
    <t>Adresse P.C.</t>
  </si>
  <si>
    <t>gomme</t>
  </si>
  <si>
    <t>40 lignes de produits</t>
  </si>
  <si>
    <t>20 lignes de produits</t>
  </si>
  <si>
    <t>12 lignes de produits</t>
  </si>
  <si>
    <t>7 lignes de produits</t>
  </si>
  <si>
    <t xml:space="preserve">Vous pouvez coller les fiches de progression sous la fiche recette </t>
  </si>
  <si>
    <t>Voilà dans l'ensemble c'est assez simple; ne paniquez pas prenez le temps de lire</t>
  </si>
  <si>
    <t>et vous verrez tout se passera bien.</t>
  </si>
  <si>
    <t xml:space="preserve">Idem pour des recettes de cuisine ou de charcuterie faites des répertoires </t>
  </si>
  <si>
    <t>fin du document cellule</t>
  </si>
  <si>
    <t xml:space="preserve">Fin du document cellule </t>
  </si>
  <si>
    <t>Madame..Monsieur….Bonjour</t>
  </si>
  <si>
    <t>Voici un exemple d'utilitaires que vous pouvez trouver sur le site UPRT</t>
  </si>
  <si>
    <t>L'objectif des documents est bien sur leur utilisation si cela convient</t>
  </si>
  <si>
    <t>Mais c'est avant tout de maintenir et développer la capacité de réflexion en proposant des exemples</t>
  </si>
  <si>
    <t>Un tableur comme l'utilisation de l'informatique pour les cuissons en fours c'est formidable</t>
  </si>
  <si>
    <t>Mais en utilisant des fonctions pré-définies on risque de perdre sa capacité à penser - réfléchir et à maitriser</t>
  </si>
  <si>
    <t>Un jeune en formation en CFA ou autre - ou un un professionnel en activité n'ont pas de temps à perdre pour maitriser des bases d'un tableur s'il n'ont pas eu d'initiation</t>
  </si>
  <si>
    <t>Mais par contre en leur proposant des modèles peut être prendront ils le temps de découper - coller - utiliser format - formules et fonctions</t>
  </si>
  <si>
    <t xml:space="preserve">C'est pour cela que j'incite l'internaute à télécharger sur disque dur tout ce qu'il peut trouver sur ce site pour se constituer </t>
  </si>
  <si>
    <t>une Webthèque ou Nethèque qu'il pourra consulter et utiliser le moment venu</t>
  </si>
  <si>
    <t>adaptables a la restauration commerciale</t>
  </si>
  <si>
    <t>Everything  un utilitaire de recherche gratuit pour indexer et rechercher vos fichiers</t>
  </si>
  <si>
    <t>https://everything.fr.softonic.com/</t>
  </si>
  <si>
    <t>PLAN DU SITE</t>
  </si>
  <si>
    <t>http://www.uprt.fr/detail.php?id=6&amp;titre=plan-du-site</t>
  </si>
  <si>
    <t xml:space="preserve">ces liens seront remplacés progressivement par celui- ci </t>
  </si>
  <si>
    <t>téléchargez tout ce que vous pouvez avant la disparition du site</t>
  </si>
  <si>
    <t>DOCUMENTS POUR RESTAURATEURS</t>
  </si>
  <si>
    <t>http://www.uprt.fr/detail.php?id=185&amp;titre=restaurateurs</t>
  </si>
  <si>
    <t xml:space="preserve"> pour vous constituer une Net'thèque que vous pourrez exploiter plus tard</t>
  </si>
  <si>
    <t>Pour faire court voici quelques petits exemples</t>
  </si>
  <si>
    <t>sur cette page vous avez déjà des formules à récupérer et des liens à visiter</t>
  </si>
  <si>
    <t>Pourquoi une cellule ICI &gt; pour sélectionner le tableau en se déportant vers la droite et vous pouvez le coller dans une autre feuille</t>
  </si>
  <si>
    <t>Quelques liens hypertexte internes exemple de formules</t>
  </si>
  <si>
    <t>Pour modifier une formule &gt; dans la barre de formule supprimez le =</t>
  </si>
  <si>
    <t>la formule devient texte et se modifie comme du texte</t>
  </si>
  <si>
    <t>Un lien Hypertexte commence toujours par :    LIEN_HYPERTEXTE("#" c25 par exemple</t>
  </si>
  <si>
    <t xml:space="preserve">lorsque vous avez fini remettez un = devant positionnez vous à la fin de la formule </t>
  </si>
  <si>
    <t>Mettre seulement le dièse "#" entre 2 guillemets pour ne pas figer la cellule de destination</t>
  </si>
  <si>
    <t>et appuyez sur Entrée</t>
  </si>
  <si>
    <t>les mises à jours seront automatiques lorsque vous collerez votre tableau dans une autre feuille</t>
  </si>
  <si>
    <t>Vous avez une autre option pour figer la formule &gt; saisissez un ' apostrophe devant =</t>
  </si>
  <si>
    <t>vous obtenez le même résultat  MAIS cet ' est plus difficile à identifier en cas d'erreur</t>
  </si>
  <si>
    <t>Exemples de formules nomades vous indiquez une bonne fois pour toutes l'emplacement de la cellule de destination</t>
  </si>
  <si>
    <t xml:space="preserve">Combiner les Prénoms et Noms </t>
  </si>
  <si>
    <t>A vous d'imaginer d'autres utilisations possibles</t>
  </si>
  <si>
    <t>Affichage</t>
  </si>
  <si>
    <t>Détail de la formule saisie</t>
  </si>
  <si>
    <t>Prénom</t>
  </si>
  <si>
    <t>Nom</t>
  </si>
  <si>
    <t>Combinaison</t>
  </si>
  <si>
    <t>Formules utilisées pour afficher ces résultats</t>
  </si>
  <si>
    <t>Robert</t>
  </si>
  <si>
    <t>Spière</t>
  </si>
  <si>
    <t>Guillaume</t>
  </si>
  <si>
    <t>Tell</t>
  </si>
  <si>
    <t>Prénom et Nom</t>
  </si>
  <si>
    <t>Extraire les Noms et Prénoms</t>
  </si>
  <si>
    <t>Guillaume Tell</t>
  </si>
  <si>
    <t>FORMULETEXTE(O42)</t>
  </si>
  <si>
    <t>Guillaume,Tell</t>
  </si>
  <si>
    <t>indiquez entre les guillemets " , "que vous voulez supprimer la virgule de séparation</t>
  </si>
  <si>
    <t>Séparer Nom et Prénom et en faire une adresse mail</t>
  </si>
  <si>
    <t>https://www.youtube.com/watch?v=2TmdhLLUsOQ</t>
  </si>
  <si>
    <t>Largeurs de colonnes figées pour mémoire  et  Largeurs de colonnes formule pourquoi ?</t>
  </si>
  <si>
    <t xml:space="preserve">Lorsque vous Copiez/Collez un document dans une nouvelle feuille </t>
  </si>
  <si>
    <t>vous n'obtenez pas toujours le même écartement de colonnes pour la taille de police.</t>
  </si>
  <si>
    <t>les formules vous indiquent les nouvelles largeurs et les largeurs figées les corrections à apporter</t>
  </si>
  <si>
    <t>Excel n'aime pas les cellules vides j'ai donc saisi des valeurs 1 dans certaines cellules</t>
  </si>
  <si>
    <t>&lt;Largeurs de colonnes figées pour mémoire</t>
  </si>
  <si>
    <t xml:space="preserve">Pour toutes ces formules remplacez </t>
  </si>
  <si>
    <t>par votre N° de Ligne et de Colonne</t>
  </si>
  <si>
    <t>&lt;Largeurs de colonnes formule</t>
  </si>
  <si>
    <t>l'avantage de ne pas mettre le nom de la cellule entre guillemets c'est qu'elle se mettra automatiquement à jour lorsque vous copierez votre tableau ailleurs</t>
  </si>
  <si>
    <t>Formats de cellules nombres personnalisées</t>
  </si>
  <si>
    <t>UNICAR(128269)</t>
  </si>
  <si>
    <t>Tableau de bord des ventes et de gestion des stocks</t>
  </si>
  <si>
    <t>https://www.youtube.com/watch?v=BEAwIv4fIw4</t>
  </si>
  <si>
    <t>dans les 3 formules suivantes</t>
  </si>
  <si>
    <t># ##0" gr"</t>
  </si>
  <si>
    <t>Lien incrémenté ne se met pas à jour dans un autre emplacement</t>
  </si>
  <si>
    <t># ##0.000" kg"</t>
  </si>
  <si>
    <t>Extraire du texte d'une chaine de caractères</t>
  </si>
  <si>
    <t>formule plus simple MAIS si vous déplacez votre tableau vous devez à chaque fois modifier l'adresse ("# c131";</t>
  </si>
  <si>
    <t>de # ##0.000" kg"</t>
  </si>
  <si>
    <t>Collez votre texte &gt;</t>
  </si>
  <si>
    <t>qtzt-45221-kiu</t>
  </si>
  <si>
    <t>de 0.00" Kg"</t>
  </si>
  <si>
    <t>position du premier caractère à extraire</t>
  </si>
  <si>
    <t>0.000K\g</t>
  </si>
  <si>
    <t>nombre de caractères à extraire</t>
  </si>
  <si>
    <t>Poids portion 0.000" Kg"</t>
  </si>
  <si>
    <t>Résultat</t>
  </si>
  <si>
    <t># ##0" cl"</t>
  </si>
  <si>
    <t>Vous pouvez extraire ce que vous voulez d'une phrase des nombre un prénom etc</t>
  </si>
  <si>
    <t>0.000 " dm³"</t>
  </si>
  <si>
    <t>0.000" L"</t>
  </si>
  <si>
    <t>Vous pouvez mettre des émotocones dans vos formules entre deux guillemets "   "</t>
  </si>
  <si>
    <t>0" lignes"</t>
  </si>
  <si>
    <t>"🚲 "   " 🤓 "   " ✔ "   " 🆗 "</t>
  </si>
  <si>
    <t>0" jours"</t>
  </si>
  <si>
    <t>➕  ⏮  ➿  ⁉  ⬅  ☺  ✔  ❓  🆗  🌼  🚲  🤓  🔛 🚐  «</t>
  </si>
  <si>
    <t>0" Mx"</t>
  </si>
  <si>
    <t>Voici quelques photos pour aider à estimer les quantités</t>
  </si>
  <si>
    <t>0.0" %"</t>
  </si>
  <si>
    <t>Visuellement, ça représente quoi 100 calories ?</t>
  </si>
  <si>
    <t>🔗</t>
  </si>
  <si>
    <t>🔎#</t>
  </si>
  <si>
    <t>N° 0</t>
  </si>
  <si>
    <t>Col.0</t>
  </si>
  <si>
    <t>Comment taper sur votre clavier d'ordinateur tous les symboles, emoji, signes, icones ?</t>
  </si>
  <si>
    <t>0.0" mm"</t>
  </si>
  <si>
    <t>http://www.symbole-clavier.com/</t>
  </si>
  <si>
    <t>https://www.premiers-clics.fr/cours-informatique/windows-les-fonctionnalites-du-clavier/</t>
  </si>
  <si>
    <t>0.00" cm"</t>
  </si>
  <si>
    <t>Manuel d’utilisation</t>
  </si>
  <si>
    <t>0.00 " cm²"</t>
  </si>
  <si>
    <t>https://bepo.fr/wiki/Manuel</t>
  </si>
  <si>
    <t>https://bepo.fr/wiki/Menu</t>
  </si>
  <si>
    <t>Actif;"Actif";"Inactif"</t>
  </si>
  <si>
    <t>Vrai;"Vrai";"Faux"</t>
  </si>
  <si>
    <t>Liste des fonctions Excel avec une traduction</t>
  </si>
  <si>
    <t>https://fr.excelfunctions.eu/</t>
  </si>
  <si>
    <t>Pour vous détendre un peu  : Convertir un CD en MP3 avec Windows Media Player</t>
  </si>
  <si>
    <t>https://www.premiers-clics.fr/cours-informatique/windows-convertir-un-cd-en-fichiers-mp3/</t>
  </si>
  <si>
    <t>lorsque vous collez ce tableau ailleurs</t>
  </si>
  <si>
    <t>Amusez vous un tableur c'est fait pour ça</t>
  </si>
  <si>
    <t>Pour obtenir un nombre de plaques gastro à utiliser par exemple</t>
  </si>
  <si>
    <t>dans les formules avec loupe n'oubliez pas de modifier les adresses &gt; # k93 &amp;" K93"</t>
  </si>
  <si>
    <t>🛺</t>
  </si>
  <si>
    <t>🚲</t>
  </si>
  <si>
    <t>si vous utilisez un poids cru vous avez une formule</t>
  </si>
  <si>
    <t>❹ Kg cru</t>
  </si>
  <si>
    <t>et si vous utilisez un poids cuit vous en avez une autre</t>
  </si>
  <si>
    <t>❺ Kg cuit</t>
  </si>
  <si>
    <t>🤓</t>
  </si>
  <si>
    <t>Nombre de contenants</t>
  </si>
  <si>
    <t>Produit conditionné</t>
  </si>
  <si>
    <t>contenant(s) a prévoir &gt;</t>
  </si>
  <si>
    <t>Sautés en morceaux service au poids</t>
  </si>
  <si>
    <t>❷ Type de Contenant</t>
  </si>
  <si>
    <t xml:space="preserve"> GN 1/ 1 = 3 Kg crus</t>
  </si>
  <si>
    <t>▼  ❹ ou ❺</t>
  </si>
  <si>
    <t>capacité du contenant ❸</t>
  </si>
  <si>
    <t xml:space="preserve"> Grammage  p.p.❼</t>
  </si>
  <si>
    <t>Effectif ❽</t>
  </si>
  <si>
    <t xml:space="preserve">A conditionner </t>
  </si>
  <si>
    <t>Total contenants &gt;</t>
  </si>
  <si>
    <t>1 cont.pour &gt;</t>
  </si>
  <si>
    <t>un contenant* peut être une panière - un sachet - une plaque gastro - une louche - une barquette etc..</t>
  </si>
  <si>
    <t>Saisissez vos valeurs dans les cellules fond de couleur et collez ❹ Kg cru ou  ❺ Kg cuit</t>
  </si>
  <si>
    <t>LÉGENDE</t>
  </si>
  <si>
    <t>❶ FAMILLE et NOM DU PLAT</t>
  </si>
  <si>
    <t xml:space="preserve">❻ %  de PERTE </t>
  </si>
  <si>
    <t>❻ % de BONI &gt;</t>
  </si>
  <si>
    <t>❸ capacité du contenant*</t>
  </si>
  <si>
    <t>❻ Foisonnement</t>
  </si>
  <si>
    <t>❼  Grammage  p.p.</t>
  </si>
  <si>
    <t>❽ Saisissez vos effectifs</t>
  </si>
  <si>
    <t xml:space="preserve">Collez ❹ Kg cru ou ❺ Kg cuit </t>
  </si>
  <si>
    <t>Cellule &gt;</t>
  </si>
  <si>
    <t>CRU moins % Perte = CUIT</t>
  </si>
  <si>
    <t xml:space="preserve">CUIT + % boni = CRU </t>
  </si>
  <si>
    <t>Utilitaire pour le foisionnement en + ou - pour légumes secs et céréales etc…</t>
  </si>
  <si>
    <t>Produit conditionné &gt;</t>
  </si>
  <si>
    <t>CRU  Multiplié = CUIT</t>
  </si>
  <si>
    <t xml:space="preserve">CUIT Divisé  = CRU </t>
  </si>
  <si>
    <t>Service de quoi ? &gt;</t>
  </si>
  <si>
    <t>Morceaux</t>
  </si>
  <si>
    <t>(Morceaux- Tranches ...?)</t>
  </si>
  <si>
    <t>Combien p.p.❼</t>
  </si>
  <si>
    <t>Saisissez vos valeurs dans les cellules fond de couleur et collez ❹ Cu ou  ❺ Cuit</t>
  </si>
  <si>
    <t>❼  Quantité p.p.</t>
  </si>
  <si>
    <t>Collez ❹ Cru ou ❺ Cuit Cellule &gt;</t>
  </si>
  <si>
    <t>Prix D'ACHAT / Prix de VENTE</t>
  </si>
  <si>
    <t>Bricolage "artisanal "   on peut faire plus simple mais c'est "pédagogique"</t>
  </si>
  <si>
    <t>&lt; position colonne et n° de ligne</t>
  </si>
  <si>
    <t>PRIX D'ACHAT</t>
  </si>
  <si>
    <t>PRIX VENTE</t>
  </si>
  <si>
    <t>%  d'augmentation</t>
  </si>
  <si>
    <t>Augmentation</t>
  </si>
  <si>
    <t xml:space="preserve">Saisissez vos valeurs dans les cellules fond ivoire </t>
  </si>
  <si>
    <t>Aide à la décision en Kg</t>
  </si>
  <si>
    <t>Pourcentages NET / BRUT et BRUT / NET</t>
  </si>
  <si>
    <t>Décriptage d'une recette par les pourcentages</t>
  </si>
  <si>
    <t>POIDS NET</t>
  </si>
  <si>
    <t>Nom de la recette &gt;</t>
  </si>
  <si>
    <t>PUNCH</t>
  </si>
  <si>
    <t>POIDS BRUT</t>
  </si>
  <si>
    <t>POIDS de PERTE</t>
  </si>
  <si>
    <t>%  de PERTE</t>
  </si>
  <si>
    <t xml:space="preserve"> Poids de perte</t>
  </si>
  <si>
    <t>Poids brut</t>
  </si>
  <si>
    <t>Total :</t>
  </si>
  <si>
    <t>%  de perte</t>
  </si>
  <si>
    <t>Pourcentages</t>
  </si>
  <si>
    <t>NET</t>
  </si>
  <si>
    <t>% Perte</t>
  </si>
  <si>
    <t>BRUT</t>
  </si>
  <si>
    <t>POIDS DE LA RECETTE A DÉCRYPTER &gt;</t>
  </si>
  <si>
    <t>Poids net</t>
  </si>
  <si>
    <t>Rhum</t>
  </si>
  <si>
    <t>Sucre de cannes</t>
  </si>
  <si>
    <t>Jus de pamplemousse</t>
  </si>
  <si>
    <t>Jus d'orange</t>
  </si>
  <si>
    <t>Citron vert</t>
  </si>
  <si>
    <t>conversion : volume Centilitres / poids</t>
  </si>
  <si>
    <t>Volume</t>
  </si>
  <si>
    <t>produit</t>
  </si>
  <si>
    <t>densité</t>
  </si>
  <si>
    <t>Eau</t>
  </si>
  <si>
    <t>lait entier</t>
  </si>
  <si>
    <t>lait 1/2 écrémé</t>
  </si>
  <si>
    <t>Nom de la recette</t>
  </si>
  <si>
    <t>POIDS DE LA RECETTE A DÉCRYPTER</t>
  </si>
  <si>
    <t>huile</t>
  </si>
  <si>
    <t>liste des produits</t>
  </si>
  <si>
    <t>Pourcentages des produits</t>
  </si>
  <si>
    <t>alcool</t>
  </si>
  <si>
    <t>Saisissez vos valeurs dans la cellule fond jaune encre rouge</t>
  </si>
  <si>
    <t>NOM DE VOTRE RECETTE</t>
  </si>
  <si>
    <t>Fin du document cellule &gt;</t>
  </si>
  <si>
    <t>Le vocabulaire professionnel en pâtisserie</t>
  </si>
  <si>
    <t>Quelques verbes d'actions complémentaires</t>
  </si>
  <si>
    <t>faire court …1 verbe = 1 action</t>
  </si>
  <si>
    <t>EXEMPLE UN PEU PLUS LONG :</t>
  </si>
  <si>
    <t>MATÉRIELS</t>
  </si>
  <si>
    <t>FAMILLE DE PRODUITS</t>
  </si>
  <si>
    <t>E</t>
  </si>
  <si>
    <t>P</t>
  </si>
  <si>
    <t>R</t>
  </si>
  <si>
    <t>H</t>
  </si>
  <si>
    <t>F</t>
  </si>
  <si>
    <t>M</t>
  </si>
  <si>
    <t>T</t>
  </si>
  <si>
    <t>accomplir</t>
  </si>
  <si>
    <t>générer</t>
  </si>
  <si>
    <t>http://www.juliemyrtille.com/lexique_du_patissier/</t>
  </si>
  <si>
    <t>PHASES ESSENTIELLES  DE PROGRESSION</t>
  </si>
  <si>
    <t>assiette</t>
  </si>
  <si>
    <t>Abaisser la temp. à coeur</t>
  </si>
  <si>
    <t>MAJUSCULES</t>
  </si>
  <si>
    <t>minuscules</t>
  </si>
  <si>
    <t>Egrener</t>
  </si>
  <si>
    <t>Parfumer</t>
  </si>
  <si>
    <t>Respecter le délai de 2 H</t>
  </si>
  <si>
    <t>Abaisser</t>
  </si>
  <si>
    <t>Dépouiller</t>
  </si>
  <si>
    <t>Habiller</t>
  </si>
  <si>
    <t>Réduire</t>
  </si>
  <si>
    <t>Dauber</t>
  </si>
  <si>
    <t>Façonner</t>
  </si>
  <si>
    <t>Macérer</t>
  </si>
  <si>
    <t>Rabattre</t>
  </si>
  <si>
    <t>Tabler</t>
  </si>
  <si>
    <t>acheter</t>
  </si>
  <si>
    <t>gérer</t>
  </si>
  <si>
    <t>Exemple pour un filet de sole Duglére</t>
  </si>
  <si>
    <t>Exemple pour une brandade de morue Bénédictine</t>
  </si>
  <si>
    <t>Acheminer</t>
  </si>
  <si>
    <t>EPICERIE</t>
  </si>
  <si>
    <t>épicerie</t>
  </si>
  <si>
    <t>Accompagner</t>
  </si>
  <si>
    <t>Parsemer</t>
  </si>
  <si>
    <t>Retirer</t>
  </si>
  <si>
    <t>Abricoter</t>
  </si>
  <si>
    <t>Dérober</t>
  </si>
  <si>
    <t>Hacher</t>
  </si>
  <si>
    <t>Relever</t>
  </si>
  <si>
    <t>Décanter</t>
  </si>
  <si>
    <t>Faire bouillir</t>
  </si>
  <si>
    <t>Maintenir en temp. sup à 63°</t>
  </si>
  <si>
    <t>Raccourcir</t>
  </si>
  <si>
    <t>Tailler</t>
  </si>
  <si>
    <t>achever</t>
  </si>
  <si>
    <t>identifier</t>
  </si>
  <si>
    <r>
      <t>Abaisse</t>
    </r>
    <r>
      <rPr>
        <sz val="9.9"/>
        <color rgb="FF434343"/>
        <rFont val="Arial"/>
        <family val="2"/>
      </rPr>
      <t> : morceau de pâte que l’on étale au rouleau à une épaisseur voulue</t>
    </r>
  </si>
  <si>
    <t>habiller les soles</t>
  </si>
  <si>
    <t>acheminement vers operculage</t>
  </si>
  <si>
    <t/>
  </si>
  <si>
    <t>LEGUMES APPERTISES</t>
  </si>
  <si>
    <t>legumes appertisés</t>
  </si>
  <si>
    <t>Additionner</t>
  </si>
  <si>
    <t>Enfourner</t>
  </si>
  <si>
    <t>Peler</t>
  </si>
  <si>
    <t>Retourner</t>
  </si>
  <si>
    <t>Arroser</t>
  </si>
  <si>
    <t>Désosser</t>
  </si>
  <si>
    <t>Historier</t>
  </si>
  <si>
    <t>Remonter</t>
  </si>
  <si>
    <t>Décercler</t>
  </si>
  <si>
    <t>Farcir</t>
  </si>
  <si>
    <t>Manchonner</t>
  </si>
  <si>
    <t>Rafraîchir</t>
  </si>
  <si>
    <t>Tamiser</t>
  </si>
  <si>
    <t>activer</t>
  </si>
  <si>
    <t>imaginer</t>
  </si>
  <si>
    <r>
      <t>Abaisser</t>
    </r>
    <r>
      <rPr>
        <sz val="9.9"/>
        <color rgb="FF434343"/>
        <rFont val="Arial"/>
        <family val="2"/>
      </rPr>
      <t> : étaler une pâte au rouleau à une épaisseur voulue.</t>
    </r>
  </si>
  <si>
    <t>les dépouiller</t>
  </si>
  <si>
    <t>Mise en place du poste de travail</t>
  </si>
  <si>
    <t>Agir rapidement</t>
  </si>
  <si>
    <t>LEGUMES FRAIS A CUIRE</t>
  </si>
  <si>
    <t>legumes frais a cuire</t>
  </si>
  <si>
    <t>Adjoindre</t>
  </si>
  <si>
    <t>Porter à ébullition</t>
  </si>
  <si>
    <t>Rincer</t>
  </si>
  <si>
    <t>Assaisonner</t>
  </si>
  <si>
    <t>Dessécher</t>
  </si>
  <si>
    <t>I</t>
  </si>
  <si>
    <t>Revenir</t>
  </si>
  <si>
    <t>Décorer</t>
  </si>
  <si>
    <t>Farder</t>
  </si>
  <si>
    <t>Manier</t>
  </si>
  <si>
    <t>Raidir</t>
  </si>
  <si>
    <t>Tamponner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</si>
  <si>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</si>
  <si>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</si>
  <si>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</si>
  <si>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</si>
  <si>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</si>
  <si>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assaisonnement</t>
  </si>
  <si>
    <t>LEGUMES SECS</t>
  </si>
  <si>
    <t>legumes secs</t>
  </si>
  <si>
    <t>Etaler</t>
  </si>
  <si>
    <t>Préchauffer</t>
  </si>
  <si>
    <t>Détendre</t>
  </si>
  <si>
    <t>Inciser</t>
  </si>
  <si>
    <t>Rissoler</t>
  </si>
  <si>
    <t>Décortiquer</t>
  </si>
  <si>
    <t>Fariner</t>
  </si>
  <si>
    <t>Manipuler</t>
  </si>
  <si>
    <t>Rassir</t>
  </si>
  <si>
    <t>Tapisser</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</si>
  <si>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</si>
  <si>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</si>
  <si>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</si>
  <si>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</si>
  <si>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</si>
  <si>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assemblage</t>
  </si>
  <si>
    <t>Assembler</t>
  </si>
  <si>
    <t>LEGUMES SOUS VIDE A CUIRE</t>
  </si>
  <si>
    <t>legumes sous vide a cuire</t>
  </si>
  <si>
    <t>Ajouter</t>
  </si>
  <si>
    <t>Prélever</t>
  </si>
  <si>
    <t>Saupoudrer</t>
  </si>
  <si>
    <t>Barder</t>
  </si>
  <si>
    <t>Dorer</t>
  </si>
  <si>
    <t>Rompre</t>
  </si>
  <si>
    <t>Décuire</t>
  </si>
  <si>
    <t>Festonner</t>
  </si>
  <si>
    <t>Marbrer</t>
  </si>
  <si>
    <t>Rayer</t>
  </si>
  <si>
    <t>Terminer</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</si>
  <si>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</si>
  <si>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</si>
  <si>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</si>
  <si>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</si>
  <si>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</si>
  <si>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assemblage assiette</t>
  </si>
  <si>
    <t>LEGUMES SOUS VIDE CUITS</t>
  </si>
  <si>
    <t>legumes sous vide cuits</t>
  </si>
  <si>
    <t>Aplatir</t>
  </si>
  <si>
    <t>Préparer</t>
  </si>
  <si>
    <t>Servir</t>
  </si>
  <si>
    <t>Beurrer</t>
  </si>
  <si>
    <t>Dresser</t>
  </si>
  <si>
    <t>Lier</t>
  </si>
  <si>
    <t>Rôtir</t>
  </si>
  <si>
    <t>Déffilandrer</t>
  </si>
  <si>
    <t>Fileter</t>
  </si>
  <si>
    <t>Mariner</t>
  </si>
  <si>
    <t>Réaliser</t>
  </si>
  <si>
    <t>Tomber</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</si>
  <si>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</si>
  <si>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</si>
  <si>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</si>
  <si>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</si>
  <si>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</si>
  <si>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assemblage collectif</t>
  </si>
  <si>
    <t>LEGUMES SURGELES A CUIRE</t>
  </si>
  <si>
    <t>legumes surgelés a cuire</t>
  </si>
  <si>
    <t>G</t>
  </si>
  <si>
    <t>Protéger</t>
  </si>
  <si>
    <t>Snacker</t>
  </si>
  <si>
    <t>Blanchir</t>
  </si>
  <si>
    <t>Limoner</t>
  </si>
  <si>
    <t>Déglacer</t>
  </si>
  <si>
    <t>Fixer</t>
  </si>
  <si>
    <t>Marquer</t>
  </si>
  <si>
    <t>Réchauffer en moins d'1 H</t>
  </si>
  <si>
    <t>Torréfier</t>
  </si>
  <si>
    <t>analyser</t>
  </si>
  <si>
    <t>inventer</t>
  </si>
  <si>
    <r>
      <t>Aromatiser</t>
    </r>
    <r>
      <rPr>
        <sz val="9.9"/>
        <color rgb="FF434343"/>
        <rFont val="Arial"/>
        <family val="2"/>
      </rPr>
      <t> : incorporer un arôme ou un aromate à une préparation.</t>
    </r>
  </si>
  <si>
    <t>concasser le persil</t>
  </si>
  <si>
    <t>assemblage ind.</t>
  </si>
  <si>
    <t>LEGUMES SURGELES CUITS</t>
  </si>
  <si>
    <t>legumes surgelés cuits</t>
  </si>
  <si>
    <t>Battre</t>
  </si>
  <si>
    <t>Garnir</t>
  </si>
  <si>
    <t>Blondir</t>
  </si>
  <si>
    <t>Ebarber</t>
  </si>
  <si>
    <t>Lisser</t>
  </si>
  <si>
    <t>Saigner</t>
  </si>
  <si>
    <t>Dégorger</t>
  </si>
  <si>
    <t>Flamber</t>
  </si>
  <si>
    <t>Masquer</t>
  </si>
  <si>
    <t>Recouvrir</t>
  </si>
  <si>
    <t>Tourer</t>
  </si>
  <si>
    <t>appliquer</t>
  </si>
  <si>
    <t>inventorier</t>
  </si>
  <si>
    <t>pocher les filets pliés à très court mouillement</t>
  </si>
  <si>
    <t xml:space="preserve">assemblage plateaux </t>
  </si>
  <si>
    <t>PRODUITS LAITIERS</t>
  </si>
  <si>
    <t>produits laitiers</t>
  </si>
  <si>
    <t>Bouler</t>
  </si>
  <si>
    <t>Ecailler</t>
  </si>
  <si>
    <t>Lustrer</t>
  </si>
  <si>
    <t>Saisir</t>
  </si>
  <si>
    <t>Dégourdir</t>
  </si>
  <si>
    <t>Flanquer</t>
  </si>
  <si>
    <t>Masser</t>
  </si>
  <si>
    <t>Rectifier</t>
  </si>
  <si>
    <t>Tourner</t>
  </si>
  <si>
    <t>approuver</t>
  </si>
  <si>
    <t>localiser</t>
  </si>
  <si>
    <r>
      <t>Beurrer</t>
    </r>
    <r>
      <rPr>
        <sz val="9.9"/>
        <color rgb="FF434343"/>
        <rFont val="Arial"/>
        <family val="2"/>
      </rPr>
      <t> :</t>
    </r>
  </si>
  <si>
    <t>sur toute cette garniture avec un peu de vin blanc</t>
  </si>
  <si>
    <t>Préparations préliminaires</t>
  </si>
  <si>
    <t>assemblage plateaux midi</t>
  </si>
  <si>
    <t xml:space="preserve">V FRAICHE CUITE S/ VIDE  </t>
  </si>
  <si>
    <t xml:space="preserve">v fraiche cuite s/ vide  </t>
  </si>
  <si>
    <t>Chauffer</t>
  </si>
  <si>
    <t>Incorporer</t>
  </si>
  <si>
    <t>U</t>
  </si>
  <si>
    <t>Braiser</t>
  </si>
  <si>
    <t>Ecaler</t>
  </si>
  <si>
    <t>Sangler</t>
  </si>
  <si>
    <t>Aromatiser</t>
  </si>
  <si>
    <t>Dégraisser</t>
  </si>
  <si>
    <t>Fleurer</t>
  </si>
  <si>
    <t>Mélanger</t>
  </si>
  <si>
    <t>Travailler</t>
  </si>
  <si>
    <t>archiver</t>
  </si>
  <si>
    <t>maintenir</t>
  </si>
  <si>
    <t>– ajouter de beurre à une sauce</t>
  </si>
  <si>
    <t>cuire 4 à 6 mn</t>
  </si>
  <si>
    <t xml:space="preserve"> La veille, décongeler les filets de morue suivant la procédure.</t>
  </si>
  <si>
    <t>assemblage plateaux soir</t>
  </si>
  <si>
    <t>VIANDE  FRAICHE S/ VIDE CRUE A COUPER</t>
  </si>
  <si>
    <t>viande  fraiche s/ vide crue a couper</t>
  </si>
  <si>
    <t>Conserver</t>
  </si>
  <si>
    <t>Indications packaging</t>
  </si>
  <si>
    <t>Utiliser</t>
  </si>
  <si>
    <t>Brider</t>
  </si>
  <si>
    <t>Ecorcher</t>
  </si>
  <si>
    <t>Sauter</t>
  </si>
  <si>
    <t>Déhousser</t>
  </si>
  <si>
    <t>Foisonner</t>
  </si>
  <si>
    <t>Meringuer</t>
  </si>
  <si>
    <t>Refroidir</t>
  </si>
  <si>
    <t>Tremper</t>
  </si>
  <si>
    <t>assembler</t>
  </si>
  <si>
    <t>manier</t>
  </si>
  <si>
    <t>– enduire un moule ou un ustensile de beurre afin d’empêcher les mets d’attacher au fond ou aux parois.</t>
  </si>
  <si>
    <t>débarrasser les filets sur plat beurré</t>
  </si>
  <si>
    <t>attente</t>
  </si>
  <si>
    <t>VIANDE FRAICHE S/ VIDE CRUE A  CUIRE A COUPER+APERTISE</t>
  </si>
  <si>
    <t>viande fraiche s/ vide crue a  cuire a couper+apertise</t>
  </si>
  <si>
    <t>Contrôler</t>
  </si>
  <si>
    <t>J</t>
  </si>
  <si>
    <t>V</t>
  </si>
  <si>
    <t>Ecosser</t>
  </si>
  <si>
    <t>Serrer</t>
  </si>
  <si>
    <t>Délayer</t>
  </si>
  <si>
    <t>Foncer</t>
  </si>
  <si>
    <t>Mettre au point</t>
  </si>
  <si>
    <t>Régénérer</t>
  </si>
  <si>
    <t>Tronçonner</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</si>
  <si>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</si>
  <si>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</si>
  <si>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</si>
  <si>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</si>
  <si>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</si>
  <si>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 xml:space="preserve">VIANDE FRAICHE S/ VIDE CRUE A COUPER </t>
  </si>
  <si>
    <t xml:space="preserve">viande fraiche s/ vide crue a couper </t>
  </si>
  <si>
    <t>Jeter</t>
  </si>
  <si>
    <t>Vérifier la temp.</t>
  </si>
  <si>
    <t>Canneler</t>
  </si>
  <si>
    <t>Ecumer</t>
  </si>
  <si>
    <t>Singer</t>
  </si>
  <si>
    <t>Démouler</t>
  </si>
  <si>
    <t>Fondre</t>
  </si>
  <si>
    <t>Mettre en cuisson</t>
  </si>
  <si>
    <t>Réhydrater</t>
  </si>
  <si>
    <t>Trousser</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</si>
  <si>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</si>
  <si>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</si>
  <si>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</si>
  <si>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</si>
  <si>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VIANDE FRAICHE S/ VIDE CUITE A COUPER</t>
  </si>
  <si>
    <t>viande fraiche s/ vide cuite a couper</t>
  </si>
  <si>
    <t>Verser</t>
  </si>
  <si>
    <t>Caraméliser</t>
  </si>
  <si>
    <t>Effilandrer</t>
  </si>
  <si>
    <t>Suer</t>
  </si>
  <si>
    <t>Dénerver</t>
  </si>
  <si>
    <t>Fouetter</t>
  </si>
  <si>
    <t>Mijoter</t>
  </si>
  <si>
    <t>Relâcher</t>
  </si>
  <si>
    <t>Turbiner</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</si>
  <si>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</si>
  <si>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</si>
  <si>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</si>
  <si>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</si>
  <si>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</si>
  <si>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bacs</t>
  </si>
  <si>
    <t xml:space="preserve">VIANDE FRAICHE S/ VIDE CUiTE A COUPER </t>
  </si>
  <si>
    <t xml:space="preserve">viande fraiche s/ vide cuite a couper </t>
  </si>
  <si>
    <t>Laver</t>
  </si>
  <si>
    <t>Remonter en température</t>
  </si>
  <si>
    <t>Châtrer</t>
  </si>
  <si>
    <t>Effiler</t>
  </si>
  <si>
    <t>Dénoyauter</t>
  </si>
  <si>
    <t>Fouler</t>
  </si>
  <si>
    <t>Mixer</t>
  </si>
  <si>
    <t>calculer</t>
  </si>
  <si>
    <t>moderniser</t>
  </si>
  <si>
    <r>
      <t>Beurre clarifié</t>
    </r>
    <r>
      <rPr>
        <sz val="9.9"/>
        <color rgb="FF434343"/>
        <rFont val="Arial"/>
        <family val="2"/>
      </rPr>
      <t> : beurre fondu et décanté dont on a éliminé de la caséine et du petit lait.</t>
    </r>
  </si>
  <si>
    <t xml:space="preserve">napper les filets </t>
  </si>
  <si>
    <t>bain marie</t>
  </si>
  <si>
    <t>VIANDES FRAICHES A PIECER AVANT CUISSON COURTE</t>
  </si>
  <si>
    <t>viandes fraiches a piécer avant cuisson courte</t>
  </si>
  <si>
    <t>Disperser</t>
  </si>
  <si>
    <t>Remplacer</t>
  </si>
  <si>
    <t>Chaufroiter</t>
  </si>
  <si>
    <t>Egermer</t>
  </si>
  <si>
    <t>Denteler</t>
  </si>
  <si>
    <t>Fourrer</t>
  </si>
  <si>
    <t>Modeler</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</si>
  <si>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</si>
  <si>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</si>
  <si>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</si>
  <si>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</si>
  <si>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</si>
  <si>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balance</t>
  </si>
  <si>
    <t>VIANDES FRAICHES A PIECER AVANT CUISSON LONGUE</t>
  </si>
  <si>
    <t>viandes fraiches a piécer avant cuisson longue</t>
  </si>
  <si>
    <t>Disposer</t>
  </si>
  <si>
    <t>Remuer</t>
  </si>
  <si>
    <t>Chemiser</t>
  </si>
  <si>
    <t>Egoutter</t>
  </si>
  <si>
    <t>Fraiser</t>
  </si>
  <si>
    <t>Moiner</t>
  </si>
  <si>
    <t>Upériser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</si>
  <si>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</si>
  <si>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</si>
  <si>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</si>
  <si>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</si>
  <si>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barquettes</t>
  </si>
  <si>
    <t>VIANDES FRAICHES DECOUPEE A CUISSON LONGUE</t>
  </si>
  <si>
    <t>viandes fraiches decoupee a cuisson longue</t>
  </si>
  <si>
    <t>Répartir</t>
  </si>
  <si>
    <t>Chiqueter</t>
  </si>
  <si>
    <t>Egrapper</t>
  </si>
  <si>
    <t>Frapper</t>
  </si>
  <si>
    <t>Monder</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</si>
  <si>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</si>
  <si>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</si>
  <si>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</si>
  <si>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</si>
  <si>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</si>
  <si>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bascule</t>
  </si>
  <si>
    <t>VIANDES FRAICHES PIECEES A CUISSON COURTE</t>
  </si>
  <si>
    <t>viandes fraiches piécées a cuisson courte</t>
  </si>
  <si>
    <t>Repasser</t>
  </si>
  <si>
    <t>Ciseler</t>
  </si>
  <si>
    <t>Fraser</t>
  </si>
  <si>
    <t>Monter</t>
  </si>
  <si>
    <t>classifier</t>
  </si>
  <si>
    <t>optimiser</t>
  </si>
  <si>
    <r>
      <t>Bouler</t>
    </r>
    <r>
      <rPr>
        <sz val="9.9"/>
        <color rgb="FF434343"/>
        <rFont val="Arial"/>
        <family val="2"/>
      </rPr>
      <t> : façonner à la main une pâte pour lui donner la forme d’une boule.</t>
    </r>
  </si>
  <si>
    <t xml:space="preserve"> Chauffer le lait et le maintenir au chaud.</t>
  </si>
  <si>
    <t>VIANDES FRAICHES PIECEES A CUISSON LONGUE</t>
  </si>
  <si>
    <t>viandes fraiches piecées a cuisson longue</t>
  </si>
  <si>
    <t>Citronner</t>
  </si>
  <si>
    <t>Emincer</t>
  </si>
  <si>
    <t>Frémir</t>
  </si>
  <si>
    <t>Mortifier</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</si>
  <si>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</si>
  <si>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</si>
  <si>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</si>
  <si>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</si>
  <si>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</si>
  <si>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camion</t>
  </si>
  <si>
    <t>chargement du camion</t>
  </si>
  <si>
    <t>VIANDES SURGELEES A CUISSON COURTE</t>
  </si>
  <si>
    <t>viandes surgelées a cuisson courte</t>
  </si>
  <si>
    <t>Clarifier</t>
  </si>
  <si>
    <t>Enrober</t>
  </si>
  <si>
    <t>Détailler</t>
  </si>
  <si>
    <t>Frire</t>
  </si>
  <si>
    <t>Mouiller</t>
  </si>
  <si>
    <t>Réserver</t>
  </si>
  <si>
    <t>Vanner</t>
  </si>
  <si>
    <t>compiler</t>
  </si>
  <si>
    <t>organiser</t>
  </si>
  <si>
    <t>et la maintenir au chaud en attente d'utilisation</t>
  </si>
  <si>
    <t>cellule</t>
  </si>
  <si>
    <t>chargement du four</t>
  </si>
  <si>
    <t>VIANDES SURGELEES CRUES  A TRANCHER AVANT CUISON</t>
  </si>
  <si>
    <t>viandes surgelées crues  a trancher avant cuison</t>
  </si>
  <si>
    <t>Coller</t>
  </si>
  <si>
    <t>Eplucher</t>
  </si>
  <si>
    <t>Broyer</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</si>
  <si>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</si>
  <si>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</si>
  <si>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</si>
  <si>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</si>
  <si>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</si>
  <si>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chariots</t>
  </si>
  <si>
    <t>chargt. chariots collec.</t>
  </si>
  <si>
    <t>VIANDES SURGELEES CUITES</t>
  </si>
  <si>
    <t>viandes surgelées cuites</t>
  </si>
  <si>
    <t>Compoter</t>
  </si>
  <si>
    <t>Escaloper</t>
  </si>
  <si>
    <t>Brûler</t>
  </si>
  <si>
    <t>Détremper</t>
  </si>
  <si>
    <t>Mousser</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</si>
  <si>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</si>
  <si>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</si>
  <si>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</si>
  <si>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chariots isothermes</t>
  </si>
  <si>
    <t>chargt. chariots ind.</t>
  </si>
  <si>
    <t>VIANDES SURGELEES CUITES A TRANCHER</t>
  </si>
  <si>
    <t>viandes surgelées cuites a trancher</t>
  </si>
  <si>
    <t>Concasser</t>
  </si>
  <si>
    <t>Etuver</t>
  </si>
  <si>
    <t>Nacrer</t>
  </si>
  <si>
    <t>Retomber</t>
  </si>
  <si>
    <t>Videler</t>
  </si>
  <si>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</si>
  <si>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</si>
  <si>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</si>
  <si>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couvercle barquette</t>
  </si>
  <si>
    <t>chargement chariots isothermes</t>
  </si>
  <si>
    <t>VIANDES SURGELEES CUITES TRANCHEES</t>
  </si>
  <si>
    <t>viandes surgelées cuites tranchees</t>
  </si>
  <si>
    <t>Confire</t>
  </si>
  <si>
    <t>Evider</t>
  </si>
  <si>
    <t>Napper</t>
  </si>
  <si>
    <t>Gerber</t>
  </si>
  <si>
    <t>Voiler</t>
  </si>
  <si>
    <t>consigner</t>
  </si>
  <si>
    <t>prévoir</t>
  </si>
  <si>
    <r>
      <t>Caraméliser </t>
    </r>
    <r>
      <rPr>
        <sz val="9.9"/>
        <color rgb="FF434343"/>
        <rFont val="Arial"/>
        <family val="2"/>
      </rPr>
      <t>: enduire un moule ou une pâtisserie de sucre cuit au caramel.</t>
    </r>
  </si>
  <si>
    <t>Préparer la purée</t>
  </si>
  <si>
    <t>couvercle inox</t>
  </si>
  <si>
    <t>cuisson</t>
  </si>
  <si>
    <t>Cuire</t>
  </si>
  <si>
    <t>VIANDES/VIDE A PIECER AVANT CUISSON COURTE</t>
  </si>
  <si>
    <t>viandes/vide a piécer avant cuisson courte</t>
  </si>
  <si>
    <t>Contiser</t>
  </si>
  <si>
    <t>Exprimer</t>
  </si>
  <si>
    <r>
      <t>Candir</t>
    </r>
    <r>
      <rPr>
        <sz val="9.9"/>
        <color rgb="FF434343"/>
        <rFont val="Arial"/>
        <family val="2"/>
      </rPr>
      <t> </t>
    </r>
  </si>
  <si>
    <t>Glacer</t>
  </si>
  <si>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</si>
  <si>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</si>
  <si>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</si>
  <si>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</si>
  <si>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</si>
  <si>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couvercle polyc.</t>
  </si>
  <si>
    <t>cuisson finale</t>
  </si>
  <si>
    <t>VIANDES/VIDE A PIECER AVANT CUISSON LONGUE</t>
  </si>
  <si>
    <t>viandes/vide a piécer avant cuisson longue</t>
  </si>
  <si>
    <t>Corner</t>
  </si>
  <si>
    <t>Doubler</t>
  </si>
  <si>
    <t>Gommer</t>
  </si>
  <si>
    <t>construire</t>
  </si>
  <si>
    <t>programmer</t>
  </si>
  <si>
    <r>
      <t>Chemiser</t>
    </r>
    <r>
      <rPr>
        <sz val="9.9"/>
        <color rgb="FF434343"/>
        <rFont val="Arial"/>
        <family val="2"/>
      </rPr>
      <t> : appliquer contre la paroi intérieur d’un moule ou d’une caissette, une couche de pâte, de biscuit, de gelée, de chocolat, de glace, de farine etc…</t>
    </r>
  </si>
  <si>
    <t>cuiseur vapeur</t>
  </si>
  <si>
    <t>changement d echelle</t>
  </si>
  <si>
    <t>Changer</t>
  </si>
  <si>
    <t>VIANDES/VIDE A TRANCHER SANS CUISSON</t>
  </si>
  <si>
    <t>viandes/vide a trancher sans cuisson</t>
  </si>
  <si>
    <t>Corser</t>
  </si>
  <si>
    <t>Paner</t>
  </si>
  <si>
    <t>Grainer</t>
  </si>
  <si>
    <t>Panacher</t>
  </si>
  <si>
    <t>Rioler</t>
  </si>
  <si>
    <t>Zester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</si>
  <si>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</si>
  <si>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</si>
  <si>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</si>
  <si>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</si>
  <si>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</si>
  <si>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cul de poule</t>
  </si>
  <si>
    <t>changement de chariot</t>
  </si>
  <si>
    <t>VIANDES/VIDE DECOUPEE A CUISSON LONGUE</t>
  </si>
  <si>
    <t>viandes/vide decoupée a cuisson longue</t>
  </si>
  <si>
    <t>Coucher</t>
  </si>
  <si>
    <t>Papilloter</t>
  </si>
  <si>
    <t>Graisser</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</si>
  <si>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</si>
  <si>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</si>
  <si>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</si>
  <si>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</si>
  <si>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cutter</t>
  </si>
  <si>
    <t>changement. chariots  isothermes</t>
  </si>
  <si>
    <t>VIANDES/VIDE PIECEES A CUISSON COURTE</t>
  </si>
  <si>
    <t>viandes/vide piécées a cuisson courte</t>
  </si>
  <si>
    <t>Passer</t>
  </si>
  <si>
    <t>Cerner</t>
  </si>
  <si>
    <t>Gratiner</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</si>
  <si>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</si>
  <si>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</si>
  <si>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</si>
  <si>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</si>
  <si>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</si>
  <si>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VIANDES/VIDE PIECEES A CUISSON LONGUE</t>
  </si>
  <si>
    <t>viandes/vide piécées a cuisson longue</t>
  </si>
  <si>
    <t>Crémer</t>
  </si>
  <si>
    <t>Persiller</t>
  </si>
  <si>
    <t>Chablonner</t>
  </si>
  <si>
    <t>Griller</t>
  </si>
  <si>
    <t>Parer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</si>
  <si>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</si>
  <si>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</si>
  <si>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</si>
  <si>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</si>
  <si>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Crever</t>
  </si>
  <si>
    <t>Piler</t>
  </si>
  <si>
    <t>Ebaucher</t>
  </si>
  <si>
    <t>Rouler</t>
  </si>
  <si>
    <t>cultiver</t>
  </si>
  <si>
    <t>régler</t>
  </si>
  <si>
    <r>
      <t>Corser</t>
    </r>
    <r>
      <rPr>
        <sz val="9.9"/>
        <color rgb="FF434343"/>
        <rFont val="Arial"/>
        <family val="2"/>
      </rPr>
      <t> : donner de l’élasticité à une pâte  en la pétrissant davantage.</t>
    </r>
  </si>
  <si>
    <t>Pincer</t>
  </si>
  <si>
    <t>Roussir</t>
  </si>
  <si>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</si>
  <si>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</si>
  <si>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</si>
  <si>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</si>
  <si>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Piquer</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</si>
  <si>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</si>
  <si>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</si>
  <si>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</si>
  <si>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</si>
  <si>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douchette</t>
  </si>
  <si>
    <t>deboitage</t>
  </si>
  <si>
    <t>Déboiter</t>
  </si>
  <si>
    <t>Pocher</t>
  </si>
  <si>
    <t>Echauder</t>
  </si>
  <si>
    <t>Pasteuriser</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</si>
  <si>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</si>
  <si>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</si>
  <si>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</si>
  <si>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</si>
  <si>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</si>
  <si>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Décartonner</t>
  </si>
  <si>
    <t>Poêler</t>
  </si>
  <si>
    <t>Chevaucher</t>
  </si>
  <si>
    <t>Huiler</t>
  </si>
  <si>
    <t>Sabler</t>
  </si>
  <si>
    <t>documenter</t>
  </si>
  <si>
    <t>rénover</t>
  </si>
  <si>
    <t>désinfecter le poste de travail</t>
  </si>
  <si>
    <t>Cuire les filets à la vapeur 7 minutes environ</t>
  </si>
  <si>
    <t>dechargement du four</t>
  </si>
  <si>
    <t>Décharger</t>
  </si>
  <si>
    <t>Pousser</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</si>
  <si>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</si>
  <si>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</si>
  <si>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</si>
  <si>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</si>
  <si>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</si>
  <si>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decoupe</t>
  </si>
  <si>
    <t>Découper</t>
  </si>
  <si>
    <t>Puncher</t>
  </si>
  <si>
    <t>Peser</t>
  </si>
  <si>
    <t>écrire</t>
  </si>
  <si>
    <t>réparer</t>
  </si>
  <si>
    <r>
      <t>Décoction </t>
    </r>
    <r>
      <rPr>
        <sz val="9.9"/>
        <color rgb="FF434343"/>
        <rFont val="Arial"/>
        <family val="2"/>
      </rPr>
      <t>: solution obtenue par l’action prolongée de l’eau bouillante sur une plante aromatique.</t>
    </r>
  </si>
  <si>
    <t>selectionner le matériel</t>
  </si>
  <si>
    <t>desemballage</t>
  </si>
  <si>
    <t>Désemballer</t>
  </si>
  <si>
    <t>Q</t>
  </si>
  <si>
    <t>Imbiber</t>
  </si>
  <si>
    <t>Pétrir</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</si>
  <si>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</si>
  <si>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</si>
  <si>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</si>
  <si>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</si>
  <si>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</si>
  <si>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Déconditionner</t>
  </si>
  <si>
    <t>Quadriller</t>
  </si>
  <si>
    <t>Saumurer</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</si>
  <si>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</si>
  <si>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</si>
  <si>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</si>
  <si>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</si>
  <si>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desinfection</t>
  </si>
  <si>
    <t>Désinfecter</t>
  </si>
  <si>
    <t>Clouter</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</si>
  <si>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</si>
  <si>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</si>
  <si>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</si>
  <si>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</si>
  <si>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dessouvidage</t>
  </si>
  <si>
    <t>Dessouvider</t>
  </si>
  <si>
    <t>emplir</t>
  </si>
  <si>
    <t>sensibiliser</t>
  </si>
  <si>
    <t>eplucher-laver-désinfecter</t>
  </si>
  <si>
    <t>travailler à la spatule</t>
  </si>
  <si>
    <t>destockage</t>
  </si>
  <si>
    <t>Destocker</t>
  </si>
  <si>
    <t>Infuser</t>
  </si>
  <si>
    <t>Plaquer</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</si>
  <si>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</si>
  <si>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</si>
  <si>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</si>
  <si>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</si>
  <si>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</si>
  <si>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</si>
  <si>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</si>
  <si>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</si>
  <si>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echelle</t>
  </si>
  <si>
    <t>egouttage</t>
  </si>
  <si>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</si>
  <si>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</si>
  <si>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</si>
  <si>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</si>
  <si>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</si>
  <si>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ecumoir</t>
  </si>
  <si>
    <t>epluchage</t>
  </si>
  <si>
    <t>Emonder</t>
  </si>
  <si>
    <t>envoyer</t>
  </si>
  <si>
    <t>superviser</t>
  </si>
  <si>
    <r>
      <t>Évider</t>
    </r>
    <r>
      <rPr>
        <sz val="9.9"/>
        <color rgb="FF434343"/>
        <rFont val="Arial"/>
        <family val="2"/>
      </rPr>
      <t> : éliminer, extraire l’intérieur de certains fruits (ex : citrons, orange).</t>
    </r>
  </si>
  <si>
    <t>laver à grande eau</t>
  </si>
  <si>
    <t>emballage carton</t>
  </si>
  <si>
    <t>etiquettage collec.</t>
  </si>
  <si>
    <t>Etiqueter</t>
  </si>
  <si>
    <t>Émulsionner</t>
  </si>
  <si>
    <t>Poudrer</t>
  </si>
  <si>
    <t>Siroter</t>
  </si>
  <si>
    <t>ériger</t>
  </si>
  <si>
    <t>surveiller</t>
  </si>
  <si>
    <t>A la feuille en première vitesse, incorporer progressivement le lait et la crème</t>
  </si>
  <si>
    <t>emballage originel</t>
  </si>
  <si>
    <t>etiquettage ind</t>
  </si>
  <si>
    <t>établir</t>
  </si>
  <si>
    <t>tester</t>
  </si>
  <si>
    <r>
      <t>Façonner </t>
    </r>
    <r>
      <rPr>
        <sz val="9.9"/>
        <color rgb="FF434343"/>
        <rFont val="Arial"/>
        <family val="2"/>
      </rPr>
      <t>: c’est donner une forme  particulière à toute sortes de pâtes par un travail manuel ou mécanique avant cuisson.</t>
    </r>
  </si>
  <si>
    <t>trier et tremper</t>
  </si>
  <si>
    <t>etageres</t>
  </si>
  <si>
    <t>Larder</t>
  </si>
  <si>
    <t>Praliner</t>
  </si>
  <si>
    <t>Sonder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</si>
  <si>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</si>
  <si>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</si>
  <si>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</si>
  <si>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</si>
  <si>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</si>
  <si>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etiquetteuse</t>
  </si>
  <si>
    <t>Stériliser</t>
  </si>
  <si>
    <t>examiner</t>
  </si>
  <si>
    <t>trier</t>
  </si>
  <si>
    <r>
      <t>Fleurer </t>
    </r>
    <r>
      <rPr>
        <sz val="9.9"/>
        <color rgb="FF434343"/>
        <rFont val="Arial"/>
        <family val="2"/>
      </rPr>
      <t>: saupoudrer de farine un tour, une plaque ou un moule afin d’empêcher certaines préparations de coller.</t>
    </r>
  </si>
  <si>
    <t>Equeter</t>
  </si>
  <si>
    <t>Lever</t>
  </si>
  <si>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</si>
  <si>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</si>
  <si>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</si>
  <si>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</si>
  <si>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</si>
  <si>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film etirable</t>
  </si>
  <si>
    <t>filmage</t>
  </si>
  <si>
    <t>Filmer</t>
  </si>
  <si>
    <t>Craquer</t>
  </si>
  <si>
    <t>Surgeler</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</si>
  <si>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</si>
  <si>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</si>
  <si>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</si>
  <si>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</si>
  <si>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</si>
  <si>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fouet</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</si>
  <si>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</si>
  <si>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</si>
  <si>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</si>
  <si>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</si>
  <si>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four mixte</t>
  </si>
  <si>
    <t>Etoffer</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</si>
  <si>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</si>
  <si>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</si>
  <si>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</si>
  <si>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Etouffer</t>
  </si>
  <si>
    <t>adjoindre de la creme</t>
  </si>
  <si>
    <t xml:space="preserve"> Rectifier la consistance</t>
  </si>
  <si>
    <t>gastro</t>
  </si>
  <si>
    <t>gerbage</t>
  </si>
  <si>
    <t>Luter</t>
  </si>
  <si>
    <r>
      <t>Garnir </t>
    </r>
    <r>
      <rPr>
        <sz val="9.9"/>
        <color rgb="FF434343"/>
        <rFont val="Arial"/>
        <family val="2"/>
      </rPr>
      <t>: remplir avec une préparation de crème ou autres un fond de gâteau, un moule, une poche.</t>
    </r>
  </si>
  <si>
    <t>ajouter dans l'ordre les autres éléments</t>
  </si>
  <si>
    <t>grille</t>
  </si>
  <si>
    <t>goutage</t>
  </si>
  <si>
    <t>Culotter</t>
  </si>
  <si>
    <t>Lyophiliser</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</si>
  <si>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</si>
  <si>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</si>
  <si>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</si>
  <si>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</si>
  <si>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</si>
  <si>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</si>
  <si>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hachoir</t>
  </si>
  <si>
    <t>– rendre brillant la surface d’une pâtisserie avec du sirop avant le passage au four ou saupoudrer une pièce de sucre glace et la passer au four, le temps de caraméliser le sucre.</t>
  </si>
  <si>
    <t>beurrer grassement</t>
  </si>
  <si>
    <t>housse de protection</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</si>
  <si>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</si>
  <si>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</si>
  <si>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</si>
  <si>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</si>
  <si>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</si>
  <si>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</si>
  <si>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interstockage</t>
  </si>
  <si>
    <t>passer la sauce</t>
  </si>
  <si>
    <t>Parsemer de parcelles de beurre</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</si>
  <si>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</si>
  <si>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</si>
  <si>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</si>
  <si>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</si>
  <si>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</si>
  <si>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louche</t>
  </si>
  <si>
    <t>lavage</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</si>
  <si>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</si>
  <si>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</si>
  <si>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</si>
  <si>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</si>
  <si>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t>machine a raper</t>
  </si>
  <si>
    <r>
      <t>Lustrer </t>
    </r>
    <r>
      <rPr>
        <sz val="9.9"/>
        <color rgb="FF434343"/>
        <rFont val="Arial"/>
        <family val="2"/>
      </rPr>
      <t>: recouvrir de nappage de gelée ou de beurre fondu, une préparation afin de lui donner un aspect brillant.</t>
    </r>
  </si>
  <si>
    <t xml:space="preserve"> et gratiner légèrement la surface</t>
  </si>
  <si>
    <t>marmite</t>
  </si>
  <si>
    <t>marquage</t>
  </si>
  <si>
    <t>Respecter la procédure de fin de cuisson</t>
  </si>
  <si>
    <t>mixer</t>
  </si>
  <si>
    <t>melange</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</si>
  <si>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</si>
  <si>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</si>
  <si>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</si>
  <si>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t>mise en bac ou grille pour cuisson</t>
  </si>
  <si>
    <t>Mettre En Bac</t>
  </si>
  <si>
    <r>
      <t>Marbrer </t>
    </r>
    <r>
      <rPr>
        <sz val="9.9"/>
        <color rgb="FF434343"/>
        <rFont val="Arial"/>
        <family val="2"/>
      </rPr>
      <t>: réaliser divers dessins sur des gâteaux glacés (au fondant, au nappage etc …) pour améliorer leur présentation.</t>
    </r>
  </si>
  <si>
    <t>dégraisser en partie</t>
  </si>
  <si>
    <t>mise en bac pour conditionnement</t>
  </si>
  <si>
    <r>
      <t>Masquer </t>
    </r>
    <r>
      <rPr>
        <sz val="9.9"/>
        <color rgb="FF434343"/>
        <rFont val="Arial"/>
        <family val="2"/>
      </rPr>
      <t>: recouvrir un entremets ou un fond de plat d’une légère couche de crème, de sauce ou de gelée.</t>
    </r>
  </si>
  <si>
    <t>égoutter et débarrasser</t>
  </si>
  <si>
    <t>mise en chariot</t>
  </si>
  <si>
    <t>Mettre En Chariot</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</si>
  <si>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</si>
  <si>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</si>
  <si>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</si>
  <si>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</si>
  <si>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</si>
  <si>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</si>
  <si>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</si>
  <si>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</si>
  <si>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</si>
  <si>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t>O</t>
  </si>
  <si>
    <t>ouvre boite</t>
  </si>
  <si>
    <t>ouverture boite</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</si>
  <si>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</si>
  <si>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</si>
  <si>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</si>
  <si>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t>palette</t>
  </si>
  <si>
    <t>parage</t>
  </si>
  <si>
    <r>
      <t>Napper </t>
    </r>
    <r>
      <rPr>
        <sz val="9.9"/>
        <color rgb="FF434343"/>
        <rFont val="Arial"/>
        <family val="2"/>
      </rPr>
      <t>: verser sur un met chaud ou froid une sauce, une gelée, ou une crème pour le recouvrir complètement.</t>
    </r>
  </si>
  <si>
    <t>lustrer à l'huie</t>
  </si>
  <si>
    <t xml:space="preserve">❽ </t>
  </si>
  <si>
    <t>Commentaires</t>
  </si>
  <si>
    <t>passoire</t>
  </si>
  <si>
    <t>passage en cellule</t>
  </si>
  <si>
    <t>Ⓐ</t>
  </si>
  <si>
    <t xml:space="preserve"> La brandade de morue n'est constituée que de poisson</t>
  </si>
  <si>
    <t>pelle a pizza</t>
  </si>
  <si>
    <t>passage rapide en cellule</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</si>
  <si>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</si>
  <si>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</si>
  <si>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t>pinces</t>
  </si>
  <si>
    <t>pesée</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</si>
  <si>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</si>
  <si>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</si>
  <si>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</si>
  <si>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</si>
  <si>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t>pl.euthechtique</t>
  </si>
  <si>
    <t>portionnement</t>
  </si>
  <si>
    <t>Portionner</t>
  </si>
  <si>
    <r>
      <t>Pâton </t>
    </r>
    <r>
      <rPr>
        <sz val="9.9"/>
        <color rgb="FF434343"/>
        <rFont val="Arial"/>
        <family val="2"/>
      </rPr>
      <t>: nom donné à un morceau de pâte pesé et prêt à être façonné.</t>
    </r>
  </si>
  <si>
    <t>porter à ébullition</t>
  </si>
  <si>
    <t>planche a decouper</t>
  </si>
  <si>
    <t>precuisson</t>
  </si>
  <si>
    <t>Précuire</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</si>
  <si>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</si>
  <si>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</si>
  <si>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</si>
  <si>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</si>
  <si>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t>plat gastro</t>
  </si>
  <si>
    <r>
      <t>Pincer </t>
    </r>
    <r>
      <rPr>
        <sz val="9.9"/>
        <color rgb="FF434343"/>
        <rFont val="Arial"/>
        <family val="2"/>
      </rPr>
      <t>: faire un décor sur le pourtour d’une tarte à l’aide d’une pince spéciale.</t>
    </r>
  </si>
  <si>
    <t>réduire le vin</t>
  </si>
  <si>
    <t>de pommes de terre à l'anglaise</t>
  </si>
  <si>
    <t>plateaux</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</si>
  <si>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</si>
  <si>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</si>
  <si>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</si>
  <si>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</si>
  <si>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</si>
  <si>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</si>
  <si>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</si>
  <si>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t>rapeuse</t>
  </si>
  <si>
    <t>rangement</t>
  </si>
  <si>
    <t>Ranger</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</si>
  <si>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</si>
  <si>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</si>
  <si>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rayonnages</t>
  </si>
  <si>
    <t>reception / controles</t>
  </si>
  <si>
    <t>Réceptionner/Contrôler</t>
  </si>
  <si>
    <t>cuire à feu doux</t>
  </si>
  <si>
    <t>rolls</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</si>
  <si>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</si>
  <si>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</si>
  <si>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</si>
  <si>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t>rondeau</t>
  </si>
  <si>
    <t>Reconditionner</t>
  </si>
  <si>
    <r>
      <t>Rognures </t>
    </r>
    <r>
      <rPr>
        <sz val="9.9"/>
        <color rgb="FF434343"/>
        <rFont val="Arial"/>
        <family val="2"/>
      </rPr>
      <t>: chutes de pâtisseries provenant de découpes de pâtes, d’entremets.</t>
    </r>
  </si>
  <si>
    <t>cuire à four moyen</t>
  </si>
  <si>
    <t>rouleau</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</si>
  <si>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</si>
  <si>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</si>
  <si>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</si>
  <si>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t>rejet</t>
  </si>
  <si>
    <t>Rejeter</t>
  </si>
  <si>
    <r>
      <t>Ruban </t>
    </r>
    <r>
      <rPr>
        <sz val="9.9"/>
        <color rgb="FF434343"/>
        <rFont val="Arial"/>
        <family val="2"/>
      </rPr>
      <t>: préparation qui, après avoir été travaillé au fouet ou à la spatule, se glisse comme un ruban lorsqu’on la fait retomber de hauteur (ex : génoise).</t>
    </r>
  </si>
  <si>
    <t>cuire à l'eau salée</t>
  </si>
  <si>
    <t>remise en t°</t>
  </si>
  <si>
    <t>Remettre En T°</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</si>
  <si>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</si>
  <si>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</si>
  <si>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</si>
  <si>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</si>
  <si>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remplissage barq.</t>
  </si>
  <si>
    <t>Remplir Barq</t>
  </si>
  <si>
    <t>enfourner et cuire</t>
  </si>
  <si>
    <t>Cuisine et Pâtisserie</t>
  </si>
  <si>
    <t>remplissage des chariots isothermes</t>
  </si>
  <si>
    <t>Remplir Des Chariots Isothermes</t>
  </si>
  <si>
    <r>
      <t>Tabler </t>
    </r>
    <r>
      <rPr>
        <sz val="9.9"/>
        <color rgb="FF434343"/>
        <rFont val="Arial"/>
        <family val="2"/>
      </rPr>
      <t>: technique de pré-cristallisation du chocolat de couverture sur un marbre.</t>
    </r>
  </si>
  <si>
    <t>finir de cuire</t>
  </si>
  <si>
    <t>300 Fiches Techniques</t>
  </si>
  <si>
    <t>repartition</t>
  </si>
  <si>
    <t>griller et finir au four</t>
  </si>
  <si>
    <t>Éditions BPI 2006</t>
  </si>
  <si>
    <r>
      <t>Tourer </t>
    </r>
    <r>
      <rPr>
        <sz val="9.9"/>
        <color rgb="FF434343"/>
        <rFont val="Arial"/>
        <family val="2"/>
      </rPr>
      <t>: action de plier  en trois ou en quatre un pâton de pâte levée, feuilletée, après l’avoir allongée.</t>
    </r>
  </si>
  <si>
    <t>laisser cuire</t>
  </si>
  <si>
    <t>retour vers conditionnement</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</si>
  <si>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</si>
  <si>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</si>
  <si>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</si>
  <si>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</si>
  <si>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</si>
  <si>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</si>
  <si>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t>sauteuse</t>
  </si>
  <si>
    <t>Sonder Cuisson</t>
  </si>
  <si>
    <r>
      <t>Vanner </t>
    </r>
    <r>
      <rPr>
        <sz val="9.9"/>
        <color rgb="FF434343"/>
        <rFont val="Arial"/>
        <family val="2"/>
      </rPr>
      <t>: remuer une sauce ou une crème pendant son refroidissement pour la rendre homogène, limité son dessèchement en surface et accélérer sa descente en température.</t>
    </r>
  </si>
  <si>
    <t>seau plastique</t>
  </si>
  <si>
    <t>sondage de temperature</t>
  </si>
  <si>
    <t>Sonder Température</t>
  </si>
  <si>
    <t>disperser au fouet</t>
  </si>
  <si>
    <t>socles rouleurs</t>
  </si>
  <si>
    <t>sortie</t>
  </si>
  <si>
    <t>Sortir</t>
  </si>
  <si>
    <r>
      <t>Zeste </t>
    </r>
    <r>
      <rPr>
        <sz val="9.9"/>
        <color rgb="FF434343"/>
        <rFont val="Arial"/>
        <family val="2"/>
      </rPr>
      <t>: peau découpée dans l’écorce des agrumes.</t>
    </r>
  </si>
  <si>
    <t>dresser à la poche</t>
  </si>
  <si>
    <t>sonde</t>
  </si>
  <si>
    <t>stockage</t>
  </si>
  <si>
    <t>Stocker</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</si>
  <si>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</si>
  <si>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</si>
  <si>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</si>
  <si>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</si>
  <si>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table chaude</t>
  </si>
  <si>
    <t>taillage</t>
  </si>
  <si>
    <t>https://www.passionpatisserie.fr/lexique</t>
  </si>
  <si>
    <t>rectifier l'assaisonnement</t>
  </si>
  <si>
    <t>table de travail</t>
  </si>
  <si>
    <t>tranchage</t>
  </si>
  <si>
    <t>Trancher</t>
  </si>
  <si>
    <t>rendre onctueux l'appareil</t>
  </si>
  <si>
    <t>thermoscelleuse</t>
  </si>
  <si>
    <t>transport</t>
  </si>
  <si>
    <t>Transporter</t>
  </si>
  <si>
    <t>http://devenir.patissier.free.fr/cours-CAP-vocabulaire-professionnel-eleve.pdf</t>
  </si>
  <si>
    <t>répartir le fond de cuisson</t>
  </si>
  <si>
    <t>trancheur</t>
  </si>
  <si>
    <t>transport en bacs inox</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</si>
  <si>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</si>
  <si>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</si>
  <si>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</si>
  <si>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</si>
  <si>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</si>
  <si>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</si>
  <si>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</si>
  <si>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</si>
  <si>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</si>
  <si>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</si>
  <si>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</si>
  <si>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</si>
  <si>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</si>
  <si>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</si>
  <si>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t>Col.⑦ g.kg.</t>
  </si>
  <si>
    <t xml:space="preserve">Pour l'archivage et le classement </t>
  </si>
  <si>
    <r>
      <t>E</t>
    </r>
    <r>
      <rPr>
        <sz val="11"/>
        <color rgb="FF0000FF"/>
        <rFont val="Calibri"/>
        <family val="2"/>
        <scheme val="minor"/>
      </rPr>
      <t xml:space="preserve"> : Préparation pour (par exemple, "plat principal")</t>
    </r>
  </si>
  <si>
    <r>
      <t>F</t>
    </r>
    <r>
      <rPr>
        <sz val="11"/>
        <color rgb="FF0000FF"/>
        <rFont val="Calibri"/>
        <family val="2"/>
        <scheme val="minor"/>
      </rPr>
      <t xml:space="preserve"> : Recette mère (par exemple, "BoeufBourguignon_2023-09-20.xlsx")</t>
    </r>
  </si>
  <si>
    <r>
      <t>A</t>
    </r>
    <r>
      <rPr>
        <sz val="11"/>
        <color rgb="FF0000FF"/>
        <rFont val="Calibri"/>
        <family val="2"/>
        <scheme val="minor"/>
      </rPr>
      <t xml:space="preserve"> : Alpha (par exemple, "G") automatique avec formule</t>
    </r>
  </si>
  <si>
    <r>
      <t>B</t>
    </r>
    <r>
      <rPr>
        <sz val="11"/>
        <color rgb="FF0000FF"/>
        <rFont val="Calibri"/>
        <family val="2"/>
        <scheme val="minor"/>
      </rPr>
      <t xml:space="preserve"> : Famille (par exemple, "cuisine")</t>
    </r>
  </si>
  <si>
    <r>
      <t>C</t>
    </r>
    <r>
      <rPr>
        <sz val="11"/>
        <color rgb="FF0000FF"/>
        <rFont val="Calibri"/>
        <family val="2"/>
        <scheme val="minor"/>
      </rPr>
      <t xml:space="preserve"> :  Type d'Élément (par exemple, "cuisson")</t>
    </r>
  </si>
  <si>
    <r>
      <t>D</t>
    </r>
    <r>
      <rPr>
        <sz val="11"/>
        <color rgb="FF0000FF"/>
        <rFont val="Calibri"/>
        <family val="2"/>
        <scheme val="minor"/>
      </rPr>
      <t xml:space="preserve"> : Nom de l’Élément (par exemple, "Garniture bourguignonne")</t>
    </r>
  </si>
  <si>
    <t>① le/la &gt;</t>
  </si>
  <si>
    <t>MILLE-FEUILLE meringue et chiboust pamplemousse aux fraises des bois</t>
  </si>
  <si>
    <t>recette Béghin Say de Jean-Jacques Borne MOF 1994</t>
  </si>
  <si>
    <t>Pour agrandir l'image cliquez dessus et tirez sur les carrés ou les cercles blancs dans les angles</t>
  </si>
  <si>
    <t>Pour masquer les lignes vides du "cadre"</t>
  </si>
  <si>
    <t>1 - Positionnez vous sur la cellule A rouge</t>
  </si>
  <si>
    <t xml:space="preserve">et sur </t>
  </si>
  <si>
    <t>CHIBOUST PAMPLEMOUSSE</t>
  </si>
  <si>
    <t>assiettes</t>
  </si>
  <si>
    <t>Dessert assiette</t>
  </si>
  <si>
    <t>FEUILLES DE MERINGUE</t>
  </si>
  <si>
    <t>crème</t>
  </si>
  <si>
    <t>zestes de pamplemousse</t>
  </si>
  <si>
    <t>cassonade l'antillaise</t>
  </si>
  <si>
    <t>maïzena</t>
  </si>
  <si>
    <t>gélatine</t>
  </si>
  <si>
    <t>blancs d'œufs</t>
  </si>
  <si>
    <t>les miniatures sont des imprime écran</t>
  </si>
  <si>
    <t>1.scannez votre document papier en photo ou pdf</t>
  </si>
  <si>
    <t>2.ouvrez et ajustez à l'écran</t>
  </si>
  <si>
    <t>3.faites un imprime écran et collez le dans votre document</t>
  </si>
  <si>
    <t>Greenshot est un logiciel de capture d’écran léger pour Windows</t>
  </si>
  <si>
    <t>LIENS &gt;</t>
  </si>
  <si>
    <t>https://getgreenshot.org/archive/fr/</t>
  </si>
  <si>
    <t>https://getgreenshot.org/help/fr-fr/</t>
  </si>
  <si>
    <t>COULIS DE MANGUE</t>
  </si>
  <si>
    <t>① NOM DE LA RECETTE - Famille et N° de la recette</t>
  </si>
  <si>
    <t xml:space="preserve">evitez ( le ou la ) crème anglaise par exemple ..  inutile pour la récupérarion </t>
  </si>
  <si>
    <t>du code avec cette formule  GAUCHE(D6;4)</t>
  </si>
  <si>
    <t xml:space="preserve">Saisissez votre poids en Kg </t>
  </si>
  <si>
    <t>mais en général le même intitulé que le Quoi de  l'Auteur</t>
  </si>
  <si>
    <t>Le contenant peut être : assiettes - tartes - goutières (pour les buches) - plaques de 60X 40 - portions - couverts - louches - CC = cuillère à café - CT = cuillère à thé -CP = cuillère à potage - etc,</t>
  </si>
  <si>
    <t>Quantités pour</t>
  </si>
  <si>
    <t>ou saisissez le poids qui vous convient</t>
  </si>
  <si>
    <t>❾AIDE A LA DÉCISION  facultatif  : comme pour les "postits" vous avez la possibilité de modifier les quantités Auteurs et de les re-saisir en  ❹</t>
  </si>
  <si>
    <t>si vous ne saisissez rien ce sont les quantités de l'Auteur qui seront utilisées</t>
  </si>
  <si>
    <t>Pour l'affichage ou l'impression papier de ce document</t>
  </si>
  <si>
    <t>Comment mettre un accent à une majuscule (À, É, È, Ç) ?</t>
  </si>
  <si>
    <t>È (e majuscule accent grave) = Alt + 0200</t>
  </si>
  <si>
    <t>É (e majuscule accent aigu) =Alt + 0201</t>
  </si>
  <si>
    <t>À (a majuscule accent) = Alt + 0192</t>
  </si>
  <si>
    <t>Ç (c cédille majuscule) = Alt + 0199</t>
  </si>
  <si>
    <t>Ù (u majuscule accent grave) = Alt + 0217</t>
  </si>
  <si>
    <t>faire monter les blancs avec le sucre cristal</t>
  </si>
  <si>
    <t>étaler très finement sur plaque et parsemer de pistaches hachées</t>
  </si>
  <si>
    <t>pulpe</t>
  </si>
  <si>
    <t>sucre semoule pâtissière</t>
  </si>
  <si>
    <t>jus de citron</t>
  </si>
  <si>
    <t>fraises</t>
  </si>
  <si>
    <t>framboises</t>
  </si>
  <si>
    <t>Recette mère ►</t>
  </si>
  <si>
    <t>Récupérez des formules pour</t>
  </si>
  <si>
    <t>vos documents</t>
  </si>
  <si>
    <t>Recette mère ?</t>
  </si>
  <si>
    <t>Faire un rond de couverture au centre de l'assiette</t>
  </si>
  <si>
    <t>couler au centre du jus de mangue</t>
  </si>
  <si>
    <t>Poser dessus le mille-feuilles en ayant soin</t>
  </si>
  <si>
    <t>de caraméliser la chiboust</t>
  </si>
  <si>
    <t>répartir autour le jus de fraises des bois</t>
  </si>
  <si>
    <t>Poser sur le mille-feuille un décor couverture</t>
  </si>
  <si>
    <t>CONSEILS DU CHEF</t>
  </si>
  <si>
    <t>chiboust au congélateur, meringue au sec, et coulis au frais</t>
  </si>
  <si>
    <t>Dessert léger et frais qui peut-être fait en prédessert</t>
  </si>
  <si>
    <t xml:space="preserve">Pour un gain de temps au moment du service, </t>
  </si>
  <si>
    <t>prévoir la mise en place de tous les produits</t>
  </si>
  <si>
    <t>PROCÉDÉ ET FINITION</t>
  </si>
  <si>
    <t>Dessert assiette.C.Chiboust pamplemousse.Recette mère ►.M.Mille-feuille meringue et chiboust pamplemousse aux fraises des bois</t>
  </si>
  <si>
    <t>COLLEZ LA PARTIE DÉTACHABLE DANS  CES COLONNES</t>
  </si>
  <si>
    <t>et sur ▼</t>
  </si>
  <si>
    <t>saisissez le nom de la recette mère</t>
  </si>
  <si>
    <t>Filtrer</t>
  </si>
  <si>
    <t>* famille police calibri taille 18</t>
  </si>
  <si>
    <t xml:space="preserve"> prévu pour</t>
  </si>
  <si>
    <t xml:space="preserve">        poids unitaire</t>
  </si>
  <si>
    <t xml:space="preserve">Saisissez vos poids en Kg ▲       </t>
  </si>
  <si>
    <t>Recette dupliquée pour :</t>
  </si>
  <si>
    <t>Denrées</t>
  </si>
  <si>
    <t>quoi</t>
  </si>
  <si>
    <t xml:space="preserve">Poids </t>
  </si>
  <si>
    <t>Process</t>
  </si>
  <si>
    <t xml:space="preserve">foncer </t>
  </si>
  <si>
    <t xml:space="preserve">ranger </t>
  </si>
  <si>
    <t>Tamponner etc…</t>
  </si>
  <si>
    <t>CONSEILS HYGIÈNE</t>
  </si>
  <si>
    <t>Les points à risque</t>
  </si>
  <si>
    <t>Les mesures préventives</t>
  </si>
  <si>
    <t xml:space="preserve">DECORS FINITIONS </t>
  </si>
  <si>
    <t>Process (suite)</t>
  </si>
  <si>
    <t>Numérotation automatique</t>
  </si>
  <si>
    <t>mais pas dans cette colonne</t>
  </si>
  <si>
    <t xml:space="preserve">pour garder </t>
  </si>
  <si>
    <t xml:space="preserve">lorsqu'il y a du texte </t>
  </si>
  <si>
    <t>mais pas dans celle-ci</t>
  </si>
  <si>
    <t>dans cette colonne</t>
  </si>
  <si>
    <t>soyez concis 1 verbe = 1 action</t>
  </si>
  <si>
    <t>Poids Auteur</t>
  </si>
  <si>
    <t xml:space="preserve">Fiche N° &gt; </t>
  </si>
  <si>
    <t>avec ces Poids recettes  ▼</t>
  </si>
  <si>
    <t xml:space="preserve"> à prévoir pour    </t>
  </si>
  <si>
    <t xml:space="preserve">   ▼ pas de numérotation</t>
  </si>
  <si>
    <t>FICHE RECETTE DE 6 PARTIES DÉTACHABLES DE 7 A 20  LIGNES DE PRODUITS</t>
  </si>
  <si>
    <t xml:space="preserve">pas d'accord </t>
  </si>
  <si>
    <t>blans d'œufs</t>
  </si>
  <si>
    <t>sucre cristallisé</t>
  </si>
  <si>
    <t>sucre glace silice</t>
  </si>
  <si>
    <t>noix de coco rapée</t>
  </si>
  <si>
    <t>incorpoprer ensuite le sucre glace et la noix de coco</t>
  </si>
  <si>
    <t>cuire 1h 30 à 80°c</t>
  </si>
  <si>
    <t>JUS DE FRAISES DES BOIS</t>
  </si>
  <si>
    <t>Numérotation automatique colonnes AD à AH</t>
  </si>
  <si>
    <t>Ce document est composé de 6 parties détachables pour les quantités</t>
  </si>
  <si>
    <t>ces 6 parties sont en colonne de la ligne 39 à 229</t>
  </si>
  <si>
    <t xml:space="preserve">et de 6 parties détachables pour les PHASES DE PROGRESSION </t>
  </si>
  <si>
    <t>colonnes P à AN</t>
  </si>
  <si>
    <t>ces phases de progression sont à partir de la ligne 231 à 325</t>
  </si>
  <si>
    <t>❽ références.Auteurs collecte des quantités saisies sur chaques parties détachables</t>
  </si>
  <si>
    <t>Ce document vous permet d'assembler 6 parties détachables pour composer votre recette</t>
  </si>
  <si>
    <t>18 assiettes</t>
  </si>
  <si>
    <t>avec ces Poids recette  ▼</t>
  </si>
  <si>
    <t>Il est difficile de comparer les recettes, car les auteurs utilisent des critères ou des quantités pour un nombre de convives qui varient. La méthode la plus fiable pour les comparer consiste à ramener les proportions à une base commune, comme le kilogramme.</t>
  </si>
  <si>
    <t xml:space="preserve"> masquer les colonnes   &lt; vous avez 11 colonnes masquables</t>
  </si>
  <si>
    <t>Mode d'emploi de la fiche Cadre</t>
  </si>
  <si>
    <t>⑥Poids ou Volume ajustez les décimales (+ ou - de 0 )</t>
  </si>
  <si>
    <t xml:space="preserve">Vous pouvez détourner l'utilisation de la colonne Coefficient en augmentant ou  diminuant </t>
  </si>
  <si>
    <t>pour faire varier le poids d'un aliment  sans recommencer une nouvelle fiche</t>
  </si>
  <si>
    <t xml:space="preserve">Vous pouvez également saisir la valeur 0 zéro pour un aliment allergène selon convives </t>
  </si>
  <si>
    <t xml:space="preserve">ou supprimer un ingrédient piment ou autres par exemple </t>
  </si>
  <si>
    <t>si vous saisissez une valeur différente de 1 la cellule change de couleur  pour attirer votre attention</t>
  </si>
  <si>
    <t xml:space="preserve"> (Mise en Forme Conditionnelle)</t>
  </si>
  <si>
    <t>AVANT DE COLLER UNE FICHE DÉTACHABLE</t>
  </si>
  <si>
    <t xml:space="preserve">NOM DE VOTRE RECETTE </t>
  </si>
  <si>
    <t>COLLEZ ICI UNE PARTIE DÉTACHABLE DE 7 - 12 ou 20 lignes de produits</t>
  </si>
  <si>
    <t>2.Ajouter des lignes vierges avec ► ◄  et la ligne marron</t>
  </si>
  <si>
    <t>① le NOM DE LA RECETTE.FAMILLE</t>
  </si>
  <si>
    <t>② l' AUTEUR :</t>
  </si>
  <si>
    <t>③ Denrées</t>
  </si>
  <si>
    <t>④ Quantité ou Nombre d'unités selon fiche</t>
  </si>
  <si>
    <t xml:space="preserve">⑤ Quoi </t>
  </si>
  <si>
    <t>▼   ensuite supprimez le mot "gomme."</t>
  </si>
  <si>
    <t>Récupérez les formules pour vos documents</t>
  </si>
  <si>
    <t xml:space="preserve">Si la colonne 10 est rouge, collez la "gomme" </t>
  </si>
  <si>
    <t xml:space="preserve">Si les colonnes 10 sont rouges, collez la "gomme" </t>
  </si>
  <si>
    <t>Collez LES PHASES DE PROGRESSION ⓬ dans ces colonnes  et filtrez colonnes B à G</t>
  </si>
  <si>
    <t>Composition du classeur</t>
  </si>
  <si>
    <t>caractères + espaces</t>
  </si>
  <si>
    <t>Préparation</t>
  </si>
  <si>
    <t>◄ Masquez ces 5 colonnes  ▼</t>
  </si>
  <si>
    <t>https://fonts.google.com/icons?icon.size=24&amp;icon.color=%23e8eaed</t>
  </si>
  <si>
    <t>Organisation des Recettes (Cuisine, Pâtisserie, Charcuterie)</t>
  </si>
  <si>
    <t>1. Fiche recette ou cadre préformaté(e)</t>
  </si>
  <si>
    <t>Définition :</t>
  </si>
  <si>
    <t>Fonctionnalités :</t>
  </si>
  <si>
    <t>Éléments courts contenant :</t>
  </si>
  <si>
    <t>2. "Postits" ou parties détachables</t>
  </si>
  <si>
    <t>Une liste de denrées (ingrédients nécessaires).</t>
  </si>
  <si>
    <t>Les quantités spécifiques définies par l’auteur (sans formule d’ajustement).</t>
  </si>
  <si>
    <t>Peuvent être ajoutés ou déplacés dans la fiche préformatée pour adapter la recette selon vos besoins spécifiques.</t>
  </si>
  <si>
    <t>Permettent une personnalisation rapide.</t>
  </si>
  <si>
    <t>Conviennent à une approche modulaire, en ajoutant ou modifiant des éléments facilement.</t>
  </si>
  <si>
    <t>J'ai volontairement saisi "Postits" l'autre version est une marque déposée</t>
  </si>
  <si>
    <t>Ce document vous permet d'archiver et de recalculer des quantités colonne AH</t>
  </si>
  <si>
    <t>❿ Vos Références</t>
  </si>
  <si>
    <t>⓫ Dupliquée  pour</t>
  </si>
  <si>
    <t xml:space="preserve">Brouillon : </t>
  </si>
  <si>
    <t>Collez la photo du plat</t>
  </si>
  <si>
    <t>ou collez un imprim' écran</t>
  </si>
  <si>
    <t xml:space="preserve">IDENTIFICATION   DES CADRES   ET FICHES RECETTES  </t>
  </si>
  <si>
    <t>IDENTIFICATION DES "POSTITS"   PARTIES DÉTACHABLES …texte en minuscules largeurs des colonnes 11 et 3</t>
  </si>
  <si>
    <t>Hauteur de ligne 21</t>
  </si>
  <si>
    <t>Circuit</t>
  </si>
  <si>
    <t>Cir.1.2.5</t>
  </si>
  <si>
    <t>Hauteur des 6 lignes 21</t>
  </si>
  <si>
    <t>car. = Caractères</t>
  </si>
  <si>
    <t>VOCABULAIRE GENERAL PROFESSIONNEL    un verbe…une action             collez verbes et actions dans les PHASES DE PROGRESSION ⓬</t>
  </si>
  <si>
    <t>refroidissement =&lt; 9°</t>
  </si>
  <si>
    <t>attendre</t>
  </si>
  <si>
    <t>Croûter</t>
  </si>
  <si>
    <t>Poids nets</t>
  </si>
  <si>
    <t>Fin du document cellule</t>
  </si>
  <si>
    <t>?  &gt; Recette prévu pour quelle préparation</t>
  </si>
  <si>
    <t>Kg</t>
  </si>
  <si>
    <t>1 quart = 0.250 Kg</t>
  </si>
  <si>
    <t xml:space="preserve">  1 /10  = 0.100 Kg</t>
  </si>
  <si>
    <t xml:space="preserve"> 1 demi = 0.500 Kg</t>
  </si>
  <si>
    <t xml:space="preserve"> 1 Bol = 0.350 Kg</t>
  </si>
  <si>
    <t xml:space="preserve">Vous pouvez détourner l'utilisation de la colonne Coefficient </t>
  </si>
  <si>
    <t>en augmentant ou  diminuant pour faire varier le poids d'un aliment</t>
  </si>
  <si>
    <t xml:space="preserve"> sans recommencer une nouvelle fiche</t>
  </si>
  <si>
    <t xml:space="preserve">Vous pouvez également saisir la valeur 0 zéro pour un aliment </t>
  </si>
  <si>
    <t xml:space="preserve">allergène selon convives ou supprimer un ingrédient </t>
  </si>
  <si>
    <t xml:space="preserve">piment ou autres par exemple </t>
  </si>
  <si>
    <t>ou saisissez une quantité ou un poids d'un élément de la recette exemple</t>
  </si>
  <si>
    <t>Produit de référence</t>
  </si>
  <si>
    <t>Si les grammages ne vous conviennent pas</t>
  </si>
  <si>
    <t>modifiez la valeur cellule ❿</t>
  </si>
  <si>
    <t>augmentez ou diminuez la valeur saisie</t>
  </si>
  <si>
    <t xml:space="preserve">C'est la valeur saisie dans cette cellule qu'Excel va utiliser pour </t>
  </si>
  <si>
    <t>dupliquer la recette avec la valeur saisie en ⓫</t>
  </si>
  <si>
    <t>⑫ POINTS CLÉS  PHASES ESSENTIELLES  DE PROGRESSION</t>
  </si>
  <si>
    <t>⑬ Prix</t>
  </si>
  <si>
    <t>⑬  % Perte</t>
  </si>
  <si>
    <t>1 Kg de produit pert combien à l'épluchage ou au parage -  en cuisson etc..</t>
  </si>
  <si>
    <t>CONDITIONNEMENT (exemple)</t>
  </si>
  <si>
    <t>Quantité par contenant &gt;</t>
  </si>
  <si>
    <t>par Portion &gt;</t>
  </si>
  <si>
    <t>Nom du contenant (grille - barquette  etc) &gt;</t>
  </si>
  <si>
    <t>Effectifs &gt;</t>
  </si>
  <si>
    <t>le contenant saisissez  gastro(s) 1/1 - grille(s) - plat(s) - louche(s) etc..</t>
  </si>
  <si>
    <t>Quoi ? Ça peut être des Kg - des cerises des morceaux ou ce que vous voulez</t>
  </si>
  <si>
    <t>Lien internet</t>
  </si>
  <si>
    <t>collez le lien vous renvoyant vers l'Auteur de la recette</t>
  </si>
  <si>
    <t>toujours indiquer les sources</t>
  </si>
  <si>
    <t>Largeurs de colonnes</t>
  </si>
  <si>
    <t>Utilité : lorsque vous collez un document dans une feuille vierge les largeurs</t>
  </si>
  <si>
    <t>ne correspondent pas toujours . Pour vérifier cela regardez les largeurs</t>
  </si>
  <si>
    <t>avec fonction puis faites les rectifications</t>
  </si>
  <si>
    <t>les flèches indiquent que la ligne est inutilisée vous pouvez donc</t>
  </si>
  <si>
    <t>masquer les lignes</t>
  </si>
  <si>
    <t>L'utilisation professionnelle des recettes vous engage à connaître</t>
  </si>
  <si>
    <t xml:space="preserve"> la réglementation en matière d'hygiène et HACCP.</t>
  </si>
  <si>
    <t xml:space="preserve"> Masquez ces 11 colonnes  </t>
  </si>
  <si>
    <t>Portail:Alimentation et gastronomie</t>
  </si>
  <si>
    <t>https://fr.wikipedia.org/wiki/Portail:Alimentation_et_gastronomie</t>
  </si>
  <si>
    <t>TABLEAU DE RECHERCHE</t>
  </si>
  <si>
    <t>Modifiez en g ou ml ce qui ne vous convient pas</t>
  </si>
  <si>
    <t>Colonne ▼</t>
  </si>
  <si>
    <t xml:space="preserve">modifiez </t>
  </si>
  <si>
    <t>g/ml▼</t>
  </si>
  <si>
    <t>demi</t>
  </si>
  <si>
    <t>Demi-Quart et Tiers</t>
  </si>
  <si>
    <t>Quart</t>
  </si>
  <si>
    <t xml:space="preserve">se collent colonne </t>
  </si>
  <si>
    <t>Tiers</t>
  </si>
  <si>
    <t>Col.6 ⑤ Quoi</t>
  </si>
  <si>
    <t>quart(s)Kg</t>
  </si>
  <si>
    <t>demi(s)Kg</t>
  </si>
  <si>
    <t>Tiers(s)Kg</t>
  </si>
  <si>
    <t>cuil(s).Café</t>
  </si>
  <si>
    <t>cuil(s).Thé</t>
  </si>
  <si>
    <t>cuil(s).Soupe</t>
  </si>
  <si>
    <t>./4.teaspoon</t>
  </si>
  <si>
    <t>./2.teaspoon</t>
  </si>
  <si>
    <t>teaspoon</t>
  </si>
  <si>
    <t>bar spoon(s)</t>
  </si>
  <si>
    <t xml:space="preserve">./2.tablespoon </t>
  </si>
  <si>
    <t xml:space="preserve">tablespoon </t>
  </si>
  <si>
    <t>V.liqueur</t>
  </si>
  <si>
    <t>Digestif(s)</t>
  </si>
  <si>
    <t>INAO(s)</t>
  </si>
  <si>
    <t>VDN(s)</t>
  </si>
  <si>
    <t>Degustation(s)</t>
  </si>
  <si>
    <t>Coupette(s)</t>
  </si>
  <si>
    <t>Flute(s)</t>
  </si>
  <si>
    <t>1/2 tasse</t>
  </si>
  <si>
    <t>tasse(s).Thé</t>
  </si>
  <si>
    <t>Tasse(s)</t>
  </si>
  <si>
    <t>Bol(s)</t>
  </si>
  <si>
    <t>./2.once.liquide</t>
  </si>
  <si>
    <t>ounce (oz)</t>
  </si>
  <si>
    <t>ounce fl.Oz</t>
  </si>
  <si>
    <t>./8 Cup(s)</t>
  </si>
  <si>
    <t>./4 Cup(s)</t>
  </si>
  <si>
    <t>./2 Cup(s)</t>
  </si>
  <si>
    <t>stick of butter</t>
  </si>
  <si>
    <t>cup sucre glace</t>
  </si>
  <si>
    <t>Cup(s).farine</t>
  </si>
  <si>
    <t>Cup(s).sucre</t>
  </si>
  <si>
    <t>Cup(s).beurre</t>
  </si>
  <si>
    <t>Cup(s)</t>
  </si>
  <si>
    <t>Cup.liquide</t>
  </si>
  <si>
    <t>US(cp)</t>
  </si>
  <si>
    <t>cup de lait</t>
  </si>
  <si>
    <t>US (cp)</t>
  </si>
  <si>
    <t>pound(s).(lb)</t>
  </si>
  <si>
    <t>Trait(s)</t>
  </si>
  <si>
    <t>Dash(s)</t>
  </si>
  <si>
    <t>plotée(s)</t>
  </si>
  <si>
    <t>Splash(s)</t>
  </si>
  <si>
    <t>shot(s)</t>
  </si>
  <si>
    <t>jigger(s)</t>
  </si>
  <si>
    <t>Pony(s)</t>
  </si>
  <si>
    <t>Mug(s)</t>
  </si>
  <si>
    <t>./2 pinte(s)</t>
  </si>
  <si>
    <t>pint (pt)</t>
  </si>
  <si>
    <t>Pint (US)(s)</t>
  </si>
  <si>
    <t>Pint (UK)(s)</t>
  </si>
  <si>
    <t>quart (qt)</t>
  </si>
  <si>
    <t>gallon (gal)</t>
  </si>
  <si>
    <t>vide</t>
  </si>
  <si>
    <t>Hauteur des lignes 21</t>
  </si>
  <si>
    <t>NON DE VOTRTE RECETTE</t>
  </si>
  <si>
    <t>Nom de la recette mère cellule L16</t>
  </si>
  <si>
    <t>12 LIGNES PRODUITS</t>
  </si>
  <si>
    <t>Nom de la recette mère</t>
  </si>
  <si>
    <t>20 LIGNES</t>
  </si>
  <si>
    <t>Collez col.5    le texte de la colonne X collage spécial Valeurs 1.2.3</t>
  </si>
  <si>
    <t xml:space="preserve">⓬  ▼ PHASES DE PROGRESSION </t>
  </si>
  <si>
    <t>texte collé dans le tableau colonne AA pour l'exemple</t>
  </si>
  <si>
    <t>17 LIGNES</t>
  </si>
  <si>
    <t>Observations :</t>
  </si>
  <si>
    <t>L'utilisation professionnelle des recettes</t>
  </si>
  <si>
    <t>vous engage à connaître la réglementation en matière d'hygiène et HACCP.</t>
  </si>
  <si>
    <t>Traçabilité : collez les étiquettes produits sur cette feuille imprimée</t>
  </si>
  <si>
    <t>Adaptation : Joël Leboucher</t>
  </si>
  <si>
    <t xml:space="preserve">ou au verso </t>
  </si>
  <si>
    <t>ÉMILIE</t>
  </si>
  <si>
    <t>Ce tableau découpe votre texte et l'ajuste à la largeur de votre colonne</t>
  </si>
  <si>
    <t>Adresse @ &gt;</t>
  </si>
  <si>
    <t>Lorsque vous masquez des lignes ou colonnes ou que vous saisssez une nouvelle valeur appuyez sur la touche F9 pour forcer Excel à recalculer</t>
  </si>
  <si>
    <t>saisissez un nombre de caractères pour que le texte ne déborde pas de la colonne</t>
  </si>
  <si>
    <t>"Nettoyage" et découpage du texte dans ces 4 colonnes</t>
  </si>
  <si>
    <t>Laisser poser 24h en chambre froide.</t>
  </si>
  <si>
    <t xml:space="preserve"> ensuite supprimez le mot "gomme." et saisissez un chiffre</t>
  </si>
  <si>
    <t>Un chiffre est une unité de base utilisée pour écrire les nombres. C’est un symbole unique.</t>
  </si>
  <si>
    <t>Il y a 10 chiffres en base 0, 1, 2, 3, 4, 5, 6, 7, 8, 9.</t>
  </si>
  <si>
    <t>Un nombre est une quantité ou une valeur exprimée à l’aide de chiffres</t>
  </si>
  <si>
    <t>256 (nombre formé de trois chiffres : 2, 5, 6)</t>
  </si>
  <si>
    <t xml:space="preserve">Option ligne 221 colonne AQ vous avez un tableau pour découper du texte </t>
  </si>
  <si>
    <t>et l'ajuster à la largeur de votre colonne</t>
  </si>
  <si>
    <t>Que faut-il faire</t>
  </si>
  <si>
    <t>dans le cartouche lignes 6 à 33</t>
  </si>
  <si>
    <t xml:space="preserve">cartouche = Emplacement réservé au titre et aux cellules de commande, situé en haut du document </t>
  </si>
  <si>
    <t>❶ - Nommez le cadre , Nom de la recette et Auteur</t>
  </si>
  <si>
    <t>① &gt; Auteur</t>
  </si>
  <si>
    <t>❸ - saisissez vos valeurs dans le cartouche d'entête</t>
  </si>
  <si>
    <t>① &gt;</t>
  </si>
  <si>
    <t>④ références.Auteurs</t>
  </si>
  <si>
    <t>❺  Facultatif vos références</t>
  </si>
  <si>
    <t>Total à saisir en ⑥</t>
  </si>
  <si>
    <t xml:space="preserve">❻  modifiez les ICI ▼ </t>
  </si>
  <si>
    <t>❼ Recette dupliquée pour :</t>
  </si>
  <si>
    <t>❽ Quoi ▲</t>
  </si>
  <si>
    <t xml:space="preserve">cartouche = Emplacement réservé au titre et aux cellules de commandes, situé en tête du document </t>
  </si>
  <si>
    <t>④ si vous n'êtes</t>
  </si>
  <si>
    <t xml:space="preserve">❷ - collez vos postits à partir des lignes 37 pour les Postits recettes </t>
  </si>
  <si>
    <t>et 228 pour les phases de progression</t>
  </si>
  <si>
    <t>④ références.Auteurs ne saisissz rien ,en liaison avec les postits</t>
  </si>
  <si>
    <t>❺  Facultatif vos références si vous n'êtes pas d'accord avec l'Auteur</t>
  </si>
  <si>
    <t xml:space="preserve">❻  modifiez les poids dans cette colonne Saisissez vos poids en Kg </t>
  </si>
  <si>
    <t xml:space="preserve">❽ Quoi </t>
  </si>
  <si>
    <t>❺ Optionnel : Si vous trouvez que les poids ④ des recettes sont trop élevés ou insuffisants pour vos convives (ou clients), vous pouvez les ajuster.</t>
  </si>
  <si>
    <t>Si nécessaire, modifiez les valeurs dans les cellules prévues pour ❺ et enregistrez les ajustements proposés dans la colonne ❻.</t>
  </si>
  <si>
    <t>si vous ne saisissez pas de poids en ❻ les poids ④  seront utilisés</t>
  </si>
  <si>
    <t xml:space="preserve">❼ COMBIEN D'UNITÉS VOULEZ VOUS PRÉPARER </t>
  </si>
  <si>
    <t>❽ Quoi ? Portions - tarte - couverts ou contenant</t>
  </si>
  <si>
    <t xml:space="preserve">④ si vous n'êtes pas d'accord </t>
  </si>
  <si>
    <t xml:space="preserve">Collez col.5    le texte </t>
  </si>
  <si>
    <t>la cellule AM10 commande l'ensemble</t>
  </si>
  <si>
    <t>Mode d'emploi express du Postit</t>
  </si>
  <si>
    <t>Lorsque vous recopiez cette fiche sur une nouvelle feuille il est possible que la</t>
  </si>
  <si>
    <t>colonne 10 soit de couleur rouge si vous ne saisissez pas une valeur 1 - 2 ou 3</t>
  </si>
  <si>
    <t>il y a une MFC mise en forme conditionnelle pour attirer votre attention</t>
  </si>
  <si>
    <t>si vous ne souhaitez plus cette MFC collez la gomme dans les cellules</t>
  </si>
  <si>
    <t>Dernière mise à jour : 31 Janvier 2024</t>
  </si>
  <si>
    <t>L’objectif est d’optimiser la gestion des recettes en distinguant deux types de documents complémentaires, chacun ayant un rôle spécifique :</t>
  </si>
  <si>
    <t>Les fiches préformatées : une base fixe et calculable avec un nombre variable de colonnes.</t>
  </si>
  <si>
    <t>Les "postits" détachables : des éléments personnalisables permettant d’enrichir ou de modifier une recette selon les besoins.</t>
  </si>
  <si>
    <t>Un équilibre entre rigueur et flexibilité</t>
  </si>
  <si>
    <t>Cette organisation allie structuration et adaptabilité, offrant une approche claire et évolutive pour diverses situations.</t>
  </si>
  <si>
    <t>Document structuré intégrant des sections fixes (ex. étapes, temps de cuisson, etc.).</t>
  </si>
  <si>
    <t>Contient des formules automatiques pour ajuster les quantités en fonction du nombre de portions ou d’autres critères.</t>
  </si>
  <si>
    <t>Propose une structure standardisée pour organiser les recettes de manière claire et homogène.</t>
  </si>
  <si>
    <t>Ici je vous propose quelques modèles de fiche recette avec parties détachables préformatées et un nombre de lignes défini</t>
  </si>
  <si>
    <t>30 lignes de produits A</t>
  </si>
  <si>
    <t>30 lignes de produits B</t>
  </si>
  <si>
    <t>Pour faciliter le découpage du texte, j’ai intégré un tableau intelligent capable de le fractionner sans couper un mot.</t>
  </si>
  <si>
    <t xml:space="preserve">Que ce soit pour les "Postits" ou les sections détachables, vous pouvez les copier et les coller dans n’importe quelle feuille Excel, </t>
  </si>
  <si>
    <t>qu’elle soit vierge ou adaptée au modèle de fiche. Cela vous permet de constituer facilement votre propre répertoire.</t>
  </si>
  <si>
    <t>Vous pouvez regrouper plusieurs postits ou sections détachables sur une même feuille afin de composer votre propre assemblage.</t>
  </si>
  <si>
    <t xml:space="preserve">Exemple : Pour réaliser un gâteau, sélectionnez dans votre répertoire la recette du biscuit qui vous convient le mieux, </t>
  </si>
  <si>
    <t>ajoutez une ou deux crèmes assorties, puis complétez avec un post-it pour les éléments de décoration.</t>
  </si>
  <si>
    <t>Faites preuve de curiosité et explorez de nouvelles formules pour enrichir vos futurs documents.</t>
  </si>
  <si>
    <t>Partagez librement votre savoir-faire et votre expérience, sans vous soucier de qui en bénéficiera.</t>
  </si>
  <si>
    <t xml:space="preserve"> L’essentiel est qu’ils puissent aider et inspirer le plus grand nombre.</t>
  </si>
  <si>
    <t>Comment copier un Post-it ou une recette ?</t>
  </si>
  <si>
    <t>1. Cliquez sur la cellule ICI dans l’angle gauche.</t>
  </si>
  <si>
    <t>2. Faites glisser la souris vers la droite, puis descendez jusqu’à la dernière cellule à droite : le Post-it ou la recette est alors sélectionné(e).</t>
  </si>
  <si>
    <t>3. Il ne vous reste plus qu’à le/la copier et le/la coller dans votre répertoire.</t>
  </si>
  <si>
    <t>j'ai saisi "Postit" parce que Post-it® est une marque déposée</t>
  </si>
  <si>
    <t>Dernière mise à jour : 31 Janvier 2025</t>
  </si>
  <si>
    <t>Répertoire calculable Mode d'emploi express</t>
  </si>
  <si>
    <t>Feuilleté aux framboises – un "Postit" pour le feuilletage, un autre pour la crème de garniture, et éventuellement un pour la finition ou les conseils.</t>
  </si>
  <si>
    <t xml:space="preserve">Vous pouvez également choisir un autre titre et organiser vos propres répertoires </t>
  </si>
  <si>
    <t>Libérer les volets dans Excel</t>
  </si>
  <si>
    <t>Formule avec CONCATENER pour les versions d'Excel antérieures à 2021</t>
  </si>
  <si>
    <t>nombre de caractères</t>
  </si>
  <si>
    <t>Comment bien organiser ses documents, images, fichiers, .</t>
  </si>
  <si>
    <t>Comment bien nommer ses fichiers</t>
  </si>
  <si>
    <t>créer des noms de fichiers accessibles</t>
  </si>
  <si>
    <t>Nommer, renommer un classeur, une feuille</t>
  </si>
  <si>
    <t>Classer efficacement des documents numériques</t>
  </si>
  <si>
    <t>Comment lister les fichiers enregistrés dans un dossier et ses sous-dossiers sans VBA sur Excel ?</t>
  </si>
  <si>
    <t>Formule optimisée avec TEXTE.JOIN et FILTRE : pour les versions Excel 365 ou Excel 2021</t>
  </si>
  <si>
    <t>https://pixabay.com/fr/photos/search/%C3%A9pices/</t>
  </si>
  <si>
    <t>https://www.pexels.com/fr-fr/chercher/%C3%A9pices/</t>
  </si>
  <si>
    <t>https://gastronomierestauration.blogspot.com/2019/01/audiovisuel-les-aliments-vocabulaire-et.html</t>
  </si>
  <si>
    <t>Pour la recherche d'images cliquez sur les liens ci-dessous</t>
  </si>
  <si>
    <t>https://www.istockphoto.com/fr/photos/%C3%A9pices</t>
  </si>
  <si>
    <t>https://fr.freepik.com/photos/epices</t>
  </si>
  <si>
    <t>Largeur de Colonne en Unités de Caractères</t>
  </si>
  <si>
    <r>
      <t>1. Définition</t>
    </r>
    <r>
      <rPr>
        <sz val="11"/>
        <color theme="1"/>
        <rFont val="Calibri"/>
        <family val="2"/>
        <scheme val="minor"/>
      </rPr>
      <t xml:space="preserve"> :</t>
    </r>
  </si>
  <si>
    <t>Aprifel</t>
  </si>
  <si>
    <t xml:space="preserve">La largeur de colonne en unités de caractères est déterminée par la largeur moyenne d’un caractère </t>
  </si>
  <si>
    <t>interfel</t>
  </si>
  <si>
    <t>dans la police par défaut d’Excel (généralement Calibri, taille 11). Une unité correspond à la largeur du chiffre "0" dans cette police.</t>
  </si>
  <si>
    <t>Cette mesure, propre à Excel, indique approximativement combien de caractères peuvent être affichés dans une cellule.</t>
  </si>
  <si>
    <t>Mettez la collaboration au coeur de votre environnement de travail</t>
  </si>
  <si>
    <r>
      <t>Exemple</t>
    </r>
    <r>
      <rPr>
        <sz val="11"/>
        <color theme="1"/>
        <rFont val="Calibri"/>
        <family val="2"/>
        <scheme val="minor"/>
      </rPr>
      <t xml:space="preserve"> : Une colonne avec une largeur de </t>
    </r>
    <r>
      <rPr>
        <b/>
        <sz val="11"/>
        <color theme="1"/>
        <rFont val="Calibri"/>
        <family val="2"/>
        <scheme val="minor"/>
      </rPr>
      <t>10</t>
    </r>
    <r>
      <rPr>
        <sz val="11"/>
        <color theme="1"/>
        <rFont val="Calibri"/>
        <family val="2"/>
        <scheme val="minor"/>
      </rPr>
      <t xml:space="preserve"> peut contenir environ </t>
    </r>
    <r>
      <rPr>
        <b/>
        <sz val="11"/>
        <color theme="1"/>
        <rFont val="Calibri"/>
        <family val="2"/>
        <scheme val="minor"/>
      </rPr>
      <t>10 caractères</t>
    </r>
    <r>
      <rPr>
        <sz val="11"/>
        <color theme="1"/>
        <rFont val="Calibri"/>
        <family val="2"/>
        <scheme val="minor"/>
      </rPr>
      <t>.</t>
    </r>
  </si>
  <si>
    <t>Comment créer une Arborescence de dossiers</t>
  </si>
  <si>
    <t>La méthode simple pour classer ses dossiers, fichiers et documents sur son ordinateur</t>
  </si>
  <si>
    <r>
      <t>2. Utilisation</t>
    </r>
    <r>
      <rPr>
        <sz val="11"/>
        <color theme="1"/>
        <rFont val="Calibri"/>
        <family val="2"/>
        <scheme val="minor"/>
      </rPr>
      <t xml:space="preserve"> :</t>
    </r>
  </si>
  <si>
    <t>Windows 10 : 15 astuces pour maîtriser l’explorateur de fichiers comme un pro</t>
  </si>
  <si>
    <t>Lorsque vous ajustez la largeur de colonne manuellement en faisant glisser les bordures de colonne ou en utilisant l'option</t>
  </si>
  <si>
    <t>Comment retrouver vos dossiers</t>
  </si>
  <si>
    <t>"Largeur de colonne" dans le menu contextuel, Excel utilise des unités de caractères.</t>
  </si>
  <si>
    <t>Par exemple, si vous définissez la largeur de colonne à 10, cela signifie que la colonne est assez large pour contenir 10 caractères</t>
  </si>
  <si>
    <t>"0" dans la police par défaut.</t>
  </si>
  <si>
    <t>largeur de colonne</t>
  </si>
  <si>
    <t xml:space="preserve">X par </t>
  </si>
  <si>
    <t>Multiplié par</t>
  </si>
  <si>
    <t>Pixels</t>
  </si>
  <si>
    <t>caractères.</t>
  </si>
  <si>
    <t>Calibri 11</t>
  </si>
  <si>
    <t>Largeur de Colonne en Pixels</t>
  </si>
  <si>
    <t>Par défaut, une largeur de colonne de 8,43 correspond à environ 64 pixels.</t>
  </si>
  <si>
    <t>Rectification sur l'impact des cellules vides dans une feuille Excel</t>
  </si>
  <si>
    <t xml:space="preserve">Dans un précédent message, j’avais mentionné que les cellules vides ralentissaient les calculs dans Excel. </t>
  </si>
  <si>
    <t xml:space="preserve">La largeur de colonne en pixels est une mesure plus précise, indépendante de la police utilisée et basée sur les pixels de l'écran. </t>
  </si>
  <si>
    <t>Après vérification, cette affirmation s’avère inexacte.</t>
  </si>
  <si>
    <t xml:space="preserve">Elle est souvent employée dans les scripts VBA ou les macros pour une plus grande précision. </t>
  </si>
  <si>
    <t>Pour optimiser un fichier Excel, il est préférable de se concentrer sur d’autres leviers, tels que :</t>
  </si>
  <si>
    <t>Il s'agit de la largeur réelle affichée à l'écran.</t>
  </si>
  <si>
    <r>
      <t xml:space="preserve">✔ </t>
    </r>
    <r>
      <rPr>
        <b/>
        <sz val="11"/>
        <color theme="1"/>
        <rFont val="Calibri"/>
        <family val="2"/>
        <scheme val="minor"/>
      </rPr>
      <t>Réduire les plages de calcul</t>
    </r>
    <r>
      <rPr>
        <sz val="11"/>
        <color theme="1"/>
        <rFont val="Calibri"/>
        <family val="2"/>
        <scheme val="minor"/>
      </rPr>
      <t xml:space="preserve"> inutiles.</t>
    </r>
  </si>
  <si>
    <r>
      <t xml:space="preserve">En général, </t>
    </r>
    <r>
      <rPr>
        <b/>
        <sz val="11"/>
        <color theme="1"/>
        <rFont val="Calibri"/>
        <family val="2"/>
        <scheme val="minor"/>
      </rPr>
      <t>1 unité de largeur de colonne équivaut à environ 7 pixels</t>
    </r>
    <r>
      <rPr>
        <sz val="11"/>
        <color theme="1"/>
        <rFont val="Calibri"/>
        <family val="2"/>
        <scheme val="minor"/>
      </rPr>
      <t xml:space="preserve">, </t>
    </r>
  </si>
  <si>
    <r>
      <t xml:space="preserve">✔ </t>
    </r>
    <r>
      <rPr>
        <b/>
        <sz val="11"/>
        <color theme="1"/>
        <rFont val="Calibri"/>
        <family val="2"/>
        <scheme val="minor"/>
      </rPr>
      <t>Simplifier les formules</t>
    </r>
    <r>
      <rPr>
        <sz val="11"/>
        <color theme="1"/>
        <rFont val="Calibri"/>
        <family val="2"/>
        <scheme val="minor"/>
      </rPr>
      <t xml:space="preserve"> pour limiter la charge de calcul.</t>
    </r>
  </si>
  <si>
    <t>bien que cette valeur puisse varier selon la police et le niveau de zoom.</t>
  </si>
  <si>
    <r>
      <t xml:space="preserve">✔ </t>
    </r>
    <r>
      <rPr>
        <b/>
        <sz val="11"/>
        <color theme="1"/>
        <rFont val="Calibri"/>
        <family val="2"/>
        <scheme val="minor"/>
      </rPr>
      <t>Optimiser la gestion des formats et des objets</t>
    </r>
    <r>
      <rPr>
        <sz val="11"/>
        <color theme="1"/>
        <rFont val="Calibri"/>
        <family val="2"/>
        <scheme val="minor"/>
      </rPr>
      <t xml:space="preserve"> intégrés dans le fichier.</t>
    </r>
  </si>
  <si>
    <r>
      <t>Exemple</t>
    </r>
    <r>
      <rPr>
        <sz val="11"/>
        <color theme="1"/>
        <rFont val="Calibri"/>
        <family val="2"/>
        <scheme val="minor"/>
      </rPr>
      <t xml:space="preserve"> : Une colonne d'une largeur de 10 correspond à environ </t>
    </r>
    <r>
      <rPr>
        <b/>
        <sz val="11"/>
        <color theme="1"/>
        <rFont val="Calibri"/>
        <family val="2"/>
        <scheme val="minor"/>
      </rPr>
      <t>75 pixels</t>
    </r>
    <r>
      <rPr>
        <sz val="11"/>
        <color theme="1"/>
        <rFont val="Calibri"/>
        <family val="2"/>
        <scheme val="minor"/>
      </rPr>
      <t>.</t>
    </r>
  </si>
  <si>
    <t>La largeur en pixels est moins couramment utilisée directement dans l'interface utilisateur d'Excel,</t>
  </si>
  <si>
    <t>mais elle peut être utile dans les scripts VBA pour des ajustements précis.</t>
  </si>
  <si>
    <t>Par exemple, si vous définissez la largeur de colonne à 100 pixels, cela signifie que la colonne</t>
  </si>
  <si>
    <t>aura une largeur de 100 pixels sur l'écran, indépendamment de la police utilisée.</t>
  </si>
  <si>
    <t>Explication :</t>
  </si>
  <si>
    <r>
      <t xml:space="preserve">Le </t>
    </r>
    <r>
      <rPr>
        <sz val="10"/>
        <color theme="1"/>
        <rFont val="Arial Unicode MS"/>
      </rPr>
      <t>-5</t>
    </r>
    <r>
      <rPr>
        <sz val="11"/>
        <color theme="1"/>
        <rFont val="Calibri"/>
        <family val="2"/>
        <scheme val="minor"/>
      </rPr>
      <t xml:space="preserve"> dans la formule ajuste pour l'espace supplémentaire que prend en compte Excel pour la largeur de la cellule.</t>
    </r>
  </si>
  <si>
    <r>
      <t xml:space="preserve">Le </t>
    </r>
    <r>
      <rPr>
        <sz val="10"/>
        <color theme="1"/>
        <rFont val="Arial Unicode MS"/>
      </rPr>
      <t>7</t>
    </r>
    <r>
      <rPr>
        <sz val="11"/>
        <color theme="1"/>
        <rFont val="Calibri"/>
        <family val="2"/>
        <scheme val="minor"/>
      </rPr>
      <t xml:space="preserve"> représente une estimation du nombre moyen de pixels que chaque caractère occupe en </t>
    </r>
    <r>
      <rPr>
        <b/>
        <sz val="11"/>
        <color theme="1"/>
        <rFont val="Calibri"/>
        <family val="2"/>
        <scheme val="minor"/>
      </rPr>
      <t>Calibri 11</t>
    </r>
    <r>
      <rPr>
        <sz val="11"/>
        <color theme="1"/>
        <rFont val="Calibri"/>
        <family val="2"/>
        <scheme val="minor"/>
      </rPr>
      <t>.</t>
    </r>
  </si>
  <si>
    <t>Conclusion :</t>
  </si>
  <si>
    <r>
      <t xml:space="preserve">Pour une largeur de </t>
    </r>
    <r>
      <rPr>
        <b/>
        <sz val="11"/>
        <color theme="1"/>
        <rFont val="Calibri"/>
        <family val="2"/>
        <scheme val="minor"/>
      </rPr>
      <t>550 pixels</t>
    </r>
    <r>
      <rPr>
        <sz val="11"/>
        <color theme="1"/>
        <rFont val="Calibri"/>
        <family val="2"/>
        <scheme val="minor"/>
      </rPr>
      <t xml:space="preserve">, vous pouvez saisir environ </t>
    </r>
    <r>
      <rPr>
        <b/>
        <sz val="11"/>
        <color theme="1"/>
        <rFont val="Calibri"/>
        <family val="2"/>
        <scheme val="minor"/>
      </rPr>
      <t>77 caractères</t>
    </r>
    <r>
      <rPr>
        <sz val="11"/>
        <color theme="1"/>
        <rFont val="Calibri"/>
        <family val="2"/>
        <scheme val="minor"/>
      </rPr>
      <t xml:space="preserve"> avec la police </t>
    </r>
    <r>
      <rPr>
        <b/>
        <sz val="11"/>
        <color theme="1"/>
        <rFont val="Calibri"/>
        <family val="2"/>
        <scheme val="minor"/>
      </rPr>
      <t>Calibri 11</t>
    </r>
    <r>
      <rPr>
        <sz val="11"/>
        <color theme="1"/>
        <rFont val="Calibri"/>
        <family val="2"/>
        <scheme val="minor"/>
      </rPr>
      <t xml:space="preserve"> dans Excel.</t>
    </r>
  </si>
  <si>
    <t>Conversion approximative entre Unités de Caractères et Pixels</t>
  </si>
  <si>
    <t>Il n'y a pas de conversion directe entre les unités de caractères et les pixels, car cela dépend de la police et de la taille de la police utilisée.</t>
  </si>
  <si>
    <t>Cependant, vous pouvez obtenir une approximation en utilisant des scripts VBA pour mesurer et ajuster les largeurs.</t>
  </si>
  <si>
    <r>
      <t>Largeur en pixels</t>
    </r>
    <r>
      <rPr>
        <sz val="11"/>
        <color theme="1"/>
        <rFont val="Calibri"/>
        <family val="2"/>
        <scheme val="minor"/>
      </rPr>
      <t xml:space="preserve"> = </t>
    </r>
    <r>
      <rPr>
        <sz val="10"/>
        <color theme="1"/>
        <rFont val="Arial Unicode MS"/>
      </rPr>
      <t>Largeur de colonne * 7</t>
    </r>
  </si>
  <si>
    <r>
      <t>Largeur de colonne</t>
    </r>
    <r>
      <rPr>
        <sz val="11"/>
        <color theme="1"/>
        <rFont val="Calibri"/>
        <family val="2"/>
        <scheme val="minor"/>
      </rPr>
      <t xml:space="preserve"> = </t>
    </r>
    <r>
      <rPr>
        <sz val="10"/>
        <color theme="1"/>
        <rFont val="Arial Unicode MS"/>
      </rPr>
      <t>Pixels / 7</t>
    </r>
  </si>
  <si>
    <r>
      <t>Remarque</t>
    </r>
    <r>
      <rPr>
        <sz val="11"/>
        <color theme="1"/>
        <rFont val="Calibri"/>
        <family val="2"/>
        <scheme val="minor"/>
      </rPr>
      <t xml:space="preserve"> : Ces valeurs varient légèrement en fonction de la police utilisée et du paramètre de zoom d'Excel.</t>
    </r>
  </si>
  <si>
    <r>
      <t xml:space="preserve">En Excel, la largeur de colonne est basée sur le nombre de caractères d'un texte en </t>
    </r>
    <r>
      <rPr>
        <b/>
        <sz val="11"/>
        <color theme="1"/>
        <rFont val="Calibri"/>
        <family val="2"/>
        <scheme val="minor"/>
      </rPr>
      <t>police Calibri 11</t>
    </r>
    <r>
      <rPr>
        <sz val="11"/>
        <color theme="1"/>
        <rFont val="Calibri"/>
        <family val="2"/>
        <scheme val="minor"/>
      </rPr>
      <t>,</t>
    </r>
  </si>
  <si>
    <t xml:space="preserve"> en particulier le caractère "0".</t>
  </si>
  <si>
    <t>Conversion pixels → caractères en Calibri 11</t>
  </si>
  <si>
    <t>La relation approximative est la suivante :</t>
  </si>
  <si>
    <r>
      <t>1 caractère ≈ 7 pixels</t>
    </r>
    <r>
      <rPr>
        <sz val="11"/>
        <color theme="1"/>
        <rFont val="Calibri"/>
        <family val="2"/>
        <scheme val="minor"/>
      </rPr>
      <t xml:space="preserve"> (en Calibri 11)</t>
    </r>
  </si>
  <si>
    <r>
      <t xml:space="preserve">Largeur de colonne ≈ </t>
    </r>
    <r>
      <rPr>
        <b/>
        <sz val="11"/>
        <color theme="1"/>
        <rFont val="Calibri"/>
        <family val="2"/>
        <scheme val="minor"/>
      </rPr>
      <t>(Pixels - 5) / 7</t>
    </r>
  </si>
  <si>
    <t>Application pour 523 pixels :</t>
  </si>
  <si>
    <t>(523−5)7=5187≈74\frac{(523 - 5)}{7} = \frac{518}{7} \approx 747(523−5)​=7518​≈74</t>
  </si>
  <si>
    <r>
      <t xml:space="preserve">Cela signifie qu’une largeur de </t>
    </r>
    <r>
      <rPr>
        <b/>
        <sz val="11"/>
        <color theme="1"/>
        <rFont val="Calibri"/>
        <family val="2"/>
        <scheme val="minor"/>
      </rPr>
      <t>523 pixels</t>
    </r>
    <r>
      <rPr>
        <sz val="11"/>
        <color theme="1"/>
        <rFont val="Calibri"/>
        <family val="2"/>
        <scheme val="minor"/>
      </rPr>
      <t xml:space="preserve"> permet d’afficher environ </t>
    </r>
    <r>
      <rPr>
        <b/>
        <sz val="11"/>
        <color theme="1"/>
        <rFont val="Calibri"/>
        <family val="2"/>
        <scheme val="minor"/>
      </rPr>
      <t>74 caractères</t>
    </r>
    <r>
      <rPr>
        <sz val="11"/>
        <color theme="1"/>
        <rFont val="Calibri"/>
        <family val="2"/>
        <scheme val="minor"/>
      </rPr>
      <t xml:space="preserve"> en police </t>
    </r>
    <r>
      <rPr>
        <b/>
        <sz val="11"/>
        <color theme="1"/>
        <rFont val="Calibri"/>
        <family val="2"/>
        <scheme val="minor"/>
      </rPr>
      <t>Calibri 11</t>
    </r>
    <r>
      <rPr>
        <sz val="11"/>
        <color theme="1"/>
        <rFont val="Calibri"/>
        <family val="2"/>
        <scheme val="minor"/>
      </rPr>
      <t>.</t>
    </r>
  </si>
  <si>
    <r>
      <t xml:space="preserve">La largeur en </t>
    </r>
    <r>
      <rPr>
        <b/>
        <sz val="12"/>
        <rFont val="Calibri"/>
        <family val="2"/>
        <scheme val="minor"/>
      </rPr>
      <t>unités Excel</t>
    </r>
    <r>
      <rPr>
        <sz val="12"/>
        <rFont val="Calibri"/>
        <family val="2"/>
        <scheme val="minor"/>
      </rPr>
      <t xml:space="preserve"> dépend de la police choisie dans les paramètres par défaut. </t>
    </r>
  </si>
  <si>
    <t>Si vous changez la police ou sa taille, la correspondance entre unités Excel et pixels change légèrement.</t>
  </si>
  <si>
    <t xml:space="preserve">Les pixels sont une mesure fixe liée à l’écran, mais les unités Excel sont plus abstraites, </t>
  </si>
  <si>
    <t>conçues pour s’adapter à la lisibilité des contenus.</t>
  </si>
  <si>
    <t>les deux unités différentes :</t>
  </si>
  <si>
    <t xml:space="preserve">1. Par exemple Largeur de cette colonne </t>
  </si>
  <si>
    <t>Une valeur de largeur de colonne correspond à la largeur</t>
  </si>
  <si>
    <t>d’un nombre donné de caractères du texte écrit en police standard</t>
  </si>
  <si>
    <t>(comme Calibri, taille 11).</t>
  </si>
  <si>
    <r>
      <t xml:space="preserve">Exemple : Une largeur de colonne de </t>
    </r>
    <r>
      <rPr>
        <b/>
        <sz val="12"/>
        <rFont val="Calibri"/>
        <family val="2"/>
        <scheme val="minor"/>
      </rPr>
      <t>1</t>
    </r>
    <r>
      <rPr>
        <sz val="12"/>
        <rFont val="Calibri"/>
        <family val="2"/>
        <scheme val="minor"/>
      </rPr>
      <t xml:space="preserve"> peut contenir un seul caractère,</t>
    </r>
  </si>
  <si>
    <t xml:space="preserve"> tandis qu'une largeur de 10 peut contenir environ 10 caractères.</t>
  </si>
  <si>
    <t>&lt; Largeur</t>
  </si>
  <si>
    <t xml:space="preserve">&lt; Multiplicateur </t>
  </si>
  <si>
    <t>Environ Plus ou moins</t>
  </si>
  <si>
    <t>C'est une indication s'en rapprochant il difficile de trouver le juste multiplicateur</t>
  </si>
  <si>
    <t>excel pourquoi certaines cellules ont un triangle de couleur dans l'angle gauche</t>
  </si>
  <si>
    <t>Gérer les Indicateurs de Vérification d'Erreurs</t>
  </si>
  <si>
    <t>Réponse ChatGPT</t>
  </si>
  <si>
    <t xml:space="preserve">En Excel, un triangle de couleur dans l'angle supérieur gauche d'une cellule est un indicateur visuel </t>
  </si>
  <si>
    <t>Pour gérer les erreurs signalées par les triangles verts :</t>
  </si>
  <si>
    <t>qui signale différents types de messages ou erreurs potentiels. Voici ce que signifient les différentes couleurs de triangles :</t>
  </si>
  <si>
    <r>
      <t>1. Cliquer sur la cellule avec le triangle vert</t>
    </r>
    <r>
      <rPr>
        <sz val="11"/>
        <color theme="1"/>
        <rFont val="Calibri"/>
        <family val="2"/>
        <scheme val="minor"/>
      </rPr>
      <t>.</t>
    </r>
  </si>
  <si>
    <r>
      <t>1. Triangle Vert</t>
    </r>
    <r>
      <rPr>
        <sz val="11"/>
        <color theme="1"/>
        <rFont val="Calibri"/>
        <family val="2"/>
        <scheme val="minor"/>
      </rPr>
      <t xml:space="preserve"> :</t>
    </r>
  </si>
  <si>
    <r>
      <t>2. Cliquer sur l'icône d'avertissement</t>
    </r>
    <r>
      <rPr>
        <sz val="11"/>
        <color theme="1"/>
        <rFont val="Calibri"/>
        <family val="2"/>
        <scheme val="minor"/>
      </rPr>
      <t xml:space="preserve"> qui apparaît à côté de la cellule pour afficher les options disponibles :</t>
    </r>
  </si>
  <si>
    <r>
      <t>Corriger l'erreur</t>
    </r>
    <r>
      <rPr>
        <sz val="11"/>
        <color theme="1"/>
        <rFont val="Calibri"/>
        <family val="2"/>
        <scheme val="minor"/>
      </rPr>
      <t xml:space="preserve"> : Sélectionnez cette option pour appliquer une correction automatique proposée par Excel.</t>
    </r>
  </si>
  <si>
    <r>
      <t>Indicateur de Vérification d'Erreurs</t>
    </r>
    <r>
      <rPr>
        <sz val="11"/>
        <color theme="1"/>
        <rFont val="Calibri"/>
        <family val="2"/>
        <scheme val="minor"/>
      </rPr>
      <t xml:space="preserve"> : Le triangle vert signale des erreurs ou des avertissements potentiels dans les formules de la cellule. </t>
    </r>
  </si>
  <si>
    <r>
      <t>Ignorer l'erreur</t>
    </r>
    <r>
      <rPr>
        <sz val="11"/>
        <color theme="1"/>
        <rFont val="Calibri"/>
        <family val="2"/>
        <scheme val="minor"/>
      </rPr>
      <t xml:space="preserve"> : Si vous êtes sûr que l'erreur n'est pas pertinente, vous pouvez choisir d'ignorer l'erreur pour cette cellule spécifique.</t>
    </r>
  </si>
  <si>
    <t xml:space="preserve">Cela peut inclure des erreurs comme des valeurs incohérentes, des formules qui ne se mettent pas à jour, des références de cellule incorrectes, </t>
  </si>
  <si>
    <r>
      <t>Obtenir de l'aide sur cette erreur</t>
    </r>
    <r>
      <rPr>
        <sz val="11"/>
        <color theme="1"/>
        <rFont val="Calibri"/>
        <family val="2"/>
        <scheme val="minor"/>
      </rPr>
      <t xml:space="preserve"> : Cette option ouvre l'aide d'Excel pour obtenir plus d'informations sur l'erreur spécifique.</t>
    </r>
  </si>
  <si>
    <t>ou d'autres problèmes identifiés par Excel.</t>
  </si>
  <si>
    <t>Désactiver les Indicateurs de Vérification d'Erreurs</t>
  </si>
  <si>
    <r>
      <t>Exemples d'erreurs courantes</t>
    </r>
    <r>
      <rPr>
        <sz val="11"/>
        <color theme="1"/>
        <rFont val="Calibri"/>
        <family val="2"/>
        <scheme val="minor"/>
      </rPr>
      <t xml:space="preserve"> :</t>
    </r>
  </si>
  <si>
    <t>La formule ne correspond pas aux autres formules à proximité.</t>
  </si>
  <si>
    <t>Si vous trouvez les indicateurs de vérification d'erreurs gênants et souhaitez les désactiver, vous pouvez le faire dans les options d'Excel :</t>
  </si>
  <si>
    <t>Les cellules contiennent des années représentées par deux chiffres.</t>
  </si>
  <si>
    <t>La formule omet des cellules dans une plage.</t>
  </si>
  <si>
    <r>
      <t xml:space="preserve">1. Aller dans </t>
    </r>
    <r>
      <rPr>
        <b/>
        <sz val="10"/>
        <color theme="1"/>
        <rFont val="Arial Unicode MS"/>
      </rPr>
      <t>Fichier</t>
    </r>
    <r>
      <rPr>
        <b/>
        <sz val="11"/>
        <color theme="1"/>
        <rFont val="Calibri"/>
        <family val="2"/>
        <scheme val="minor"/>
      </rPr>
      <t xml:space="preserve"> &gt; </t>
    </r>
    <r>
      <rPr>
        <b/>
        <sz val="10"/>
        <color theme="1"/>
        <rFont val="Arial Unicode MS"/>
      </rPr>
      <t>Options</t>
    </r>
    <r>
      <rPr>
        <sz val="11"/>
        <color theme="1"/>
        <rFont val="Calibri"/>
        <family val="2"/>
        <scheme val="minor"/>
      </rPr>
      <t>.</t>
    </r>
  </si>
  <si>
    <t>Des formules verrouillées qui se référencent elles-mêmes.</t>
  </si>
  <si>
    <r>
      <t xml:space="preserve">2. Sélectionner </t>
    </r>
    <r>
      <rPr>
        <b/>
        <sz val="10"/>
        <color theme="1"/>
        <rFont val="Arial Unicode MS"/>
      </rPr>
      <t>Formules</t>
    </r>
    <r>
      <rPr>
        <sz val="11"/>
        <color theme="1"/>
        <rFont val="Calibri"/>
        <family val="2"/>
        <scheme val="minor"/>
      </rPr>
      <t xml:space="preserve"> dans le menu de gauche.</t>
    </r>
  </si>
  <si>
    <r>
      <t>Comment corriger ou ignorer</t>
    </r>
    <r>
      <rPr>
        <sz val="11"/>
        <color theme="1"/>
        <rFont val="Calibri"/>
        <family val="2"/>
        <scheme val="minor"/>
      </rPr>
      <t xml:space="preserve"> : Cliquez sur le triangle vert pour voir les options de correction. Vous pouvez choisir d’ignorer l’erreur, </t>
    </r>
  </si>
  <si>
    <r>
      <t xml:space="preserve">3. Sous </t>
    </r>
    <r>
      <rPr>
        <b/>
        <sz val="10"/>
        <color theme="1"/>
        <rFont val="Arial Unicode MS"/>
      </rPr>
      <t>Vérification des formules</t>
    </r>
    <r>
      <rPr>
        <b/>
        <sz val="11"/>
        <color theme="1"/>
        <rFont val="Calibri"/>
        <family val="2"/>
        <scheme val="minor"/>
      </rPr>
      <t xml:space="preserve">, décocher </t>
    </r>
    <r>
      <rPr>
        <b/>
        <sz val="10"/>
        <color theme="1"/>
        <rFont val="Arial Unicode MS"/>
      </rPr>
      <t>Activer la vérification des erreurs en arrière-plan</t>
    </r>
    <r>
      <rPr>
        <sz val="11"/>
        <color theme="1"/>
        <rFont val="Calibri"/>
        <family val="2"/>
        <scheme val="minor"/>
      </rPr>
      <t>.</t>
    </r>
  </si>
  <si>
    <t>d’obtenir de l’aide sur cette erreur spécifique ou de corriger automatiquement l’erreur.</t>
  </si>
  <si>
    <t>Conclusion</t>
  </si>
  <si>
    <r>
      <t>2. Triangle Rouge</t>
    </r>
    <r>
      <rPr>
        <sz val="11"/>
        <color theme="1"/>
        <rFont val="Calibri"/>
        <family val="2"/>
        <scheme val="minor"/>
      </rPr>
      <t xml:space="preserve"> :</t>
    </r>
  </si>
  <si>
    <r>
      <t>Commentaires</t>
    </r>
    <r>
      <rPr>
        <sz val="11"/>
        <color theme="1"/>
        <rFont val="Calibri"/>
        <family val="2"/>
        <scheme val="minor"/>
      </rPr>
      <t xml:space="preserve"> : Le triangle rouge indique que la cellule contient un commentaire ou une note. </t>
    </r>
  </si>
  <si>
    <t xml:space="preserve">Les triangles de couleur dans les cellules Excel sont des indicateurs utiles pour attirer votre attention sur les commentaires </t>
  </si>
  <si>
    <t>Vous pouvez survoler la cellule avec votre souris pour voir le contenu du commentaire.</t>
  </si>
  <si>
    <t xml:space="preserve">ou les erreurs potentielles dans vos formules. En sachant ce qu'ils signifient, vous pouvez facilement identifier </t>
  </si>
  <si>
    <r>
      <t>Comment ajouter/modifier</t>
    </r>
    <r>
      <rPr>
        <sz val="11"/>
        <color theme="1"/>
        <rFont val="Calibri"/>
        <family val="2"/>
        <scheme val="minor"/>
      </rPr>
      <t xml:space="preserve"> : Faites un clic droit sur la cellule et choisissez « Nouveau commentaire » pour ajouter un commentaire,</t>
    </r>
  </si>
  <si>
    <t>et résoudre les problèmes dans vos feuilles de calcul.</t>
  </si>
  <si>
    <t xml:space="preserve"> ou « Modifier le commentaire » pour modifier un commentaire existant.</t>
  </si>
  <si>
    <t>Utiliser la pipette pour faire correspondre les couleurs de votre diapositive</t>
  </si>
  <si>
    <t>https://support.microsoft.com/fr-fr/office/utiliser-la-pipette-pour-faire-correspondre-les-couleurs-de-votre-diapositive-d5e7a32a-da6c-4bed-9f1e-8797f07174e9</t>
  </si>
  <si>
    <t>Comment utiliser un code couleur dans Excel ?</t>
  </si>
  <si>
    <t>https://clickup.com/fr-FR/blog/202591/comment-faire-un-code-couleur-dans-excel</t>
  </si>
  <si>
    <t>https://excel-downloads.com/forums/forum-excel.7/</t>
  </si>
  <si>
    <t>L'association de couleurs expliquée en 20 exemples tendance</t>
  </si>
  <si>
    <t>https://www.canva.com/fr_fr/decouvrir/association-de-couleur-tendance-exemple/</t>
  </si>
  <si>
    <t>Coul</t>
  </si>
  <si>
    <t>Hex</t>
  </si>
  <si>
    <t>R.rouge</t>
  </si>
  <si>
    <t>V.vert</t>
  </si>
  <si>
    <t>B.bleu</t>
  </si>
  <si>
    <t>Name</t>
  </si>
  <si>
    <t>Désignation</t>
  </si>
  <si>
    <t>#000000</t>
  </si>
  <si>
    <t>Profond ciel Bleu</t>
  </si>
  <si>
    <t>Azur</t>
  </si>
  <si>
    <t>gris 29</t>
  </si>
  <si>
    <t>Gris foncé.856</t>
  </si>
  <si>
    <t>bisque2</t>
  </si>
  <si>
    <t>Orange clair.341 délavé.429</t>
  </si>
  <si>
    <t>#FFFFFF</t>
  </si>
  <si>
    <t>Azur clair.023 délavé.795</t>
  </si>
  <si>
    <t>gris 28</t>
  </si>
  <si>
    <t>Gris foncé.868</t>
  </si>
  <si>
    <t>Jaune orangé pâle</t>
  </si>
  <si>
    <t>Orange clair.342 délavé.130</t>
  </si>
  <si>
    <t>#FF0000</t>
  </si>
  <si>
    <t>ciel Bleu2</t>
  </si>
  <si>
    <t>Azur clair.075 délavé.306</t>
  </si>
  <si>
    <t>gris 27</t>
  </si>
  <si>
    <t>Gris foncé.875</t>
  </si>
  <si>
    <t xml:space="preserve">NavajoBlanc </t>
  </si>
  <si>
    <t>Orange clair.427</t>
  </si>
  <si>
    <t>#00FF00</t>
  </si>
  <si>
    <t>léger ciel Bleu</t>
  </si>
  <si>
    <t>Azur clair.207 délavé.108</t>
  </si>
  <si>
    <t>gris 26</t>
  </si>
  <si>
    <t>Gris foncé.885</t>
  </si>
  <si>
    <t>AntiqueBlanc 2</t>
  </si>
  <si>
    <t>Orange clair.470 délavé.534</t>
  </si>
  <si>
    <t>#0000FF</t>
  </si>
  <si>
    <t>Bleu très clair</t>
  </si>
  <si>
    <t>Azur clair.248 délavé.312</t>
  </si>
  <si>
    <t>gris 25</t>
  </si>
  <si>
    <t>Gris foncé.892</t>
  </si>
  <si>
    <t>Bisque</t>
  </si>
  <si>
    <t>Orange clair.560</t>
  </si>
  <si>
    <t>#FFFF00</t>
  </si>
  <si>
    <t>ciel Bleu1</t>
  </si>
  <si>
    <t>Azur clair.250</t>
  </si>
  <si>
    <t>gris 24</t>
  </si>
  <si>
    <t>Gris foncé.902</t>
  </si>
  <si>
    <t xml:space="preserve">AntiqueBlanc </t>
  </si>
  <si>
    <t>Orange clair.643 délavé.241</t>
  </si>
  <si>
    <t>#FF00FF</t>
  </si>
  <si>
    <t>Bleu très pâle</t>
  </si>
  <si>
    <t>Azur clair.308 délavé.589</t>
  </si>
  <si>
    <t>gris 23</t>
  </si>
  <si>
    <t>Gris foncé.908</t>
  </si>
  <si>
    <t>AntiqueBlanc 1</t>
  </si>
  <si>
    <t>Orange clair.715</t>
  </si>
  <si>
    <t>#00FFFF</t>
  </si>
  <si>
    <t>Ardoise gris 2</t>
  </si>
  <si>
    <t>Azur clair.352 délavé.437</t>
  </si>
  <si>
    <t>gris 22</t>
  </si>
  <si>
    <t>Gris foncé.917</t>
  </si>
  <si>
    <t>Lin</t>
  </si>
  <si>
    <t>Orange clair.753 délavé.348</t>
  </si>
  <si>
    <t>#800000</t>
  </si>
  <si>
    <t>Ardoise gris 1</t>
  </si>
  <si>
    <t>Azur clair.573</t>
  </si>
  <si>
    <t>gris 21</t>
  </si>
  <si>
    <t>Gris foncé.922</t>
  </si>
  <si>
    <t>burlywood</t>
  </si>
  <si>
    <t>Orange foncé.013 délavé.507</t>
  </si>
  <si>
    <t>#008000</t>
  </si>
  <si>
    <t>Azur clair.798 délavé.919</t>
  </si>
  <si>
    <t>gris 20</t>
  </si>
  <si>
    <t>Gris foncé.930</t>
  </si>
  <si>
    <t>bisque3</t>
  </si>
  <si>
    <t>Orange foncé.031 délavé.724</t>
  </si>
  <si>
    <t>AliceBleu</t>
  </si>
  <si>
    <t>Azur clair.875</t>
  </si>
  <si>
    <t>Gris anthracite</t>
  </si>
  <si>
    <t>Gris foncé.938</t>
  </si>
  <si>
    <t>tan</t>
  </si>
  <si>
    <t>Orange foncé.078 délavé.587</t>
  </si>
  <si>
    <t>Ardoise gris 3</t>
  </si>
  <si>
    <t>Azur foncé.026 délavé.730</t>
  </si>
  <si>
    <t>gris 18</t>
  </si>
  <si>
    <t>Gris foncé.943</t>
  </si>
  <si>
    <t>NavajoBlanc 3</t>
  </si>
  <si>
    <t>Orange foncé.115 délavé.602</t>
  </si>
  <si>
    <t>Profond ciel Bleu2</t>
  </si>
  <si>
    <t>Azur foncé.142</t>
  </si>
  <si>
    <t>gris 17</t>
  </si>
  <si>
    <t>Gris foncé.949</t>
  </si>
  <si>
    <t>Dorérod2</t>
  </si>
  <si>
    <t>Orange foncé.125 délavé.038</t>
  </si>
  <si>
    <t>Bleu clair</t>
  </si>
  <si>
    <t>Azur foncé.220 délavé.432</t>
  </si>
  <si>
    <t>gris 16</t>
  </si>
  <si>
    <t>Gris foncé.954</t>
  </si>
  <si>
    <t>Jaune orangé moyen</t>
  </si>
  <si>
    <t>Orange foncé.127 délavé.229</t>
  </si>
  <si>
    <t>ciel Bleu3</t>
  </si>
  <si>
    <t>Azur foncé.226 délavé.403</t>
  </si>
  <si>
    <t>gris 15</t>
  </si>
  <si>
    <t>Gris foncé.959</t>
  </si>
  <si>
    <t>SombRouge orérod2</t>
  </si>
  <si>
    <t>Orange foncé.137 délavé.010</t>
  </si>
  <si>
    <t>Bleu pâle</t>
  </si>
  <si>
    <t>Azur foncé.265 délavé.794</t>
  </si>
  <si>
    <t>gris 14</t>
  </si>
  <si>
    <t>Gris foncé.963</t>
  </si>
  <si>
    <t>burlywood3</t>
  </si>
  <si>
    <t>Orange foncé.169 délavé.512</t>
  </si>
  <si>
    <t>Azur foncé.354 délavé.108</t>
  </si>
  <si>
    <t>gris 13</t>
  </si>
  <si>
    <t>Gris foncé.968</t>
  </si>
  <si>
    <t>Dorérod</t>
  </si>
  <si>
    <t>Orange foncé.277 délavé.042</t>
  </si>
  <si>
    <t>ciel Bleu</t>
  </si>
  <si>
    <t>Azur foncé.355 délavé.104</t>
  </si>
  <si>
    <t>gris 12</t>
  </si>
  <si>
    <t>Gris foncé.972</t>
  </si>
  <si>
    <t>Brun jaunâtre clair</t>
  </si>
  <si>
    <t>Orange foncé.305 délavé.441</t>
  </si>
  <si>
    <t>#FFFFCC</t>
  </si>
  <si>
    <t>Profond ciel Bleu3</t>
  </si>
  <si>
    <t>Azur foncé.382</t>
  </si>
  <si>
    <t>gris 11</t>
  </si>
  <si>
    <t>Gris foncé.976</t>
  </si>
  <si>
    <t>Brun jaunâtre clair grisâtre</t>
  </si>
  <si>
    <t>Orange foncé.337 délavé.696</t>
  </si>
  <si>
    <t>Bleu acier</t>
  </si>
  <si>
    <t>Azur foncé.456 délavé.163</t>
  </si>
  <si>
    <t>gris 10</t>
  </si>
  <si>
    <t>Gris foncé.979</t>
  </si>
  <si>
    <t>Dorérod3</t>
  </si>
  <si>
    <t>Orange foncé.369 délavé.040</t>
  </si>
  <si>
    <t xml:space="preserve">léger Ardoise gris </t>
  </si>
  <si>
    <t>Azur foncé.481 délavé.738</t>
  </si>
  <si>
    <t>gris 9</t>
  </si>
  <si>
    <t>Gris foncé.982</t>
  </si>
  <si>
    <t>SombRouge orérod3</t>
  </si>
  <si>
    <t>Orange foncé.378 délavé.012</t>
  </si>
  <si>
    <t>#339966</t>
  </si>
  <si>
    <t xml:space="preserve">Ardoise gris </t>
  </si>
  <si>
    <t>Azur foncé.544 délavé.739</t>
  </si>
  <si>
    <t>gris 8</t>
  </si>
  <si>
    <t>Gris foncé.986</t>
  </si>
  <si>
    <t>CSS Or</t>
  </si>
  <si>
    <t>Orange foncé.388</t>
  </si>
  <si>
    <t>Ardoise gris 4</t>
  </si>
  <si>
    <t>Azur foncé.577 délavé.739</t>
  </si>
  <si>
    <t>gris 7</t>
  </si>
  <si>
    <t>Gris foncé.988</t>
  </si>
  <si>
    <t>Jaune orangé foncé</t>
  </si>
  <si>
    <t>Orange foncé.427 délavé.171</t>
  </si>
  <si>
    <t>Gris de Payne</t>
  </si>
  <si>
    <t>Azur foncé.660 délavé.833</t>
  </si>
  <si>
    <t>gris 6</t>
  </si>
  <si>
    <t>Gris foncé.991</t>
  </si>
  <si>
    <t>SombRouge orérod</t>
  </si>
  <si>
    <t>Orange foncé.509 délavé.013</t>
  </si>
  <si>
    <t>ciel Bleu4</t>
  </si>
  <si>
    <t>Azur foncé.662 délavé.425</t>
  </si>
  <si>
    <t>gris 5</t>
  </si>
  <si>
    <t>Gris foncé.992</t>
  </si>
  <si>
    <t>bronze II</t>
  </si>
  <si>
    <t>Orange foncé.561 délavé.223</t>
  </si>
  <si>
    <t>Acier Bleu</t>
  </si>
  <si>
    <t>Azur foncé.704 délavé.118</t>
  </si>
  <si>
    <t>gris 4</t>
  </si>
  <si>
    <t>Gris foncé.994</t>
  </si>
  <si>
    <t>Havane</t>
  </si>
  <si>
    <t>Orange foncé.573 délavé.572</t>
  </si>
  <si>
    <t>Bleu grisâtre</t>
  </si>
  <si>
    <t>Azur foncé.714 délavé.635</t>
  </si>
  <si>
    <t>gris 3</t>
  </si>
  <si>
    <t>Gris foncé.995</t>
  </si>
  <si>
    <t>Terre de Sienne brûlée</t>
  </si>
  <si>
    <t>Orange foncé.574 délavé.526</t>
  </si>
  <si>
    <t>Profond ciel Bleu4</t>
  </si>
  <si>
    <t>Azur foncé.734</t>
  </si>
  <si>
    <t>gris 2</t>
  </si>
  <si>
    <t>Gris foncé.997</t>
  </si>
  <si>
    <t>bisque4</t>
  </si>
  <si>
    <t>Orange foncé.580 délavé.730</t>
  </si>
  <si>
    <t>Gris foncé bleuté</t>
  </si>
  <si>
    <t>Azur foncé.797 délavé.849</t>
  </si>
  <si>
    <t>gris 1</t>
  </si>
  <si>
    <t>Gris foncé.998</t>
  </si>
  <si>
    <t>NavajoBlanc 4</t>
  </si>
  <si>
    <t>Orange foncé.617 délavé.610</t>
  </si>
  <si>
    <t>Liste de 729 couleurs RGB</t>
  </si>
  <si>
    <t>Bleu de Prusse (pigment)</t>
  </si>
  <si>
    <t>Azur foncé.870 délavé.282</t>
  </si>
  <si>
    <t>Jaune secondaire</t>
  </si>
  <si>
    <t>burlywood4</t>
  </si>
  <si>
    <t>Orange foncé.638 délavé.526</t>
  </si>
  <si>
    <t>https://excel-pratique.com/fr/vba/liste-couleurs-rgb.php</t>
  </si>
  <si>
    <t>Bleu foncé grisâtre</t>
  </si>
  <si>
    <t>Azur foncé.879 délavé.642</t>
  </si>
  <si>
    <t>Jaune verdâtre clair</t>
  </si>
  <si>
    <t>Jaune clair.025 délavé.355</t>
  </si>
  <si>
    <t>Châtaigne</t>
  </si>
  <si>
    <t>Orange foncé.670 délavé.648</t>
  </si>
  <si>
    <t>Bleu noirâtre</t>
  </si>
  <si>
    <t>Azur foncé.954 délavé.652</t>
  </si>
  <si>
    <t>Jaune citron</t>
  </si>
  <si>
    <t>Jaune clair.048</t>
  </si>
  <si>
    <t>Châtain</t>
  </si>
  <si>
    <t>Orange foncé.676 délavé.354</t>
  </si>
  <si>
    <t>0, 0, 0</t>
  </si>
  <si>
    <t>0, 0, 32</t>
  </si>
  <si>
    <t>0, 0, 64</t>
  </si>
  <si>
    <t>0, 0, 96</t>
  </si>
  <si>
    <t>0, 0, 128</t>
  </si>
  <si>
    <t>0, 0, 160</t>
  </si>
  <si>
    <t>0, 0, 192</t>
  </si>
  <si>
    <t>0, 0, 224</t>
  </si>
  <si>
    <t>0, 0, 255</t>
  </si>
  <si>
    <t>Noir bleuté</t>
  </si>
  <si>
    <t>Azur foncé.963 délavé.807</t>
  </si>
  <si>
    <t>léger Jaune3</t>
  </si>
  <si>
    <t>Jaune clair.084 délavé.833</t>
  </si>
  <si>
    <t>Brun jaunâtre grisâtre</t>
  </si>
  <si>
    <t>Orange foncé.677 délavé.662</t>
  </si>
  <si>
    <t>0, 32, 0</t>
  </si>
  <si>
    <t>0, 32, 32</t>
  </si>
  <si>
    <t>0, 32, 64</t>
  </si>
  <si>
    <t>0, 32, 96</t>
  </si>
  <si>
    <t>0, 32, 128</t>
  </si>
  <si>
    <t>0, 32, 160</t>
  </si>
  <si>
    <t>0, 32, 192</t>
  </si>
  <si>
    <t>0, 32, 224</t>
  </si>
  <si>
    <t>0, 32, 255</t>
  </si>
  <si>
    <t>Acier Bleu1</t>
  </si>
  <si>
    <t>Azur lég. bleu clair.130</t>
  </si>
  <si>
    <t>Flave</t>
  </si>
  <si>
    <t>Jaune clair.114 délavé.460</t>
  </si>
  <si>
    <t>Brun Olive clair</t>
  </si>
  <si>
    <t>Orange foncé.678 délavé.054</t>
  </si>
  <si>
    <t>0, 64, 0</t>
  </si>
  <si>
    <t>0, 64, 32</t>
  </si>
  <si>
    <t>0, 64, 64</t>
  </si>
  <si>
    <t>0, 64, 96</t>
  </si>
  <si>
    <t>0, 64, 128</t>
  </si>
  <si>
    <t>0, 64, 160</t>
  </si>
  <si>
    <t>0, 64, 192</t>
  </si>
  <si>
    <t>0, 64, 224</t>
  </si>
  <si>
    <t>0, 64, 255</t>
  </si>
  <si>
    <t>léger Acier Bleu</t>
  </si>
  <si>
    <t>Azur lég. bleu clair.180 délavé.643</t>
  </si>
  <si>
    <t>Jaune mimosa</t>
  </si>
  <si>
    <t>Jaune clair.147 délavé.020</t>
  </si>
  <si>
    <t>Bistre</t>
  </si>
  <si>
    <t>Orange foncé.680 délavé.486</t>
  </si>
  <si>
    <t>0, 96, 0</t>
  </si>
  <si>
    <t>0, 96, 32</t>
  </si>
  <si>
    <t>0, 96, 64</t>
  </si>
  <si>
    <t>0, 96, 96</t>
  </si>
  <si>
    <t>0, 96, 128</t>
  </si>
  <si>
    <t>0, 96, 160</t>
  </si>
  <si>
    <t>0, 96, 192</t>
  </si>
  <si>
    <t>0, 96, 224</t>
  </si>
  <si>
    <t>0, 96, 255</t>
  </si>
  <si>
    <t>Bleu ciel</t>
  </si>
  <si>
    <t>Azur lég. bleu clair.183 délavé.021</t>
  </si>
  <si>
    <t>Jaune fleur de soufre</t>
  </si>
  <si>
    <t>Jaune clair.153</t>
  </si>
  <si>
    <t>Terre d'ombre</t>
  </si>
  <si>
    <t>Orange foncé.683 délavé.134</t>
  </si>
  <si>
    <t>0, 128, 0</t>
  </si>
  <si>
    <t>0, 128, 32</t>
  </si>
  <si>
    <t>0, 128, 64</t>
  </si>
  <si>
    <t>0, 128, 96</t>
  </si>
  <si>
    <t>0, 128, 128</t>
  </si>
  <si>
    <t>0, 128, 160</t>
  </si>
  <si>
    <t>0, 128, 192</t>
  </si>
  <si>
    <t>0, 128, 224</t>
  </si>
  <si>
    <t>0, 128, 255</t>
  </si>
  <si>
    <t>Azur lég. bleu clair.327</t>
  </si>
  <si>
    <t>Ivoire3</t>
  </si>
  <si>
    <t>Jaune clair.160 délavé.909</t>
  </si>
  <si>
    <t xml:space="preserve">Sienne </t>
  </si>
  <si>
    <t>Orange foncé.704 délavé.118</t>
  </si>
  <si>
    <t>0, 160, 0</t>
  </si>
  <si>
    <t>0, 160, 32</t>
  </si>
  <si>
    <t>0, 160, 64</t>
  </si>
  <si>
    <t>0, 160, 96</t>
  </si>
  <si>
    <t>0, 160, 128</t>
  </si>
  <si>
    <t>0, 160, 160</t>
  </si>
  <si>
    <t>0, 160, 192</t>
  </si>
  <si>
    <t>0, 160, 224</t>
  </si>
  <si>
    <t>0, 160, 255</t>
  </si>
  <si>
    <t>léger Acier Bleu2</t>
  </si>
  <si>
    <t>Azur lég. bleu clair.370 délavé.449</t>
  </si>
  <si>
    <t>Jaune verdâtre pâle</t>
  </si>
  <si>
    <t>Jaune clair.215 délavé.421</t>
  </si>
  <si>
    <t>Brun jaunâtre moyen</t>
  </si>
  <si>
    <t>Orange foncé.708 délavé.417</t>
  </si>
  <si>
    <t>0, 192, 0</t>
  </si>
  <si>
    <t>0, 192, 32</t>
  </si>
  <si>
    <t>0, 192, 64</t>
  </si>
  <si>
    <t>0, 192, 96</t>
  </si>
  <si>
    <t>0, 192, 128</t>
  </si>
  <si>
    <t>0, 192, 160</t>
  </si>
  <si>
    <t>0, 192, 192</t>
  </si>
  <si>
    <t>0, 192, 224</t>
  </si>
  <si>
    <t>0, 192, 255</t>
  </si>
  <si>
    <t>léger Acier Bleu1</t>
  </si>
  <si>
    <t>Azur lég. bleu clair.599</t>
  </si>
  <si>
    <t>Wheat</t>
  </si>
  <si>
    <t>Jaune clair.223 délavé.789</t>
  </si>
  <si>
    <t>Dorérod4</t>
  </si>
  <si>
    <t>Orange foncé.727 délavé.052</t>
  </si>
  <si>
    <t>0, 224, 0</t>
  </si>
  <si>
    <t>0, 224, 32</t>
  </si>
  <si>
    <t>0, 224, 64</t>
  </si>
  <si>
    <t>0, 224, 96</t>
  </si>
  <si>
    <t>0, 224, 128</t>
  </si>
  <si>
    <t>0, 224, 160</t>
  </si>
  <si>
    <t>0, 224, 192</t>
  </si>
  <si>
    <t>0, 224, 224</t>
  </si>
  <si>
    <t>0, 224, 255</t>
  </si>
  <si>
    <t>léger Acier Bleu3</t>
  </si>
  <si>
    <t>Azur lég. bleu foncé.012 délavé.749</t>
  </si>
  <si>
    <t>Moyen Dorérod</t>
  </si>
  <si>
    <t>Jaune clair.259 délavé.467</t>
  </si>
  <si>
    <t>SombRouge orérod4</t>
  </si>
  <si>
    <t>Orange foncé.731 délavé.017</t>
  </si>
  <si>
    <t>0, 255, 0</t>
  </si>
  <si>
    <t>0, 255, 32</t>
  </si>
  <si>
    <t>0, 255, 64</t>
  </si>
  <si>
    <t>0, 255, 96</t>
  </si>
  <si>
    <t>0, 255, 128</t>
  </si>
  <si>
    <t>0, 255, 160</t>
  </si>
  <si>
    <t>0, 255, 192</t>
  </si>
  <si>
    <t>0, 255, 224</t>
  </si>
  <si>
    <t>0, 255, 255</t>
  </si>
  <si>
    <t>Acier Bleu2</t>
  </si>
  <si>
    <t>Azur lég. bleu foncé.030 délavé.231</t>
  </si>
  <si>
    <t>léger Jaune2</t>
  </si>
  <si>
    <t>Jaune clair.503 délavé.570</t>
  </si>
  <si>
    <t>Café au lait</t>
  </si>
  <si>
    <t>Orange foncé.775 délavé.266</t>
  </si>
  <si>
    <t>32, 0, 0</t>
  </si>
  <si>
    <t>32, 0, 32</t>
  </si>
  <si>
    <t>32, 0, 64</t>
  </si>
  <si>
    <t>32, 0, 96</t>
  </si>
  <si>
    <t>32, 0, 128</t>
  </si>
  <si>
    <t>32, 0, 160</t>
  </si>
  <si>
    <t>32, 0, 192</t>
  </si>
  <si>
    <t>32, 0, 224</t>
  </si>
  <si>
    <t>32, 0, 255</t>
  </si>
  <si>
    <t>Azur lég. bleu foncé.250 délavé.369</t>
  </si>
  <si>
    <t>léger DorérodJaune</t>
  </si>
  <si>
    <t>Jaune clair.609 délavé.219</t>
  </si>
  <si>
    <t>Isabelle (chevaux)</t>
  </si>
  <si>
    <t>32, 32, 0</t>
  </si>
  <si>
    <t>32, 32, 32</t>
  </si>
  <si>
    <t>32, 32, 64</t>
  </si>
  <si>
    <t>32, 32, 96</t>
  </si>
  <si>
    <t>32, 32, 128</t>
  </si>
  <si>
    <t>32, 32, 160</t>
  </si>
  <si>
    <t>32, 32, 192</t>
  </si>
  <si>
    <t>32, 32, 224</t>
  </si>
  <si>
    <t>32, 32, 255</t>
  </si>
  <si>
    <t>Bleu brillant</t>
  </si>
  <si>
    <t>Azur lég. bleu foncé.292 délavé.198</t>
  </si>
  <si>
    <t>Ivoire2</t>
  </si>
  <si>
    <t>Jaune clair.610 délavé.725</t>
  </si>
  <si>
    <t>Brun Olive moyen</t>
  </si>
  <si>
    <t>Orange foncé.830 délavé.159</t>
  </si>
  <si>
    <t>32, 64, 0</t>
  </si>
  <si>
    <t>32, 64, 32</t>
  </si>
  <si>
    <t>32, 64, 64</t>
  </si>
  <si>
    <t>32, 64, 96</t>
  </si>
  <si>
    <t>32, 64, 128</t>
  </si>
  <si>
    <t>32, 64, 160</t>
  </si>
  <si>
    <t>32, 64, 192</t>
  </si>
  <si>
    <t>32, 64, 224</t>
  </si>
  <si>
    <t>32, 64, 255</t>
  </si>
  <si>
    <t>Acier Bleu3</t>
  </si>
  <si>
    <t>Azur lég. bleu foncé.300 délavé.234</t>
  </si>
  <si>
    <t>beige</t>
  </si>
  <si>
    <t>Jaune clair.637 délavé.467</t>
  </si>
  <si>
    <t>Bitume</t>
  </si>
  <si>
    <t>Orange foncé.898 délavé.435</t>
  </si>
  <si>
    <t>32, 96, 0</t>
  </si>
  <si>
    <t>32, 96, 32</t>
  </si>
  <si>
    <t>32, 96, 64</t>
  </si>
  <si>
    <t>32, 96, 96</t>
  </si>
  <si>
    <t>32, 96, 128</t>
  </si>
  <si>
    <t>32, 96, 160</t>
  </si>
  <si>
    <t>32, 96, 192</t>
  </si>
  <si>
    <t>32, 96, 224</t>
  </si>
  <si>
    <t>32, 96, 255</t>
  </si>
  <si>
    <t>Bleu azur (héraldique)</t>
  </si>
  <si>
    <t>Azur lég. bleu foncé.381 délavé.044</t>
  </si>
  <si>
    <t>Ivoire</t>
  </si>
  <si>
    <t>Jaune clair.665</t>
  </si>
  <si>
    <t>Brun Olive foncé</t>
  </si>
  <si>
    <t>Orange foncé.938 délavé.512</t>
  </si>
  <si>
    <t>32, 128, 0</t>
  </si>
  <si>
    <t>32, 128, 32</t>
  </si>
  <si>
    <t>32, 128, 64</t>
  </si>
  <si>
    <t>32, 128, 96</t>
  </si>
  <si>
    <t>32, 128, 128</t>
  </si>
  <si>
    <t>32, 128, 160</t>
  </si>
  <si>
    <t>32, 128, 192</t>
  </si>
  <si>
    <t>32, 128, 224</t>
  </si>
  <si>
    <t>32, 128, 255</t>
  </si>
  <si>
    <t>Azur lég. bleu foncé.470 délavé.243</t>
  </si>
  <si>
    <t>Écru</t>
  </si>
  <si>
    <t>Jaune clair.742 délavé.067</t>
  </si>
  <si>
    <t>Maduro (cigare)</t>
  </si>
  <si>
    <t>Orange foncé.941 délavé.650</t>
  </si>
  <si>
    <t>32, 160, 0</t>
  </si>
  <si>
    <t>32, 160, 32</t>
  </si>
  <si>
    <t>32, 160, 64</t>
  </si>
  <si>
    <t>32, 160, 96</t>
  </si>
  <si>
    <t>32, 160, 128</t>
  </si>
  <si>
    <t>32, 160, 160</t>
  </si>
  <si>
    <t>32, 160, 192</t>
  </si>
  <si>
    <t>32, 160, 224</t>
  </si>
  <si>
    <t>32, 160, 255</t>
  </si>
  <si>
    <t>Bleu céruléen</t>
  </si>
  <si>
    <t>Azur lég. bleu foncé.480 délavé.144</t>
  </si>
  <si>
    <t>léger Jaune</t>
  </si>
  <si>
    <t>Jaune clair.751</t>
  </si>
  <si>
    <t>Papier bulle</t>
  </si>
  <si>
    <t>Orange lég. jaune clair.121 délavé.340</t>
  </si>
  <si>
    <t>32, 192, 0</t>
  </si>
  <si>
    <t>32, 192, 32</t>
  </si>
  <si>
    <t>32, 192, 64</t>
  </si>
  <si>
    <t>32, 192, 96</t>
  </si>
  <si>
    <t>32, 192, 128</t>
  </si>
  <si>
    <t>32, 192, 160</t>
  </si>
  <si>
    <t>32, 192, 192</t>
  </si>
  <si>
    <t>32, 192, 224</t>
  </si>
  <si>
    <t>32, 192, 255</t>
  </si>
  <si>
    <t>Bleu guède</t>
  </si>
  <si>
    <t>Azur lég. bleu foncé.571 délavé.454</t>
  </si>
  <si>
    <t>Blanc cassé</t>
  </si>
  <si>
    <t>Jaune clair.757 délavé.071</t>
  </si>
  <si>
    <t>Sable</t>
  </si>
  <si>
    <t>Orange lég. jaune clair.157 délavé.590</t>
  </si>
  <si>
    <t>32, 224, 0</t>
  </si>
  <si>
    <t>32, 224, 32</t>
  </si>
  <si>
    <t>32, 224, 64</t>
  </si>
  <si>
    <t>32, 224, 96</t>
  </si>
  <si>
    <t>32, 224, 128</t>
  </si>
  <si>
    <t>32, 224, 160</t>
  </si>
  <si>
    <t>32, 224, 192</t>
  </si>
  <si>
    <t>32, 224, 224</t>
  </si>
  <si>
    <t>32, 224, 255</t>
  </si>
  <si>
    <t>léger Acier Bleu4</t>
  </si>
  <si>
    <t>Azur lég. bleu foncé.571 délavé.757</t>
  </si>
  <si>
    <t>Jaune clair.875</t>
  </si>
  <si>
    <t>wheat2</t>
  </si>
  <si>
    <t>Orange lég. jaune clair.291 délavé.399</t>
  </si>
  <si>
    <t>32, 255, 0</t>
  </si>
  <si>
    <t>32, 255, 32</t>
  </si>
  <si>
    <t>32, 255, 64</t>
  </si>
  <si>
    <t>32, 255, 96</t>
  </si>
  <si>
    <t>32, 255, 128</t>
  </si>
  <si>
    <t>32, 255, 160</t>
  </si>
  <si>
    <t>32, 255, 192</t>
  </si>
  <si>
    <t>32, 255, 224</t>
  </si>
  <si>
    <t>32, 255, 255</t>
  </si>
  <si>
    <t>Bleu franc</t>
  </si>
  <si>
    <t>Azur lég. bleu foncé.615</t>
  </si>
  <si>
    <t>Jaune verdâtre brillant</t>
  </si>
  <si>
    <t>Jaune foncé.097 délavé.186</t>
  </si>
  <si>
    <t>wheat</t>
  </si>
  <si>
    <t>Orange lég. jaune clair.375 délavé.271</t>
  </si>
  <si>
    <t>64, 0, 0</t>
  </si>
  <si>
    <t>64, 0, 32</t>
  </si>
  <si>
    <t>64, 0, 64</t>
  </si>
  <si>
    <t>64, 0, 96</t>
  </si>
  <si>
    <t>64, 0, 128</t>
  </si>
  <si>
    <t>64, 0, 160</t>
  </si>
  <si>
    <t>64, 0, 192</t>
  </si>
  <si>
    <t>64, 0, 224</t>
  </si>
  <si>
    <t>64, 0, 255</t>
  </si>
  <si>
    <t>Bleu moyen</t>
  </si>
  <si>
    <t>Azur lég. bleu foncé.632 délavé.320</t>
  </si>
  <si>
    <t>Jaune foncé.117 délavé.382</t>
  </si>
  <si>
    <t>moccasin</t>
  </si>
  <si>
    <t>Orange lég. jaune clair.471</t>
  </si>
  <si>
    <t>64, 32, 0</t>
  </si>
  <si>
    <t>64, 32, 32</t>
  </si>
  <si>
    <t>64, 32, 64</t>
  </si>
  <si>
    <t>64, 32, 96</t>
  </si>
  <si>
    <t>64, 32, 128</t>
  </si>
  <si>
    <t>64, 32, 160</t>
  </si>
  <si>
    <t>64, 32, 192</t>
  </si>
  <si>
    <t>64, 32, 224</t>
  </si>
  <si>
    <t>64, 32, 255</t>
  </si>
  <si>
    <t>Azur lég. bleu foncé.638 délavé.192</t>
  </si>
  <si>
    <t>Jaune2</t>
  </si>
  <si>
    <t>Jaune foncé.142</t>
  </si>
  <si>
    <t>wheat1</t>
  </si>
  <si>
    <t>Orange lég. jaune clair.500</t>
  </si>
  <si>
    <t>64, 64, 0</t>
  </si>
  <si>
    <t>64, 64, 32</t>
  </si>
  <si>
    <t>64, 64, 64</t>
  </si>
  <si>
    <t>64, 64, 96</t>
  </si>
  <si>
    <t>64, 64, 128</t>
  </si>
  <si>
    <t>64, 64, 160</t>
  </si>
  <si>
    <t>64, 64, 192</t>
  </si>
  <si>
    <t>64, 64, 224</t>
  </si>
  <si>
    <t>64, 64, 255</t>
  </si>
  <si>
    <t>Acier Bleu4</t>
  </si>
  <si>
    <t>Azur lég. bleu foncé.695 délavé.254</t>
  </si>
  <si>
    <t>Mastic</t>
  </si>
  <si>
    <t>Jaune foncé.249 délavé.776</t>
  </si>
  <si>
    <t>BlanchedAlmond</t>
  </si>
  <si>
    <t>Orange lég. jaune clair.618</t>
  </si>
  <si>
    <t>64, 96, 0</t>
  </si>
  <si>
    <t>64, 96, 32</t>
  </si>
  <si>
    <t>64, 96, 64</t>
  </si>
  <si>
    <t>64, 96, 96</t>
  </si>
  <si>
    <t>64, 96, 128</t>
  </si>
  <si>
    <t>64, 96, 160</t>
  </si>
  <si>
    <t>64, 96, 192</t>
  </si>
  <si>
    <t>64, 96, 224</t>
  </si>
  <si>
    <t>64, 96, 255</t>
  </si>
  <si>
    <t>Bleu profond</t>
  </si>
  <si>
    <t>Azur lég. bleu foncé.850</t>
  </si>
  <si>
    <t>Brillant Or</t>
  </si>
  <si>
    <t>Jaune foncé.290 délavé.028</t>
  </si>
  <si>
    <t>Papaye</t>
  </si>
  <si>
    <t>Orange lég. jaune clair.672</t>
  </si>
  <si>
    <t>64, 128, 0</t>
  </si>
  <si>
    <t>64, 128, 32</t>
  </si>
  <si>
    <t>64, 128, 64</t>
  </si>
  <si>
    <t>64, 128, 96</t>
  </si>
  <si>
    <t>64, 128, 128</t>
  </si>
  <si>
    <t>64, 128, 160</t>
  </si>
  <si>
    <t>64, 128, 192</t>
  </si>
  <si>
    <t>64, 128, 224</t>
  </si>
  <si>
    <t>64, 128, 255</t>
  </si>
  <si>
    <t>Bleu foncé</t>
  </si>
  <si>
    <t>Azur lég. bleu foncé.920</t>
  </si>
  <si>
    <t>Caca d'oie</t>
  </si>
  <si>
    <t>Jaune foncé.378 délavé.013</t>
  </si>
  <si>
    <t>OldLace</t>
  </si>
  <si>
    <t>Orange lég. jaune clair.779 délavé.156</t>
  </si>
  <si>
    <t>64, 160, 0</t>
  </si>
  <si>
    <t>64, 160, 32</t>
  </si>
  <si>
    <t>64, 160, 64</t>
  </si>
  <si>
    <t>64, 160, 96</t>
  </si>
  <si>
    <t>64, 160, 128</t>
  </si>
  <si>
    <t>64, 160, 160</t>
  </si>
  <si>
    <t>64, 160, 192</t>
  </si>
  <si>
    <t>64, 160, 224</t>
  </si>
  <si>
    <t>64, 160, 255</t>
  </si>
  <si>
    <t>Gris clair bleuté</t>
  </si>
  <si>
    <t>Azur lég. cyan clair.001 délavé.930</t>
  </si>
  <si>
    <t>Jaune3</t>
  </si>
  <si>
    <t>Jaune foncé.382</t>
  </si>
  <si>
    <t xml:space="preserve">FloralBlanc </t>
  </si>
  <si>
    <t>Orange lég. jaune clair.875</t>
  </si>
  <si>
    <t>64, 192, 0</t>
  </si>
  <si>
    <t>64, 192, 32</t>
  </si>
  <si>
    <t>64, 192, 64</t>
  </si>
  <si>
    <t>64, 192, 96</t>
  </si>
  <si>
    <t>64, 192, 128</t>
  </si>
  <si>
    <t>64, 192, 160</t>
  </si>
  <si>
    <t>64, 192, 192</t>
  </si>
  <si>
    <t>64, 192, 224</t>
  </si>
  <si>
    <t>64, 192, 255</t>
  </si>
  <si>
    <t>Azur lég. cyan clair.064 délavé.251</t>
  </si>
  <si>
    <t>Ivoire4</t>
  </si>
  <si>
    <t>Jaune foncé.499 délavé.937</t>
  </si>
  <si>
    <t>Orpin de Perse</t>
  </si>
  <si>
    <t>Orange lég. jaune foncé.014 délavé.024</t>
  </si>
  <si>
    <t>64, 224, 0</t>
  </si>
  <si>
    <t>64, 224, 32</t>
  </si>
  <si>
    <t>64, 224, 64</t>
  </si>
  <si>
    <t>64, 224, 96</t>
  </si>
  <si>
    <t>64, 224, 128</t>
  </si>
  <si>
    <t>64, 224, 160</t>
  </si>
  <si>
    <t>64, 224, 192</t>
  </si>
  <si>
    <t>64, 224, 224</t>
  </si>
  <si>
    <t>64, 224, 255</t>
  </si>
  <si>
    <t>Azur lég. cyan clair.085 délavé.361</t>
  </si>
  <si>
    <t>Gris moyen</t>
  </si>
  <si>
    <t>Jaune foncé.530 délavé.984</t>
  </si>
  <si>
    <t>Blondeur (cheveux)</t>
  </si>
  <si>
    <t>Orange lég. jaune foncé.053 délavé.383</t>
  </si>
  <si>
    <t>64, 255, 0</t>
  </si>
  <si>
    <t>64, 255, 32</t>
  </si>
  <si>
    <t>64, 255, 64</t>
  </si>
  <si>
    <t>64, 255, 96</t>
  </si>
  <si>
    <t>64, 255, 128</t>
  </si>
  <si>
    <t>64, 255, 160</t>
  </si>
  <si>
    <t>64, 255, 192</t>
  </si>
  <si>
    <t>64, 255, 224</t>
  </si>
  <si>
    <t>64, 255, 255</t>
  </si>
  <si>
    <t>léger ciel Bleu2</t>
  </si>
  <si>
    <t>Azur lég. cyan clair.239 délavé.372</t>
  </si>
  <si>
    <t>léger Jaune4</t>
  </si>
  <si>
    <t>Jaune foncé.532 délavé.862</t>
  </si>
  <si>
    <t>wheat3</t>
  </si>
  <si>
    <t>Orange lég. jaune foncé.068 délavé.673</t>
  </si>
  <si>
    <t>96, 0, 0</t>
  </si>
  <si>
    <t>96, 0, 32</t>
  </si>
  <si>
    <t>96, 0, 64</t>
  </si>
  <si>
    <t>96, 0, 96</t>
  </si>
  <si>
    <t>96, 0, 128</t>
  </si>
  <si>
    <t>96, 0, 160</t>
  </si>
  <si>
    <t>96, 0, 192</t>
  </si>
  <si>
    <t>96, 0, 224</t>
  </si>
  <si>
    <t>96, 0, 255</t>
  </si>
  <si>
    <t>Bleu fumée</t>
  </si>
  <si>
    <t>Azur lég. cyan clair.264 délavé.656</t>
  </si>
  <si>
    <t>Jaune verdâtre foncé</t>
  </si>
  <si>
    <t>Jaune foncé.627 délavé.271</t>
  </si>
  <si>
    <t>Jaune vif</t>
  </si>
  <si>
    <t>Orange lég. jaune foncé.101</t>
  </si>
  <si>
    <t>96, 32, 0</t>
  </si>
  <si>
    <t>96, 32, 32</t>
  </si>
  <si>
    <t>96, 32, 64</t>
  </si>
  <si>
    <t>96, 32, 96</t>
  </si>
  <si>
    <t>96, 32, 128</t>
  </si>
  <si>
    <t>96, 32, 160</t>
  </si>
  <si>
    <t>96, 32, 192</t>
  </si>
  <si>
    <t>96, 32, 224</t>
  </si>
  <si>
    <t>96, 32, 255</t>
  </si>
  <si>
    <t>léger ciel Bleu1</t>
  </si>
  <si>
    <t>Azur lég. cyan clair.443</t>
  </si>
  <si>
    <t>Jaune4</t>
  </si>
  <si>
    <t>Jaune foncé.734</t>
  </si>
  <si>
    <t>Ambre jaune</t>
  </si>
  <si>
    <t>Orange lég. jaune foncé.125</t>
  </si>
  <si>
    <t>96, 64, 0</t>
  </si>
  <si>
    <t>96, 64, 32</t>
  </si>
  <si>
    <t>96, 64, 64</t>
  </si>
  <si>
    <t>96, 64, 96</t>
  </si>
  <si>
    <t>96, 64, 128</t>
  </si>
  <si>
    <t>96, 64, 160</t>
  </si>
  <si>
    <t>96, 64, 192</t>
  </si>
  <si>
    <t>96, 64, 224</t>
  </si>
  <si>
    <t>96, 64, 255</t>
  </si>
  <si>
    <t>Bleu dragée</t>
  </si>
  <si>
    <t>Azur lég. cyan clair.744</t>
  </si>
  <si>
    <t>olive</t>
  </si>
  <si>
    <t>Jaune foncé.777</t>
  </si>
  <si>
    <t>Grège</t>
  </si>
  <si>
    <t>Orange lég. jaune foncé.172 délavé.779</t>
  </si>
  <si>
    <t>96, 96, 0</t>
  </si>
  <si>
    <t>96, 96, 32</t>
  </si>
  <si>
    <t>96, 96, 64</t>
  </si>
  <si>
    <t>96, 96, 96</t>
  </si>
  <si>
    <t>96, 96, 128</t>
  </si>
  <si>
    <t>96, 96, 160</t>
  </si>
  <si>
    <t>96, 96, 192</t>
  </si>
  <si>
    <t>96, 96, 224</t>
  </si>
  <si>
    <t>96, 96, 255</t>
  </si>
  <si>
    <t>léger ciel Bleu3</t>
  </si>
  <si>
    <t>Azur lég. cyan foncé.107 délavé.615</t>
  </si>
  <si>
    <t>Sombre Olive vert</t>
  </si>
  <si>
    <t>Jaune foncé.888 délavé.533</t>
  </si>
  <si>
    <t>Beige</t>
  </si>
  <si>
    <t>Orange lég. jaune foncé.195 délavé.546</t>
  </si>
  <si>
    <t>96, 128, 0</t>
  </si>
  <si>
    <t>96, 128, 32</t>
  </si>
  <si>
    <t>96, 128, 64</t>
  </si>
  <si>
    <t>96, 128, 96</t>
  </si>
  <si>
    <t>96, 128, 128</t>
  </si>
  <si>
    <t>96, 128, 160</t>
  </si>
  <si>
    <t>96, 128, 192</t>
  </si>
  <si>
    <t>96, 128, 224</t>
  </si>
  <si>
    <t>96, 128, 255</t>
  </si>
  <si>
    <t>Bleu céleste</t>
  </si>
  <si>
    <t>Azur lég. cyan foncé.137 délavé.047</t>
  </si>
  <si>
    <t>Jaune de chrome (pigment)</t>
  </si>
  <si>
    <t>Jaune lég. chartreuse clair.004</t>
  </si>
  <si>
    <t>Ocre jaune</t>
  </si>
  <si>
    <t>Orange lég. jaune foncé.230 délavé.069</t>
  </si>
  <si>
    <t>96, 160, 0</t>
  </si>
  <si>
    <t>96, 160, 32</t>
  </si>
  <si>
    <t>96, 160, 64</t>
  </si>
  <si>
    <t>96, 160, 96</t>
  </si>
  <si>
    <t>96, 160, 128</t>
  </si>
  <si>
    <t>96, 160, 160</t>
  </si>
  <si>
    <t>96, 160, 192</t>
  </si>
  <si>
    <t>96, 160, 224</t>
  </si>
  <si>
    <t>96, 160, 255</t>
  </si>
  <si>
    <t xml:space="preserve">Summer ciel </t>
  </si>
  <si>
    <t>Azur lég. cyan foncé.222 délavé.107</t>
  </si>
  <si>
    <t>Vert jaune pâle</t>
  </si>
  <si>
    <t>Jaune lég. chartreuse clair.226 délavé.662</t>
  </si>
  <si>
    <t>Miel</t>
  </si>
  <si>
    <t>Orange lég. jaune foncé.290 délavé.008</t>
  </si>
  <si>
    <t>96, 192, 0</t>
  </si>
  <si>
    <t>96, 192, 32</t>
  </si>
  <si>
    <t>96, 192, 64</t>
  </si>
  <si>
    <t>96, 192, 96</t>
  </si>
  <si>
    <t>96, 192, 128</t>
  </si>
  <si>
    <t>96, 192, 160</t>
  </si>
  <si>
    <t>96, 192, 192</t>
  </si>
  <si>
    <t>96, 192, 224</t>
  </si>
  <si>
    <t>96, 192, 255</t>
  </si>
  <si>
    <t>Bleu vif</t>
  </si>
  <si>
    <t>Azur lég. cyan foncé.452</t>
  </si>
  <si>
    <t>Jaune canari</t>
  </si>
  <si>
    <t>Jaune lég. chartreuse foncé.122 délavé.009</t>
  </si>
  <si>
    <t>Jaune moyen</t>
  </si>
  <si>
    <t>Orange lég. jaune foncé.293 délavé.324</t>
  </si>
  <si>
    <t>96, 224, 0</t>
  </si>
  <si>
    <t>96, 224, 32</t>
  </si>
  <si>
    <t>96, 224, 64</t>
  </si>
  <si>
    <t>96, 224, 96</t>
  </si>
  <si>
    <t>96, 224, 128</t>
  </si>
  <si>
    <t>96, 224, 160</t>
  </si>
  <si>
    <t>96, 224, 192</t>
  </si>
  <si>
    <t>96, 224, 224</t>
  </si>
  <si>
    <t>96, 224, 255</t>
  </si>
  <si>
    <t>Gris bleuté</t>
  </si>
  <si>
    <t>Azur lég. cyan foncé.506 délavé.921</t>
  </si>
  <si>
    <t>Jaune moutarde</t>
  </si>
  <si>
    <t>Jaune lég. chartreuse foncé.369</t>
  </si>
  <si>
    <t>Jaune franc</t>
  </si>
  <si>
    <t>Orange lég. jaune foncé.294 délavé.114</t>
  </si>
  <si>
    <t>96, 255, 0</t>
  </si>
  <si>
    <t>96, 255, 32</t>
  </si>
  <si>
    <t>96, 255, 64</t>
  </si>
  <si>
    <t>96, 255, 96</t>
  </si>
  <si>
    <t>96, 255, 128</t>
  </si>
  <si>
    <t>96, 255, 160</t>
  </si>
  <si>
    <t>96, 255, 192</t>
  </si>
  <si>
    <t>96, 255, 224</t>
  </si>
  <si>
    <t>96, 255, 255</t>
  </si>
  <si>
    <t>léger ciel Bleu4</t>
  </si>
  <si>
    <t>Azur lég. cyan foncé.611 délavé.629</t>
  </si>
  <si>
    <t>LemonChiffon3</t>
  </si>
  <si>
    <t>Jaune lég. orange clair.003 délavé.766</t>
  </si>
  <si>
    <t>Claro claro (cigare)</t>
  </si>
  <si>
    <t>Orange lég. jaune foncé.375 délavé.400</t>
  </si>
  <si>
    <t>128, 0, 0</t>
  </si>
  <si>
    <t>128, 0, 32</t>
  </si>
  <si>
    <t>128, 0, 64</t>
  </si>
  <si>
    <t>128, 0, 96</t>
  </si>
  <si>
    <t>128, 0, 128</t>
  </si>
  <si>
    <t>128, 0, 160</t>
  </si>
  <si>
    <t>128, 0, 192</t>
  </si>
  <si>
    <t>128, 0, 224</t>
  </si>
  <si>
    <t>128, 0, 255</t>
  </si>
  <si>
    <t>Bleu verdâtre vif</t>
  </si>
  <si>
    <t>Azur lég. cyan foncé.635</t>
  </si>
  <si>
    <t>Beurre</t>
  </si>
  <si>
    <t>Jaune lég. orange clair.028 délavé.258</t>
  </si>
  <si>
    <t>Queue-de-vache foncé</t>
  </si>
  <si>
    <t>Orange lég. jaune foncé.418 délavé.623</t>
  </si>
  <si>
    <t>128, 32, 0</t>
  </si>
  <si>
    <t>128, 32, 32</t>
  </si>
  <si>
    <t>128, 32, 64</t>
  </si>
  <si>
    <t>128, 32, 96</t>
  </si>
  <si>
    <t>128, 32, 128</t>
  </si>
  <si>
    <t>128, 32, 160</t>
  </si>
  <si>
    <t>128, 32, 192</t>
  </si>
  <si>
    <t>128, 32, 224</t>
  </si>
  <si>
    <t>128, 32, 255</t>
  </si>
  <si>
    <t>Bleu verdâtre franc</t>
  </si>
  <si>
    <t>Azur lég. cyan foncé.708</t>
  </si>
  <si>
    <t>Jaune poussin</t>
  </si>
  <si>
    <t>Jaune lég. orange clair.051 délavé.144</t>
  </si>
  <si>
    <t>Jaune foncé grisâtre</t>
  </si>
  <si>
    <t>Orange lég. jaune foncé.512 délavé.501</t>
  </si>
  <si>
    <t>128, 64, 0</t>
  </si>
  <si>
    <t>128, 64, 32</t>
  </si>
  <si>
    <t>128, 64, 64</t>
  </si>
  <si>
    <t>128, 64, 96</t>
  </si>
  <si>
    <t>128, 64, 128</t>
  </si>
  <si>
    <t>128, 64, 160</t>
  </si>
  <si>
    <t>128, 64, 192</t>
  </si>
  <si>
    <t>128, 64, 224</t>
  </si>
  <si>
    <t>128, 64, 255</t>
  </si>
  <si>
    <t>Bleu paon</t>
  </si>
  <si>
    <t>Azur lég. cyan foncé.711 délavé.012</t>
  </si>
  <si>
    <t>cornsilk3</t>
  </si>
  <si>
    <t>Jaune lég. orange clair.067 délavé.818</t>
  </si>
  <si>
    <t>Jaune foncé</t>
  </si>
  <si>
    <t>Orange lég. jaune foncé.523 délavé.255</t>
  </si>
  <si>
    <t>128, 96, 0</t>
  </si>
  <si>
    <t>128, 96, 32</t>
  </si>
  <si>
    <t>128, 96, 64</t>
  </si>
  <si>
    <t>128, 96, 96</t>
  </si>
  <si>
    <t>128, 96, 128</t>
  </si>
  <si>
    <t>128, 96, 160</t>
  </si>
  <si>
    <t>128, 96, 192</t>
  </si>
  <si>
    <t>128, 96, 224</t>
  </si>
  <si>
    <t>128, 96, 255</t>
  </si>
  <si>
    <t>Bleu verdâtre très foncé</t>
  </si>
  <si>
    <t>Azur lég. cyan foncé.954</t>
  </si>
  <si>
    <t>khaki2</t>
  </si>
  <si>
    <t>Jaune lég. orange clair.101 délavé.315</t>
  </si>
  <si>
    <t>AntiqueBlanc 4</t>
  </si>
  <si>
    <t>Orange lég. jaune foncé.539 délavé.845</t>
  </si>
  <si>
    <t>128, 128, 0</t>
  </si>
  <si>
    <t>128, 128, 32</t>
  </si>
  <si>
    <t>128, 128, 64</t>
  </si>
  <si>
    <t>128, 128, 96</t>
  </si>
  <si>
    <t>128, 128, 128</t>
  </si>
  <si>
    <t>128, 128, 160</t>
  </si>
  <si>
    <t>128, 128, 192</t>
  </si>
  <si>
    <t>128, 128, 224</t>
  </si>
  <si>
    <t>128, 128, 255</t>
  </si>
  <si>
    <t>Topaze</t>
  </si>
  <si>
    <t>Jaune lég. orange clair.135 délavé.099</t>
  </si>
  <si>
    <t>Jaune profond</t>
  </si>
  <si>
    <t>Orange lég. jaune foncé.556 délavé.030</t>
  </si>
  <si>
    <t>128, 160, 0</t>
  </si>
  <si>
    <t>128, 160, 32</t>
  </si>
  <si>
    <t>128, 160, 64</t>
  </si>
  <si>
    <t>128, 160, 96</t>
  </si>
  <si>
    <t>128, 160, 128</t>
  </si>
  <si>
    <t>128, 160, 160</t>
  </si>
  <si>
    <t>128, 160, 192</t>
  </si>
  <si>
    <t>128, 160, 224</t>
  </si>
  <si>
    <t>128, 160, 255</t>
  </si>
  <si>
    <t>Bleu primaire</t>
  </si>
  <si>
    <t>khaki</t>
  </si>
  <si>
    <t>Jaune lég. orange clair.145 délavé.294</t>
  </si>
  <si>
    <t>wheat4</t>
  </si>
  <si>
    <t>Orange lég. jaune foncé.595 délavé.684</t>
  </si>
  <si>
    <t>128, 192, 0</t>
  </si>
  <si>
    <t>128, 192, 32</t>
  </si>
  <si>
    <t>128, 192, 64</t>
  </si>
  <si>
    <t>128, 192, 96</t>
  </si>
  <si>
    <t>128, 192, 128</t>
  </si>
  <si>
    <t>128, 192, 160</t>
  </si>
  <si>
    <t>128, 192, 192</t>
  </si>
  <si>
    <t>128, 192, 224</t>
  </si>
  <si>
    <t>128, 192, 255</t>
  </si>
  <si>
    <t>Neon Bleu</t>
  </si>
  <si>
    <t>Bleu clair.078</t>
  </si>
  <si>
    <t>PaleDorérod</t>
  </si>
  <si>
    <t>Jaune lég. orange clair.269 délavé.387</t>
  </si>
  <si>
    <t>bronze</t>
  </si>
  <si>
    <t>Orange lég. jaune foncé.639 délavé.502</t>
  </si>
  <si>
    <t>128, 224, 0</t>
  </si>
  <si>
    <t>128, 224, 32</t>
  </si>
  <si>
    <t>128, 224, 64</t>
  </si>
  <si>
    <t>128, 224, 96</t>
  </si>
  <si>
    <t>128, 224, 128</t>
  </si>
  <si>
    <t>128, 224, 160</t>
  </si>
  <si>
    <t>128, 224, 192</t>
  </si>
  <si>
    <t>128, 224, 224</t>
  </si>
  <si>
    <t>128, 224, 255</t>
  </si>
  <si>
    <t>Bleu-violet très pâle</t>
  </si>
  <si>
    <t>Bleu clair.283 délavé.756</t>
  </si>
  <si>
    <t>Beurre frais</t>
  </si>
  <si>
    <t>Jaune lég. orange clair.275</t>
  </si>
  <si>
    <t>Bis</t>
  </si>
  <si>
    <t>Orange lég. jaune foncé.679 délavé.828</t>
  </si>
  <si>
    <t>128, 255, 0</t>
  </si>
  <si>
    <t>128, 255, 32</t>
  </si>
  <si>
    <t>128, 255, 64</t>
  </si>
  <si>
    <t>128, 255, 96</t>
  </si>
  <si>
    <t>128, 255, 128</t>
  </si>
  <si>
    <t>128, 255, 160</t>
  </si>
  <si>
    <t>128, 255, 192</t>
  </si>
  <si>
    <t>128, 255, 224</t>
  </si>
  <si>
    <t>128, 255, 255</t>
  </si>
  <si>
    <t>Quartz</t>
  </si>
  <si>
    <t>Bleu clair.599 délavé.505</t>
  </si>
  <si>
    <t>khaki1</t>
  </si>
  <si>
    <t>Jaune lég. orange clair.283</t>
  </si>
  <si>
    <t>Bureau</t>
  </si>
  <si>
    <t>Orange lég. jaune foncé.815 délavé.348</t>
  </si>
  <si>
    <t>160, 0, 0</t>
  </si>
  <si>
    <t>160, 0, 32</t>
  </si>
  <si>
    <t>160, 0, 64</t>
  </si>
  <si>
    <t>160, 0, 96</t>
  </si>
  <si>
    <t>160, 0, 128</t>
  </si>
  <si>
    <t>160, 0, 160</t>
  </si>
  <si>
    <t>160, 0, 192</t>
  </si>
  <si>
    <t>160, 0, 224</t>
  </si>
  <si>
    <t>160, 0, 255</t>
  </si>
  <si>
    <t>Pervenche</t>
  </si>
  <si>
    <t>Bleu clair.612</t>
  </si>
  <si>
    <t>LemonChiffon2</t>
  </si>
  <si>
    <t>Jaune lég. orange clair.388 délavé.462</t>
  </si>
  <si>
    <t>Bronze</t>
  </si>
  <si>
    <t>Orange lég. jaune foncé.865 délavé.157</t>
  </si>
  <si>
    <t>160, 32, 0</t>
  </si>
  <si>
    <t>160, 32, 32</t>
  </si>
  <si>
    <t>160, 32, 64</t>
  </si>
  <si>
    <t>160, 32, 96</t>
  </si>
  <si>
    <t>160, 32, 128</t>
  </si>
  <si>
    <t>160, 32, 160</t>
  </si>
  <si>
    <t>160, 32, 192</t>
  </si>
  <si>
    <t>160, 32, 224</t>
  </si>
  <si>
    <t>160, 32, 255</t>
  </si>
  <si>
    <t>Blanc bleuté</t>
  </si>
  <si>
    <t>Bleu clair.670 délavé.905</t>
  </si>
  <si>
    <t>Champagne</t>
  </si>
  <si>
    <t>Jaune lég. orange clair.448 délavé.125</t>
  </si>
  <si>
    <t>Gris taupe</t>
  </si>
  <si>
    <t>Orange lég. jaune foncé.902 délavé.685</t>
  </si>
  <si>
    <t>160, 64, 0</t>
  </si>
  <si>
    <t>160, 64, 32</t>
  </si>
  <si>
    <t>160, 64, 64</t>
  </si>
  <si>
    <t>160, 64, 96</t>
  </si>
  <si>
    <t>160, 64, 128</t>
  </si>
  <si>
    <t>160, 64, 160</t>
  </si>
  <si>
    <t>160, 64, 192</t>
  </si>
  <si>
    <t>160, 64, 224</t>
  </si>
  <si>
    <t>160, 64, 255</t>
  </si>
  <si>
    <t>lavender</t>
  </si>
  <si>
    <t>Bleu clair.753 délavé.348</t>
  </si>
  <si>
    <t>Blanc crème</t>
  </si>
  <si>
    <t>Jaune lég. orange clair.471 délavé.065</t>
  </si>
  <si>
    <t>Oscuro (cigare)</t>
  </si>
  <si>
    <t>Orange lég. jaune foncé.975 délavé.161</t>
  </si>
  <si>
    <t>160, 96, 0</t>
  </si>
  <si>
    <t>160, 96, 32</t>
  </si>
  <si>
    <t>160, 96, 64</t>
  </si>
  <si>
    <t>160, 96, 96</t>
  </si>
  <si>
    <t>160, 96, 128</t>
  </si>
  <si>
    <t>160, 96, 160</t>
  </si>
  <si>
    <t>160, 96, 192</t>
  </si>
  <si>
    <t>160, 96, 224</t>
  </si>
  <si>
    <t>160, 96, 255</t>
  </si>
  <si>
    <t xml:space="preserve">GhostBlanc </t>
  </si>
  <si>
    <t>Bleu clair.940</t>
  </si>
  <si>
    <t>cornsilk2</t>
  </si>
  <si>
    <t>Jaune lég. orange clair.477 délavé.541</t>
  </si>
  <si>
    <t>orange1</t>
  </si>
  <si>
    <t>Orange lég. rouge</t>
  </si>
  <si>
    <t>160, 128, 0</t>
  </si>
  <si>
    <t>160, 128, 32</t>
  </si>
  <si>
    <t>160, 128, 64</t>
  </si>
  <si>
    <t>160, 128, 96</t>
  </si>
  <si>
    <t>160, 128, 128</t>
  </si>
  <si>
    <t>160, 128, 160</t>
  </si>
  <si>
    <t>160, 128, 192</t>
  </si>
  <si>
    <t>160, 128, 224</t>
  </si>
  <si>
    <t>160, 128, 255</t>
  </si>
  <si>
    <t>Bleu2</t>
  </si>
  <si>
    <t>Bleu foncé.142</t>
  </si>
  <si>
    <t>LemonChiffon</t>
  </si>
  <si>
    <t>Jaune lég. orange clair.618</t>
  </si>
  <si>
    <t xml:space="preserve">SandyBrun </t>
  </si>
  <si>
    <t>Orange lég. rouge clair.029 délavé.192</t>
  </si>
  <si>
    <t>160, 160, 0</t>
  </si>
  <si>
    <t>160, 160, 32</t>
  </si>
  <si>
    <t>160, 160, 64</t>
  </si>
  <si>
    <t>160, 160, 96</t>
  </si>
  <si>
    <t>160, 160, 128</t>
  </si>
  <si>
    <t>160, 160, 160</t>
  </si>
  <si>
    <t>160, 160, 192</t>
  </si>
  <si>
    <t>160, 160, 224</t>
  </si>
  <si>
    <t>160, 160, 255</t>
  </si>
  <si>
    <t>Bleu Majorelle</t>
  </si>
  <si>
    <t>Bleu foncé.194 délavé.209</t>
  </si>
  <si>
    <t>Blanc d'Espagne (pigment)</t>
  </si>
  <si>
    <t>Jaune lég. orange clair.866 délavé.129</t>
  </si>
  <si>
    <t>Mandarine</t>
  </si>
  <si>
    <t>Orange lég. rouge clair.058 délavé.018</t>
  </si>
  <si>
    <t>160, 192, 0</t>
  </si>
  <si>
    <t>160, 192, 32</t>
  </si>
  <si>
    <t>160, 192, 64</t>
  </si>
  <si>
    <t>160, 192, 96</t>
  </si>
  <si>
    <t>160, 192, 128</t>
  </si>
  <si>
    <t>160, 192, 160</t>
  </si>
  <si>
    <t>160, 192, 192</t>
  </si>
  <si>
    <t>160, 192, 224</t>
  </si>
  <si>
    <t>160, 192, 255</t>
  </si>
  <si>
    <t>MoyenBleu</t>
  </si>
  <si>
    <t>Bleu foncé.382</t>
  </si>
  <si>
    <t>Gris tourdille (chevaux)</t>
  </si>
  <si>
    <t>Jaune lég. orange foncé.010 délavé.906</t>
  </si>
  <si>
    <t>tan1</t>
  </si>
  <si>
    <t>Orange lég. rouge clair.082</t>
  </si>
  <si>
    <t>160, 224, 0</t>
  </si>
  <si>
    <t>160, 224, 32</t>
  </si>
  <si>
    <t>160, 224, 64</t>
  </si>
  <si>
    <t>160, 224, 96</t>
  </si>
  <si>
    <t>160, 224, 128</t>
  </si>
  <si>
    <t>160, 224, 160</t>
  </si>
  <si>
    <t>160, 224, 192</t>
  </si>
  <si>
    <t>160, 224, 224</t>
  </si>
  <si>
    <t>160, 224, 255</t>
  </si>
  <si>
    <t>Rich Bleu</t>
  </si>
  <si>
    <t>Bleu foncé.479 délavé.402</t>
  </si>
  <si>
    <t>Jaune d'or</t>
  </si>
  <si>
    <t>Jaune lég. orange foncé.131 délavé.005</t>
  </si>
  <si>
    <t>marin Coquillage 3</t>
  </si>
  <si>
    <t>Orange lég. rouge clair.148 délavé.896</t>
  </si>
  <si>
    <t>160, 255, 0</t>
  </si>
  <si>
    <t>160, 255, 32</t>
  </si>
  <si>
    <t>160, 255, 64</t>
  </si>
  <si>
    <t>160, 255, 96</t>
  </si>
  <si>
    <t>160, 255, 128</t>
  </si>
  <si>
    <t>160, 255, 160</t>
  </si>
  <si>
    <t>160, 255, 192</t>
  </si>
  <si>
    <t>160, 255, 224</t>
  </si>
  <si>
    <t>160, 255, 255</t>
  </si>
  <si>
    <t>Bleu violacé franc</t>
  </si>
  <si>
    <t>Bleu foncé.512 délavé.380</t>
  </si>
  <si>
    <t>Jaune lég. orange foncé.158 délavé.074</t>
  </si>
  <si>
    <t>Orange clair</t>
  </si>
  <si>
    <t>Orange lég. rouge clair.177 délavé.104</t>
  </si>
  <si>
    <t>192, 0, 0</t>
  </si>
  <si>
    <t>192, 0, 32</t>
  </si>
  <si>
    <t>192, 0, 64</t>
  </si>
  <si>
    <t>192, 0, 96</t>
  </si>
  <si>
    <t>192, 0, 128</t>
  </si>
  <si>
    <t>192, 0, 160</t>
  </si>
  <si>
    <t>192, 0, 192</t>
  </si>
  <si>
    <t>192, 0, 224</t>
  </si>
  <si>
    <t>192, 0, 255</t>
  </si>
  <si>
    <t>Bleu saphir</t>
  </si>
  <si>
    <t>Bleu foncé.534 délavé.001</t>
  </si>
  <si>
    <t>khaki3</t>
  </si>
  <si>
    <t>Jaune lég. orange foncé.204 délavé.447</t>
  </si>
  <si>
    <t>Ventre de biche</t>
  </si>
  <si>
    <t>Orange lég. rouge clair.268 délavé.494</t>
  </si>
  <si>
    <t>192, 32, 0</t>
  </si>
  <si>
    <t>192, 32, 32</t>
  </si>
  <si>
    <t>192, 32, 64</t>
  </si>
  <si>
    <t>192, 32, 96</t>
  </si>
  <si>
    <t>192, 32, 128</t>
  </si>
  <si>
    <t>192, 32, 160</t>
  </si>
  <si>
    <t>192, 32, 192</t>
  </si>
  <si>
    <t>192, 32, 224</t>
  </si>
  <si>
    <t>192, 32, 255</t>
  </si>
  <si>
    <t>New Midnight Bleu</t>
  </si>
  <si>
    <t>Bleu foncé.659</t>
  </si>
  <si>
    <t>Jaune verdâtre vif</t>
  </si>
  <si>
    <t>Jaune lég. orange foncé.278</t>
  </si>
  <si>
    <t>PeachPuff2</t>
  </si>
  <si>
    <t>Orange lég. rouge clair.285 délavé.396</t>
  </si>
  <si>
    <t>192, 64, 0</t>
  </si>
  <si>
    <t>192, 64, 32</t>
  </si>
  <si>
    <t>192, 64, 64</t>
  </si>
  <si>
    <t>192, 64, 96</t>
  </si>
  <si>
    <t>192, 64, 128</t>
  </si>
  <si>
    <t>192, 64, 160</t>
  </si>
  <si>
    <t>192, 64, 192</t>
  </si>
  <si>
    <t>192, 64, 224</t>
  </si>
  <si>
    <t>192, 64, 255</t>
  </si>
  <si>
    <t>Bleu outremer</t>
  </si>
  <si>
    <t>Bleu foncé.663 délavé.002</t>
  </si>
  <si>
    <t>Jaune verdâtre grisâtre</t>
  </si>
  <si>
    <t>Jaune lég. orange foncé.294 délavé.602</t>
  </si>
  <si>
    <t xml:space="preserve">Indian Rouge </t>
  </si>
  <si>
    <t>Orange lég. rouge clair.358 délavé.264</t>
  </si>
  <si>
    <t>192, 96, 0</t>
  </si>
  <si>
    <t>192, 96, 32</t>
  </si>
  <si>
    <t>192, 96, 64</t>
  </si>
  <si>
    <t>192, 96, 96</t>
  </si>
  <si>
    <t>192, 96, 128</t>
  </si>
  <si>
    <t>192, 96, 160</t>
  </si>
  <si>
    <t>192, 96, 192</t>
  </si>
  <si>
    <t>192, 96, 224</t>
  </si>
  <si>
    <t>192, 96, 255</t>
  </si>
  <si>
    <t>Bleu violacé moyen</t>
  </si>
  <si>
    <t>Bleu foncé.697 délavé.527</t>
  </si>
  <si>
    <t>Clarissimo (cigare)</t>
  </si>
  <si>
    <t>Jaune lég. orange foncé.318 délavé.552</t>
  </si>
  <si>
    <t>Rose jaunâtre pâle</t>
  </si>
  <si>
    <t>Orange lég. rouge clair.409 délavé.533</t>
  </si>
  <si>
    <t>192, 128, 0</t>
  </si>
  <si>
    <t>192, 128, 32</t>
  </si>
  <si>
    <t>192, 128, 64</t>
  </si>
  <si>
    <t>192, 128, 96</t>
  </si>
  <si>
    <t>192, 128, 128</t>
  </si>
  <si>
    <t>192, 128, 160</t>
  </si>
  <si>
    <t>192, 128, 192</t>
  </si>
  <si>
    <t>192, 128, 224</t>
  </si>
  <si>
    <t>192, 128, 255</t>
  </si>
  <si>
    <t>Navy Bleu</t>
  </si>
  <si>
    <t>Bleu foncé.704 délavé.118</t>
  </si>
  <si>
    <t>SombreKhaki</t>
  </si>
  <si>
    <t>Jaune lég. orange foncé.329 délavé.457</t>
  </si>
  <si>
    <t>PeachPuff</t>
  </si>
  <si>
    <t>Orange lég. rouge clair.494</t>
  </si>
  <si>
    <t>192, 160, 0</t>
  </si>
  <si>
    <t>192, 160, 32</t>
  </si>
  <si>
    <t>192, 160, 64</t>
  </si>
  <si>
    <t>192, 160, 96</t>
  </si>
  <si>
    <t>192, 160, 128</t>
  </si>
  <si>
    <t>192, 160, 160</t>
  </si>
  <si>
    <t>192, 160, 192</t>
  </si>
  <si>
    <t>192, 160, 224</t>
  </si>
  <si>
    <t>192, 160, 255</t>
  </si>
  <si>
    <t>Bleu4</t>
  </si>
  <si>
    <t>Bleu foncé.734</t>
  </si>
  <si>
    <t>Beigeasse (péjoratif)</t>
  </si>
  <si>
    <t>Jaune lég. orange foncé.357 délavé.639</t>
  </si>
  <si>
    <t>marin Coquillage 2</t>
  </si>
  <si>
    <t>Orange lég. rouge clair.595 délavé.699</t>
  </si>
  <si>
    <t>192, 192, 0</t>
  </si>
  <si>
    <t>192, 192, 32</t>
  </si>
  <si>
    <t>192, 192, 64</t>
  </si>
  <si>
    <t>192, 192, 96</t>
  </si>
  <si>
    <t>192, 192, 128</t>
  </si>
  <si>
    <t>192, 192, 160</t>
  </si>
  <si>
    <t>192, 192, 192</t>
  </si>
  <si>
    <t>192, 192, 224</t>
  </si>
  <si>
    <t>192, 192, 255</t>
  </si>
  <si>
    <t>Sombre Ardoise Bleu</t>
  </si>
  <si>
    <t>Bleu foncé.760 délavé.078</t>
  </si>
  <si>
    <t>Jaune verdâtre moyen</t>
  </si>
  <si>
    <t>Jaune lég. orange foncé.402 délavé.349</t>
  </si>
  <si>
    <t xml:space="preserve">marin Coquillage </t>
  </si>
  <si>
    <t>Orange lég. rouge clair.858</t>
  </si>
  <si>
    <t>192, 224, 0</t>
  </si>
  <si>
    <t>192, 224, 32</t>
  </si>
  <si>
    <t>192, 224, 64</t>
  </si>
  <si>
    <t>192, 224, 96</t>
  </si>
  <si>
    <t>192, 224, 128</t>
  </si>
  <si>
    <t>192, 224, 160</t>
  </si>
  <si>
    <t>192, 224, 192</t>
  </si>
  <si>
    <t>192, 224, 224</t>
  </si>
  <si>
    <t>192, 224, 255</t>
  </si>
  <si>
    <t>NavyBleu</t>
  </si>
  <si>
    <t>Bleu foncé.777</t>
  </si>
  <si>
    <t>Jaune verdâtre franc</t>
  </si>
  <si>
    <t>Jaune lég. orange foncé.448 délavé.104</t>
  </si>
  <si>
    <t>tan2</t>
  </si>
  <si>
    <t>Orange lég. rouge foncé.072 délavé.151</t>
  </si>
  <si>
    <t>192, 255, 0</t>
  </si>
  <si>
    <t>192, 255, 32</t>
  </si>
  <si>
    <t>192, 255, 64</t>
  </si>
  <si>
    <t>192, 255, 96</t>
  </si>
  <si>
    <t>192, 255, 128</t>
  </si>
  <si>
    <t>192, 255, 160</t>
  </si>
  <si>
    <t>192, 255, 192</t>
  </si>
  <si>
    <t>192, 255, 224</t>
  </si>
  <si>
    <t>192, 255, 255</t>
  </si>
  <si>
    <t>Corn Flower Bleu</t>
  </si>
  <si>
    <t>Bleu foncé.777 délavé.514</t>
  </si>
  <si>
    <t>brass</t>
  </si>
  <si>
    <t>Jaune lég. orange foncé.472 délavé.217</t>
  </si>
  <si>
    <t>PeachPuff3</t>
  </si>
  <si>
    <t>Orange lég. rouge foncé.073 délavé.667</t>
  </si>
  <si>
    <t>224, 0, 0</t>
  </si>
  <si>
    <t>224, 0, 32</t>
  </si>
  <si>
    <t>224, 0, 64</t>
  </si>
  <si>
    <t>224, 0, 96</t>
  </si>
  <si>
    <t>224, 0, 128</t>
  </si>
  <si>
    <t>224, 0, 160</t>
  </si>
  <si>
    <t>224, 0, 192</t>
  </si>
  <si>
    <t>224, 0, 224</t>
  </si>
  <si>
    <t>224, 0, 255</t>
  </si>
  <si>
    <t>Bleu violacé vif</t>
  </si>
  <si>
    <t>Bleu foncé.778 délavé.182</t>
  </si>
  <si>
    <t>cornsilk4</t>
  </si>
  <si>
    <t>Jaune lég. orange foncé.539 délavé.845</t>
  </si>
  <si>
    <t>Jaune orangé vif</t>
  </si>
  <si>
    <t>Orange lég. rouge foncé.076</t>
  </si>
  <si>
    <t>224, 32, 0</t>
  </si>
  <si>
    <t>224, 32, 32</t>
  </si>
  <si>
    <t>224, 32, 64</t>
  </si>
  <si>
    <t>224, 32, 96</t>
  </si>
  <si>
    <t>224, 32, 128</t>
  </si>
  <si>
    <t>224, 32, 160</t>
  </si>
  <si>
    <t>224, 32, 192</t>
  </si>
  <si>
    <t>224, 32, 224</t>
  </si>
  <si>
    <t>224, 32, 255</t>
  </si>
  <si>
    <t>Bleu Klein</t>
  </si>
  <si>
    <t>Bleu foncé.779 délavé.079</t>
  </si>
  <si>
    <t>Gris clair olivâtre</t>
  </si>
  <si>
    <t>Jaune lég. orange foncé.550 délavé.835</t>
  </si>
  <si>
    <t>Blond vénitien (cheveux)</t>
  </si>
  <si>
    <t>Orange lég. rouge foncé.103 délavé.207</t>
  </si>
  <si>
    <t>224, 64, 0</t>
  </si>
  <si>
    <t>224, 64, 32</t>
  </si>
  <si>
    <t>224, 64, 64</t>
  </si>
  <si>
    <t>224, 64, 96</t>
  </si>
  <si>
    <t>224, 64, 128</t>
  </si>
  <si>
    <t>224, 64, 160</t>
  </si>
  <si>
    <t>224, 64, 192</t>
  </si>
  <si>
    <t>224, 64, 224</t>
  </si>
  <si>
    <t>224, 64, 255</t>
  </si>
  <si>
    <t>MidnightBleu</t>
  </si>
  <si>
    <t>Bleu foncé.821 délavé.112</t>
  </si>
  <si>
    <t>LemonChiffon4</t>
  </si>
  <si>
    <t>Jaune lég. orange foncé.565 délavé.775</t>
  </si>
  <si>
    <t>Rose brunâtre</t>
  </si>
  <si>
    <t>Orange lég. rouge foncé.125 délavé.748</t>
  </si>
  <si>
    <t>224, 96, 0</t>
  </si>
  <si>
    <t>224, 96, 32</t>
  </si>
  <si>
    <t>224, 96, 64</t>
  </si>
  <si>
    <t>224, 96, 96</t>
  </si>
  <si>
    <t>224, 96, 128</t>
  </si>
  <si>
    <t>224, 96, 160</t>
  </si>
  <si>
    <t>224, 96, 192</t>
  </si>
  <si>
    <t>224, 96, 224</t>
  </si>
  <si>
    <t>224, 96, 255</t>
  </si>
  <si>
    <t>Bleu nuit</t>
  </si>
  <si>
    <t>Bleu foncé.845 délavé.019</t>
  </si>
  <si>
    <t>Olive clair grisâtre</t>
  </si>
  <si>
    <t>Jaune lég. orange foncé.588 délavé.687</t>
  </si>
  <si>
    <t>orange2</t>
  </si>
  <si>
    <t>Orange lég. rouge foncé.142</t>
  </si>
  <si>
    <t>224, 128, 0</t>
  </si>
  <si>
    <t>224, 128, 32</t>
  </si>
  <si>
    <t>224, 128, 64</t>
  </si>
  <si>
    <t>224, 128, 96</t>
  </si>
  <si>
    <t>224, 128, 128</t>
  </si>
  <si>
    <t>224, 128, 160</t>
  </si>
  <si>
    <t>224, 128, 192</t>
  </si>
  <si>
    <t>224, 128, 224</t>
  </si>
  <si>
    <t>224, 128, 255</t>
  </si>
  <si>
    <t>Bleu violacé profond</t>
  </si>
  <si>
    <t>Bleu foncé.879 délavé.305</t>
  </si>
  <si>
    <t>khaki4</t>
  </si>
  <si>
    <t>Jaune lég. orange foncé.654 délavé.462</t>
  </si>
  <si>
    <t>Jaune orangé franc</t>
  </si>
  <si>
    <t>Orange lég. rouge foncé.157 délavé.038</t>
  </si>
  <si>
    <t>224, 160, 0</t>
  </si>
  <si>
    <t>224, 160, 32</t>
  </si>
  <si>
    <t>224, 160, 64</t>
  </si>
  <si>
    <t>224, 160, 96</t>
  </si>
  <si>
    <t>224, 160, 128</t>
  </si>
  <si>
    <t>224, 160, 160</t>
  </si>
  <si>
    <t>224, 160, 192</t>
  </si>
  <si>
    <t>224, 160, 224</t>
  </si>
  <si>
    <t>224, 160, 255</t>
  </si>
  <si>
    <t>Midnight Bleu</t>
  </si>
  <si>
    <t>Bleu foncé.888 délavé.533</t>
  </si>
  <si>
    <t>léger Dorérod4</t>
  </si>
  <si>
    <t>Jaune lég. orange foncé.658 délavé.443</t>
  </si>
  <si>
    <t>Ocre rouge</t>
  </si>
  <si>
    <t>Orange lég. rouge foncé.159 délavé.266</t>
  </si>
  <si>
    <t>224, 192, 0</t>
  </si>
  <si>
    <t>224, 192, 32</t>
  </si>
  <si>
    <t>224, 192, 64</t>
  </si>
  <si>
    <t>224, 192, 96</t>
  </si>
  <si>
    <t>224, 192, 128</t>
  </si>
  <si>
    <t>224, 192, 160</t>
  </si>
  <si>
    <t>224, 192, 192</t>
  </si>
  <si>
    <t>224, 192, 224</t>
  </si>
  <si>
    <t>224, 192, 255</t>
  </si>
  <si>
    <t>Bleu violacé foncé</t>
  </si>
  <si>
    <t>Bleu foncé.928 délavé.509</t>
  </si>
  <si>
    <t>Jaune verdâtre profond</t>
  </si>
  <si>
    <t>Jaune lég. orange foncé.663</t>
  </si>
  <si>
    <t>Melon</t>
  </si>
  <si>
    <t>Orange lég. rouge foncé.255 délavé.022</t>
  </si>
  <si>
    <t>224, 224, 0</t>
  </si>
  <si>
    <t>224, 224, 32</t>
  </si>
  <si>
    <t>224, 224, 64</t>
  </si>
  <si>
    <t>224, 224, 96</t>
  </si>
  <si>
    <t>224, 224, 128</t>
  </si>
  <si>
    <t>224, 224, 160</t>
  </si>
  <si>
    <t>224, 224, 192</t>
  </si>
  <si>
    <t>224, 224, 224</t>
  </si>
  <si>
    <t>224, 224, 255</t>
  </si>
  <si>
    <t>Charbonneux</t>
  </si>
  <si>
    <t>Bleu foncé.995</t>
  </si>
  <si>
    <t>Olive clair</t>
  </si>
  <si>
    <t>Jaune lég. orange foncé.715 délavé.272</t>
  </si>
  <si>
    <t>cool copper</t>
  </si>
  <si>
    <t>Orange lég. rouge foncé.290 délavé.028</t>
  </si>
  <si>
    <t>224, 255, 0</t>
  </si>
  <si>
    <t>224, 255, 32</t>
  </si>
  <si>
    <t>224, 255, 64</t>
  </si>
  <si>
    <t>224, 255, 96</t>
  </si>
  <si>
    <t>224, 255, 128</t>
  </si>
  <si>
    <t>224, 255, 160</t>
  </si>
  <si>
    <t>224, 255, 192</t>
  </si>
  <si>
    <t>224, 255, 224</t>
  </si>
  <si>
    <t>224, 255, 255</t>
  </si>
  <si>
    <t>Bleu électrique</t>
  </si>
  <si>
    <t>Bleu lég. azur clair.026</t>
  </si>
  <si>
    <t>Gris olivâtre</t>
  </si>
  <si>
    <t>Jaune lég. orange foncé.824 délavé.864</t>
  </si>
  <si>
    <t>Brun clair</t>
  </si>
  <si>
    <t>Orange lég. rouge foncé.330 délavé.156</t>
  </si>
  <si>
    <t>255, 0, 0</t>
  </si>
  <si>
    <t>255, 0, 32</t>
  </si>
  <si>
    <t>255, 0, 64</t>
  </si>
  <si>
    <t>255, 0, 96</t>
  </si>
  <si>
    <t>255, 0, 128</t>
  </si>
  <si>
    <t>255, 0, 160</t>
  </si>
  <si>
    <t>255, 0, 192</t>
  </si>
  <si>
    <t>255, 0, 224</t>
  </si>
  <si>
    <t>255, 0, 255</t>
  </si>
  <si>
    <t>RoyalBleu1</t>
  </si>
  <si>
    <t>Bleu lég. azur clair.068</t>
  </si>
  <si>
    <t>Olive grisâtre</t>
  </si>
  <si>
    <t>Jaune lég. orange foncé.833 délavé.687</t>
  </si>
  <si>
    <t>orange3</t>
  </si>
  <si>
    <t>Orange lég. rouge foncé.382</t>
  </si>
  <si>
    <t>255, 32, 0</t>
  </si>
  <si>
    <t>255, 32, 32</t>
  </si>
  <si>
    <t>255, 32, 64</t>
  </si>
  <si>
    <t>255, 32, 96</t>
  </si>
  <si>
    <t>255, 32, 128</t>
  </si>
  <si>
    <t>255, 32, 160</t>
  </si>
  <si>
    <t>255, 32, 192</t>
  </si>
  <si>
    <t>255, 32, 224</t>
  </si>
  <si>
    <t>255, 32, 255</t>
  </si>
  <si>
    <t>Bleu violacé très clair</t>
  </si>
  <si>
    <t>Bleu lég. azur clair.226 délavé.605</t>
  </si>
  <si>
    <t>Olive moyen</t>
  </si>
  <si>
    <t>Jaune lég. orange foncé.848 délavé.177</t>
  </si>
  <si>
    <t>Jaune orangé profond</t>
  </si>
  <si>
    <t>Orange lég. rouge foncé.408</t>
  </si>
  <si>
    <t>255, 64, 0</t>
  </si>
  <si>
    <t>255, 64, 32</t>
  </si>
  <si>
    <t>255, 64, 64</t>
  </si>
  <si>
    <t>255, 64, 96</t>
  </si>
  <si>
    <t>255, 64, 128</t>
  </si>
  <si>
    <t>255, 64, 160</t>
  </si>
  <si>
    <t>255, 64, 192</t>
  </si>
  <si>
    <t>255, 64, 224</t>
  </si>
  <si>
    <t>255, 64, 255</t>
  </si>
  <si>
    <t>silver</t>
  </si>
  <si>
    <t>Bleu lég. azur clair.753 délavé.348</t>
  </si>
  <si>
    <t>Olive foncé</t>
  </si>
  <si>
    <t>Jaune lég. orange foncé.930 délavé.454</t>
  </si>
  <si>
    <t>Sépia</t>
  </si>
  <si>
    <t>Orange lég. rouge foncé.435 délavé.471</t>
  </si>
  <si>
    <t>255, 96, 0</t>
  </si>
  <si>
    <t>255, 96, 32</t>
  </si>
  <si>
    <t>255, 96, 64</t>
  </si>
  <si>
    <t>255, 96, 96</t>
  </si>
  <si>
    <t>255, 96, 128</t>
  </si>
  <si>
    <t>255, 96, 160</t>
  </si>
  <si>
    <t>255, 96, 192</t>
  </si>
  <si>
    <t>255, 96, 224</t>
  </si>
  <si>
    <t>255, 96, 255</t>
  </si>
  <si>
    <t>RoyalBleu2</t>
  </si>
  <si>
    <t>Bleu lég. azur foncé.083 délavé.129</t>
  </si>
  <si>
    <t>Olive foncé grisâtre</t>
  </si>
  <si>
    <t>Jaune lég. orange foncé.940 délavé.707</t>
  </si>
  <si>
    <t>Moyen Wood</t>
  </si>
  <si>
    <t>Orange lég. rouge foncé.477 délavé.508</t>
  </si>
  <si>
    <t>255, 128, 0</t>
  </si>
  <si>
    <t>255, 128, 32</t>
  </si>
  <si>
    <t>255, 128, 64</t>
  </si>
  <si>
    <t>255, 128, 96</t>
  </si>
  <si>
    <t>255, 128, 128</t>
  </si>
  <si>
    <t>255, 128, 160</t>
  </si>
  <si>
    <t>255, 128, 192</t>
  </si>
  <si>
    <t>255, 128, 224</t>
  </si>
  <si>
    <t>255, 128, 255</t>
  </si>
  <si>
    <t>RoyalBleu</t>
  </si>
  <si>
    <t>Bleu lég. azur foncé.186 délavé.137</t>
  </si>
  <si>
    <t>Noir olivâtre</t>
  </si>
  <si>
    <t>Jaune lég. orange foncé.968 délavé.794</t>
  </si>
  <si>
    <t>Orange lég. rouge foncé.500 délavé.438</t>
  </si>
  <si>
    <t>255, 160, 0</t>
  </si>
  <si>
    <t>255, 160, 32</t>
  </si>
  <si>
    <t>255, 160, 64</t>
  </si>
  <si>
    <t>255, 160, 96</t>
  </si>
  <si>
    <t>255, 160, 128</t>
  </si>
  <si>
    <t>255, 160, 160</t>
  </si>
  <si>
    <t>255, 160, 192</t>
  </si>
  <si>
    <t>255, 160, 224</t>
  </si>
  <si>
    <t>255, 160, 255</t>
  </si>
  <si>
    <t>Bleu violacé clair</t>
  </si>
  <si>
    <t>Bleu lég. azur foncé.220 délavé.642</t>
  </si>
  <si>
    <t>Magenta secondaire</t>
  </si>
  <si>
    <t>marin Coquillage 4</t>
  </si>
  <si>
    <t>Orange lég. rouge foncé.503 délavé.929</t>
  </si>
  <si>
    <t>255, 192, 0</t>
  </si>
  <si>
    <t>255, 192, 32</t>
  </si>
  <si>
    <t>255, 192, 64</t>
  </si>
  <si>
    <t>255, 192, 96</t>
  </si>
  <si>
    <t>255, 192, 128</t>
  </si>
  <si>
    <t>255, 192, 160</t>
  </si>
  <si>
    <t>255, 192, 192</t>
  </si>
  <si>
    <t>255, 192, 224</t>
  </si>
  <si>
    <t>255, 192, 255</t>
  </si>
  <si>
    <t>Bleu violacé pâle</t>
  </si>
  <si>
    <t>Bleu lég. azur foncé.308 délavé.782</t>
  </si>
  <si>
    <t>orchid2</t>
  </si>
  <si>
    <t>Magenta clair.060 délavé.301</t>
  </si>
  <si>
    <t>Poil de chameau</t>
  </si>
  <si>
    <t>Orange lég. rouge foncé.506 délavé.071</t>
  </si>
  <si>
    <t>255, 224, 0</t>
  </si>
  <si>
    <t>255, 224, 32</t>
  </si>
  <si>
    <t>255, 224, 64</t>
  </si>
  <si>
    <t>255, 224, 96</t>
  </si>
  <si>
    <t>255, 224, 128</t>
  </si>
  <si>
    <t>255, 224, 160</t>
  </si>
  <si>
    <t>255, 224, 192</t>
  </si>
  <si>
    <t>255, 224, 224</t>
  </si>
  <si>
    <t>255, 224, 255</t>
  </si>
  <si>
    <t>RoyalBleu3</t>
  </si>
  <si>
    <t>Bleu lég. azur foncé.337 délavé.134</t>
  </si>
  <si>
    <t>violet</t>
  </si>
  <si>
    <t>Magenta clair.089 délavé.311</t>
  </si>
  <si>
    <t>Brun clair grisâtre</t>
  </si>
  <si>
    <t>Orange lég. rouge foncé.522 délavé.706</t>
  </si>
  <si>
    <t>255, 255, 0</t>
  </si>
  <si>
    <t>255, 255, 32</t>
  </si>
  <si>
    <t>255, 255, 64</t>
  </si>
  <si>
    <t>255, 255, 96</t>
  </si>
  <si>
    <t>255, 255, 128</t>
  </si>
  <si>
    <t>255, 255, 160</t>
  </si>
  <si>
    <t>255, 255, 192</t>
  </si>
  <si>
    <t>255, 255, 224</t>
  </si>
  <si>
    <t>255, 255, 255</t>
  </si>
  <si>
    <t>Bleu violacé brillant</t>
  </si>
  <si>
    <t>Bleu lég. azur foncé.356 délavé.485</t>
  </si>
  <si>
    <t>thistle3</t>
  </si>
  <si>
    <t>Magenta clair.089 délavé.838</t>
  </si>
  <si>
    <t>Gris clair brunâtre</t>
  </si>
  <si>
    <t>Orange lég. rouge foncé.523 délavé.831</t>
  </si>
  <si>
    <t>Free Speech Bleu</t>
  </si>
  <si>
    <t>Bleu lég. azur foncé.378 délavé.179</t>
  </si>
  <si>
    <t>plum</t>
  </si>
  <si>
    <t>Magenta clair.090 délavé.595</t>
  </si>
  <si>
    <t>PeachPuff4</t>
  </si>
  <si>
    <t>Orange lég. rouge foncé.598 délavé.675</t>
  </si>
  <si>
    <t>Bleu ardoise</t>
  </si>
  <si>
    <t>Bleu lég. azur foncé.585 délavé.696</t>
  </si>
  <si>
    <t>Thistle</t>
  </si>
  <si>
    <t>Magenta clair.223 délavé.789</t>
  </si>
  <si>
    <t>Brun jaunâtre franc</t>
  </si>
  <si>
    <t>Orange lég. rouge foncé.665 délavé.046</t>
  </si>
  <si>
    <t>Smalt</t>
  </si>
  <si>
    <t>Bleu lég. azur foncé.673</t>
  </si>
  <si>
    <t>orchid1</t>
  </si>
  <si>
    <t>Magenta clair.235</t>
  </si>
  <si>
    <t>Lavallière (reliure)</t>
  </si>
  <si>
    <t>Orange lég. rouge foncé.700 délavé.111</t>
  </si>
  <si>
    <t>RoyalBleu4</t>
  </si>
  <si>
    <t>Bleu lég. azur foncé.712 délavé.148</t>
  </si>
  <si>
    <t>Plum</t>
  </si>
  <si>
    <t>Magenta clair.254 délavé.464</t>
  </si>
  <si>
    <t>tan4</t>
  </si>
  <si>
    <t>Orange lég. rouge foncé.708 délavé.174</t>
  </si>
  <si>
    <t>Bleu violacé grisâtre</t>
  </si>
  <si>
    <t>Bleu lég. azur foncé.765 délavé.645</t>
  </si>
  <si>
    <t>plum2</t>
  </si>
  <si>
    <t>Magenta clair.291 délavé.399</t>
  </si>
  <si>
    <t>orange4</t>
  </si>
  <si>
    <t>Orange lég. rouge foncé.734</t>
  </si>
  <si>
    <t>RoyalBleu5</t>
  </si>
  <si>
    <t>Bleu lég. azur foncé.861</t>
  </si>
  <si>
    <t>plum1</t>
  </si>
  <si>
    <t>Magenta clair.506</t>
  </si>
  <si>
    <t>Mordoré</t>
  </si>
  <si>
    <t>Orange lég. rouge foncé.739 délavé.082</t>
  </si>
  <si>
    <t>Bleu persan</t>
  </si>
  <si>
    <t>Bleu lég. violet</t>
  </si>
  <si>
    <t>thistle2</t>
  </si>
  <si>
    <t>Magenta clair.510 délavé.578</t>
  </si>
  <si>
    <t>Cannelle</t>
  </si>
  <si>
    <t>Orange lég. rouge foncé.746 délavé.295</t>
  </si>
  <si>
    <t>MoyenArdoise Bleu</t>
  </si>
  <si>
    <t>Bleu lég. violet clair.003 délavé.284</t>
  </si>
  <si>
    <t>thistle1</t>
  </si>
  <si>
    <t>Magenta clair.758</t>
  </si>
  <si>
    <t>Chaudron</t>
  </si>
  <si>
    <t>Orange lég. rouge foncé.753 délavé.038</t>
  </si>
  <si>
    <t>Lavande</t>
  </si>
  <si>
    <t>Bleu lég. violet clair.077 délavé.341</t>
  </si>
  <si>
    <t>plum3</t>
  </si>
  <si>
    <t>Magenta foncé.068 délavé.673</t>
  </si>
  <si>
    <t>Cacao</t>
  </si>
  <si>
    <t>Orange lég. rouge foncé.831 délavé.525</t>
  </si>
  <si>
    <t>Ardoise Bleu1</t>
  </si>
  <si>
    <t>Bleu lég. violet clair.165</t>
  </si>
  <si>
    <t>Orchid</t>
  </si>
  <si>
    <t>Magenta foncé.117 délavé.382</t>
  </si>
  <si>
    <t>Colorado claro (cigare)</t>
  </si>
  <si>
    <t>Orange lég. rouge foncé.834 délavé.191</t>
  </si>
  <si>
    <t>léger Ardoise Bleu</t>
  </si>
  <si>
    <t>Bleu lég. violet clair.169</t>
  </si>
  <si>
    <t>Orchidée</t>
  </si>
  <si>
    <t>Magenta foncé.124 délavé.385</t>
  </si>
  <si>
    <t>Brun jaunâtre profond</t>
  </si>
  <si>
    <t>Orange lég. rouge foncé.848 délavé.219</t>
  </si>
  <si>
    <t>Ardoise Bleu2</t>
  </si>
  <si>
    <t>Bleu lég. violet délavé.283</t>
  </si>
  <si>
    <t>magenta2</t>
  </si>
  <si>
    <t>Magenta foncé.142</t>
  </si>
  <si>
    <t>Blet</t>
  </si>
  <si>
    <t>Orange lég. rouge foncé.885 délavé.098</t>
  </si>
  <si>
    <t>Indigo</t>
  </si>
  <si>
    <t>Bleu lég. violet foncé.048 délavé.025</t>
  </si>
  <si>
    <t>Mauve</t>
  </si>
  <si>
    <t>Magenta foncé.156 délavé.422</t>
  </si>
  <si>
    <t>Brun jaunâtre foncé grisâtre</t>
  </si>
  <si>
    <t>Orange lég. rouge foncé.898 délavé.660</t>
  </si>
  <si>
    <t>Ardoise Bleu</t>
  </si>
  <si>
    <t>Bleu lég. violet foncé.275 délavé.295</t>
  </si>
  <si>
    <t>orchid3</t>
  </si>
  <si>
    <t>Magenta foncé.235 délavé.385</t>
  </si>
  <si>
    <t>Brun jaunâtre foncé</t>
  </si>
  <si>
    <t>Orange lég. rouge foncé.910 délavé.353</t>
  </si>
  <si>
    <t>Ardoise Bleu3</t>
  </si>
  <si>
    <t>Bleu lég. violet foncé.277 délavé.289</t>
  </si>
  <si>
    <t>Violet pâle</t>
  </si>
  <si>
    <t>Magenta foncé.266 délavé.880</t>
  </si>
  <si>
    <t>Café</t>
  </si>
  <si>
    <t>Orange lég. rouge foncé.935 délavé.009</t>
  </si>
  <si>
    <t>Bleu-violet clair</t>
  </si>
  <si>
    <t>Bleu lég. violet foncé.292 délavé.653</t>
  </si>
  <si>
    <t>magenta3</t>
  </si>
  <si>
    <t>Magenta foncé.382</t>
  </si>
  <si>
    <t>Réglisse</t>
  </si>
  <si>
    <t>Orange lég. rouge foncé.959 délavé.657</t>
  </si>
  <si>
    <t>Bleu-violet pâle</t>
  </si>
  <si>
    <t>Bleu lég. violet foncé.296 délavé.817</t>
  </si>
  <si>
    <t>violet Bleu</t>
  </si>
  <si>
    <t>Magenta foncé.525 délavé.503</t>
  </si>
  <si>
    <t>Noiraud (teint , cheveux)</t>
  </si>
  <si>
    <t>Orange lég. rouge foncé.966 délavé.254</t>
  </si>
  <si>
    <t>Bleu-violet brillant</t>
  </si>
  <si>
    <t>Bleu lég. violet foncé.334 délavé.535</t>
  </si>
  <si>
    <t>thistle4</t>
  </si>
  <si>
    <t>Magenta foncé.528 délavé.871</t>
  </si>
  <si>
    <t>Noir de fumée (pigment)</t>
  </si>
  <si>
    <t>Orange lég. rouge foncé.991 délavé.614</t>
  </si>
  <si>
    <t>Bleu-violet franc</t>
  </si>
  <si>
    <t>Bleu lég. violet foncé.602 délavé.402</t>
  </si>
  <si>
    <t>plum4</t>
  </si>
  <si>
    <t>Magenta foncé.595 délavé.684</t>
  </si>
  <si>
    <t>Rouge primaire</t>
  </si>
  <si>
    <t>SombreArdoise Bleu</t>
  </si>
  <si>
    <t>Bleu lég. violet foncé.685 délavé.311</t>
  </si>
  <si>
    <t>Violet grisâtre</t>
  </si>
  <si>
    <t>Magenta foncé.657 délavé.842</t>
  </si>
  <si>
    <t xml:space="preserve">Orange Rouge </t>
  </si>
  <si>
    <t>Ardoise Bleu4</t>
  </si>
  <si>
    <t>Bleu lég. violet foncé.686 délavé.303</t>
  </si>
  <si>
    <t>orchid4</t>
  </si>
  <si>
    <t>Magenta foncé.667 délavé.398</t>
  </si>
  <si>
    <t xml:space="preserve">OrangeRouge </t>
  </si>
  <si>
    <t>Indigo (teinture)</t>
  </si>
  <si>
    <t>Bleu lég. violet foncé.844</t>
  </si>
  <si>
    <t>magenta4</t>
  </si>
  <si>
    <t>Magenta foncé.734</t>
  </si>
  <si>
    <t>Feu vif</t>
  </si>
  <si>
    <t>SombreOlivevert2</t>
  </si>
  <si>
    <t>Chartreuse clair.003 délavé.284</t>
  </si>
  <si>
    <t>Magenta foncé</t>
  </si>
  <si>
    <t>Magenta foncé.777</t>
  </si>
  <si>
    <t>Vermeil</t>
  </si>
  <si>
    <t>Rouge clair.003</t>
  </si>
  <si>
    <t>OliveDrab1</t>
  </si>
  <si>
    <t>Chartreuse clair.051</t>
  </si>
  <si>
    <t>Violet</t>
  </si>
  <si>
    <t>Magenta foncé.888 délavé.533</t>
  </si>
  <si>
    <t>pierre à feu 1</t>
  </si>
  <si>
    <t>Rouge clair.031</t>
  </si>
  <si>
    <t>Vert pistache</t>
  </si>
  <si>
    <t>Chartreuse clair.097 délavé.188</t>
  </si>
  <si>
    <t>Violet noirâtre</t>
  </si>
  <si>
    <t>Magenta foncé.963 délavé.734</t>
  </si>
  <si>
    <t>Brun 1</t>
  </si>
  <si>
    <t>Rouge clair.054</t>
  </si>
  <si>
    <t>SombreOlivevert1</t>
  </si>
  <si>
    <t>Chartreuse clair.169</t>
  </si>
  <si>
    <t>Noir violacé</t>
  </si>
  <si>
    <t>Magenta foncé.966 délavé.924</t>
  </si>
  <si>
    <t xml:space="preserve">Tomate </t>
  </si>
  <si>
    <t>Rouge clair.066</t>
  </si>
  <si>
    <t>Blanc de lait</t>
  </si>
  <si>
    <t>Chartreuse clair.931 délavé.752</t>
  </si>
  <si>
    <t>Free Speech Magenta</t>
  </si>
  <si>
    <t>Magenta lég. fuchsia foncé.117 délavé.248</t>
  </si>
  <si>
    <t>Rouge capucine</t>
  </si>
  <si>
    <t>Rouge clair.078</t>
  </si>
  <si>
    <t>OliveDrab2</t>
  </si>
  <si>
    <t>Chartreuse foncé.097 délavé.099</t>
  </si>
  <si>
    <t>Violet rougeâtre très profond</t>
  </si>
  <si>
    <t>Magenta lég. fuchsia foncé.897 délavé.194</t>
  </si>
  <si>
    <t>Nacarat</t>
  </si>
  <si>
    <t>Rouge clair.089 délavé.057</t>
  </si>
  <si>
    <t>Vert tilleul</t>
  </si>
  <si>
    <t>Chartreuse foncé.267 délavé.241</t>
  </si>
  <si>
    <t>Violet rougeâtre très foncé</t>
  </si>
  <si>
    <t>Magenta lég. fuchsia foncé.955 délavé.391</t>
  </si>
  <si>
    <t>Rose jaunâtre moyen</t>
  </si>
  <si>
    <t>Rouge clair.091 délavé.659</t>
  </si>
  <si>
    <t>SombreOlivevert3</t>
  </si>
  <si>
    <t>Chartreuse foncé.275 délavé.295</t>
  </si>
  <si>
    <t>Violet très clair</t>
  </si>
  <si>
    <t>Magenta lég. violet clair.214 délavé.726</t>
  </si>
  <si>
    <t xml:space="preserve">léger Corail </t>
  </si>
  <si>
    <t>Rouge clair.098 délavé.278</t>
  </si>
  <si>
    <t>OliveDrab3</t>
  </si>
  <si>
    <t>Chartreuse foncé.348 délavé.103</t>
  </si>
  <si>
    <t>Zinzolin</t>
  </si>
  <si>
    <t>Magenta lég. violet foncé.808 délavé.006</t>
  </si>
  <si>
    <t>Rose moyen</t>
  </si>
  <si>
    <t>Rouge clair.117 délavé.597</t>
  </si>
  <si>
    <t>Jaune vert</t>
  </si>
  <si>
    <t>Chartreuse foncé.355 délavé.104</t>
  </si>
  <si>
    <t>Violet très foncé</t>
  </si>
  <si>
    <t>Magenta lég. violet foncé.954 délavé.434</t>
  </si>
  <si>
    <t>Rose franc</t>
  </si>
  <si>
    <t>Rouge clair.127 délavé.397</t>
  </si>
  <si>
    <t>SombreOlivevert4</t>
  </si>
  <si>
    <t>Chartreuse foncé.685 délavé.311</t>
  </si>
  <si>
    <t>Mi-bleu mi-azur</t>
  </si>
  <si>
    <t xml:space="preserve">Saumon </t>
  </si>
  <si>
    <t>Rouge clair.132 délavé.099</t>
  </si>
  <si>
    <t>OliveDrab</t>
  </si>
  <si>
    <t>Chartreuse foncé.704 délavé.118</t>
  </si>
  <si>
    <t>DodgerBleu</t>
  </si>
  <si>
    <t>Mi-bleu mi-azur clair.013</t>
  </si>
  <si>
    <t>Rose jaunâtre franc</t>
  </si>
  <si>
    <t>Rouge clair.139 délavé.139</t>
  </si>
  <si>
    <t>OliveDrab4</t>
  </si>
  <si>
    <t>Chartreuse foncé.717 délavé.118</t>
  </si>
  <si>
    <t>Bleu violacé très pâle</t>
  </si>
  <si>
    <t>Mi-bleu mi-azur clair.294 délavé.684</t>
  </si>
  <si>
    <t>IndianRouge 1</t>
  </si>
  <si>
    <t>Rouge clair.150</t>
  </si>
  <si>
    <t>SombreOlivevert</t>
  </si>
  <si>
    <t>Chartreuse foncé.817 délavé.326</t>
  </si>
  <si>
    <t>CornflowerBleu</t>
  </si>
  <si>
    <t>Mi-bleu mi-azur foncé.016 délavé.270</t>
  </si>
  <si>
    <t>Incarnat</t>
  </si>
  <si>
    <t>Rouge clair.165</t>
  </si>
  <si>
    <t>Vert olive foncé grisâtre</t>
  </si>
  <si>
    <t>Chartreuse foncé.936 délavé.790</t>
  </si>
  <si>
    <t>Sombre Turquoise</t>
  </si>
  <si>
    <t>Mi-bleu mi-azur foncé.117 délavé.382</t>
  </si>
  <si>
    <t>Neige 3</t>
  </si>
  <si>
    <t>Rouge clair.210 délavé.967</t>
  </si>
  <si>
    <t>Vert chartreuse</t>
  </si>
  <si>
    <t>Chartreuse lég. jaune foncé.035 délavé.069</t>
  </si>
  <si>
    <t>DodgerBleu2</t>
  </si>
  <si>
    <t>Mi-bleu mi-azur foncé.130 délavé.028</t>
  </si>
  <si>
    <t>Incarnadin</t>
  </si>
  <si>
    <t>Rouge clair.305 délavé.025</t>
  </si>
  <si>
    <t>Vert jaune vif</t>
  </si>
  <si>
    <t>Chartreuse lég. jaune foncé.523</t>
  </si>
  <si>
    <t>Bleu charron</t>
  </si>
  <si>
    <t>Mi-bleu mi-azur foncé.148 délavé.655</t>
  </si>
  <si>
    <t>RosyBrun 2</t>
  </si>
  <si>
    <t>Rouge clair.324 délavé.419</t>
  </si>
  <si>
    <t>Vert jaune franc</t>
  </si>
  <si>
    <t>Chartreuse lég. jaune foncé.616 délavé.149</t>
  </si>
  <si>
    <t>Bleu roi</t>
  </si>
  <si>
    <t>Mi-bleu mi-azur foncé.164 délavé.077</t>
  </si>
  <si>
    <t>Rose jaunâtre clair</t>
  </si>
  <si>
    <t>Rouge clair.455 délavé.341</t>
  </si>
  <si>
    <t>Vert olive</t>
  </si>
  <si>
    <t>Chartreuse lég. jaune foncé.708 délavé.120</t>
  </si>
  <si>
    <t>DodgerBleu3</t>
  </si>
  <si>
    <t>Mi-bleu mi-azur foncé.372 délavé.030</t>
  </si>
  <si>
    <t>Rose vif</t>
  </si>
  <si>
    <t>Rouge clair.471</t>
  </si>
  <si>
    <t>Vert militaire</t>
  </si>
  <si>
    <t>Chartreuse lég. jaune foncé.802 délavé.597</t>
  </si>
  <si>
    <t>Denim</t>
  </si>
  <si>
    <t>Mi-bleu mi-azur foncé.475 délavé.029</t>
  </si>
  <si>
    <t>Rose pâle</t>
  </si>
  <si>
    <t>Rouge clair.513 délavé.711</t>
  </si>
  <si>
    <t>Vert olive grisâtre</t>
  </si>
  <si>
    <t>Chartreuse lég. jaune foncé.839 délavé.757</t>
  </si>
  <si>
    <t>Bleu bleuet</t>
  </si>
  <si>
    <t>Mi-bleu mi-azur foncé.475 délavé.354</t>
  </si>
  <si>
    <t>RosyBrun 1</t>
  </si>
  <si>
    <t>Rouge clair.542</t>
  </si>
  <si>
    <t>Vert olive moyen</t>
  </si>
  <si>
    <t>Chartreuse lég. jaune foncé.868 délavé.265</t>
  </si>
  <si>
    <t>Lapis-lazuli</t>
  </si>
  <si>
    <t>Mi-bleu mi-azur foncé.638 délavé.112</t>
  </si>
  <si>
    <t>Rose clair</t>
  </si>
  <si>
    <t>Rouge clair.547 délavé.227</t>
  </si>
  <si>
    <t>Vert olive franc</t>
  </si>
  <si>
    <t>Chartreuse lég. jaune foncé.918</t>
  </si>
  <si>
    <t>Bleu turquin</t>
  </si>
  <si>
    <t>Mi-bleu mi-azur foncé.680 délavé.358</t>
  </si>
  <si>
    <t>Neige 2</t>
  </si>
  <si>
    <t>Rouge clair.678 délavé.878</t>
  </si>
  <si>
    <t>Vert olive profond</t>
  </si>
  <si>
    <t>Chartreuse lég. jaune foncé.970</t>
  </si>
  <si>
    <t>DodgerBleu4</t>
  </si>
  <si>
    <t>Mi-bleu mi-azur foncé.728 délavé.038</t>
  </si>
  <si>
    <t xml:space="preserve">Neige </t>
  </si>
  <si>
    <t>Rouge clair.957</t>
  </si>
  <si>
    <t>Vert lime</t>
  </si>
  <si>
    <t>Chartreuse lég. vert clair.024 délavé.035</t>
  </si>
  <si>
    <t>Ardoise</t>
  </si>
  <si>
    <t>Mi-bleu mi-azur foncé.740 délavé.823</t>
  </si>
  <si>
    <t>Rouge feu</t>
  </si>
  <si>
    <t>Rouge foncé.009</t>
  </si>
  <si>
    <t>vertJaune</t>
  </si>
  <si>
    <t>Chartreuse lég. vert clair.030</t>
  </si>
  <si>
    <t>Bleu de cobalt (pigment)</t>
  </si>
  <si>
    <t>Mi-bleu mi-azur foncé.774 délavé.148</t>
  </si>
  <si>
    <t>IndianRouge 2</t>
  </si>
  <si>
    <t>Rouge foncé.011 délavé.263</t>
  </si>
  <si>
    <t>Vert anis</t>
  </si>
  <si>
    <t>Chartreuse lég. vert foncé.093 délavé.210</t>
  </si>
  <si>
    <t>Bleu de minuit</t>
  </si>
  <si>
    <t>Mi-bleu mi-azur foncé.861</t>
  </si>
  <si>
    <t>Rose grisâtre</t>
  </si>
  <si>
    <t>Rouge foncé.013 délavé.865</t>
  </si>
  <si>
    <t>Asperge</t>
  </si>
  <si>
    <t>Chartreuse lég. vert foncé.530 délavé.466</t>
  </si>
  <si>
    <t>Bleu marine</t>
  </si>
  <si>
    <t>Mi-bleu mi-azur foncé.923 délavé.023</t>
  </si>
  <si>
    <t>RosyBrun 3</t>
  </si>
  <si>
    <t>Rouge foncé.045 délavé.705</t>
  </si>
  <si>
    <t>Vert avocat</t>
  </si>
  <si>
    <t>Chartreuse lég. vert foncé.768 délavé.008</t>
  </si>
  <si>
    <t>Moyen Ardoise Bleu</t>
  </si>
  <si>
    <t>Mi-bleu mi-violet</t>
  </si>
  <si>
    <t>Rose profond</t>
  </si>
  <si>
    <t>Rouge foncé.047 délavé.360</t>
  </si>
  <si>
    <t>Cyan secondaire</t>
  </si>
  <si>
    <t>Pourpre 1</t>
  </si>
  <si>
    <t>Mi-bleu mi-violet clair.031</t>
  </si>
  <si>
    <t>Rouge de Mars (pigment)</t>
  </si>
  <si>
    <t>Rouge foncé.065 délavé.008</t>
  </si>
  <si>
    <t>léger Cyan3</t>
  </si>
  <si>
    <t>Cyan clair.084 délavé.833</t>
  </si>
  <si>
    <t>MoyenPourpre 2</t>
  </si>
  <si>
    <t>Mi-bleu mi-violet clair.057 délavé.300</t>
  </si>
  <si>
    <t>Gris tourterelle</t>
  </si>
  <si>
    <t>Rouge foncé.073 délavé.909</t>
  </si>
  <si>
    <t>SombreArdoise gris 2</t>
  </si>
  <si>
    <t>Cyan clair.133 délavé.326</t>
  </si>
  <si>
    <t>MoyenPourpre 1</t>
  </si>
  <si>
    <t>Mi-bleu mi-violet clair.231</t>
  </si>
  <si>
    <t>Rose jaunâtre profond</t>
  </si>
  <si>
    <t>Rouge foncé.079 délavé.271</t>
  </si>
  <si>
    <t>Aigue-marine</t>
  </si>
  <si>
    <t>Cyan clair.139 délavé.139</t>
  </si>
  <si>
    <t>Gris de lin</t>
  </si>
  <si>
    <t>Mi-bleu mi-violet clair.441 délavé.563</t>
  </si>
  <si>
    <t>Tomate 2</t>
  </si>
  <si>
    <t>Rouge foncé.084 délavé.125</t>
  </si>
  <si>
    <t>azure3</t>
  </si>
  <si>
    <t>Cyan clair.160 délavé.909</t>
  </si>
  <si>
    <t>Bleu-violet très clair</t>
  </si>
  <si>
    <t>Mi-bleu mi-violet clair.638</t>
  </si>
  <si>
    <t>Brun 2</t>
  </si>
  <si>
    <t>Rouge foncé.096 délavé.102</t>
  </si>
  <si>
    <t>Turquoise</t>
  </si>
  <si>
    <t>Cyan clair.254 délavé.464</t>
  </si>
  <si>
    <t>Pourpre 2</t>
  </si>
  <si>
    <t>Mi-bleu mi-violet foncé.115 délavé.060</t>
  </si>
  <si>
    <t>pierre à feu 2</t>
  </si>
  <si>
    <t>Rouge foncé.115 délavé.060</t>
  </si>
  <si>
    <t>PaleTurquoise2</t>
  </si>
  <si>
    <t>Cyan clair.291 délavé.399</t>
  </si>
  <si>
    <t>Moyen Orchid</t>
  </si>
  <si>
    <t>Mi-bleu mi-violet foncé.117 délavé.382</t>
  </si>
  <si>
    <t>Garance</t>
  </si>
  <si>
    <t>Rouge foncé.136 délavé.012</t>
  </si>
  <si>
    <t>PaleTurquoise</t>
  </si>
  <si>
    <t>Cyan clair.296 délavé.402</t>
  </si>
  <si>
    <t>BleuViolet</t>
  </si>
  <si>
    <t>Mi-bleu mi-violet foncé.209 délavé.064</t>
  </si>
  <si>
    <t>Rouge grenadine</t>
  </si>
  <si>
    <t>Rouge foncé.139 délavé.097</t>
  </si>
  <si>
    <t>SombreArdoise gris 1</t>
  </si>
  <si>
    <t>Cyan clair.318</t>
  </si>
  <si>
    <t>MoyenPourpre 3</t>
  </si>
  <si>
    <t>Mi-bleu mi-violet foncé.238 délavé.379</t>
  </si>
  <si>
    <t>Rouge 2</t>
  </si>
  <si>
    <t>Rouge foncé.142</t>
  </si>
  <si>
    <t>léger Cyan2</t>
  </si>
  <si>
    <t>Cyan clair.503 délavé.570</t>
  </si>
  <si>
    <t>Bleu-violet vif</t>
  </si>
  <si>
    <t>Mi-bleu mi-violet foncé.266 délavé.370</t>
  </si>
  <si>
    <t>OrangeRouge 2</t>
  </si>
  <si>
    <t>PaleTurquoise1</t>
  </si>
  <si>
    <t>Cyan clair.506</t>
  </si>
  <si>
    <t>Pourpre 3</t>
  </si>
  <si>
    <t>Mi-bleu mi-violet foncé.362 délavé.063</t>
  </si>
  <si>
    <t>Rouge d'aniline</t>
  </si>
  <si>
    <t>Rouge foncé.149</t>
  </si>
  <si>
    <t>azure2</t>
  </si>
  <si>
    <t>Cyan clair.610 délavé.725</t>
  </si>
  <si>
    <t xml:space="preserve">Free Speech gris </t>
  </si>
  <si>
    <t>Mi-bleu mi-violet foncé.648 délavé.554</t>
  </si>
  <si>
    <t>Corail</t>
  </si>
  <si>
    <t>Rouge foncé.196 délavé.001</t>
  </si>
  <si>
    <t>léger Cyan</t>
  </si>
  <si>
    <t>Cyan clair.751</t>
  </si>
  <si>
    <t>MoyenPourpre 4</t>
  </si>
  <si>
    <t>Mi-bleu mi-violet foncé.667 délavé.398</t>
  </si>
  <si>
    <t xml:space="preserve">RosyBrun </t>
  </si>
  <si>
    <t>Rouge foncé.205 délavé.712</t>
  </si>
  <si>
    <t>azure</t>
  </si>
  <si>
    <t>Cyan clair.875</t>
  </si>
  <si>
    <t>Bleu-violet moyen</t>
  </si>
  <si>
    <t>Mi-bleu mi-violet foncé.693 délavé.521</t>
  </si>
  <si>
    <t>Gueules (héraldique)</t>
  </si>
  <si>
    <t>Rouge foncé.227 délavé.017</t>
  </si>
  <si>
    <t>Opalin</t>
  </si>
  <si>
    <t>Cyan clair.891</t>
  </si>
  <si>
    <t>Bleu-violet grisâtre</t>
  </si>
  <si>
    <t>Mi-bleu mi-violet foncé.777 délavé.680</t>
  </si>
  <si>
    <t>Rose foncé</t>
  </si>
  <si>
    <t>Rouge foncé.241 délavé.589</t>
  </si>
  <si>
    <t>Blanc lunaire</t>
  </si>
  <si>
    <t>Cyan clair.898 délavé.171</t>
  </si>
  <si>
    <t>léger Bleu</t>
  </si>
  <si>
    <t>Mi-cyan mi-azur clair.223 délavé.525</t>
  </si>
  <si>
    <t>Rouge tomate</t>
  </si>
  <si>
    <t>Rouge foncé.255 délavé.022</t>
  </si>
  <si>
    <t>Blanc de zinc (pigment)</t>
  </si>
  <si>
    <t>Cyan clair.915 délavé.204</t>
  </si>
  <si>
    <t>léger Bleu2</t>
  </si>
  <si>
    <t>Mi-cyan mi-azur clair.313 délavé.412</t>
  </si>
  <si>
    <t xml:space="preserve">IndianRouge </t>
  </si>
  <si>
    <t>Rouge foncé.270 délavé.307</t>
  </si>
  <si>
    <t>Cyan clair</t>
  </si>
  <si>
    <t>Cyan foncé.018 délavé.052</t>
  </si>
  <si>
    <t>Azurin</t>
  </si>
  <si>
    <t>Mi-cyan mi-azur clair.397 délavé.029</t>
  </si>
  <si>
    <t>Rouge vermillon</t>
  </si>
  <si>
    <t>Rouge foncé.285 délavé.002</t>
  </si>
  <si>
    <t>PaleTurquoise3</t>
  </si>
  <si>
    <t>Cyan foncé.068 délavé.673</t>
  </si>
  <si>
    <t>léger Bleu1</t>
  </si>
  <si>
    <t>Mi-cyan mi-azur clair.530</t>
  </si>
  <si>
    <t>IndianRouge 3</t>
  </si>
  <si>
    <t>Rouge foncé.287 délavé.267</t>
  </si>
  <si>
    <t>Moyen Turquoise</t>
  </si>
  <si>
    <t>Cyan foncé.117 délavé.382</t>
  </si>
  <si>
    <t>léger Bleu3</t>
  </si>
  <si>
    <t>Mi-cyan mi-azur foncé.050 délavé.699</t>
  </si>
  <si>
    <t>Rouge d'alizarine (pigment)</t>
  </si>
  <si>
    <t>Rouge foncé.299 délavé.001</t>
  </si>
  <si>
    <t>Bleu givré</t>
  </si>
  <si>
    <t>Cyan foncé.138 délavé.519</t>
  </si>
  <si>
    <t>Bleu verdâtre clair</t>
  </si>
  <si>
    <t>Mi-cyan mi-azur foncé.350 délavé.426</t>
  </si>
  <si>
    <t>Tomate 3</t>
  </si>
  <si>
    <t>Rouge foncé.339 délavé.130</t>
  </si>
  <si>
    <t>cyan2</t>
  </si>
  <si>
    <t>Cyan foncé.142</t>
  </si>
  <si>
    <t>Bleu verdâtre brillant</t>
  </si>
  <si>
    <t>Mi-cyan mi-azur foncé.483 délavé.068</t>
  </si>
  <si>
    <t>Brun 3</t>
  </si>
  <si>
    <t>Rouge foncé.347 délavé.107</t>
  </si>
  <si>
    <t>SombreArdoise gris 3</t>
  </si>
  <si>
    <t>Cyan foncé.183 délavé.486</t>
  </si>
  <si>
    <t>léger Bleu4</t>
  </si>
  <si>
    <t>Mi-cyan mi-azur foncé.589 délavé.703</t>
  </si>
  <si>
    <t>Rouge foncé.354 délavé.108</t>
  </si>
  <si>
    <t>MoyenTurquoise</t>
  </si>
  <si>
    <t>Cyan foncé.287 délavé.191</t>
  </si>
  <si>
    <t>Bleu verdâtre profond</t>
  </si>
  <si>
    <t>Mi-cyan mi-azur foncé.662 délavé.170</t>
  </si>
  <si>
    <t>pierre à feu 3</t>
  </si>
  <si>
    <t>Rouge foncé.362 délavé.063</t>
  </si>
  <si>
    <t>SombreTurquoise</t>
  </si>
  <si>
    <t>Cyan foncé.355</t>
  </si>
  <si>
    <t>Bleu verdâtre moyen</t>
  </si>
  <si>
    <t>Mi-cyan mi-azur foncé.707 délavé.265</t>
  </si>
  <si>
    <t>Rouge groseille</t>
  </si>
  <si>
    <t>Rouge foncé.366 délavé.009</t>
  </si>
  <si>
    <t>cyan3</t>
  </si>
  <si>
    <t>Cyan foncé.382</t>
  </si>
  <si>
    <t>Bleu verdâtre foncé</t>
  </si>
  <si>
    <t>Mi-cyan mi-azur foncé.898</t>
  </si>
  <si>
    <t>Rouge 3</t>
  </si>
  <si>
    <t>Rouge foncé.382</t>
  </si>
  <si>
    <t>Bleu des mers du sud</t>
  </si>
  <si>
    <t>Cyan foncé.388</t>
  </si>
  <si>
    <t>Bleu pétrole</t>
  </si>
  <si>
    <t>Mi-cyan mi-azur foncé.901 délavé.257</t>
  </si>
  <si>
    <t>OrangeRouge 3</t>
  </si>
  <si>
    <t>azure4</t>
  </si>
  <si>
    <t>Cyan foncé.499 délavé.937</t>
  </si>
  <si>
    <t>Vert turquoise</t>
  </si>
  <si>
    <t>Mi-cyan mi-émeraude clair.006 délavé.017</t>
  </si>
  <si>
    <t>Rouge coquelicot</t>
  </si>
  <si>
    <t>Rouge foncé.427</t>
  </si>
  <si>
    <t>CadetBleu0</t>
  </si>
  <si>
    <t>Cyan foncé.520 délavé.498</t>
  </si>
  <si>
    <t>Vert bleuâtre très clair</t>
  </si>
  <si>
    <t>Mi-cyan mi-émeraude clair.050 délavé.555</t>
  </si>
  <si>
    <t>Rouge franc</t>
  </si>
  <si>
    <t>Rouge foncé.436 délavé.185</t>
  </si>
  <si>
    <t>Cadet Bleu</t>
  </si>
  <si>
    <t>Cyan foncé.525 délavé.503</t>
  </si>
  <si>
    <t>Vert bleuâtre brillant</t>
  </si>
  <si>
    <t>Mi-cyan mi-émeraude foncé.610</t>
  </si>
  <si>
    <t>Rouge fraise</t>
  </si>
  <si>
    <t>Rouge foncé.439 délavé.111</t>
  </si>
  <si>
    <t>léger Cyan4</t>
  </si>
  <si>
    <t>Cyan foncé.532 délavé.862</t>
  </si>
  <si>
    <t>Sombre vert copper</t>
  </si>
  <si>
    <t>Mi-cyan mi-émeraude foncé.740 délavé.553</t>
  </si>
  <si>
    <t xml:space="preserve">Free Speech Rouge </t>
  </si>
  <si>
    <t>Rouge foncé.464</t>
  </si>
  <si>
    <t>PaleTurquoise4</t>
  </si>
  <si>
    <t>Cyan foncé.595 délavé.684</t>
  </si>
  <si>
    <t>Gris verdâtre foncé</t>
  </si>
  <si>
    <t>Mi-cyan mi-émeraude foncé.820 délavé.889</t>
  </si>
  <si>
    <t>Neige 4</t>
  </si>
  <si>
    <t>Rouge foncé.475 délavé.985</t>
  </si>
  <si>
    <t>SombreArdoise gris 4</t>
  </si>
  <si>
    <t>Cyan foncé.645 délavé.499</t>
  </si>
  <si>
    <t>Vert foncé grisâtre</t>
  </si>
  <si>
    <t>Mi-cyan mi-émeraude foncé.882 délavé.752</t>
  </si>
  <si>
    <t>Rouge vif</t>
  </si>
  <si>
    <t>Rouge foncé.476</t>
  </si>
  <si>
    <t>Bleu sarcelle</t>
  </si>
  <si>
    <t>Cyan foncé.721</t>
  </si>
  <si>
    <t>Vert jaune clair</t>
  </si>
  <si>
    <t>Mi-jaune mi-chartreuse foncé.020 délavé.527</t>
  </si>
  <si>
    <t>Rouge écrevisse</t>
  </si>
  <si>
    <t>Rouge foncé.488 délavé.001</t>
  </si>
  <si>
    <t>cyan4</t>
  </si>
  <si>
    <t>Cyan foncé.734</t>
  </si>
  <si>
    <t>Vert jaune brillant</t>
  </si>
  <si>
    <t>Mi-jaune mi-chartreuse foncé.193 délavé.247</t>
  </si>
  <si>
    <t>Rouge cerise</t>
  </si>
  <si>
    <t>Rouge foncé.491 délavé.013</t>
  </si>
  <si>
    <t>Sarcelle</t>
  </si>
  <si>
    <t>Cyan foncé.777</t>
  </si>
  <si>
    <t>Vert jaune grisâtre</t>
  </si>
  <si>
    <t>Mi-jaune mi-chartreuse foncé.484 délavé.768</t>
  </si>
  <si>
    <t>Rouge moyen</t>
  </si>
  <si>
    <t>Rouge foncé.504 délavé.322</t>
  </si>
  <si>
    <t xml:space="preserve">Sombre Ardoise gris </t>
  </si>
  <si>
    <t>Cyan foncé.888 délavé.533</t>
  </si>
  <si>
    <t>Vert jaune moyen</t>
  </si>
  <si>
    <t>Mi-jaune mi-chartreuse foncé.559 délavé.496</t>
  </si>
  <si>
    <t>Rouge cardinal</t>
  </si>
  <si>
    <t>Rouge foncé.507 délavé.021</t>
  </si>
  <si>
    <t>Vert bleuâtre foncé</t>
  </si>
  <si>
    <t>Cyan foncé.926</t>
  </si>
  <si>
    <t>Vert kaki</t>
  </si>
  <si>
    <t>Mi-jaune mi-chartreuse foncé.707 délavé.237</t>
  </si>
  <si>
    <t xml:space="preserve">pierre à feu </t>
  </si>
  <si>
    <t>Rouge foncé.529 délavé.071</t>
  </si>
  <si>
    <t>Vert bleuâtre très foncé</t>
  </si>
  <si>
    <t>Cyan foncé.976</t>
  </si>
  <si>
    <t>Vert Véronèse (pigment)</t>
  </si>
  <si>
    <t>Mi-jaune mi-chartreuse foncé.848 délavé.209</t>
  </si>
  <si>
    <t>Orange rougeâtre profond</t>
  </si>
  <si>
    <t>Rouge foncé.576 délavé.063</t>
  </si>
  <si>
    <t>Dorian (IPJ)</t>
  </si>
  <si>
    <t>Cyan foncé.989 délavé.568</t>
  </si>
  <si>
    <t>Or</t>
  </si>
  <si>
    <t>Mi-jaune mi-orange</t>
  </si>
  <si>
    <t xml:space="preserve">Brun </t>
  </si>
  <si>
    <t>Rouge foncé.585 délavé.117</t>
  </si>
  <si>
    <t>turquoise1</t>
  </si>
  <si>
    <t>Cyan lég. azur</t>
  </si>
  <si>
    <t>Jaune impérial</t>
  </si>
  <si>
    <t>Mi-jaune mi-orange clair.039</t>
  </si>
  <si>
    <t>RosyBrun 4</t>
  </si>
  <si>
    <t>Rouge foncé.586 délavé.712</t>
  </si>
  <si>
    <t>Bleu verdâtre très clair</t>
  </si>
  <si>
    <t>Cyan lég. azur clair.063 délavé.594</t>
  </si>
  <si>
    <t>Jaune paille</t>
  </si>
  <si>
    <t>Mi-jaune mi-orange clair.058 délavé.018</t>
  </si>
  <si>
    <t>Brun 0</t>
  </si>
  <si>
    <t>Rouge foncé.590 délavé.118</t>
  </si>
  <si>
    <t>CadetBleu2</t>
  </si>
  <si>
    <t>Cyan lég. azur clair.137 délavé.328</t>
  </si>
  <si>
    <t>Jaune brillant</t>
  </si>
  <si>
    <t>Mi-jaune mi-orange clair.074 délavé.093</t>
  </si>
  <si>
    <t>Rouge d'Andrinople</t>
  </si>
  <si>
    <t>Rouge foncé.594 délavé.001</t>
  </si>
  <si>
    <t>PowderBleu</t>
  </si>
  <si>
    <t>Cyan lég. azur clair.239 délavé.536</t>
  </si>
  <si>
    <t>Jaune nankin</t>
  </si>
  <si>
    <t>Mi-jaune mi-orange clair.079 délavé.148</t>
  </si>
  <si>
    <t>Rouge grisâtre</t>
  </si>
  <si>
    <t>Rouge foncé.598 délavé.570</t>
  </si>
  <si>
    <t>CadetBleu1</t>
  </si>
  <si>
    <t>Cyan lég. azur clair.323</t>
  </si>
  <si>
    <t>léger Dorérod2</t>
  </si>
  <si>
    <t>Mi-jaune mi-orange clair.089 délavé.311</t>
  </si>
  <si>
    <t>Fraise écrasée</t>
  </si>
  <si>
    <t>Rouge foncé.601 délavé.092</t>
  </si>
  <si>
    <t>turquoise2</t>
  </si>
  <si>
    <t>Cyan lég. azur foncé.142</t>
  </si>
  <si>
    <t>léger Dorérod</t>
  </si>
  <si>
    <t>Rouge Bismarck</t>
  </si>
  <si>
    <t>Rouge foncé.612 délavé.015</t>
  </si>
  <si>
    <t>CadetBleu3</t>
  </si>
  <si>
    <t>Cyan lég. azur foncé.180 délavé.492</t>
  </si>
  <si>
    <t>Vanille</t>
  </si>
  <si>
    <t>Mi-jaune mi-orange clair.090 délavé.531</t>
  </si>
  <si>
    <t>Dusty Rose</t>
  </si>
  <si>
    <t>Rouge foncé.627 délavé.699</t>
  </si>
  <si>
    <t>turquoise3</t>
  </si>
  <si>
    <t>Cyan lég. azur foncé.382</t>
  </si>
  <si>
    <t>Jaune clair</t>
  </si>
  <si>
    <t>Mi-jaune mi-orange clair.156 délavé.142</t>
  </si>
  <si>
    <t>Rouge carmin</t>
  </si>
  <si>
    <t>Rouge foncé.686</t>
  </si>
  <si>
    <t>Iris Bleu</t>
  </si>
  <si>
    <t>Cyan lég. azur foncé.413 délavé.003</t>
  </si>
  <si>
    <t>Jaune maïs</t>
  </si>
  <si>
    <t>Mi-jaune mi-orange clair.185</t>
  </si>
  <si>
    <t>IndianRouge 4</t>
  </si>
  <si>
    <t>Rouge foncé.689 délavé.286</t>
  </si>
  <si>
    <t>Gris plomb</t>
  </si>
  <si>
    <t>Cyan lég. azur foncé.574 délavé.932</t>
  </si>
  <si>
    <t>léger Dorérod1</t>
  </si>
  <si>
    <t>Mi-jaune mi-orange clair.266</t>
  </si>
  <si>
    <t>Mandarian Orange</t>
  </si>
  <si>
    <t>Rouge foncé.704 délavé.118</t>
  </si>
  <si>
    <t>CadetBleu4</t>
  </si>
  <si>
    <t>Cyan lég. azur foncé.643 délavé.508</t>
  </si>
  <si>
    <t>Jaune pâle</t>
  </si>
  <si>
    <t>Mi-jaune mi-orange clair.315 délavé.295</t>
  </si>
  <si>
    <t>Brun 4</t>
  </si>
  <si>
    <t>Rouge foncé.716 délavé.123</t>
  </si>
  <si>
    <t>Bleu canard</t>
  </si>
  <si>
    <t>Cyan lég. azur foncé.667 délavé.007</t>
  </si>
  <si>
    <t>Bis (héraldique)</t>
  </si>
  <si>
    <t>Mi-jaune mi-orange clair.406 délavé.395</t>
  </si>
  <si>
    <t>Scarlet</t>
  </si>
  <si>
    <t>Rouge foncé.721 délavé.063</t>
  </si>
  <si>
    <t>turquoise4</t>
  </si>
  <si>
    <t>Cyan lég. azur foncé.734</t>
  </si>
  <si>
    <t>Jaune de Naples (pigment)</t>
  </si>
  <si>
    <t>Mi-jaune mi-orange clair.512</t>
  </si>
  <si>
    <t>pierre à feu 4</t>
  </si>
  <si>
    <t>Rouge foncé.723 délavé.077</t>
  </si>
  <si>
    <t>Bleu turquoise</t>
  </si>
  <si>
    <t>Cyan lég. émeraude clair.002 délavé.035</t>
  </si>
  <si>
    <t>Platine</t>
  </si>
  <si>
    <t>Mi-jaune mi-orange clair.524 délavé.180</t>
  </si>
  <si>
    <t>Rouge 4</t>
  </si>
  <si>
    <t>Rouge foncé.734</t>
  </si>
  <si>
    <t>turquoise</t>
  </si>
  <si>
    <t>Cyan lég. émeraude foncé.195 délavé.134</t>
  </si>
  <si>
    <t>Blanc jaunâtre</t>
  </si>
  <si>
    <t>Mi-jaune mi-orange clair.554 délavé.563</t>
  </si>
  <si>
    <t>OrangeRouge 4</t>
  </si>
  <si>
    <t>Vert bleuâtre clair</t>
  </si>
  <si>
    <t>Cyan lég. émeraude foncé.435 délavé.490</t>
  </si>
  <si>
    <t>cornsilk</t>
  </si>
  <si>
    <t>Mi-jaune mi-orange clair.722</t>
  </si>
  <si>
    <t>Rouge profond</t>
  </si>
  <si>
    <t>Rouge foncé.750 délavé.090</t>
  </si>
  <si>
    <t>léger marin vert</t>
  </si>
  <si>
    <t>Cyan lég. émeraude foncé.531 délavé.064</t>
  </si>
  <si>
    <t>Bouton d'or</t>
  </si>
  <si>
    <t>Mi-jaune mi-orange foncé.020 délavé.012</t>
  </si>
  <si>
    <t>Rouge sang</t>
  </si>
  <si>
    <t>Rouge foncé.756 délavé.014</t>
  </si>
  <si>
    <t>Vert bleuâtre vif</t>
  </si>
  <si>
    <t>Cyan lég. émeraude foncé.746</t>
  </si>
  <si>
    <t>Gris clair</t>
  </si>
  <si>
    <t>Mi-jaune mi-orange foncé.035 délavé.976</t>
  </si>
  <si>
    <t xml:space="preserve">Marron </t>
  </si>
  <si>
    <t>Rouge foncé.777</t>
  </si>
  <si>
    <t>Vert bleuâtre moyen</t>
  </si>
  <si>
    <t>Cyan lég. émeraude foncé.773 délavé.284</t>
  </si>
  <si>
    <t>Jaune de Mars</t>
  </si>
  <si>
    <t>Mi-jaune mi-orange foncé.051 délavé.191</t>
  </si>
  <si>
    <t>Rouge foncé.777 délavé.514</t>
  </si>
  <si>
    <t>Vert bleuâtre franc</t>
  </si>
  <si>
    <t>Cyan lég. émeraude foncé.798</t>
  </si>
  <si>
    <t>Jaune bouton d’or</t>
  </si>
  <si>
    <t>Mi-jaune mi-orange foncé.070 délavé.013</t>
  </si>
  <si>
    <t>Rouge foncé</t>
  </si>
  <si>
    <t>Rouge foncé.795 délavé.291</t>
  </si>
  <si>
    <t>Vert pin</t>
  </si>
  <si>
    <t>Cyan lég. émeraude foncé.801 délavé.003</t>
  </si>
  <si>
    <t>Jaune auréolin</t>
  </si>
  <si>
    <t>Mi-jaune mi-orange foncé.076 délavé.124</t>
  </si>
  <si>
    <t>Gris foncé rougeâtre</t>
  </si>
  <si>
    <t>Rouge foncé.806 délavé.846</t>
  </si>
  <si>
    <t>Vert bleuâtre profond</t>
  </si>
  <si>
    <t>Cyan lég. émeraude foncé.939</t>
  </si>
  <si>
    <t>Gris jaunâtre</t>
  </si>
  <si>
    <t>Mi-jaune mi-orange foncé.085 délavé.842</t>
  </si>
  <si>
    <t>Sang de bœuf</t>
  </si>
  <si>
    <t>Rouge foncé.822</t>
  </si>
  <si>
    <t>Vert très pâle</t>
  </si>
  <si>
    <t>Émeraude clair.375 délavé.653</t>
  </si>
  <si>
    <t>Safran</t>
  </si>
  <si>
    <t>Mi-jaune mi-orange foncé.092 délavé.019</t>
  </si>
  <si>
    <t>Grenat</t>
  </si>
  <si>
    <t>Rouge foncé.834 délavé.039</t>
  </si>
  <si>
    <t>MintCream</t>
  </si>
  <si>
    <t>Émeraude clair.915</t>
  </si>
  <si>
    <t>Or2</t>
  </si>
  <si>
    <t>Mi-jaune mi-orange foncé.142</t>
  </si>
  <si>
    <t>Bordeaux</t>
  </si>
  <si>
    <t>Rouge foncé.839 délavé.025</t>
  </si>
  <si>
    <t>Vert très clair</t>
  </si>
  <si>
    <t>Émeraude foncé.076 délavé.604</t>
  </si>
  <si>
    <t>Chamois</t>
  </si>
  <si>
    <t>Mi-jaune mi-orange foncé.160 délavé.481</t>
  </si>
  <si>
    <t>Bourgogne</t>
  </si>
  <si>
    <t>Rouge foncé.843 délavé.050</t>
  </si>
  <si>
    <t>Vert pâle</t>
  </si>
  <si>
    <t>Émeraude foncé.350 délavé.845</t>
  </si>
  <si>
    <t>léger Dorérod3</t>
  </si>
  <si>
    <t>Mi-jaune mi-orange foncé.213 délavé.428</t>
  </si>
  <si>
    <t>Rouge foncé grisâtre</t>
  </si>
  <si>
    <t>Rouge foncé.858 délavé.691</t>
  </si>
  <si>
    <t>Vert céladon</t>
  </si>
  <si>
    <t>Émeraude foncé.375 délavé.751</t>
  </si>
  <si>
    <t>Jaune grisâtre</t>
  </si>
  <si>
    <t>Mi-jaune mi-orange foncé.229 délavé.579</t>
  </si>
  <si>
    <t>Brun rougeâtre profond</t>
  </si>
  <si>
    <t>Rouge foncé.901 délavé.041</t>
  </si>
  <si>
    <t>Vert clair</t>
  </si>
  <si>
    <t>Émeraude foncé.434 délavé.530</t>
  </si>
  <si>
    <t>Queue-de-vache clair</t>
  </si>
  <si>
    <t>Mi-jaune mi-orange foncé.277 délavé.466</t>
  </si>
  <si>
    <t>Puce</t>
  </si>
  <si>
    <t>Rouge foncé.917 délavé.063</t>
  </si>
  <si>
    <t>Vert brillant</t>
  </si>
  <si>
    <t>Émeraude foncé.484 délavé.196</t>
  </si>
  <si>
    <t>Old Or</t>
  </si>
  <si>
    <t>Mi-jaune mi-orange foncé.323 délavé.136</t>
  </si>
  <si>
    <t>Brun rougeâtre foncé</t>
  </si>
  <si>
    <t>Rouge foncé.937 délavé.401</t>
  </si>
  <si>
    <t>Free Speech Aquamarine</t>
  </si>
  <si>
    <t>Émeraude foncé.653 délavé.003</t>
  </si>
  <si>
    <t>Jaune banane</t>
  </si>
  <si>
    <t>Mi-jaune mi-orange foncé.353 délavé.005</t>
  </si>
  <si>
    <t>léger Rose 2</t>
  </si>
  <si>
    <t>Rouge lég. fuchsia clair.229 délavé.367</t>
  </si>
  <si>
    <t>marin vert</t>
  </si>
  <si>
    <t>Émeraude foncé.704 délavé.118</t>
  </si>
  <si>
    <t>Or3</t>
  </si>
  <si>
    <t>Mi-jaune mi-orange foncé.382</t>
  </si>
  <si>
    <t>Rose 2</t>
  </si>
  <si>
    <t>Rouge lég. fuchsia clair.264 délavé.385</t>
  </si>
  <si>
    <t>Vert moyen</t>
  </si>
  <si>
    <t>Émeraude foncé.759 délavé.382</t>
  </si>
  <si>
    <t>Or4</t>
  </si>
  <si>
    <t>Mi-jaune mi-orange foncé.734</t>
  </si>
  <si>
    <t>léger Rose 1</t>
  </si>
  <si>
    <t>Rouge lég. fuchsia clair.432</t>
  </si>
  <si>
    <t>Vert franc</t>
  </si>
  <si>
    <t>Émeraude foncé.802</t>
  </si>
  <si>
    <t>Gris de maure</t>
  </si>
  <si>
    <t>Mi-jaune mi-orange foncé.797 délavé.580</t>
  </si>
  <si>
    <t>Rose 1</t>
  </si>
  <si>
    <t>Rouge lég. fuchsia clair.471</t>
  </si>
  <si>
    <t>Vert profond</t>
  </si>
  <si>
    <t>Émeraude foncé.907</t>
  </si>
  <si>
    <t>Violet rougeâtre moyen</t>
  </si>
  <si>
    <t>Mi-magenta mi-fuchsia foncé.596 délavé.555</t>
  </si>
  <si>
    <t xml:space="preserve">léger Rose </t>
  </si>
  <si>
    <t>Rouge lég. fuchsia clair.477</t>
  </si>
  <si>
    <t>aquamarine2</t>
  </si>
  <si>
    <t>Émeraude lég. cyan clair.047 délavé.297</t>
  </si>
  <si>
    <t xml:space="preserve">Sombre Pourpre </t>
  </si>
  <si>
    <t>Mi-magenta mi-fuchsia foncé.736 délavé.108</t>
  </si>
  <si>
    <t xml:space="preserve">Rose </t>
  </si>
  <si>
    <t>Rouge lég. fuchsia clair.536</t>
  </si>
  <si>
    <t>Vert opaline</t>
  </si>
  <si>
    <t>Émeraude lég. cyan clair.062 délavé.546</t>
  </si>
  <si>
    <t>Violet rougeâtre vif</t>
  </si>
  <si>
    <t>Mi-magenta mi-fuchsia foncé.750</t>
  </si>
  <si>
    <t>Pelure d'oignon (œnologie)</t>
  </si>
  <si>
    <t>Rouge lég. fuchsia foncé.089 délavé.524</t>
  </si>
  <si>
    <t>aquamarine</t>
  </si>
  <si>
    <t>Émeraude lég. cyan clair.220</t>
  </si>
  <si>
    <t>Gris foncé violacé</t>
  </si>
  <si>
    <t>Mi-magenta mi-fuchsia foncé.790 délavé.908</t>
  </si>
  <si>
    <t>Rose 3</t>
  </si>
  <si>
    <t>Rouge lég. fuchsia foncé.090 délavé.641</t>
  </si>
  <si>
    <t>Blanc verdâtre</t>
  </si>
  <si>
    <t>Émeraude lég. cyan clair.594 délavé.737</t>
  </si>
  <si>
    <t>Violet rougeâtre profond</t>
  </si>
  <si>
    <t>Mi-magenta mi-fuchsia foncé.808 délavé.242</t>
  </si>
  <si>
    <t>léger Rose 3</t>
  </si>
  <si>
    <t>Rouge lég. fuchsia foncé.111 délavé.609</t>
  </si>
  <si>
    <t>MoyenAquamarine</t>
  </si>
  <si>
    <t>Émeraude lég. cyan foncé.243 délavé.366</t>
  </si>
  <si>
    <t>Violet rougeâtre foncé</t>
  </si>
  <si>
    <t>Mi-magenta mi-fuchsia foncé.843 délavé.546</t>
  </si>
  <si>
    <t>Rouge violacé clair grisâtre</t>
  </si>
  <si>
    <t>Rouge lég. fuchsia foncé.316 délavé.720</t>
  </si>
  <si>
    <t>Gris verdâtre</t>
  </si>
  <si>
    <t>Émeraude lég. cyan foncé.529 délavé.903</t>
  </si>
  <si>
    <t>Violet foncé grisâtre</t>
  </si>
  <si>
    <t>Mi-magenta mi-fuchsia foncé.862 délavé.781</t>
  </si>
  <si>
    <t>Rouge framboise</t>
  </si>
  <si>
    <t>Rouge lég. fuchsia foncé.394 délavé.087</t>
  </si>
  <si>
    <t>Glauque</t>
  </si>
  <si>
    <t>Émeraude lég. cyan foncé.530 délavé.566</t>
  </si>
  <si>
    <t>Violet brillant</t>
  </si>
  <si>
    <t>Mi-magenta mi-violet clair.123 délavé.465</t>
  </si>
  <si>
    <t>Lie de vin</t>
  </si>
  <si>
    <t>Rouge lég. fuchsia foncé.565 délavé.062</t>
  </si>
  <si>
    <t>aquamarine4</t>
  </si>
  <si>
    <t>Émeraude lég. cyan foncé.671 délavé.380</t>
  </si>
  <si>
    <t>MoyenOrchid1</t>
  </si>
  <si>
    <t>Mi-magenta mi-violet clair.139</t>
  </si>
  <si>
    <t>Rose 4</t>
  </si>
  <si>
    <t>Rouge lég. fuchsia foncé.603 délavé.657</t>
  </si>
  <si>
    <t>Vert grisâtre</t>
  </si>
  <si>
    <t>Émeraude lég. cyan foncé.711 délavé.811</t>
  </si>
  <si>
    <t>Héliotrope</t>
  </si>
  <si>
    <t>Mi-magenta mi-violet clair.178</t>
  </si>
  <si>
    <t>léger Rose 4</t>
  </si>
  <si>
    <t>Rouge lég. fuchsia foncé.614 délavé.620</t>
  </si>
  <si>
    <t>Viride</t>
  </si>
  <si>
    <t>Émeraude lég. cyan foncé.715 délavé.378</t>
  </si>
  <si>
    <t>MoyenOrchid2</t>
  </si>
  <si>
    <t>Mi-magenta mi-violet foncé.022 délavé.245</t>
  </si>
  <si>
    <t>Pourpre</t>
  </si>
  <si>
    <t>Rouge lég. fuchsia foncé.645 délavé.024</t>
  </si>
  <si>
    <t>Vert foncé</t>
  </si>
  <si>
    <t>Émeraude lég. cyan foncé.911 délavé.253</t>
  </si>
  <si>
    <t>Violet clair</t>
  </si>
  <si>
    <t>Mi-magenta mi-violet foncé.155 délavé.732</t>
  </si>
  <si>
    <t>Passe-velours</t>
  </si>
  <si>
    <t>Rouge lég. fuchsia foncé.686 délavé.141</t>
  </si>
  <si>
    <t>Vert très foncé</t>
  </si>
  <si>
    <t>Émeraude lég. cyan foncé.951 délavé.486</t>
  </si>
  <si>
    <t>MoyenOrchid</t>
  </si>
  <si>
    <t>Mi-magenta mi-violet foncé.246 délavé.253</t>
  </si>
  <si>
    <t>Amarante</t>
  </si>
  <si>
    <t>Rouge lég. fuchsia foncé.690 délavé.143</t>
  </si>
  <si>
    <t>Noir verdâtre</t>
  </si>
  <si>
    <t>Émeraude lég. cyan foncé.969 délavé.869</t>
  </si>
  <si>
    <t>MoyenOrchid3</t>
  </si>
  <si>
    <t>Mi-magenta mi-violet foncé.293 délavé.250</t>
  </si>
  <si>
    <t>Rouge très profond</t>
  </si>
  <si>
    <t>Rouge lég. fuchsia foncé.885 délavé.046</t>
  </si>
  <si>
    <t>Vert noirâtre</t>
  </si>
  <si>
    <t>Émeraude lég. cyan foncé.971 délavé.732</t>
  </si>
  <si>
    <t>Violet vif</t>
  </si>
  <si>
    <t>Mi-magenta mi-violet foncé.488 délavé.312</t>
  </si>
  <si>
    <t>Cassis</t>
  </si>
  <si>
    <t>Rouge lég. fuchsia foncé.955 délavé.026</t>
  </si>
  <si>
    <t>MoyenPrintempsvert</t>
  </si>
  <si>
    <t>Émeraude lég. vert foncé.043</t>
  </si>
  <si>
    <t>Violet moyen</t>
  </si>
  <si>
    <t>Mi-magenta mi-violet foncé.599 délavé.609</t>
  </si>
  <si>
    <t>Rouge noirâtre</t>
  </si>
  <si>
    <t>Rouge lég. fuchsia foncé.959 délavé.614</t>
  </si>
  <si>
    <t>Vert vif</t>
  </si>
  <si>
    <t>Émeraude lég. vert foncé.746</t>
  </si>
  <si>
    <t>Violet franc</t>
  </si>
  <si>
    <t>Mi-magenta mi-violet foncé.607 délavé.495</t>
  </si>
  <si>
    <t>chocolate1</t>
  </si>
  <si>
    <t>Rouge lég. orange clair.018</t>
  </si>
  <si>
    <t xml:space="preserve">Neon Rose </t>
  </si>
  <si>
    <t>Fuchsia clair.162</t>
  </si>
  <si>
    <t>MoyenOrchid4</t>
  </si>
  <si>
    <t>Mi-magenta mi-violet foncé.693 délavé.262</t>
  </si>
  <si>
    <t xml:space="preserve">SombreSaumon </t>
  </si>
  <si>
    <t>Rouge lég. orange clair.021 délavé.369</t>
  </si>
  <si>
    <t xml:space="preserve">Violet Rouge </t>
  </si>
  <si>
    <t>Fuchsia foncé.355 délavé.104</t>
  </si>
  <si>
    <t>Violet profond</t>
  </si>
  <si>
    <t>Mi-magenta mi-violet foncé.817 délavé.326</t>
  </si>
  <si>
    <t>léger Saumon 2</t>
  </si>
  <si>
    <t>Rouge lég. orange clair.033 délavé.293</t>
  </si>
  <si>
    <t>Marron 3</t>
  </si>
  <si>
    <t>Fuchsia foncé.359 délavé.072</t>
  </si>
  <si>
    <t>Violet foncé</t>
  </si>
  <si>
    <t>Mi-magenta mi-violet foncé.841 délavé.596</t>
  </si>
  <si>
    <t>Sienne 1</t>
  </si>
  <si>
    <t>Rouge lég. orange clair.066</t>
  </si>
  <si>
    <t>Mauve (héraldique)</t>
  </si>
  <si>
    <t>Fuchsia foncé.591 délavé.466</t>
  </si>
  <si>
    <t xml:space="preserve">Profond Rose </t>
  </si>
  <si>
    <t>Mi-rouge mi-fuchsia clair.007</t>
  </si>
  <si>
    <t xml:space="preserve">Corail </t>
  </si>
  <si>
    <t>Rouge lég. orange clair.084</t>
  </si>
  <si>
    <t>Marron 4</t>
  </si>
  <si>
    <t>Fuchsia foncé.722 délavé.086</t>
  </si>
  <si>
    <t>Rose fuchsia</t>
  </si>
  <si>
    <t>Mi-rouge mi-fuchsia clair.035 délavé.036</t>
  </si>
  <si>
    <t>MistyRose3</t>
  </si>
  <si>
    <t>Rouge lég. orange clair.089 délavé.838</t>
  </si>
  <si>
    <t>Rouge violacé très profond</t>
  </si>
  <si>
    <t>Fuchsia foncé.901 délavé.132</t>
  </si>
  <si>
    <t>VioletRouge 1</t>
  </si>
  <si>
    <t>Mi-rouge mi-fuchsia clair.051</t>
  </si>
  <si>
    <t>Corail 1</t>
  </si>
  <si>
    <t>Rouge lég. orange clair.097</t>
  </si>
  <si>
    <t>Rouge violacé très foncé</t>
  </si>
  <si>
    <t>Fuchsia foncé.951 délavé.310</t>
  </si>
  <si>
    <t>PaleVioletRouge 2</t>
  </si>
  <si>
    <t>Mi-rouge mi-fuchsia clair.057 délavé.300</t>
  </si>
  <si>
    <t>Saumon 1</t>
  </si>
  <si>
    <t>Rouge lég. orange clair.147</t>
  </si>
  <si>
    <t>Aubergine</t>
  </si>
  <si>
    <t>Fuchsia foncé.960</t>
  </si>
  <si>
    <t>Rose violacé franc</t>
  </si>
  <si>
    <t>Mi-rouge mi-fuchsia clair.079 délavé.443</t>
  </si>
  <si>
    <t>Rose thé</t>
  </si>
  <si>
    <t>Rouge lég. orange clair.150</t>
  </si>
  <si>
    <t>Gris clair violacé</t>
  </si>
  <si>
    <t>Fuchsia lég. magenta clair.023 délavé.964</t>
  </si>
  <si>
    <t>Rose</t>
  </si>
  <si>
    <t>Mi-rouge mi-fuchsia clair.139 délavé.040</t>
  </si>
  <si>
    <t xml:space="preserve">léger Saumon </t>
  </si>
  <si>
    <t>Rouge lég. orange clair.202</t>
  </si>
  <si>
    <t>Violet rougeâtre clair</t>
  </si>
  <si>
    <t>Fuchsia lég. magenta foncé.279 délavé.662</t>
  </si>
  <si>
    <t>LavenderBlush3</t>
  </si>
  <si>
    <t>Mi-rouge mi-fuchsia clair.160 délavé.909</t>
  </si>
  <si>
    <t>Rose jaunâtre vif</t>
  </si>
  <si>
    <t>Rouge lég. orange clair.385</t>
  </si>
  <si>
    <t>Violet rougeâtre pâle</t>
  </si>
  <si>
    <t>Fuchsia lég. magenta foncé.327 délavé.779</t>
  </si>
  <si>
    <t>PaleVioletRouge 1</t>
  </si>
  <si>
    <t>Mi-rouge mi-fuchsia clair.231</t>
  </si>
  <si>
    <t>Pêche</t>
  </si>
  <si>
    <t>Rouge lég. orange clair.465 délavé.065</t>
  </si>
  <si>
    <t>Rose Mountbatten</t>
  </si>
  <si>
    <t>Fuchsia lég. magenta foncé.471 délavé.763</t>
  </si>
  <si>
    <t>Rose violacé clair</t>
  </si>
  <si>
    <t>Mi-rouge mi-fuchsia clair.372 délavé.425</t>
  </si>
  <si>
    <t>MistyRose2</t>
  </si>
  <si>
    <t>Rouge lég. orange clair.510 délavé.578</t>
  </si>
  <si>
    <t>Gris violacé</t>
  </si>
  <si>
    <t>Fuchsia lég. magenta foncé.491 délavé.953</t>
  </si>
  <si>
    <t>Rose dragée</t>
  </si>
  <si>
    <t>Mi-rouge mi-fuchsia clair.521 délavé.036</t>
  </si>
  <si>
    <t>MistyRose</t>
  </si>
  <si>
    <t>Rouge lég. orange clair.758</t>
  </si>
  <si>
    <t>Violet rougeâtre franc</t>
  </si>
  <si>
    <t>Fuchsia lég. magenta foncé.567 délavé.379</t>
  </si>
  <si>
    <t>Rose violacé brillant</t>
  </si>
  <si>
    <t>Mi-rouge mi-fuchsia clair.586</t>
  </si>
  <si>
    <t>Saumon 2</t>
  </si>
  <si>
    <t>Rouge lég. orange foncé.014 délavé.259</t>
  </si>
  <si>
    <t>Violet rougeâtre grisâtre</t>
  </si>
  <si>
    <t>Fuchsia lég. magenta foncé.632 délavé.723</t>
  </si>
  <si>
    <t>LavenderBlush</t>
  </si>
  <si>
    <t>Mi-rouge mi-fuchsia clair.875</t>
  </si>
  <si>
    <t>Corail 2</t>
  </si>
  <si>
    <t>Rouge lég. orange foncé.057 délavé.179</t>
  </si>
  <si>
    <t>Violine</t>
  </si>
  <si>
    <t>Fuchsia lég. magenta foncé.633 délavé.009</t>
  </si>
  <si>
    <t>Rose violacé moyen</t>
  </si>
  <si>
    <t>Mi-rouge mi-fuchsia foncé.009 délavé.642</t>
  </si>
  <si>
    <t>Carotte</t>
  </si>
  <si>
    <t>Rouge lég. orange foncé.082 délavé.025</t>
  </si>
  <si>
    <t>Violet d'évêque</t>
  </si>
  <si>
    <t>Fuchsia lég. magenta foncé.774 délavé.449</t>
  </si>
  <si>
    <t>VioletRouge 2</t>
  </si>
  <si>
    <t>Mi-rouge mi-fuchsia foncé.097 délavé.099</t>
  </si>
  <si>
    <t>Sienne 2</t>
  </si>
  <si>
    <t>Rouge lég. orange foncé.084 délavé.125</t>
  </si>
  <si>
    <t>Colombin (vieilli)</t>
  </si>
  <si>
    <t>Fuchsia lég. magenta foncé.787 délavé.588</t>
  </si>
  <si>
    <t xml:space="preserve">PaleVioletRouge </t>
  </si>
  <si>
    <t>Mi-rouge mi-fuchsia foncé.117 délavé.382</t>
  </si>
  <si>
    <t>chocolate2</t>
  </si>
  <si>
    <t>Rouge lég. orange foncé.126 délavé.036</t>
  </si>
  <si>
    <t>Rose bonbon</t>
  </si>
  <si>
    <t>Fuchsia lég. rouge clair.006 délavé.103</t>
  </si>
  <si>
    <t>Profond Rose 2</t>
  </si>
  <si>
    <t>Mi-rouge mi-fuchsia foncé.135 délavé.014</t>
  </si>
  <si>
    <t>Orange rougeâtre vif</t>
  </si>
  <si>
    <t>Rouge lég. orange foncé.217 délavé.043</t>
  </si>
  <si>
    <t>HotRose 2</t>
  </si>
  <si>
    <t>Fuchsia lég. rouge clair.009 délavé.285</t>
  </si>
  <si>
    <t>PaleVioletRouge 3</t>
  </si>
  <si>
    <t>Mi-rouge mi-fuchsia foncé.238 délavé.379</t>
  </si>
  <si>
    <t>Rose jaunâtre foncé</t>
  </si>
  <si>
    <t>Rouge lég. orange foncé.241 délavé.523</t>
  </si>
  <si>
    <t xml:space="preserve">Spicy Rose </t>
  </si>
  <si>
    <t>Fuchsia lég. rouge clair.012</t>
  </si>
  <si>
    <t>Rose violacé foncé</t>
  </si>
  <si>
    <t>Mi-rouge mi-fuchsia foncé.242 délavé.570</t>
  </si>
  <si>
    <t>Orange rougeâtre franc</t>
  </si>
  <si>
    <t>Rouge lég. orange foncé.254 délavé.123</t>
  </si>
  <si>
    <t>Marron 1</t>
  </si>
  <si>
    <t>Fuchsia lég. rouge clair.036</t>
  </si>
  <si>
    <t>Magenta fushia (encre)</t>
  </si>
  <si>
    <t>Mi-rouge mi-fuchsia foncé.285</t>
  </si>
  <si>
    <t>léger Saumon 3</t>
  </si>
  <si>
    <t>Rouge lég. orange foncé.254 délavé.342</t>
  </si>
  <si>
    <t>Cuisse de nymphe émue</t>
  </si>
  <si>
    <t>Fuchsia lég. rouge clair.147</t>
  </si>
  <si>
    <t>Rouge violacé vif</t>
  </si>
  <si>
    <t>Mi-rouge mi-fuchsia foncé.311 délavé.187</t>
  </si>
  <si>
    <t>Saumon 3</t>
  </si>
  <si>
    <t>Rouge lég. orange foncé.289 délavé.261</t>
  </si>
  <si>
    <t>HotRose 1</t>
  </si>
  <si>
    <t>Fuchsia lég. rouge clair.162</t>
  </si>
  <si>
    <t>VioletRouge 3</t>
  </si>
  <si>
    <t>Mi-rouge mi-fuchsia foncé.348 délavé.103</t>
  </si>
  <si>
    <t>Orange rougeâtre moyen</t>
  </si>
  <si>
    <t>Rouge lég. orange foncé.309 délavé.250</t>
  </si>
  <si>
    <t>Rose violacé pâle</t>
  </si>
  <si>
    <t>Fuchsia lég. rouge clair.423 délavé.654</t>
  </si>
  <si>
    <t>Profond Rose 3</t>
  </si>
  <si>
    <t>Mi-rouge mi-fuchsia foncé.377 délavé.017</t>
  </si>
  <si>
    <t>Corail 3</t>
  </si>
  <si>
    <t>Rouge lég. orange foncé.319 délavé.184</t>
  </si>
  <si>
    <t>Blanc violacé</t>
  </si>
  <si>
    <t>Fuchsia lég. rouge clair.585 délavé.908</t>
  </si>
  <si>
    <t>Rouge violacé franc</t>
  </si>
  <si>
    <t>Mi-rouge mi-fuchsia foncé.480 délavé.233</t>
  </si>
  <si>
    <t>Rouge clair grisâtre</t>
  </si>
  <si>
    <t>Rouge lég. orange foncé.335 délavé.717</t>
  </si>
  <si>
    <t>LavenderBlush2</t>
  </si>
  <si>
    <t>Fuchsia lég. rouge clair.610 délavé.725</t>
  </si>
  <si>
    <t>Rouge violacé moyen</t>
  </si>
  <si>
    <t>Mi-rouge mi-fuchsia foncé.513 délavé.354</t>
  </si>
  <si>
    <t>Sienne 3</t>
  </si>
  <si>
    <t>Rouge lég. orange foncé.339 délavé.130</t>
  </si>
  <si>
    <t>Cuisse de nymphe</t>
  </si>
  <si>
    <t>Fuchsia lég. rouge clair.795 délavé.085</t>
  </si>
  <si>
    <t>Mi-rouge mi-fuchsia foncé.526 délavé.131</t>
  </si>
  <si>
    <t>Orange brûlée</t>
  </si>
  <si>
    <t>Rouge lég. orange foncé.388</t>
  </si>
  <si>
    <t>Rose violacé grisâtre</t>
  </si>
  <si>
    <t>Fuchsia lég. rouge foncé.056 délavé.827</t>
  </si>
  <si>
    <t>Rouge violacé grisâtre</t>
  </si>
  <si>
    <t>Mi-rouge mi-fuchsia foncé.589 délavé.582</t>
  </si>
  <si>
    <t>Orange rougeâtre grisâtre</t>
  </si>
  <si>
    <t>Rouge lég. orange foncé.418 délavé.402</t>
  </si>
  <si>
    <t>Rose violacé profond</t>
  </si>
  <si>
    <t>Fuchsia lég. rouge foncé.098 délavé.367</t>
  </si>
  <si>
    <t>PaleVioletRouge 4</t>
  </si>
  <si>
    <t>Mi-rouge mi-fuchsia foncé.667 délavé.398</t>
  </si>
  <si>
    <t>Brun rougeâtre clair</t>
  </si>
  <si>
    <t>Rouge lég. orange foncé.440 délavé.569</t>
  </si>
  <si>
    <t>Marron 2</t>
  </si>
  <si>
    <t>Fuchsia lég. rouge foncé.110 délavé.070</t>
  </si>
  <si>
    <t>VioletRouge 4</t>
  </si>
  <si>
    <t>Mi-rouge mi-fuchsia foncé.717 délavé.118</t>
  </si>
  <si>
    <t>Gris rougeâtre</t>
  </si>
  <si>
    <t>Rouge lég. orange foncé.497 délavé.874</t>
  </si>
  <si>
    <t>HotRose 3</t>
  </si>
  <si>
    <t>Fuchsia lég. rouge foncé.260 délavé.330</t>
  </si>
  <si>
    <t>Profond Rose 4</t>
  </si>
  <si>
    <t>Mi-rouge mi-fuchsia foncé.731 délavé.022</t>
  </si>
  <si>
    <t>MistyRose4</t>
  </si>
  <si>
    <t>Rouge lég. orange foncé.528 délavé.871</t>
  </si>
  <si>
    <t>Rose balais (minéraux)</t>
  </si>
  <si>
    <t>Fuchsia lég. rouge foncé.292 délavé.416</t>
  </si>
  <si>
    <t>Rouge violacé foncé</t>
  </si>
  <si>
    <t>Mi-rouge mi-fuchsia foncé.826 délavé.371</t>
  </si>
  <si>
    <t>Rouge tomette</t>
  </si>
  <si>
    <t>Rouge lég. orange foncé.532 délavé.154</t>
  </si>
  <si>
    <t xml:space="preserve">VioletRouge </t>
  </si>
  <si>
    <t>Fuchsia lég. rouge foncé.347 délavé.046</t>
  </si>
  <si>
    <t>Rouge très foncé</t>
  </si>
  <si>
    <t>Mi-rouge mi-fuchsia foncé.939 délavé.287</t>
  </si>
  <si>
    <t>Ambre rouge</t>
  </si>
  <si>
    <t>Rouge lég. orange foncé.569 délavé.020</t>
  </si>
  <si>
    <t>Rouge magenta ou rouge primaire</t>
  </si>
  <si>
    <t>Fuchsia lég. rouge foncé.413 délavé.026</t>
  </si>
  <si>
    <t>Noir rougeâtre</t>
  </si>
  <si>
    <t>Mi-rouge mi-fuchsia foncé.963 délavé.807</t>
  </si>
  <si>
    <t>Aquilain (chevaux)</t>
  </si>
  <si>
    <t>Rouge lég. orange foncé.570 délavé.012</t>
  </si>
  <si>
    <t>LavenderBlush4</t>
  </si>
  <si>
    <t>Fuchsia lég. rouge foncé.499 délavé.937</t>
  </si>
  <si>
    <t>Mi-rouge mi-orange</t>
  </si>
  <si>
    <t>Rouge lég. orange foncé.612 délavé.142</t>
  </si>
  <si>
    <t>HotRose 4</t>
  </si>
  <si>
    <t>Fuchsia lég. rouge foncé.689 délavé.286</t>
  </si>
  <si>
    <t>SombreOrange</t>
  </si>
  <si>
    <t>Orange rougeâtre foncé</t>
  </si>
  <si>
    <t>Rouge lég. orange foncé.616 délavé.174</t>
  </si>
  <si>
    <t>Prune</t>
  </si>
  <si>
    <t>Fuchsia lég. rouge foncé.766 délavé.061</t>
  </si>
  <si>
    <t>Gris rosé</t>
  </si>
  <si>
    <t>Mi-rouge mi-orange clair.001 délavé.918</t>
  </si>
  <si>
    <t>Feuille-morte</t>
  </si>
  <si>
    <t>Rouge lég. orange foncé.647 délavé.144</t>
  </si>
  <si>
    <t>Rouge violacé profond</t>
  </si>
  <si>
    <t>Fuchsia lég. rouge foncé.796 délavé.092</t>
  </si>
  <si>
    <t>Orange brillant</t>
  </si>
  <si>
    <t>Mi-rouge mi-orange clair.035 délavé.036</t>
  </si>
  <si>
    <t>Auburn (cheveux)</t>
  </si>
  <si>
    <t>Rouge lég. orange foncé.650 délavé.021</t>
  </si>
  <si>
    <t>Étain oxydé</t>
  </si>
  <si>
    <t>Gris</t>
  </si>
  <si>
    <t>Saumon</t>
  </si>
  <si>
    <t>Mi-rouge mi-orange clair.035 délavé.124</t>
  </si>
  <si>
    <t>léger Saumon 4</t>
  </si>
  <si>
    <t>Rouge lég. orange foncé.676 délavé.354</t>
  </si>
  <si>
    <t>gris 73</t>
  </si>
  <si>
    <t>Gris clair.011</t>
  </si>
  <si>
    <t>Carnation (héraldique)</t>
  </si>
  <si>
    <t>Mi-rouge mi-orange clair.413 délavé.030</t>
  </si>
  <si>
    <t>Saumon 4</t>
  </si>
  <si>
    <t>Rouge lég. orange foncé.691 délavé.278</t>
  </si>
  <si>
    <t>gris 74</t>
  </si>
  <si>
    <t>Gris clair.035</t>
  </si>
  <si>
    <t>Blanc rosé</t>
  </si>
  <si>
    <t>Mi-rouge mi-orange clair.585 délavé.835</t>
  </si>
  <si>
    <t>Corail 4</t>
  </si>
  <si>
    <t>Rouge lég. orange foncé.704 délavé.201</t>
  </si>
  <si>
    <t xml:space="preserve">gris </t>
  </si>
  <si>
    <t>Gris clair.047</t>
  </si>
  <si>
    <t>Coquille d'œuf</t>
  </si>
  <si>
    <t>Mi-rouge mi-orange clair.734 délavé.130</t>
  </si>
  <si>
    <t>Senois (héraldique)</t>
  </si>
  <si>
    <t>Rouge lég. orange foncé.707 délavé.126</t>
  </si>
  <si>
    <t>gris 75</t>
  </si>
  <si>
    <t>Gris clair.059</t>
  </si>
  <si>
    <t>Rose jaunâtre grisâtre</t>
  </si>
  <si>
    <t>Mi-rouge mi-orange foncé.046 délavé.786</t>
  </si>
  <si>
    <t>Tomate 4</t>
  </si>
  <si>
    <t>Rouge lég. orange foncé.713 délavé.141</t>
  </si>
  <si>
    <t>gris , Silver</t>
  </si>
  <si>
    <t>Gris clair.071</t>
  </si>
  <si>
    <t>Orange vif</t>
  </si>
  <si>
    <t>Mi-rouge mi-orange foncé.101</t>
  </si>
  <si>
    <t>Sienne 4</t>
  </si>
  <si>
    <t>gris 76</t>
  </si>
  <si>
    <t>Gris clair.096</t>
  </si>
  <si>
    <t>Tan</t>
  </si>
  <si>
    <t>Mi-rouge mi-orange foncé.117 délavé.382</t>
  </si>
  <si>
    <t>Acajou</t>
  </si>
  <si>
    <t>Rouge lég. orange foncé.733 délavé.095</t>
  </si>
  <si>
    <t>gris 77</t>
  </si>
  <si>
    <t>Gris clair.121</t>
  </si>
  <si>
    <t>Orange franc</t>
  </si>
  <si>
    <t>Mi-rouge mi-orange foncé.122 délavé.063</t>
  </si>
  <si>
    <t>Brun rougeâtre franc</t>
  </si>
  <si>
    <t>Rouge lég. orange foncé.737 délavé.067</t>
  </si>
  <si>
    <t>gris 78</t>
  </si>
  <si>
    <t>Gris clair.158</t>
  </si>
  <si>
    <t>SombreOrange2</t>
  </si>
  <si>
    <t>Mi-rouge mi-orange foncé.142</t>
  </si>
  <si>
    <t>Brique</t>
  </si>
  <si>
    <t>Rouge lég. orange foncé.750 délavé.090</t>
  </si>
  <si>
    <t>gris 79</t>
  </si>
  <si>
    <t>Gris clair.184</t>
  </si>
  <si>
    <t>Orange</t>
  </si>
  <si>
    <t>Mi-rouge mi-orange foncé.144 délavé.012</t>
  </si>
  <si>
    <t>Brun rougeâtre moyen</t>
  </si>
  <si>
    <t>Rouge lég. orange foncé.756 délavé.376</t>
  </si>
  <si>
    <t>Pinchard (chevaux vieilli)</t>
  </si>
  <si>
    <t>Gris clair.223</t>
  </si>
  <si>
    <t>Feldspath</t>
  </si>
  <si>
    <t>Mi-rouge mi-orange foncé.170 délavé.445</t>
  </si>
  <si>
    <t>Caramel</t>
  </si>
  <si>
    <t>Rouge lég. orange foncé.784</t>
  </si>
  <si>
    <t xml:space="preserve">Very léger gris </t>
  </si>
  <si>
    <t>Gris clair.236</t>
  </si>
  <si>
    <t>Abricot</t>
  </si>
  <si>
    <t>Mi-rouge mi-orange foncé.173 délavé.075</t>
  </si>
  <si>
    <t>Brun rougeâtre grisâtre</t>
  </si>
  <si>
    <t>Rouge lég. orange foncé.792 délavé.638</t>
  </si>
  <si>
    <t>Gris perle</t>
  </si>
  <si>
    <t>Gris clair.250</t>
  </si>
  <si>
    <t>Orange moyen</t>
  </si>
  <si>
    <t>Mi-rouge mi-orange foncé.197 délavé.255</t>
  </si>
  <si>
    <t>Gris brunâtre</t>
  </si>
  <si>
    <t>Rouge lég. orange foncé.809 délavé.857</t>
  </si>
  <si>
    <t>gris 81</t>
  </si>
  <si>
    <t>Gris clair.263</t>
  </si>
  <si>
    <t>Citrouille</t>
  </si>
  <si>
    <t>Mi-rouge mi-orange foncé.249 délavé.019</t>
  </si>
  <si>
    <t>Colorado (cigare)</t>
  </si>
  <si>
    <t>Rouge lég. orange foncé.823 délavé.093</t>
  </si>
  <si>
    <t>gris 82</t>
  </si>
  <si>
    <t>Gris clair.290</t>
  </si>
  <si>
    <t>chocolate</t>
  </si>
  <si>
    <t>Mi-rouge mi-orange foncé.335 délavé.040</t>
  </si>
  <si>
    <t>Brun rougeâtre foncé grisâtre</t>
  </si>
  <si>
    <t>Rouge lég. orange foncé.912 délavé.654</t>
  </si>
  <si>
    <t xml:space="preserve">léger gris </t>
  </si>
  <si>
    <t>Gris clair.317</t>
  </si>
  <si>
    <t>Mi-rouge mi-orange foncé.348 délavé.103</t>
  </si>
  <si>
    <t>Vert primaire</t>
  </si>
  <si>
    <t>gris 83</t>
  </si>
  <si>
    <t>Gris clair.331</t>
  </si>
  <si>
    <t>chocolate3</t>
  </si>
  <si>
    <t>Mi-rouge mi-orange foncé.369 délavé.040</t>
  </si>
  <si>
    <t>Vert jade</t>
  </si>
  <si>
    <t>Vert clair.069 délavé.389</t>
  </si>
  <si>
    <t>gris 84</t>
  </si>
  <si>
    <t>Gris clair.359</t>
  </si>
  <si>
    <t>SombreOrange3</t>
  </si>
  <si>
    <t>Mi-rouge mi-orange foncé.382</t>
  </si>
  <si>
    <t>Palevert2</t>
  </si>
  <si>
    <t>Vert clair.146 délavé.331</t>
  </si>
  <si>
    <t>gris 85</t>
  </si>
  <si>
    <t>Gris clair.401</t>
  </si>
  <si>
    <t>Orange profond</t>
  </si>
  <si>
    <t>Mi-rouge mi-orange foncé.468 délavé.031</t>
  </si>
  <si>
    <t>honeydew3</t>
  </si>
  <si>
    <t>Vert clair.160 délavé.909</t>
  </si>
  <si>
    <t>gris 86</t>
  </si>
  <si>
    <t>Gris clair.429</t>
  </si>
  <si>
    <t>copper</t>
  </si>
  <si>
    <t>Mi-rouge mi-orange foncé.477 délavé.133</t>
  </si>
  <si>
    <t>Palevert</t>
  </si>
  <si>
    <t>Vert clair.288 délavé.097</t>
  </si>
  <si>
    <t>gainsboro</t>
  </si>
  <si>
    <t>Gris clair.444</t>
  </si>
  <si>
    <t>Brun rougeâtre clair grisâtre</t>
  </si>
  <si>
    <t>Mi-rouge mi-orange foncé.504 délavé.718</t>
  </si>
  <si>
    <t>Sombre marin vert2</t>
  </si>
  <si>
    <t>Vert clair.324 délavé.419</t>
  </si>
  <si>
    <t>gris 86/87</t>
  </si>
  <si>
    <t>Gris clair.458</t>
  </si>
  <si>
    <t>Orange brunâtre</t>
  </si>
  <si>
    <t>Mi-rouge mi-orange foncé.526 délavé.175</t>
  </si>
  <si>
    <t>Palevert1</t>
  </si>
  <si>
    <t>Vert clair.332</t>
  </si>
  <si>
    <t>gris 87</t>
  </si>
  <si>
    <t>Gris clair.473</t>
  </si>
  <si>
    <t>Cuivre</t>
  </si>
  <si>
    <t>Mi-rouge mi-orange foncé.540</t>
  </si>
  <si>
    <t>Sombre marin vert1</t>
  </si>
  <si>
    <t>Vert clair.542</t>
  </si>
  <si>
    <t>gris 88</t>
  </si>
  <si>
    <t>Gris clair.502</t>
  </si>
  <si>
    <t>Baillet (chevaux vieilli)</t>
  </si>
  <si>
    <t>Mi-rouge mi-orange foncé.540 délavé.120</t>
  </si>
  <si>
    <t>honeydew2</t>
  </si>
  <si>
    <t>Vert clair.610 délavé.725</t>
  </si>
  <si>
    <t>gris 89</t>
  </si>
  <si>
    <t>Gris clair.547</t>
  </si>
  <si>
    <t>Alezan (chevaux)</t>
  </si>
  <si>
    <t>Mi-rouge mi-orange foncé.584 délavé.097</t>
  </si>
  <si>
    <t>honeydew</t>
  </si>
  <si>
    <t>Vert clair.875</t>
  </si>
  <si>
    <t>gris 90</t>
  </si>
  <si>
    <t>Gris clair.577</t>
  </si>
  <si>
    <t>Sombre Tan</t>
  </si>
  <si>
    <t>Mi-rouge mi-orange foncé.600 délavé.410</t>
  </si>
  <si>
    <t>Sombre marin vert3</t>
  </si>
  <si>
    <t>Vert foncé.045 délavé.705</t>
  </si>
  <si>
    <t>gris 91</t>
  </si>
  <si>
    <t>Gris clair.623</t>
  </si>
  <si>
    <t>Tanné (héraldique)</t>
  </si>
  <si>
    <t>Mi-rouge mi-orange foncé.604 délavé.003</t>
  </si>
  <si>
    <t>Free Speech vert</t>
  </si>
  <si>
    <t>Vert foncé.049 délavé.005</t>
  </si>
  <si>
    <t>gris 92</t>
  </si>
  <si>
    <t>Gris clair.670</t>
  </si>
  <si>
    <t>Tabac</t>
  </si>
  <si>
    <t>Mi-rouge mi-orange foncé.631 délavé.073</t>
  </si>
  <si>
    <t>Vert perroquet</t>
  </si>
  <si>
    <t>Vert foncé.065 délavé.095</t>
  </si>
  <si>
    <t>Étain pur</t>
  </si>
  <si>
    <t>Gris clair.701</t>
  </si>
  <si>
    <t>Rouille</t>
  </si>
  <si>
    <t>Mi-rouge mi-orange foncé.669 délavé.053</t>
  </si>
  <si>
    <t>Vert jaunâtre brillant</t>
  </si>
  <si>
    <t>Vert foncé.129 délavé.488</t>
  </si>
  <si>
    <t>gris 93</t>
  </si>
  <si>
    <t>Gris clair.717</t>
  </si>
  <si>
    <t>Noisette</t>
  </si>
  <si>
    <t>Mi-rouge mi-orange foncé.669 délavé.134</t>
  </si>
  <si>
    <t>Vert jaunâtre clair</t>
  </si>
  <si>
    <t>Vert foncé.137 délavé.686</t>
  </si>
  <si>
    <t>Argile kaolin</t>
  </si>
  <si>
    <t>Gris clair.733</t>
  </si>
  <si>
    <t>Terre de Sienne</t>
  </si>
  <si>
    <t>Mi-rouge mi-orange foncé.685 délavé.229</t>
  </si>
  <si>
    <t>vert2</t>
  </si>
  <si>
    <t>Vert foncé.142</t>
  </si>
  <si>
    <t>gris 94</t>
  </si>
  <si>
    <t>Gris clair.749</t>
  </si>
  <si>
    <t>Sombre Wood</t>
  </si>
  <si>
    <t>Mi-rouge mi-orange foncé.700 délavé.382</t>
  </si>
  <si>
    <t>Palevert3</t>
  </si>
  <si>
    <t>Vert foncé.173 délavé.505</t>
  </si>
  <si>
    <t>gris 95</t>
  </si>
  <si>
    <t>Gris clair.781</t>
  </si>
  <si>
    <t>Claro (cigare)</t>
  </si>
  <si>
    <t>Mi-rouge mi-orange foncé.715 délavé.323</t>
  </si>
  <si>
    <t>Pale vert</t>
  </si>
  <si>
    <t>Vert foncé.205 délavé.712</t>
  </si>
  <si>
    <t>Fumée blanche</t>
  </si>
  <si>
    <t>Gris clair.831</t>
  </si>
  <si>
    <t xml:space="preserve">SaddleBrun </t>
  </si>
  <si>
    <t>Mi-rouge mi-orange foncé.727 délavé.048</t>
  </si>
  <si>
    <t>Vert de gris</t>
  </si>
  <si>
    <t>Vert foncé.306 délavé.890</t>
  </si>
  <si>
    <t>gris 97</t>
  </si>
  <si>
    <t>Gris clair.864</t>
  </si>
  <si>
    <t>SombreOrange4</t>
  </si>
  <si>
    <t>Mi-rouge mi-orange foncé.734</t>
  </si>
  <si>
    <t>Limevert</t>
  </si>
  <si>
    <t>Vert foncé.348 délavé.103</t>
  </si>
  <si>
    <t>gris 98</t>
  </si>
  <si>
    <t>Gris clair.914</t>
  </si>
  <si>
    <t>Brun franc</t>
  </si>
  <si>
    <t>Mi-rouge mi-orange foncé.765 délavé.096</t>
  </si>
  <si>
    <t>vert3</t>
  </si>
  <si>
    <t>Vert foncé.382</t>
  </si>
  <si>
    <t>gris 99</t>
  </si>
  <si>
    <t>Gris clair.948</t>
  </si>
  <si>
    <t>Brun moyen</t>
  </si>
  <si>
    <t>Mi-rouge mi-orange foncé.794 délavé.391</t>
  </si>
  <si>
    <t>Vert pomme</t>
  </si>
  <si>
    <t>Vert foncé.390 délavé.060</t>
  </si>
  <si>
    <t>Albâtre</t>
  </si>
  <si>
    <t>Gris clair.983</t>
  </si>
  <si>
    <t>Brun grisâtre</t>
  </si>
  <si>
    <t>Mi-rouge mi-orange foncé.804 délavé.674</t>
  </si>
  <si>
    <t>honeydew4</t>
  </si>
  <si>
    <t>Vert foncé.499 délavé.937</t>
  </si>
  <si>
    <t>gris 72</t>
  </si>
  <si>
    <t>Gris foncé.024</t>
  </si>
  <si>
    <t>Semi-Sweet Chocolate</t>
  </si>
  <si>
    <t>Mi-rouge mi-orange foncé.827 délavé.234</t>
  </si>
  <si>
    <t>Vert jaunâtre moyen</t>
  </si>
  <si>
    <t>Vert foncé.563 délavé.647</t>
  </si>
  <si>
    <t>gris 71</t>
  </si>
  <si>
    <t>Gris foncé.058</t>
  </si>
  <si>
    <t xml:space="preserve">Very Sombre Brun </t>
  </si>
  <si>
    <t>Mi-rouge mi-orange foncé.853 délavé.474</t>
  </si>
  <si>
    <t>Sombre marin vert4</t>
  </si>
  <si>
    <t>Vert foncé.586 délavé.712</t>
  </si>
  <si>
    <t>gris 70</t>
  </si>
  <si>
    <t>Gris foncé.081</t>
  </si>
  <si>
    <t>Chocolat</t>
  </si>
  <si>
    <t>Mi-rouge mi-orange foncé.876 délavé.269</t>
  </si>
  <si>
    <t>Vert jaunâtre franc</t>
  </si>
  <si>
    <t>Vert foncé.635 délavé.332</t>
  </si>
  <si>
    <t>gris 69</t>
  </si>
  <si>
    <t>Gris foncé.114</t>
  </si>
  <si>
    <t>baker's chocolate</t>
  </si>
  <si>
    <t>Mi-rouge mi-orange foncé.879 délavé.145</t>
  </si>
  <si>
    <t>Palevert4</t>
  </si>
  <si>
    <t>Vert foncé.641 délavé.517</t>
  </si>
  <si>
    <t>Gris acier</t>
  </si>
  <si>
    <t>Gris foncé.125</t>
  </si>
  <si>
    <t>Brun profond</t>
  </si>
  <si>
    <t>Mi-rouge mi-orange foncé.885 délavé.174</t>
  </si>
  <si>
    <t>Sinople (héraldique)</t>
  </si>
  <si>
    <t>Vert foncé.688 délavé.045</t>
  </si>
  <si>
    <t>gris 68</t>
  </si>
  <si>
    <t>Gris foncé.146</t>
  </si>
  <si>
    <t>Marron</t>
  </si>
  <si>
    <t>Mi-rouge mi-orange foncé.898</t>
  </si>
  <si>
    <t>Forest vert, Khaki, Moyen Aquamarine</t>
  </si>
  <si>
    <t>Vert foncé.704 délavé.118</t>
  </si>
  <si>
    <t>gris 67</t>
  </si>
  <si>
    <t>Gris foncé.167</t>
  </si>
  <si>
    <t>Brun sombre grisâtre</t>
  </si>
  <si>
    <t>Mi-rouge mi-orange foncé.923 délavé.685</t>
  </si>
  <si>
    <t>Forestvert</t>
  </si>
  <si>
    <t>Vert foncé.717 délavé.118</t>
  </si>
  <si>
    <t>gris 66</t>
  </si>
  <si>
    <t>Gris foncé.199</t>
  </si>
  <si>
    <t>Brun foncé</t>
  </si>
  <si>
    <t>Mi-rouge mi-orange foncé.933 délavé.281</t>
  </si>
  <si>
    <t>vert4</t>
  </si>
  <si>
    <t>Vert foncé.734</t>
  </si>
  <si>
    <t>gris 65</t>
  </si>
  <si>
    <t>Gris foncé.219</t>
  </si>
  <si>
    <t>Brou de noix</t>
  </si>
  <si>
    <t>Mi-rouge mi-orange foncé.947 délavé.043</t>
  </si>
  <si>
    <t>vert</t>
  </si>
  <si>
    <t>Vert foncé.777</t>
  </si>
  <si>
    <t>gris 64</t>
  </si>
  <si>
    <t>Gris foncé.250</t>
  </si>
  <si>
    <t>Noir brunâtre</t>
  </si>
  <si>
    <t>Mi-rouge mi-orange foncé.966 délavé.702</t>
  </si>
  <si>
    <t>Moyen marin vert</t>
  </si>
  <si>
    <t>Vert foncé.777 délavé.514</t>
  </si>
  <si>
    <t>gris 63</t>
  </si>
  <si>
    <t>Gris foncé.269</t>
  </si>
  <si>
    <t>Cachou</t>
  </si>
  <si>
    <t>Mi-rouge mi-orange foncé.967 délavé.215</t>
  </si>
  <si>
    <t>Vert de vessie</t>
  </si>
  <si>
    <t>Vert foncé.800 délavé.048</t>
  </si>
  <si>
    <t>Gris souris</t>
  </si>
  <si>
    <t>Gris foncé.298</t>
  </si>
  <si>
    <t>chartreuse</t>
  </si>
  <si>
    <t>Mi-vert mi-chartreuse</t>
  </si>
  <si>
    <t>Vert bouteille</t>
  </si>
  <si>
    <t>Vert foncé.847 délavé.034</t>
  </si>
  <si>
    <t>gris 61</t>
  </si>
  <si>
    <t>Gris foncé.317</t>
  </si>
  <si>
    <t>Lawnvert</t>
  </si>
  <si>
    <t>Mi-vert mi-chartreuse foncé.026</t>
  </si>
  <si>
    <t>Sombre vert</t>
  </si>
  <si>
    <t>Vert foncé.867</t>
  </si>
  <si>
    <t>gris 60</t>
  </si>
  <si>
    <t>Gris foncé.345</t>
  </si>
  <si>
    <t>chartreuse2</t>
  </si>
  <si>
    <t>Mi-vert mi-chartreuse foncé.142</t>
  </si>
  <si>
    <t>Vert foncé.888 délavé.533</t>
  </si>
  <si>
    <t>gris 59</t>
  </si>
  <si>
    <t>Gris foncé.373</t>
  </si>
  <si>
    <t>Vert absinthe</t>
  </si>
  <si>
    <t>Mi-vert mi-chartreuse foncé.195 délavé.188</t>
  </si>
  <si>
    <t>Vert jaunâtre très clair</t>
  </si>
  <si>
    <t>Vert lég. chartreuse clair.226 délavé.547</t>
  </si>
  <si>
    <t>gris 58</t>
  </si>
  <si>
    <t>Gris foncé.391</t>
  </si>
  <si>
    <t>chartreuse3</t>
  </si>
  <si>
    <t>Mi-vert mi-chartreuse foncé.382</t>
  </si>
  <si>
    <t>Vert lichen</t>
  </si>
  <si>
    <t>Vert lég. chartreuse foncé.242 délavé.570</t>
  </si>
  <si>
    <t>gris 57</t>
  </si>
  <si>
    <t>Gris foncé.417</t>
  </si>
  <si>
    <t>chartreuse4</t>
  </si>
  <si>
    <t>Mi-vert mi-chartreuse foncé.734</t>
  </si>
  <si>
    <t>Vert prairie</t>
  </si>
  <si>
    <t>Vert lég. chartreuse foncé.282 délavé.128</t>
  </si>
  <si>
    <t>gris 56</t>
  </si>
  <si>
    <t>Gris foncé.434</t>
  </si>
  <si>
    <t>Vert jaune profond</t>
  </si>
  <si>
    <t>Mi-vert mi-chartreuse foncé.805 délavé.238</t>
  </si>
  <si>
    <t>Vert amande</t>
  </si>
  <si>
    <t>Vert lég. chartreuse foncé.284 délavé.436</t>
  </si>
  <si>
    <t>gris 55</t>
  </si>
  <si>
    <t>Gris foncé.459</t>
  </si>
  <si>
    <t>Vert printemps</t>
  </si>
  <si>
    <t>Mi-vert mi-émeraude</t>
  </si>
  <si>
    <t>Vert mousse</t>
  </si>
  <si>
    <t>Vert lég. chartreuse foncé.537 délavé.463</t>
  </si>
  <si>
    <t>gris 54</t>
  </si>
  <si>
    <t>Gris foncé.475</t>
  </si>
  <si>
    <t>Vert menthe à l'eau</t>
  </si>
  <si>
    <t>Mi-vert mi-émeraude clair.042 délavé.107</t>
  </si>
  <si>
    <t>Vert gazon ou herbe</t>
  </si>
  <si>
    <t>Vert lég. chartreuse foncé.636 délavé.096</t>
  </si>
  <si>
    <t>Gris foncé.492</t>
  </si>
  <si>
    <t>marin vert1</t>
  </si>
  <si>
    <t>Mi-vert mi-émeraude clair.093</t>
  </si>
  <si>
    <t>Vert de Hooker</t>
  </si>
  <si>
    <t>Vert lég. chartreuse foncé.916 délavé.055</t>
  </si>
  <si>
    <t>gris 53</t>
  </si>
  <si>
    <t>Gris foncé.499</t>
  </si>
  <si>
    <t>Mi-vert mi-émeraude foncé.009</t>
  </si>
  <si>
    <t>Vert olive foncé</t>
  </si>
  <si>
    <t>Vert lég. chartreuse foncé.931 délavé.584</t>
  </si>
  <si>
    <t>gris 52</t>
  </si>
  <si>
    <t>Gris foncé.515</t>
  </si>
  <si>
    <t>Gris verdâtre clair</t>
  </si>
  <si>
    <t>Mi-vert mi-émeraude foncé.022 délavé.929</t>
  </si>
  <si>
    <t>Vert d'eau</t>
  </si>
  <si>
    <t>Vert lég. émeraude clair.334 délavé.328</t>
  </si>
  <si>
    <t>Fer (héraldique)</t>
  </si>
  <si>
    <t>Gris foncé.523</t>
  </si>
  <si>
    <t>marin vert2</t>
  </si>
  <si>
    <t>Mi-vert mi-émeraude foncé.062 délavé.170</t>
  </si>
  <si>
    <t>Vert émeraude ou Smaragdin</t>
  </si>
  <si>
    <t>Vert lég. émeraude foncé.313 délavé.001</t>
  </si>
  <si>
    <t>gris 51</t>
  </si>
  <si>
    <t>Gris foncé.538</t>
  </si>
  <si>
    <t>Aquamarine</t>
  </si>
  <si>
    <t>Mi-vert mi-émeraude foncé.117 délavé.382</t>
  </si>
  <si>
    <t>Vert menthe</t>
  </si>
  <si>
    <t>Vert lég. émeraude foncé.504 délavé.033</t>
  </si>
  <si>
    <t>Gris fer</t>
  </si>
  <si>
    <t>Gris foncé.560</t>
  </si>
  <si>
    <t>Printempsvert2</t>
  </si>
  <si>
    <t>Mi-vert mi-émeraude foncé.142</t>
  </si>
  <si>
    <t>Vert sauge</t>
  </si>
  <si>
    <t>Vert lég. émeraude foncé.510 délavé.589</t>
  </si>
  <si>
    <t>gris 49</t>
  </si>
  <si>
    <t>Gris foncé.575</t>
  </si>
  <si>
    <t>marin vert3</t>
  </si>
  <si>
    <t>Mi-vert mi-émeraude foncé.323 délavé.174</t>
  </si>
  <si>
    <t>Vert jaunâtre vif</t>
  </si>
  <si>
    <t>Vert lég. émeraude foncé.588 délavé.103</t>
  </si>
  <si>
    <t>gris 48</t>
  </si>
  <si>
    <t>Gris foncé.596</t>
  </si>
  <si>
    <t>Printempsvert3</t>
  </si>
  <si>
    <t>Mi-vert mi-émeraude foncé.382</t>
  </si>
  <si>
    <t>Vert jaunâtre foncé</t>
  </si>
  <si>
    <t>Vert lég. émeraude foncé.846 délavé.485</t>
  </si>
  <si>
    <t>gris 47</t>
  </si>
  <si>
    <t>Gris foncé.610</t>
  </si>
  <si>
    <t>Mi-vert mi-émeraude foncé.493 délavé.187</t>
  </si>
  <si>
    <t>Vert impérial</t>
  </si>
  <si>
    <t>Vert lég. émeraude foncé.903</t>
  </si>
  <si>
    <t>Gris foncé.617</t>
  </si>
  <si>
    <t>Vert poireau ou prasin</t>
  </si>
  <si>
    <t>Mi-vert mi-émeraude foncé.534 délavé.325</t>
  </si>
  <si>
    <t>Vert de chrome ou anglais (pigment)</t>
  </si>
  <si>
    <t>Vert lég. émeraude foncé.948 délavé.358</t>
  </si>
  <si>
    <t>gris 46</t>
  </si>
  <si>
    <t>Gris foncé.631</t>
  </si>
  <si>
    <t>Vert malachite</t>
  </si>
  <si>
    <t>Mi-vert mi-émeraude foncé.625 délavé.076</t>
  </si>
  <si>
    <t>SombreOrchid1</t>
  </si>
  <si>
    <t>Violet clair.051</t>
  </si>
  <si>
    <t>gris 45</t>
  </si>
  <si>
    <t>Gris foncé.644</t>
  </si>
  <si>
    <t>marin vert, marin vert4</t>
  </si>
  <si>
    <t>Mi-vert mi-émeraude foncé.705 délavé.194</t>
  </si>
  <si>
    <t>SombreOrchid2</t>
  </si>
  <si>
    <t>Violet foncé.097 délavé.099</t>
  </si>
  <si>
    <t>gris 44</t>
  </si>
  <si>
    <t>Gris foncé.663</t>
  </si>
  <si>
    <t>Printempsvert4</t>
  </si>
  <si>
    <t>Mi-vert mi-émeraude foncé.734</t>
  </si>
  <si>
    <t>SombreViolet</t>
  </si>
  <si>
    <t>Violet foncé.341</t>
  </si>
  <si>
    <t>gris 43</t>
  </si>
  <si>
    <t>Gris foncé.675</t>
  </si>
  <si>
    <t>Vert mélèze</t>
  </si>
  <si>
    <t>Mi-vert mi-émeraude foncé.793 délavé.402</t>
  </si>
  <si>
    <t>Sombre Orchid</t>
  </si>
  <si>
    <t>Violet foncé.348 délavé.103</t>
  </si>
  <si>
    <t>gris 42</t>
  </si>
  <si>
    <t>Gris foncé.694</t>
  </si>
  <si>
    <t>Vert jaunâtre profond</t>
  </si>
  <si>
    <t>Mi-vert mi-émeraude foncé.872</t>
  </si>
  <si>
    <t>SombreOrchid3</t>
  </si>
  <si>
    <t xml:space="preserve">gris 41, Dimgris </t>
  </si>
  <si>
    <t>Gris foncé.706</t>
  </si>
  <si>
    <t>Vert épinard</t>
  </si>
  <si>
    <t>Mi-vert mi-émeraude foncé.891 délavé.161</t>
  </si>
  <si>
    <t>SombreOrchid</t>
  </si>
  <si>
    <t>Violet foncé.355 délavé.104</t>
  </si>
  <si>
    <t>gris 40</t>
  </si>
  <si>
    <t>Gris foncé.723</t>
  </si>
  <si>
    <t>Vert sapin</t>
  </si>
  <si>
    <t>Mi-vert mi-émeraude foncé.909 délavé.057</t>
  </si>
  <si>
    <t>Améthyste</t>
  </si>
  <si>
    <t>Violet foncé.527 délavé.329</t>
  </si>
  <si>
    <t>gris 39</t>
  </si>
  <si>
    <t>Gris foncé.739</t>
  </si>
  <si>
    <t>Vert jaunâtre très foncé</t>
  </si>
  <si>
    <t>Mi-vert mi-émeraude foncé.952 délavé.369</t>
  </si>
  <si>
    <t>SombreOrchid4</t>
  </si>
  <si>
    <t>Violet foncé.717 délavé.118</t>
  </si>
  <si>
    <t>gris 38</t>
  </si>
  <si>
    <t>Gris foncé.750</t>
  </si>
  <si>
    <t>Vert jaunâtre très profond</t>
  </si>
  <si>
    <t>Mi-vert mi-émeraude foncé.968</t>
  </si>
  <si>
    <t>Noir d'aniline</t>
  </si>
  <si>
    <t>Violet foncé.988 délavé.652</t>
  </si>
  <si>
    <t>Gris foncé.756</t>
  </si>
  <si>
    <t>Noir</t>
  </si>
  <si>
    <t xml:space="preserve">Pourpre </t>
  </si>
  <si>
    <t>Violet lég. bleu foncé.110 délavé.034</t>
  </si>
  <si>
    <t>gris 37</t>
  </si>
  <si>
    <t>Gris foncé.766</t>
  </si>
  <si>
    <t>SombRouge orérod1</t>
  </si>
  <si>
    <t>Orange clair.005</t>
  </si>
  <si>
    <t>Violet lég. bleu foncé.250 délavé.369</t>
  </si>
  <si>
    <t>gris 36</t>
  </si>
  <si>
    <t>Gris foncé.776</t>
  </si>
  <si>
    <t>Dorérod1</t>
  </si>
  <si>
    <t>Orange clair.019</t>
  </si>
  <si>
    <t>Violet lég. bleu foncé.373 délavé.006</t>
  </si>
  <si>
    <t>gris 35</t>
  </si>
  <si>
    <t>Gris foncé.791</t>
  </si>
  <si>
    <t>AntiqueBlanc 3</t>
  </si>
  <si>
    <t>Orange clair.061 délavé.814</t>
  </si>
  <si>
    <t>Pourpre 4</t>
  </si>
  <si>
    <t>Violet lég. bleu foncé.723 délavé.077</t>
  </si>
  <si>
    <t>gris 34</t>
  </si>
  <si>
    <t>Gris foncé.800</t>
  </si>
  <si>
    <t>Jaune orangé brillant</t>
  </si>
  <si>
    <t>Orange clair.082</t>
  </si>
  <si>
    <t>Bleu-violet profond</t>
  </si>
  <si>
    <t>Violet lég. bleu foncé.913 délavé.202</t>
  </si>
  <si>
    <t>Gris foncé</t>
  </si>
  <si>
    <t>Gris foncé.810</t>
  </si>
  <si>
    <t>Aurore</t>
  </si>
  <si>
    <t>Orange clair.122</t>
  </si>
  <si>
    <t>Bleu-violet foncé</t>
  </si>
  <si>
    <t>Violet lég. bleu foncé.930 délavé.454</t>
  </si>
  <si>
    <t>Gris foncé.814</t>
  </si>
  <si>
    <t>burlywood2</t>
  </si>
  <si>
    <t>Orange clair.150 délavé.333</t>
  </si>
  <si>
    <t>Glycine</t>
  </si>
  <si>
    <t>Violet lég. magenta clair.082 délavé.606</t>
  </si>
  <si>
    <t>gris 32</t>
  </si>
  <si>
    <t>Gris foncé.823</t>
  </si>
  <si>
    <t>Jaune orangé clair</t>
  </si>
  <si>
    <t>Orange clair.185 délavé.084</t>
  </si>
  <si>
    <t>Parme</t>
  </si>
  <si>
    <t>Violet lég. magenta clair.180 délavé.441</t>
  </si>
  <si>
    <t>gris 31</t>
  </si>
  <si>
    <t>Gris foncé.836</t>
  </si>
  <si>
    <t>New Tan</t>
  </si>
  <si>
    <t>Orange clair.186 délavé.406</t>
  </si>
  <si>
    <t>Violet très pâle</t>
  </si>
  <si>
    <t>Violet lég. magenta clair.328 délavé.806</t>
  </si>
  <si>
    <t>gris 30</t>
  </si>
  <si>
    <t>Gris foncé.844</t>
  </si>
  <si>
    <t>NavajoBlanc 2</t>
  </si>
  <si>
    <t>Orange clair.224 délavé.365</t>
  </si>
  <si>
    <t>Lilas</t>
  </si>
  <si>
    <t>Violet lég. magenta foncé.210 délavé.351</t>
  </si>
  <si>
    <t>burlywood1</t>
  </si>
  <si>
    <t>Orange clair.337</t>
  </si>
  <si>
    <t>Violet très profond</t>
  </si>
  <si>
    <t>Violet lég. magenta foncé.914 délavé.246</t>
  </si>
  <si>
    <t>Comment copier une formule Excel pour la poser dans ChatGPT</t>
  </si>
  <si>
    <t>1. Cliquez sur la cellule contenant la formule.</t>
  </si>
  <si>
    <r>
      <t xml:space="preserve">2. Dans la barre de formule d’Excel, supprimez le signe </t>
    </r>
    <r>
      <rPr>
        <sz val="10"/>
        <color theme="1"/>
        <rFont val="Arial Unicode MS"/>
      </rPr>
      <t>=</t>
    </r>
    <r>
      <rPr>
        <sz val="11"/>
        <color theme="1"/>
        <rFont val="Calibri"/>
        <family val="2"/>
        <scheme val="minor"/>
      </rPr>
      <t xml:space="preserve"> au début de la formule.</t>
    </r>
  </si>
  <si>
    <t>3. La formule devient un simple texte.</t>
  </si>
  <si>
    <r>
      <t xml:space="preserve">4. Copiez ce texte et collez-le dans votre question en remplaçant </t>
    </r>
    <r>
      <rPr>
        <b/>
        <sz val="11"/>
        <color theme="1"/>
        <rFont val="Calibri"/>
        <family val="2"/>
        <scheme val="minor"/>
      </rPr>
      <t>[insérez la formule ici]</t>
    </r>
    <r>
      <rPr>
        <sz val="11"/>
        <color theme="1"/>
        <rFont val="Calibri"/>
        <family val="2"/>
        <scheme val="minor"/>
      </rPr>
      <t>.</t>
    </r>
  </si>
  <si>
    <t>"Peux-tu m'expliquer cette formule Excel =                     [insérerz  la formule à la place de ce texte]              ? Quels sont ses composants et comment fonctionne-t-elle ?</t>
  </si>
  <si>
    <t>Ainsi, ChatGPT pourra analyser et expliquer la formule correctement. 😊</t>
  </si>
  <si>
    <t>Exemple</t>
  </si>
  <si>
    <t>"Peux-tu m'expliquer cette formule Excel = ["colonnes du Postit "&amp;SOMME(I44:L44)&amp;" (X 7 + 5 )"&amp;" ="&amp;" "&amp;SOMME(I44:L44*7)+5&amp;" pixels"] ? Quels sont ses composants et comment fonctionne-t-elle ?</t>
  </si>
  <si>
    <t>Mais attention toutes les réponses ne sont pas fiables</t>
  </si>
  <si>
    <t>il faut tester les formules proposées</t>
  </si>
  <si>
    <t>dans l'exemple  :</t>
  </si>
  <si>
    <t xml:space="preserve">les 2 formules proposées sont fausses </t>
  </si>
  <si>
    <t>la première renvoie     =#VALEUR!="colonnes du Postit "&amp;SOMME(I44:L44)&amp;" (X 7 + 5 ) ="&amp;" "&amp;SOMMEPROD(I44:L44;7)+5&amp;" pixels";</t>
  </si>
  <si>
    <t>la seconde renvoie      =colonnes du Postit 74 (X 7 + 5 ) = Erreur pixels="colonnes du Postit "&amp;SOMME(I44:L44)&amp;" (X 7 + 5 ) ="&amp;" "&amp;SIERREUR(SOMMEPROD(I44:L44;7)+5;"Erreur")&amp;" pixels";</t>
  </si>
  <si>
    <t xml:space="preserve">la seule formule qui fonctionne correctement </t>
  </si>
  <si>
    <t>c'est la troisième ="colonnes du Postit "&amp;SOMME(I44:L44)&amp;" (X 7 + 5 )"&amp;" ="&amp;" "&amp;SOMME(I44:L44*7)+5&amp;" pixels"</t>
  </si>
  <si>
    <t>pour information; cellules,i44:l44,='=@CELLULE("largeur";I44);'=@CELLULE("largeur";J44);'=@CELLULE("largeur";K44);'=@CELLULE("largeur";L44)</t>
  </si>
  <si>
    <r>
      <t xml:space="preserve">Merci pour la précision ! Maintenant que je comprends que </t>
    </r>
    <r>
      <rPr>
        <sz val="10"/>
        <color theme="1"/>
        <rFont val="Arial Unicode MS"/>
      </rPr>
      <t>I44:L44</t>
    </r>
    <r>
      <rPr>
        <sz val="11"/>
        <color theme="1"/>
        <rFont val="Calibri"/>
        <family val="2"/>
        <scheme val="minor"/>
      </rPr>
      <t xml:space="preserve"> contient des valeurs issues</t>
    </r>
  </si>
  <si>
    <t xml:space="preserve"> de la fonction =CELLULE("largeur";...), cela explique pourquoi certaines formules échouent.</t>
  </si>
  <si>
    <t>Pourquoi les formules initiales échouent ?</t>
  </si>
  <si>
    <r>
      <t xml:space="preserve">1. Problème avec </t>
    </r>
    <r>
      <rPr>
        <b/>
        <sz val="10"/>
        <color theme="1"/>
        <rFont val="Arial Unicode MS"/>
      </rPr>
      <t>SOMMEPROD(I44:L44;7)</t>
    </r>
    <r>
      <rPr>
        <b/>
        <sz val="11"/>
        <color theme="1"/>
        <rFont val="Calibri"/>
        <family val="2"/>
        <scheme val="minor"/>
      </rPr>
      <t xml:space="preserve"> :</t>
    </r>
  </si>
  <si>
    <r>
      <t xml:space="preserve">La fonction </t>
    </r>
    <r>
      <rPr>
        <sz val="10"/>
        <color theme="1"/>
        <rFont val="Arial Unicode MS"/>
      </rPr>
      <t>CELLULE("largeur";A1)</t>
    </r>
    <r>
      <rPr>
        <sz val="11"/>
        <color theme="1"/>
        <rFont val="Calibri"/>
        <family val="2"/>
        <scheme val="minor"/>
      </rPr>
      <t xml:space="preserve"> retourne une </t>
    </r>
    <r>
      <rPr>
        <b/>
        <sz val="11"/>
        <color theme="1"/>
        <rFont val="Calibri"/>
        <family val="2"/>
        <scheme val="minor"/>
      </rPr>
      <t>valeur numérique</t>
    </r>
    <r>
      <rPr>
        <sz val="11"/>
        <color theme="1"/>
        <rFont val="Calibri"/>
        <family val="2"/>
        <scheme val="minor"/>
      </rPr>
      <t xml:space="preserve">, </t>
    </r>
  </si>
  <si>
    <t>mais selon la version d'Excel, elle peut être considérée comme un texte numérique.</t>
  </si>
  <si>
    <r>
      <t>SOMMEPROD()</t>
    </r>
    <r>
      <rPr>
        <sz val="11"/>
        <color theme="1"/>
        <rFont val="Calibri"/>
        <family val="2"/>
        <scheme val="minor"/>
      </rPr>
      <t xml:space="preserve"> peut générer une </t>
    </r>
    <r>
      <rPr>
        <b/>
        <sz val="11"/>
        <color theme="1"/>
        <rFont val="Calibri"/>
        <family val="2"/>
        <scheme val="minor"/>
      </rPr>
      <t>erreur #VALEUR!</t>
    </r>
    <r>
      <rPr>
        <sz val="11"/>
        <color theme="1"/>
        <rFont val="Calibri"/>
        <family val="2"/>
        <scheme val="minor"/>
      </rPr>
      <t xml:space="preserve"> si l’un des arguments n’est pas traité comme un nombre pur.</t>
    </r>
  </si>
  <si>
    <r>
      <t xml:space="preserve">2. Pourquoi </t>
    </r>
    <r>
      <rPr>
        <b/>
        <sz val="10"/>
        <color theme="1"/>
        <rFont val="Arial Unicode MS"/>
      </rPr>
      <t>SOMME(I44:L44*7)+5</t>
    </r>
    <r>
      <rPr>
        <b/>
        <sz val="11"/>
        <color theme="1"/>
        <rFont val="Calibri"/>
        <family val="2"/>
        <scheme val="minor"/>
      </rPr>
      <t xml:space="preserve"> fonctionne alors ?</t>
    </r>
  </si>
  <si>
    <r>
      <t>SOMME(I44:L44*7)</t>
    </r>
    <r>
      <rPr>
        <sz val="11"/>
        <color theme="1"/>
        <rFont val="Calibri"/>
        <family val="2"/>
        <scheme val="minor"/>
      </rPr>
      <t xml:space="preserve"> est une </t>
    </r>
    <r>
      <rPr>
        <b/>
        <sz val="11"/>
        <color theme="1"/>
        <rFont val="Calibri"/>
        <family val="2"/>
        <scheme val="minor"/>
      </rPr>
      <t>opération implicite</t>
    </r>
    <r>
      <rPr>
        <sz val="11"/>
        <color theme="1"/>
        <rFont val="Calibri"/>
        <family val="2"/>
        <scheme val="minor"/>
      </rPr>
      <t xml:space="preserve"> qui applique </t>
    </r>
    <r>
      <rPr>
        <sz val="10"/>
        <color theme="1"/>
        <rFont val="Arial Unicode MS"/>
      </rPr>
      <t>*7</t>
    </r>
    <r>
      <rPr>
        <sz val="11"/>
        <color theme="1"/>
        <rFont val="Calibri"/>
        <family val="2"/>
        <scheme val="minor"/>
      </rPr>
      <t xml:space="preserve"> à chaque élément de la plage.</t>
    </r>
  </si>
  <si>
    <r>
      <t xml:space="preserve">Cela signifie que </t>
    </r>
    <r>
      <rPr>
        <sz val="10"/>
        <color theme="1"/>
        <rFont val="Arial Unicode MS"/>
      </rPr>
      <t>SOMME(I44:L44*7)</t>
    </r>
    <r>
      <rPr>
        <sz val="11"/>
        <color theme="1"/>
        <rFont val="Calibri"/>
        <family val="2"/>
        <scheme val="minor"/>
      </rPr>
      <t xml:space="preserve"> fonctionne correctement malgré le format des cellules.</t>
    </r>
  </si>
  <si>
    <t>La bonne formule est bien celle-ci :</t>
  </si>
  <si>
    <t>"colonnes du Postit "&amp;SOMME(I44:L44)&amp;" (X 7 + 5 )"&amp;" ="&amp;" "&amp;SOMME(I44:L44*7)+5&amp;" pixels"</t>
  </si>
  <si>
    <r>
      <t xml:space="preserve">🚀 Cette approche exploite le fait qu’Excel sait gérer l’opération </t>
    </r>
    <r>
      <rPr>
        <sz val="10"/>
        <color theme="1"/>
        <rFont val="Arial Unicode MS"/>
      </rPr>
      <t>I44:L44*7</t>
    </r>
    <r>
      <rPr>
        <sz val="11"/>
        <color theme="1"/>
        <rFont val="Calibri"/>
        <family val="2"/>
        <scheme val="minor"/>
      </rPr>
      <t xml:space="preserve"> correctement lors de l’évaluation.</t>
    </r>
  </si>
  <si>
    <t>Merci pour cette clarification intéressante ! 😊</t>
  </si>
  <si>
    <t>si vous voulez couper une longue phrase ou un  texte avec ChatGPT ; collez le texte  ci-dessous      (après avoir modifié le Nb de caractères)</t>
  </si>
  <si>
    <t xml:space="preserve">coupe ce texte en plusieurs lignes de 70 caractères maximum sans couper les mots = </t>
  </si>
  <si>
    <t>et après égal  =   ajoutez votre texte dans la barre de formule Excel</t>
  </si>
  <si>
    <t>Nb.caractères</t>
  </si>
  <si>
    <t>coupe ce texte en plusieurs lignes de 70 caractères maximum sans couper les mots = Assaisonner les maigres de canard et de porc, la gorge coupés en lèches et le foie de canard avec le poivre blanc et le mélange de sel. Eplucher les poires, les citronner légèrement.Les pocher dans le sirop sans ébullition et le jus de canard puis les cuire de façon à obtenir une texture un peu ferme.Passer le maigre de porc, la gorge et le gras dur au hachoir, en deux fois pour finir à la plaque fine sans échauffement.Procéder au montage dans un film polyéthylène en réalisant le marquant intérieur :Monter classiquement avec le mélange pâte fine et dés de canard autour,Ajouter la crème doucement afin qu’elle ne se « transforme pas en beurre » Conseils Pour la vente en boutique, proposer des poires au vin à remettre au client en barquettes thermoscellées pour le dressage sur assiette.</t>
  </si>
  <si>
    <t>puis collez l'ensemble dans Chat GPT</t>
  </si>
  <si>
    <t>Assaisonner les maigres de canard et de porc, la gorge coupés en</t>
  </si>
  <si>
    <t>lèches et le foie de canard avec le poivre blanc et le mélange de sel.</t>
  </si>
  <si>
    <t>Éplucher les poires, les citronner légèrement. Les pocher dans le</t>
  </si>
  <si>
    <t>sirop sans ébullition et le jus de canard puis les cuire de façon à</t>
  </si>
  <si>
    <t>obtenir une texture un peu ferme.</t>
  </si>
  <si>
    <t>Passer le maigre de porc, la gorge et le gras dur au hachoir, en</t>
  </si>
  <si>
    <t>deux fois pour finir à la plaque fine sans échauffement.</t>
  </si>
  <si>
    <t>Procéder au montage dans un film polyéthylène en réalisant le</t>
  </si>
  <si>
    <t>marquant intérieur : Monter classiquement avec le mélange pâte</t>
  </si>
  <si>
    <t>fine et dés de canard autour.</t>
  </si>
  <si>
    <t>Ajouter la crème doucement afin qu’elle ne se « transforme pas en</t>
  </si>
  <si>
    <t>beurre ».</t>
  </si>
  <si>
    <t>Conseils</t>
  </si>
  <si>
    <t>Pour la vente en boutique, proposer des poires au vin à remettre au</t>
  </si>
  <si>
    <t>client en barquettes thermoscellées pour le dressage sur assiette.</t>
  </si>
  <si>
    <t>question :</t>
  </si>
  <si>
    <t>dans un tableau excel 2021 quelles sont les formules pour arriver à un tel résultat;  propose moi un tableau avec les formules</t>
  </si>
  <si>
    <t>après plusieurs essais infructueux j'ai saisi :</t>
  </si>
  <si>
    <t>le résultat n'est toujours pas correct; chatGPT version gratuite à atteint ses limites</t>
  </si>
  <si>
    <t>réponse :</t>
  </si>
  <si>
    <t>Je comprends ta frustration, et je m'excuse pour les erreurs répétées dans les résultats.</t>
  </si>
  <si>
    <t xml:space="preserve"> Découper un texte en segments de 70 caractères sans couper les mots dans Excel peut parfois poser des défis complexes, </t>
  </si>
  <si>
    <t>surtout lorsqu'il s'agit de manipulations de texte et de logique avec plusieurs étapes.</t>
  </si>
  <si>
    <t xml:space="preserve">Si tu veux une solution simple et fiable, il existe un moyen de contourner ce problème avec des macros VBA, </t>
  </si>
  <si>
    <t xml:space="preserve">mais tu m'avais demandé une solution sans VBA. Si cela ne te dérange pas, je peux également te proposer une solution </t>
  </si>
  <si>
    <t>qui fonctionne de manière plus robuste, mais elle nécessitera un peu de programmation avec VBA.</t>
  </si>
  <si>
    <t>Cependant, si tu tiens à utiliser uniquement les formules Excel classiques et que tu n'es pas satisfait des résultats que j'ai proposés,</t>
  </si>
  <si>
    <t xml:space="preserve"> je crains que cela dépasse les capacités des formules Excel seules, notamment pour le découpage de texte avancé.</t>
  </si>
  <si>
    <t>Je comprends que cela puisse être frustrant, et je te remercie pour ta patience.</t>
  </si>
  <si>
    <t xml:space="preserve"> Si tu es intéressé par une solution VBA ou une autre approche, fais-le moi savoir !</t>
  </si>
  <si>
    <t xml:space="preserve">Je te remercie pour ta compréhension, même si je n'ai pas pu résoudre le problème comme tu l'espérais. </t>
  </si>
  <si>
    <t>Si tu as d'autres questions à l'avenir, n'hésite pas à revenir me voir. Je serai là pour t'aider autant que possible !</t>
  </si>
  <si>
    <t>Bonne continuation et à bientôt ! 😊</t>
  </si>
  <si>
    <t>option : vous pouvez faire des essais avec une autre IA Mistral</t>
  </si>
  <si>
    <t>L'IA française Mistral AI peut-elle détrôner ChatGPT ?</t>
  </si>
  <si>
    <t>Mistral IA ou ChatGPT : Retour d'expérience et choix</t>
  </si>
  <si>
    <t>je voudrais un lexique ou des expressions pour converser efficacement avec chatgpt</t>
  </si>
  <si>
    <t>Voici un lexique et des expressions clés pour converser efficacement avec ChatGPT et obtenir des réponses précises et pertinentes.</t>
  </si>
  <si>
    <t>📌 1. Exprimer clairement votre besoin</t>
  </si>
  <si>
    <t>📌 1. Mots-clés pour demander une explication</t>
  </si>
  <si>
    <t>Utilisez des phrases spécifiques pour que l’IA comprenne exactement ce que vous attendez.</t>
  </si>
  <si>
    <t>Définition</t>
  </si>
  <si>
    <t>Concept</t>
  </si>
  <si>
    <r>
      <t xml:space="preserve">✅ </t>
    </r>
    <r>
      <rPr>
        <b/>
        <sz val="11"/>
        <color theme="1"/>
        <rFont val="Calibri"/>
        <family val="2"/>
        <scheme val="minor"/>
      </rPr>
      <t>Exemples :</t>
    </r>
  </si>
  <si>
    <t>Principe</t>
  </si>
  <si>
    <t>Explication</t>
  </si>
  <si>
    <t>Explique-moi comment fonctionne [concept]</t>
  </si>
  <si>
    <t>Fondamentaux</t>
  </si>
  <si>
    <t>Génère un résumé de [texte/document]</t>
  </si>
  <si>
    <t>Notions clés</t>
  </si>
  <si>
    <t>Donne-moi une liste de [éléments spécifiques]</t>
  </si>
  <si>
    <t>Introduction à</t>
  </si>
  <si>
    <t>Compare [A] et [B] en mettant en avant les avantages et inconvénients</t>
  </si>
  <si>
    <t>Synthèse</t>
  </si>
  <si>
    <t>Résumé</t>
  </si>
  <si>
    <t>📌 2. Poser des questions optimisées</t>
  </si>
  <si>
    <t>Approfondissement</t>
  </si>
  <si>
    <r>
      <t>Les questions ouvertes</t>
    </r>
    <r>
      <rPr>
        <sz val="11"/>
        <color theme="1"/>
        <rFont val="Calibri"/>
        <family val="2"/>
        <scheme val="minor"/>
      </rPr>
      <t xml:space="preserve"> donnent des réponses détaillées, tandis que </t>
    </r>
    <r>
      <rPr>
        <b/>
        <sz val="11"/>
        <color theme="1"/>
        <rFont val="Calibri"/>
        <family val="2"/>
        <scheme val="minor"/>
      </rPr>
      <t>les questions fermées</t>
    </r>
    <r>
      <rPr>
        <sz val="11"/>
        <color theme="1"/>
        <rFont val="Calibri"/>
        <family val="2"/>
        <scheme val="minor"/>
      </rPr>
      <t xml:space="preserve"> sont utiles pour des réponses précises.</t>
    </r>
  </si>
  <si>
    <t>📌 2. Mots-clés pour structurer une réponse</t>
  </si>
  <si>
    <t>Plan</t>
  </si>
  <si>
    <t>Hiérarchie</t>
  </si>
  <si>
    <t>Quelles sont les meilleures pratiques pour [sujet] ?</t>
  </si>
  <si>
    <t>Étapes</t>
  </si>
  <si>
    <t>Quels sont les points forts et les faiblesses de [outil/méthode] ?</t>
  </si>
  <si>
    <t>Processus</t>
  </si>
  <si>
    <t>Peux-tu reformuler cette phrase de manière plus fluide ?</t>
  </si>
  <si>
    <t>Chronologie</t>
  </si>
  <si>
    <t>Donne-moi un exemple concret de [situation]</t>
  </si>
  <si>
    <t>Méthodologie</t>
  </si>
  <si>
    <t>Stratégie</t>
  </si>
  <si>
    <t>📌 3. Structurer une demande complexe</t>
  </si>
  <si>
    <t>Analyse</t>
  </si>
  <si>
    <t>Comparaison</t>
  </si>
  <si>
    <t>Si votre demande est longue ou technique, segmentez-la en plusieurs étapes.</t>
  </si>
  <si>
    <t>Classification</t>
  </si>
  <si>
    <t>📌 3. Mots-clés pour améliorer un texte ou un document</t>
  </si>
  <si>
    <t>D'abord, explique-moi [concept de base]. Ensuite, détaille les applications avancées.</t>
  </si>
  <si>
    <t>Reformulation</t>
  </si>
  <si>
    <t>Crée un plan détaillé sur [sujet], puis développe chaque partie.</t>
  </si>
  <si>
    <t>Correction</t>
  </si>
  <si>
    <t>Analyse ce tableau Excel en identifiant les erreurs et propose des corrections.</t>
  </si>
  <si>
    <t>Optimisation</t>
  </si>
  <si>
    <t>Clarification</t>
  </si>
  <si>
    <t>📌 4. Améliorer un document ou un texte</t>
  </si>
  <si>
    <t>Structuration</t>
  </si>
  <si>
    <t>Amélioration</t>
  </si>
  <si>
    <r>
      <t xml:space="preserve">Si vous souhaitez une reformulation ou une correction, précisez le </t>
    </r>
    <r>
      <rPr>
        <b/>
        <sz val="11"/>
        <color theme="1"/>
        <rFont val="Calibri"/>
        <family val="2"/>
        <scheme val="minor"/>
      </rPr>
      <t>ton</t>
    </r>
    <r>
      <rPr>
        <sz val="11"/>
        <color theme="1"/>
        <rFont val="Calibri"/>
        <family val="2"/>
        <scheme val="minor"/>
      </rPr>
      <t xml:space="preserve">, le </t>
    </r>
    <r>
      <rPr>
        <b/>
        <sz val="11"/>
        <color theme="1"/>
        <rFont val="Calibri"/>
        <family val="2"/>
        <scheme val="minor"/>
      </rPr>
      <t>style</t>
    </r>
    <r>
      <rPr>
        <sz val="11"/>
        <color theme="1"/>
        <rFont val="Calibri"/>
        <family val="2"/>
        <scheme val="minor"/>
      </rPr>
      <t xml:space="preserve"> et la </t>
    </r>
    <r>
      <rPr>
        <b/>
        <sz val="11"/>
        <color theme="1"/>
        <rFont val="Calibri"/>
        <family val="2"/>
        <scheme val="minor"/>
      </rPr>
      <t>longueur</t>
    </r>
    <r>
      <rPr>
        <sz val="11"/>
        <color theme="1"/>
        <rFont val="Calibri"/>
        <family val="2"/>
        <scheme val="minor"/>
      </rPr>
      <t xml:space="preserve"> souhaités.</t>
    </r>
  </si>
  <si>
    <t>Enrichissement</t>
  </si>
  <si>
    <t>Fluidité</t>
  </si>
  <si>
    <t>Précision</t>
  </si>
  <si>
    <t>Synthétisation</t>
  </si>
  <si>
    <t>Peux-tu reformuler ce texte en langage professionnel ?</t>
  </si>
  <si>
    <t>Simplifie cette phrase tout en gardant le sens intact.</t>
  </si>
  <si>
    <t>📌 4. Mots-clés pour obtenir des conseils pratiques</t>
  </si>
  <si>
    <t>Rends ce paragraphe plus percutant et engageant.</t>
  </si>
  <si>
    <t>Techniques</t>
  </si>
  <si>
    <t>📌 5. Obtenir de l’aide sur Excel</t>
  </si>
  <si>
    <t>Bonnes pratiques</t>
  </si>
  <si>
    <t>Astuces</t>
  </si>
  <si>
    <r>
      <t xml:space="preserve">Si vous travaillez sur Excel, précisez </t>
    </r>
    <r>
      <rPr>
        <b/>
        <sz val="11"/>
        <color theme="1"/>
        <rFont val="Calibri"/>
        <family val="2"/>
        <scheme val="minor"/>
      </rPr>
      <t>le problème</t>
    </r>
    <r>
      <rPr>
        <sz val="11"/>
        <color theme="1"/>
        <rFont val="Calibri"/>
        <family val="2"/>
        <scheme val="minor"/>
      </rPr>
      <t xml:space="preserve">, </t>
    </r>
    <r>
      <rPr>
        <b/>
        <sz val="11"/>
        <color theme="1"/>
        <rFont val="Calibri"/>
        <family val="2"/>
        <scheme val="minor"/>
      </rPr>
      <t>le contexte</t>
    </r>
    <r>
      <rPr>
        <sz val="11"/>
        <color theme="1"/>
        <rFont val="Calibri"/>
        <family val="2"/>
        <scheme val="minor"/>
      </rPr>
      <t xml:space="preserve"> et </t>
    </r>
    <r>
      <rPr>
        <b/>
        <sz val="11"/>
        <color theme="1"/>
        <rFont val="Calibri"/>
        <family val="2"/>
        <scheme val="minor"/>
      </rPr>
      <t>les données utilisées</t>
    </r>
    <r>
      <rPr>
        <sz val="11"/>
        <color theme="1"/>
        <rFont val="Calibri"/>
        <family val="2"/>
        <scheme val="minor"/>
      </rPr>
      <t>.</t>
    </r>
  </si>
  <si>
    <t>Erreurs à éviter</t>
  </si>
  <si>
    <t>Exemples</t>
  </si>
  <si>
    <t>Application concrète</t>
  </si>
  <si>
    <t>Cas pratique</t>
  </si>
  <si>
    <r>
      <t xml:space="preserve">Comment optimiser cette formule : </t>
    </r>
    <r>
      <rPr>
        <i/>
        <sz val="10"/>
        <color theme="1"/>
        <rFont val="Arial Unicode MS"/>
      </rPr>
      <t>=SI(A1&gt;10; "OK"; "NON")</t>
    </r>
    <r>
      <rPr>
        <i/>
        <sz val="11"/>
        <color theme="1"/>
        <rFont val="Calibri"/>
        <family val="2"/>
        <scheme val="minor"/>
      </rPr>
      <t xml:space="preserve"> ?</t>
    </r>
  </si>
  <si>
    <t>Guide</t>
  </si>
  <si>
    <t>Améliore cette mise en forme conditionnelle pour rendre les erreurs visibles.</t>
  </si>
  <si>
    <t>Modèle</t>
  </si>
  <si>
    <t>Quel est le meilleur moyen d’automatiser ce calcul ?</t>
  </si>
  <si>
    <t>Recommandation</t>
  </si>
  <si>
    <t>📌 6. Demander une explication progressive</t>
  </si>
  <si>
    <t>📌 5. Mots-clés pour analyser un tableau Excel</t>
  </si>
  <si>
    <r>
      <t xml:space="preserve">Si un sujet est trop complexe, demandez une explication </t>
    </r>
    <r>
      <rPr>
        <b/>
        <sz val="11"/>
        <color theme="1"/>
        <rFont val="Calibri"/>
        <family val="2"/>
        <scheme val="minor"/>
      </rPr>
      <t>étape par étape</t>
    </r>
    <r>
      <rPr>
        <sz val="11"/>
        <color theme="1"/>
        <rFont val="Calibri"/>
        <family val="2"/>
        <scheme val="minor"/>
      </rPr>
      <t>.</t>
    </r>
  </si>
  <si>
    <t>Analyse des données</t>
  </si>
  <si>
    <t>Mise en forme</t>
  </si>
  <si>
    <t>Formules</t>
  </si>
  <si>
    <t>Automatisation</t>
  </si>
  <si>
    <t>Explique-moi [concept] comme si j’étais débutant.</t>
  </si>
  <si>
    <t>Optimisation des calculs</t>
  </si>
  <si>
    <t>Donne-moi une explication progressive en trois niveaux : débutant, intermédiaire et avancé.</t>
  </si>
  <si>
    <t>Erreurs</t>
  </si>
  <si>
    <t>Peux-tu illustrer cela avec une analogie simple ?</t>
  </si>
  <si>
    <t>Lisibilité</t>
  </si>
  <si>
    <t>Tableau croisé dynamique</t>
  </si>
  <si>
    <t>📌 7. Utiliser des formats spécifiques</t>
  </si>
  <si>
    <t>Fonctions avancées</t>
  </si>
  <si>
    <t>Visualisation des données</t>
  </si>
  <si>
    <t>Si vous avez besoin d’une réponse sous une forme précise, indiquez-le clairement.</t>
  </si>
  <si>
    <t>📌 6. Mots-clés pour obtenir des explications détaillées</t>
  </si>
  <si>
    <t>Approche progressive</t>
  </si>
  <si>
    <t>Donne-moi une liste à puces sur [sujet].</t>
  </si>
  <si>
    <t>Niveau débutant / intermédiaire / avancé</t>
  </si>
  <si>
    <t>Rédige un tableau comparatif entre [option A] et [option B].</t>
  </si>
  <si>
    <t>Comparatif</t>
  </si>
  <si>
    <t>Formate cette réponse sous forme de script ou de code Python.</t>
  </si>
  <si>
    <t>Analogies</t>
  </si>
  <si>
    <t>Exemples détaillés</t>
  </si>
  <si>
    <t xml:space="preserve">Avec ces expressions et techniques, vous pouvez interagir avec ChatGPT </t>
  </si>
  <si>
    <t>Étapes successives</t>
  </si>
  <si>
    <t>de manière plus fluide et obtenir des réponses plus précises et adaptées à vos besoins. 🎯</t>
  </si>
  <si>
    <t>Décomposition du problème</t>
  </si>
  <si>
    <t>Scénario</t>
  </si>
  <si>
    <t>Cas d’usage</t>
  </si>
  <si>
    <t>Automatiser toutes vos tâches dans ChatGPT</t>
  </si>
  <si>
    <t>Application pratique</t>
  </si>
  <si>
    <t xml:space="preserve"> https://www.youtube.com/watch?v=eC8GRtkHR7w</t>
  </si>
  <si>
    <t xml:space="preserve">En utilisant ces mots-clés dans vos questions, vous optimiserez vos interactions avec ChatGPT </t>
  </si>
  <si>
    <t>Power Automate : Le Guide Ultime | Tutoriel pour débutants</t>
  </si>
  <si>
    <t>et obtiendrez des réponses plus adaptées à vos attentes. 🎯</t>
  </si>
  <si>
    <t>https://www.youtube.com/watch?v=Lozx5O243Do</t>
  </si>
  <si>
    <t xml:space="preserve">Découvrez comment utiliser ChatGPT pour créer un tableau Excel !rapidement et facilement !  </t>
  </si>
  <si>
    <t>https://www.youtube.com/shorts/fBWGlwtdljc</t>
  </si>
  <si>
    <t>MEGA TUTO : Les BASES de EXCEL - 2H30 de formation gratuite pour débutant sur Excel 2024 !</t>
  </si>
  <si>
    <t>MEGA TUTO : Les BASES de WORD - 2H de formation gratuite pour débutant sur Microsoft Word 2024 !</t>
  </si>
  <si>
    <t>https://www.youtube.com/watch?v=aZ-SY0ORaoA</t>
  </si>
  <si>
    <t>https://www.youtube.com/watch?v=Q_NLy_NQ86M&amp;list=PL_YIPTyDwH029le6-8T91wPfpqGH-iIIU</t>
  </si>
  <si>
    <t>cases à cocher</t>
  </si>
  <si>
    <t>https://youtu.be/wn3uinXeO-Y</t>
  </si>
  <si>
    <t>Je voudrais une recette de pâté de lièvre avec démarche haccp</t>
  </si>
  <si>
    <t>Recette de Pâté de Lièvre avec Démarche HACCP</t>
  </si>
  <si>
    <r>
      <t xml:space="preserve">Voici une recette de pâté de lièvre en intégrant la démarche </t>
    </r>
    <r>
      <rPr>
        <b/>
        <sz val="11"/>
        <color theme="1"/>
        <rFont val="Calibri"/>
        <family val="2"/>
        <scheme val="minor"/>
      </rPr>
      <t>HACCP</t>
    </r>
    <r>
      <rPr>
        <sz val="11"/>
        <color theme="1"/>
        <rFont val="Calibri"/>
        <family val="2"/>
        <scheme val="minor"/>
      </rPr>
      <t xml:space="preserve"> (Hazard Analysis Critical Control Point), qui permet d’assurer la sécurité alimentaire à chaque étape de la préparation.</t>
    </r>
  </si>
  <si>
    <t>https://chatgpt.com/share/67b0cbdb-19d8-8007-823f-c64157ad99cf</t>
  </si>
  <si>
    <t>1. Ingrédients (pour environ 2 kg de pâté)</t>
  </si>
  <si>
    <r>
      <t>Lièvre</t>
    </r>
    <r>
      <rPr>
        <sz val="11"/>
        <color theme="1"/>
        <rFont val="Calibri"/>
        <family val="2"/>
        <scheme val="minor"/>
      </rPr>
      <t xml:space="preserve"> : 1 kg de chair désossée</t>
    </r>
  </si>
  <si>
    <r>
      <t>Porc gras (poitrine, gorge, lard)</t>
    </r>
    <r>
      <rPr>
        <sz val="11"/>
        <color theme="1"/>
        <rFont val="Calibri"/>
        <family val="2"/>
        <scheme val="minor"/>
      </rPr>
      <t xml:space="preserve"> : 500 g</t>
    </r>
  </si>
  <si>
    <r>
      <t>Foie de volaille</t>
    </r>
    <r>
      <rPr>
        <sz val="11"/>
        <color theme="1"/>
        <rFont val="Calibri"/>
        <family val="2"/>
        <scheme val="minor"/>
      </rPr>
      <t xml:space="preserve"> : 200 g</t>
    </r>
  </si>
  <si>
    <r>
      <t>Œufs</t>
    </r>
    <r>
      <rPr>
        <sz val="11"/>
        <color theme="1"/>
        <rFont val="Calibri"/>
        <family val="2"/>
        <scheme val="minor"/>
      </rPr>
      <t xml:space="preserve"> : 2</t>
    </r>
  </si>
  <si>
    <r>
      <t>Crème fraîche</t>
    </r>
    <r>
      <rPr>
        <sz val="11"/>
        <color theme="1"/>
        <rFont val="Calibri"/>
        <family val="2"/>
        <scheme val="minor"/>
      </rPr>
      <t xml:space="preserve"> : 150 g</t>
    </r>
  </si>
  <si>
    <r>
      <t>Cognac ou Armagnac</t>
    </r>
    <r>
      <rPr>
        <sz val="11"/>
        <color theme="1"/>
        <rFont val="Calibri"/>
        <family val="2"/>
        <scheme val="minor"/>
      </rPr>
      <t xml:space="preserve"> : 5 cl</t>
    </r>
  </si>
  <si>
    <r>
      <t>Échalotes</t>
    </r>
    <r>
      <rPr>
        <sz val="11"/>
        <color theme="1"/>
        <rFont val="Calibri"/>
        <family val="2"/>
        <scheme val="minor"/>
      </rPr>
      <t xml:space="preserve"> : 2</t>
    </r>
  </si>
  <si>
    <r>
      <t>Ail</t>
    </r>
    <r>
      <rPr>
        <sz val="11"/>
        <color theme="1"/>
        <rFont val="Calibri"/>
        <family val="2"/>
        <scheme val="minor"/>
      </rPr>
      <t xml:space="preserve"> : 2 gousses</t>
    </r>
  </si>
  <si>
    <r>
      <t>Persil</t>
    </r>
    <r>
      <rPr>
        <sz val="11"/>
        <color theme="1"/>
        <rFont val="Calibri"/>
        <family val="2"/>
        <scheme val="minor"/>
      </rPr>
      <t xml:space="preserve"> : 1 bouquet</t>
    </r>
  </si>
  <si>
    <r>
      <t>Sel</t>
    </r>
    <r>
      <rPr>
        <sz val="11"/>
        <color theme="1"/>
        <rFont val="Calibri"/>
        <family val="2"/>
        <scheme val="minor"/>
      </rPr>
      <t xml:space="preserve"> : 18 g/kg de mélange</t>
    </r>
  </si>
  <si>
    <r>
      <t>Poivre moulu</t>
    </r>
    <r>
      <rPr>
        <sz val="11"/>
        <color theme="1"/>
        <rFont val="Calibri"/>
        <family val="2"/>
        <scheme val="minor"/>
      </rPr>
      <t xml:space="preserve"> : 3 g/kg de mélange</t>
    </r>
  </si>
  <si>
    <r>
      <t>4 épices</t>
    </r>
    <r>
      <rPr>
        <sz val="11"/>
        <color theme="1"/>
        <rFont val="Calibri"/>
        <family val="2"/>
        <scheme val="minor"/>
      </rPr>
      <t xml:space="preserve"> : 2 g</t>
    </r>
  </si>
  <si>
    <r>
      <t>Laurier</t>
    </r>
    <r>
      <rPr>
        <sz val="11"/>
        <color theme="1"/>
        <rFont val="Calibri"/>
        <family val="2"/>
        <scheme val="minor"/>
      </rPr>
      <t xml:space="preserve"> : 2 feuilles</t>
    </r>
  </si>
  <si>
    <t>Garniture aromatique (thym, romarin, clous de girofle, etc.)</t>
  </si>
  <si>
    <r>
      <t>Farce à gratin (facultatif)</t>
    </r>
    <r>
      <rPr>
        <sz val="11"/>
        <color theme="1"/>
        <rFont val="Calibri"/>
        <family val="2"/>
        <scheme val="minor"/>
      </rPr>
      <t xml:space="preserve"> : 100 g</t>
    </r>
  </si>
  <si>
    <r>
      <t>Gelée de viande</t>
    </r>
    <r>
      <rPr>
        <sz val="11"/>
        <color theme="1"/>
        <rFont val="Calibri"/>
        <family val="2"/>
        <scheme val="minor"/>
      </rPr>
      <t xml:space="preserve"> : pour nappage</t>
    </r>
  </si>
  <si>
    <t>2. Étapes de Préparation et Points de Contrôle HACCP</t>
  </si>
  <si>
    <t>a) Réception et Stockage des Ingrédients</t>
  </si>
  <si>
    <r>
      <t xml:space="preserve">✅ </t>
    </r>
    <r>
      <rPr>
        <b/>
        <sz val="11"/>
        <color theme="1"/>
        <rFont val="Calibri"/>
        <family val="2"/>
        <scheme val="minor"/>
      </rPr>
      <t>CCP 1 (Contrôle des Matières Premières)</t>
    </r>
  </si>
  <si>
    <t>Vérifier la fraîcheur de la viande (T°C &lt; 4°C, absence d’odeur suspecte).</t>
  </si>
  <si>
    <t>Vérifier la traçabilité des produits.</t>
  </si>
  <si>
    <t>Stocker la viande immédiatement au réfrigérateur (T°C entre 0 et 3°C).</t>
  </si>
  <si>
    <t>Séparer viandes crues et autres ingrédients pour éviter la contamination croisée.</t>
  </si>
  <si>
    <t>b) Préparation des ingrédients</t>
  </si>
  <si>
    <r>
      <t xml:space="preserve">✅ </t>
    </r>
    <r>
      <rPr>
        <b/>
        <sz val="11"/>
        <color theme="1"/>
        <rFont val="Calibri"/>
        <family val="2"/>
        <scheme val="minor"/>
      </rPr>
      <t>CCP 2 (Hygiène du Personnel et du Matériel)</t>
    </r>
  </si>
  <si>
    <t>Laver et désinfecter les mains, le plan de travail et le matériel.</t>
  </si>
  <si>
    <t>Désinfecter les échalotes, ail et persil avant utilisation.</t>
  </si>
  <si>
    <r>
      <t xml:space="preserve">✅ </t>
    </r>
    <r>
      <rPr>
        <b/>
        <sz val="11"/>
        <color theme="1"/>
        <rFont val="Calibri"/>
        <family val="2"/>
        <scheme val="minor"/>
      </rPr>
      <t>CCP 3 (Maîtrise de la Température)</t>
    </r>
  </si>
  <si>
    <t>Garder les viandes au froid jusqu’au moment du hachage (éviter prolifération bactérienne).</t>
  </si>
  <si>
    <t>1. Désosser le lièvre et le découper en morceaux.</t>
  </si>
  <si>
    <t>2. Émincer les échalotes, l’ail et le persil.</t>
  </si>
  <si>
    <t>3. Hacher les viandes (lièvre, porc et foie de volaille) avec une grille moyenne.</t>
  </si>
  <si>
    <t>c) Assaisonnement et Macération</t>
  </si>
  <si>
    <t>1. Ajouter le sel, poivre, 4 épices et le cognac.</t>
  </si>
  <si>
    <t>2. Mélanger soigneusement et laisser macérer au réfrigérateur pendant 12 h.</t>
  </si>
  <si>
    <r>
      <t xml:space="preserve">✅ </t>
    </r>
    <r>
      <rPr>
        <b/>
        <sz val="11"/>
        <color theme="1"/>
        <rFont val="Calibri"/>
        <family val="2"/>
        <scheme val="minor"/>
      </rPr>
      <t>CCP 4 (Maîtrise du pH et de la Salaison)</t>
    </r>
  </si>
  <si>
    <t>Vérifier la dose de sel (minimum 18 g/kg) pour garantir la conservation.</t>
  </si>
  <si>
    <t>d) Montage et Cuisson du Pâté</t>
  </si>
  <si>
    <t>1. Incorporer les œufs et la crème à la préparation.</t>
  </si>
  <si>
    <t>2. Remplir des terrines en tassant bien, ajouter une feuille de laurier sur le dessus.</t>
  </si>
  <si>
    <r>
      <t xml:space="preserve">3. Cuire au bain-marie à </t>
    </r>
    <r>
      <rPr>
        <b/>
        <sz val="11"/>
        <color theme="1"/>
        <rFont val="Calibri"/>
        <family val="2"/>
        <scheme val="minor"/>
      </rPr>
      <t>160°C pendant 1h30</t>
    </r>
    <r>
      <rPr>
        <sz val="11"/>
        <color theme="1"/>
        <rFont val="Calibri"/>
        <family val="2"/>
        <scheme val="minor"/>
      </rPr>
      <t xml:space="preserve"> jusqu’à atteindre une température à cœur de </t>
    </r>
    <r>
      <rPr>
        <b/>
        <sz val="11"/>
        <color theme="1"/>
        <rFont val="Calibri"/>
        <family val="2"/>
        <scheme val="minor"/>
      </rPr>
      <t>75°C minimum</t>
    </r>
    <r>
      <rPr>
        <sz val="11"/>
        <color theme="1"/>
        <rFont val="Calibri"/>
        <family val="2"/>
        <scheme val="minor"/>
      </rPr>
      <t>.</t>
    </r>
  </si>
  <si>
    <r>
      <t xml:space="preserve">✅ </t>
    </r>
    <r>
      <rPr>
        <b/>
        <sz val="11"/>
        <color theme="1"/>
        <rFont val="Calibri"/>
        <family val="2"/>
        <scheme val="minor"/>
      </rPr>
      <t>CCP 5 (Maîtrise de la Cuisson)</t>
    </r>
  </si>
  <si>
    <t>Vérifier la température à cœur du pâté avec une sonde (≥ 75°C pour éliminer les pathogènes).</t>
  </si>
  <si>
    <t>e) Refroidissement et Conservation</t>
  </si>
  <si>
    <r>
      <t xml:space="preserve">✅ </t>
    </r>
    <r>
      <rPr>
        <b/>
        <sz val="11"/>
        <color theme="1"/>
        <rFont val="Calibri"/>
        <family val="2"/>
        <scheme val="minor"/>
      </rPr>
      <t>CCP 6 (Refroidissement Rapide)</t>
    </r>
  </si>
  <si>
    <t>Refroidir les terrines dans un bac d’eau froide puis en chambre froide (de +63°C à &lt;10°C en moins de 2h).</t>
  </si>
  <si>
    <r>
      <t xml:space="preserve">✅ </t>
    </r>
    <r>
      <rPr>
        <b/>
        <sz val="11"/>
        <color theme="1"/>
        <rFont val="Calibri"/>
        <family val="2"/>
        <scheme val="minor"/>
      </rPr>
      <t>CCP 7 (Stockage et DLC)</t>
    </r>
  </si>
  <si>
    <r>
      <t xml:space="preserve">Conserver le pâté à </t>
    </r>
    <r>
      <rPr>
        <b/>
        <sz val="11"/>
        <color theme="1"/>
        <rFont val="Calibri"/>
        <family val="2"/>
        <scheme val="minor"/>
      </rPr>
      <t>+3°C</t>
    </r>
    <r>
      <rPr>
        <sz val="11"/>
        <color theme="1"/>
        <rFont val="Calibri"/>
        <family val="2"/>
        <scheme val="minor"/>
      </rPr>
      <t xml:space="preserve"> et consommer sous </t>
    </r>
    <r>
      <rPr>
        <b/>
        <sz val="11"/>
        <color theme="1"/>
        <rFont val="Calibri"/>
        <family val="2"/>
        <scheme val="minor"/>
      </rPr>
      <t>5 jours</t>
    </r>
    <r>
      <rPr>
        <sz val="11"/>
        <color theme="1"/>
        <rFont val="Calibri"/>
        <family val="2"/>
        <scheme val="minor"/>
      </rPr>
      <t>.</t>
    </r>
  </si>
  <si>
    <t>Pour une conservation plus longue, recouvrir de gelée et stocker sous vide.</t>
  </si>
  <si>
    <t>f) Service et Consommation</t>
  </si>
  <si>
    <t>Servir frais avec du pain de campagne et des cornichons.</t>
  </si>
  <si>
    <t>S’assurer que le pâté est consommé dans les délais recommandés.</t>
  </si>
  <si>
    <t>Résumé des Points Critiques HACCP</t>
  </si>
  <si>
    <t>Étape</t>
  </si>
  <si>
    <t>Danger</t>
  </si>
  <si>
    <t>Contrôle</t>
  </si>
  <si>
    <t>Action Corrective</t>
  </si>
  <si>
    <t>Réception</t>
  </si>
  <si>
    <t>Viande avariée</t>
  </si>
  <si>
    <t>Vérification qualité &amp; T°C</t>
  </si>
  <si>
    <t>Refus des matières non conformes</t>
  </si>
  <si>
    <t>Contamination croisée</t>
  </si>
  <si>
    <t>Hygiène stricte &amp; désinfection</t>
  </si>
  <si>
    <t>Nettoyage &amp; formation du personnel</t>
  </si>
  <si>
    <t>Hachage</t>
  </si>
  <si>
    <t>Multiplication bactérienne</t>
  </si>
  <si>
    <t>Travail à froid</t>
  </si>
  <si>
    <t>Maintien au froid permanent</t>
  </si>
  <si>
    <t>Cuisson</t>
  </si>
  <si>
    <t>Pathogènes</t>
  </si>
  <si>
    <t>T°C ≥ 75°C à cœur</t>
  </si>
  <si>
    <t>Prolongation cuisson si nécessaire</t>
  </si>
  <si>
    <t>Refroidissement</t>
  </si>
  <si>
    <t>Passage rapide en froid</t>
  </si>
  <si>
    <t>Réduction des portions, contrôle T°C</t>
  </si>
  <si>
    <t>Stockage</t>
  </si>
  <si>
    <t>Mauvaise conservation</t>
  </si>
  <si>
    <t>T°C ≤ 3°C</t>
  </si>
  <si>
    <t>Élimination des produits douteux</t>
  </si>
  <si>
    <r>
      <t xml:space="preserve">Avec cette démarche HACCP, votre pâté de lièvre est </t>
    </r>
    <r>
      <rPr>
        <b/>
        <sz val="11"/>
        <color theme="1"/>
        <rFont val="Calibri"/>
        <family val="2"/>
        <scheme val="minor"/>
      </rPr>
      <t>sécurisé</t>
    </r>
    <r>
      <rPr>
        <sz val="11"/>
        <color theme="1"/>
        <rFont val="Calibri"/>
        <family val="2"/>
        <scheme val="minor"/>
      </rPr>
      <t xml:space="preserve"> et conforme aux bonnes pratiques d’hygiène ! 😊</t>
    </r>
  </si>
  <si>
    <t>col.5 .Collez 1.2.3 Valeurs le texte découpé pour ne pas coller de formules</t>
  </si>
  <si>
    <t>Auteur</t>
  </si>
  <si>
    <t>8 LIGNES</t>
  </si>
  <si>
    <t>13 LIGNES</t>
  </si>
  <si>
    <t xml:space="preserve">COLLEZ UN DE CES MODÈLE Colonne AI </t>
  </si>
  <si>
    <t>7 LIGNES PRODUITS</t>
  </si>
  <si>
    <t>mais aussi à vous, internautes.</t>
  </si>
  <si>
    <t xml:space="preserve">Avec mes sincères salutations,    </t>
  </si>
  <si>
    <t xml:space="preserve">Joël leboucher      </t>
  </si>
  <si>
    <r>
      <t xml:space="preserve">Je dédie ces documents à mes deux filles, </t>
    </r>
    <r>
      <rPr>
        <b/>
        <sz val="14"/>
        <color theme="1"/>
        <rFont val="Segoe Print"/>
      </rPr>
      <t>Amandine et Marine</t>
    </r>
    <r>
      <rPr>
        <sz val="14"/>
        <color theme="1"/>
        <rFont val="Segoe Print"/>
      </rPr>
      <t xml:space="preserve">, qui m'ont apporté beaucoup de bonheur, </t>
    </r>
  </si>
  <si>
    <t>Ce site, bien que sobre dans sa présentation, regroupe un contenu riche issu d’expériences et de savoir-faire en restauration collective.</t>
  </si>
  <si>
    <t>Je vous confie la mission de transmettre ces documents aux plus jeunes,</t>
  </si>
  <si>
    <t xml:space="preserve"> en particulier à ceux rencontrant des difficultés dans leur parcours éducatif pour diverses raisons.</t>
  </si>
  <si>
    <r>
      <t xml:space="preserve">💡 </t>
    </r>
    <r>
      <rPr>
        <b/>
        <sz val="14"/>
        <color theme="1"/>
        <rFont val="Calibri"/>
        <family val="2"/>
        <scheme val="minor"/>
      </rPr>
      <t>Rappel essentiel</t>
    </r>
    <r>
      <rPr>
        <sz val="14"/>
        <color theme="1"/>
        <rFont val="Calibri"/>
        <family val="2"/>
        <scheme val="minor"/>
      </rPr>
      <t xml:space="preserve"> : </t>
    </r>
    <r>
      <rPr>
        <sz val="14"/>
        <color theme="1"/>
        <rFont val="Segoe Print"/>
      </rPr>
      <t xml:space="preserve"> L’échec scolaire ne détermine pas une vie</t>
    </r>
  </si>
  <si>
    <t>On peut ne pas réussir à l’école et pourtant s’épanouir pleinement dans un métier en trouvant la satisfaction du travail bien fait.</t>
  </si>
  <si>
    <t xml:space="preserve"> GN 1/ 1 </t>
  </si>
  <si>
    <t>contenants</t>
  </si>
  <si>
    <t>"de "0</t>
  </si>
  <si>
    <t>FIGER LES VOLETS ICI</t>
  </si>
  <si>
    <t>restent visibles en défilement. 🚀</t>
  </si>
  <si>
    <t xml:space="preserve"> visibles en défilement. ✅</t>
  </si>
  <si>
    <t>Figer les volets dans Excel ligne 37</t>
  </si>
  <si>
    <t xml:space="preserve">à figer </t>
  </si>
  <si>
    <t xml:space="preserve">la ligne 37) </t>
  </si>
  <si>
    <t xml:space="preserve">Fenêtre </t>
  </si>
  <si>
    <t xml:space="preserve">déroulante </t>
  </si>
  <si>
    <t xml:space="preserve">e la sélection </t>
  </si>
  <si>
    <t>1. Allez dans l’onglet Affichage.</t>
  </si>
  <si>
    <t xml:space="preserve">le figement </t>
  </si>
  <si>
    <t>1 Sélectionnez la première ligne sous</t>
  </si>
  <si>
    <t>celles</t>
  </si>
  <si>
    <t>(ex pour figer la ligne 36 sélectionnez</t>
  </si>
  <si>
    <t>2 Allez dans l’onglet Affichage du</t>
  </si>
  <si>
    <t>ruban</t>
  </si>
  <si>
    <t>3 Cliquez sur Figer les volets dans</t>
  </si>
  <si>
    <t>le groupe</t>
  </si>
  <si>
    <t>4 Choisissez Figer les volets dans</t>
  </si>
  <si>
    <t>la liste</t>
  </si>
  <si>
    <t xml:space="preserve">🔹 Résultat Les lignes situées au dessus </t>
  </si>
  <si>
    <t>2 Cliquez sur Figer les volets dans</t>
  </si>
  <si>
    <t>3 Sélectionnez Libérer les volets pour</t>
  </si>
  <si>
    <t>annuler</t>
  </si>
  <si>
    <t>🔹 Résultat Toutes les données redeviennent</t>
  </si>
  <si>
    <t>COMMENT AFFICHER LES LIGNES ET COLONNES UTILES</t>
  </si>
  <si>
    <t>❷ Figez les volets ligne 37</t>
  </si>
  <si>
    <t>❶ masquez avec la fonction Filtre</t>
  </si>
  <si>
    <t xml:space="preserve"> colonne BP les lignes inutilisées</t>
  </si>
  <si>
    <t>cliquez sur la colonne de chiffres et sélectionnez dans la barre de formule le numéro ou la lettre qui vous intéresse choisissez la police de caractères et la couleur qui vous conviennent</t>
  </si>
  <si>
    <t>❸ les colonnes principales  sont de AK à BJ</t>
  </si>
  <si>
    <t>❹ les phases de progression de Y à AI</t>
  </si>
  <si>
    <t>FIGER LES VOLETS  voir LIGNE 37</t>
  </si>
  <si>
    <t>tandis que celles de Y à AI présentent les phases de progression.</t>
  </si>
  <si>
    <t>Les colonnes à afficher pour le cadre s’étendent de AK à BJ</t>
  </si>
  <si>
    <t>COLLEZ ICI UNE PHASE DE PROGRESSION DE 8 - 13 ou 17 lignes de progression</t>
  </si>
  <si>
    <t>modèles ligne 275</t>
  </si>
  <si>
    <t>modèles ligne 371</t>
  </si>
  <si>
    <t>FAMILLE</t>
  </si>
  <si>
    <t>Ce document est structuré en trois sections :</t>
  </si>
  <si>
    <r>
      <t>Colonnes BL à CG</t>
    </r>
    <r>
      <rPr>
        <sz val="11"/>
        <color theme="1"/>
        <rFont val="Calibri"/>
        <family val="2"/>
        <scheme val="minor"/>
      </rPr>
      <t xml:space="preserve"> : Elles comprennent la table de recherche d'informations ainsi que le mode d'emploi.</t>
    </r>
  </si>
  <si>
    <t>Colonnes BL à CG : Elles comprennent la table de recherche d'informations ainsi que le mode d'emploi.</t>
  </si>
  <si>
    <t>Colonnes A à U : Ces tableaux segmentent votre texte et l'adaptent à la largeur</t>
  </si>
  <si>
    <t>Colonnes W à BJ : Il s'agit du cadre principal où vous pouvez insérer jusqu'à six "Postits" pour élaborer votre recette.</t>
  </si>
  <si>
    <t>des colonnes PHASES DE PROGRESSION. L'utilisation  est optionnelle.</t>
  </si>
  <si>
    <t>j'ai saisi "Postits" parce que Post-it est une marque déposée</t>
  </si>
  <si>
    <r>
      <t>Colonnes A à U</t>
    </r>
    <r>
      <rPr>
        <sz val="11"/>
        <color theme="1"/>
        <rFont val="Calibri"/>
        <family val="2"/>
        <scheme val="minor"/>
      </rPr>
      <t xml:space="preserve"> : Ces tableaux segmentent votre texte et l'ajustent à la largeur des colonnes. L'utilisation des </t>
    </r>
    <r>
      <rPr>
        <b/>
        <sz val="11"/>
        <color theme="1"/>
        <rFont val="Calibri"/>
        <family val="2"/>
        <scheme val="minor"/>
      </rPr>
      <t>PHASES DE PROGRESSION</t>
    </r>
    <r>
      <rPr>
        <sz val="11"/>
        <color theme="1"/>
        <rFont val="Calibri"/>
        <family val="2"/>
        <scheme val="minor"/>
      </rPr>
      <t xml:space="preserve"> est optionnelle.</t>
    </r>
  </si>
  <si>
    <r>
      <t>Colonnes W à BJ</t>
    </r>
    <r>
      <rPr>
        <sz val="11"/>
        <color theme="1"/>
        <rFont val="Calibri"/>
        <family val="2"/>
        <scheme val="minor"/>
      </rPr>
      <t xml:space="preserve"> : Il s'agit du cadre principal où vous pouvez insérer jusqu'à six notes adhésives pour élaborer votre recette.</t>
    </r>
  </si>
  <si>
    <t>Ainsi, l'expression "notes adhésives" remplace "Post-its" pour éviter toute mention de marque déposée.</t>
  </si>
  <si>
    <t>j'ai saisi"Postit" parce-que  = Post-it® est une marque déposée</t>
  </si>
  <si>
    <t xml:space="preserve">Il n’y a rien de dévalorisant à ne pas tout savoir ; une personne n’est pas jugée sur ce qu’elle ignore, </t>
  </si>
  <si>
    <t>mais sur ses compétences et la façon dont elle les met en œuvre.</t>
  </si>
  <si>
    <t>Sachant qu’un·e collaborateur·trice passe en moyenne 7 h 30 par semaine à rechercher une information sans la trouver</t>
  </si>
  <si>
    <t xml:space="preserve"> (source : Association Information et Management), il devient évident qu’une entreprise a tout intérêt à mettre en place </t>
  </si>
  <si>
    <t>un processus de gestion des connaissances (knowledge management) pour mieux maîtriser son capital informationnel.</t>
  </si>
  <si>
    <t xml:space="preserve">Ces documents sont le fruit de mon expérience en restauration collective </t>
  </si>
  <si>
    <t>ainsi que du travail de passionnés qui ont partagé leurs formules et fonctions Excel en ligne.</t>
  </si>
  <si>
    <t xml:space="preserve">Ce classeur évolutif met à votre disposition des modèles de fiches "nouvelle génération" pour concevoir facilement vos propres documents. </t>
  </si>
  <si>
    <t xml:space="preserve">Grâce à ces modèles, vous pouvez enrichir vos fiches en découpant, copiant et collant des formats, </t>
  </si>
  <si>
    <t>en ajoutant des formules et en explorant de nouvelles méthodes d’organisation de l’information.</t>
  </si>
  <si>
    <t xml:space="preserve">Vous pouvez copier et archiver facilement les "Postits" ou parties détachables  . </t>
  </si>
  <si>
    <t xml:space="preserve">Les modèles depuis 2022 permettent la saisie de quantités dans différentes unités (g, kg, L, dl, cl, ml), </t>
  </si>
  <si>
    <t xml:space="preserve">avec une conversion automatique en poids ou en volume selon le modèle utilisé. </t>
  </si>
  <si>
    <t>Cette fonctionnalité est encore plus étendue sur les fiches "cocktails".</t>
  </si>
  <si>
    <t>dans la formule figer toutes les lettres de colonnes par un     exemple COLONNE(X75)</t>
  </si>
  <si>
    <t>Que signifient les symboles (&amp;,,{, etc.) dans les formules ? – Excel</t>
  </si>
  <si>
    <t>Poids Unitaire &gt;</t>
  </si>
  <si>
    <t>Sautés de bœuf</t>
  </si>
  <si>
    <t xml:space="preserve">❷ </t>
  </si>
  <si>
    <t xml:space="preserve">❹ </t>
  </si>
  <si>
    <t xml:space="preserve">❺ </t>
  </si>
  <si>
    <t>◄  ❹ ou ❺</t>
  </si>
  <si>
    <t>collez</t>
  </si>
  <si>
    <t>Produit &gt;</t>
  </si>
  <si>
    <t xml:space="preserve">Semoule </t>
  </si>
  <si>
    <t>cru</t>
  </si>
  <si>
    <t>cuit</t>
  </si>
  <si>
    <t>❹ ou ❺</t>
  </si>
  <si>
    <t xml:space="preserve">Je vous recommande de garder ce fichier comme modèle. </t>
  </si>
  <si>
    <t>Sélectionnez les feuilles qui vous intéressent, copiez-les dans votre classeur, puis supprimez les colonnes inutiles pour vous.</t>
  </si>
  <si>
    <t>Copier une fiche Excel dans un nouveau classeur</t>
  </si>
  <si>
    <t>1️⃣ Faites un clic droit sur l’onglet de la fiche.</t>
  </si>
  <si>
    <t>2️⃣ Sélectionnez "Déplacer ou copier...".</t>
  </si>
  <si>
    <t>3️⃣ Choisissez "(nouveau classeur)", cochez "Créer une copie", puis cliquez sur OK.</t>
  </si>
  <si>
    <t>4️⃣ Dans le nouveau classeur, allez dans "Fichier" &gt; "Enregistrer sous", nommez et enregistrez le fichier.</t>
  </si>
  <si>
    <t>Votre fiche est prête à être envoyée ! ✅</t>
  </si>
  <si>
    <t>PRÉPARATIONS CHAUDES</t>
  </si>
  <si>
    <t>RÂGOUT</t>
  </si>
  <si>
    <t>PATE À BRIOCHE</t>
  </si>
  <si>
    <t>PATE À CROISSANTS</t>
  </si>
  <si>
    <t>PATE À PAIN DE MIE</t>
  </si>
  <si>
    <t>PATE À SAVARIN</t>
  </si>
  <si>
    <t>CUIDITÉS</t>
  </si>
  <si>
    <t>CRUDITÉS</t>
  </si>
  <si>
    <t>Lettres MAJUSCULES</t>
  </si>
  <si>
    <t>TEXTE EN MAJUSCULE POUR COLLER DANS VOS CELLULES ajustez la taille de police à la largeur de vos cellules</t>
  </si>
  <si>
    <t>TEXTE en minuscule POUR COLLER DANS VOS CELLULES   ajustez la taille de police à la largeur de vos cellules</t>
  </si>
  <si>
    <t>0️⃣ 1️⃣ 2️⃣ 3️⃣ 4️⃣ 5️⃣ 6️⃣ 7️⃣ 8️⃣ 9️⃣ 🔟 1️⃣1️⃣ 1️⃣2️⃣ 1️⃣3️⃣ 1️⃣4️⃣ 1️⃣5️⃣ 1️⃣6️⃣ 1️⃣7️⃣ 1️⃣8️⃣ 1️⃣9️⃣ 2️⃣0️⃣</t>
  </si>
  <si>
    <t>Mais voici une alternative en combinant les symboles disponibles :</t>
  </si>
  <si>
    <r>
      <t xml:space="preserve">Les chiffres encadrés en format carré </t>
    </r>
    <r>
      <rPr>
        <b/>
        <sz val="22"/>
        <color theme="0"/>
        <rFont val="Calibri"/>
        <family val="2"/>
        <scheme val="minor"/>
      </rPr>
      <t>(🔢)</t>
    </r>
    <r>
      <rPr>
        <sz val="22"/>
        <color theme="0"/>
        <rFont val="Calibri"/>
        <family val="2"/>
        <scheme val="minor"/>
      </rPr>
      <t xml:space="preserve"> ne vont que de </t>
    </r>
    <r>
      <rPr>
        <b/>
        <sz val="22"/>
        <color theme="0"/>
        <rFont val="Calibri"/>
        <family val="2"/>
        <scheme val="minor"/>
      </rPr>
      <t>0️⃣ à 9️⃣</t>
    </r>
    <r>
      <rPr>
        <sz val="22"/>
        <color theme="0"/>
        <rFont val="Calibri"/>
        <family val="2"/>
        <scheme val="minor"/>
      </rPr>
      <t xml:space="preserve">. Il n’existe pas de versions officielles pour </t>
    </r>
    <r>
      <rPr>
        <b/>
        <sz val="22"/>
        <color theme="0"/>
        <rFont val="Calibri"/>
        <family val="2"/>
        <scheme val="minor"/>
      </rPr>
      <t>10 à 20</t>
    </r>
    <r>
      <rPr>
        <sz val="22"/>
        <color theme="0"/>
        <rFont val="Calibri"/>
        <family val="2"/>
        <scheme val="minor"/>
      </rPr>
      <t xml:space="preserve"> en un seul caractère.</t>
    </r>
  </si>
  <si>
    <r>
      <t xml:space="preserve">Le chiffre </t>
    </r>
    <r>
      <rPr>
        <sz val="22"/>
        <color theme="0"/>
        <rFont val="Calibri"/>
        <family val="2"/>
        <scheme val="minor"/>
      </rPr>
      <t>10 utilise 🔟, et à partir de 11, j’ai combiné les chiffres disponibles pour garder une cohérence visuelle. 😊 ChatGPT</t>
    </r>
  </si>
  <si>
    <t>Dernières modifications</t>
  </si>
  <si>
    <t>Composition</t>
  </si>
  <si>
    <t>Qu'est-ce</t>
  </si>
  <si>
    <t>Mode.emploi.fiche.cadre</t>
  </si>
  <si>
    <t>Identité.des.Postis</t>
  </si>
  <si>
    <t>Identité.du.cadre</t>
  </si>
  <si>
    <t>Texte.pour.cellules</t>
  </si>
  <si>
    <t>Exemple.Mille.feuille</t>
  </si>
  <si>
    <t>Répertoire.calculable</t>
  </si>
  <si>
    <t>Exemple.de.Répertoire.simple</t>
  </si>
  <si>
    <t>Tableau.Magique.22.02.2025</t>
  </si>
  <si>
    <t>2.modèles.de.colonnes.magiques</t>
  </si>
  <si>
    <t>ChatGPT</t>
  </si>
  <si>
    <t>Vocabulaire</t>
  </si>
  <si>
    <t>Excel</t>
  </si>
  <si>
    <t>Couleurs</t>
  </si>
  <si>
    <t>_xlnm._FilterDatabase1</t>
  </si>
  <si>
    <t>_xlnm._FilterDatabase4</t>
  </si>
  <si>
    <t>_xlnm.Print_Area</t>
  </si>
  <si>
    <t>_xlnm.Print_Area10</t>
  </si>
  <si>
    <t>📌 Méthode : Utiliser Power Query pour Lister les Feuilles</t>
  </si>
  <si>
    <t>1️⃣ Accéder à Power Query</t>
  </si>
  <si>
    <r>
      <t>1. Allez dans l’onglet "Données"</t>
    </r>
    <r>
      <rPr>
        <sz val="11"/>
        <color theme="1"/>
        <rFont val="Calibri"/>
        <family val="2"/>
        <scheme val="minor"/>
      </rPr>
      <t>.</t>
    </r>
  </si>
  <si>
    <r>
      <t>2. Cliquez sur "Obtenir des données"</t>
    </r>
    <r>
      <rPr>
        <sz val="11"/>
        <color theme="1"/>
        <rFont val="Calibri"/>
        <family val="2"/>
        <scheme val="minor"/>
      </rPr>
      <t xml:space="preserve"> → </t>
    </r>
    <r>
      <rPr>
        <b/>
        <sz val="11"/>
        <color theme="1"/>
        <rFont val="Calibri"/>
        <family val="2"/>
        <scheme val="minor"/>
      </rPr>
      <t>"À partir d'une autre source"</t>
    </r>
    <r>
      <rPr>
        <sz val="11"/>
        <color theme="1"/>
        <rFont val="Calibri"/>
        <family val="2"/>
        <scheme val="minor"/>
      </rPr>
      <t xml:space="preserve"> → </t>
    </r>
    <r>
      <rPr>
        <b/>
        <sz val="11"/>
        <color theme="1"/>
        <rFont val="Calibri"/>
        <family val="2"/>
        <scheme val="minor"/>
      </rPr>
      <t>"À partir du classeur"</t>
    </r>
    <r>
      <rPr>
        <sz val="11"/>
        <color theme="1"/>
        <rFont val="Calibri"/>
        <family val="2"/>
        <scheme val="minor"/>
      </rPr>
      <t>.</t>
    </r>
  </si>
  <si>
    <r>
      <t>3. Sélectionnez votre propre fichier Excel</t>
    </r>
    <r>
      <rPr>
        <sz val="11"/>
        <color theme="1"/>
        <rFont val="Calibri"/>
        <family val="2"/>
        <scheme val="minor"/>
      </rPr>
      <t xml:space="preserve"> (oui, le même dans lequel vous travaillez).</t>
    </r>
  </si>
  <si>
    <r>
      <t>4. Cliquez sur "Importer"</t>
    </r>
    <r>
      <rPr>
        <sz val="11"/>
        <color theme="1"/>
        <rFont val="Calibri"/>
        <family val="2"/>
        <scheme val="minor"/>
      </rPr>
      <t>.</t>
    </r>
  </si>
  <si>
    <t>2️⃣ Récupérer les noms des feuilles</t>
  </si>
  <si>
    <r>
      <t xml:space="preserve">1. Une fenêtre Power Query s’ouvre et affiche </t>
    </r>
    <r>
      <rPr>
        <b/>
        <sz val="11"/>
        <color theme="1"/>
        <rFont val="Calibri"/>
        <family val="2"/>
        <scheme val="minor"/>
      </rPr>
      <t>toutes les feuilles et tables disponibles</t>
    </r>
    <r>
      <rPr>
        <sz val="11"/>
        <color theme="1"/>
        <rFont val="Calibri"/>
        <family val="2"/>
        <scheme val="minor"/>
      </rPr>
      <t>.</t>
    </r>
  </si>
  <si>
    <t>3️⃣ Filtrer uniquement les noms des feuilles</t>
  </si>
  <si>
    <t>1. Vous êtes maintenant dans l'éditeur Power Query.</t>
  </si>
  <si>
    <r>
      <t xml:space="preserve">2. Dans la première colonne (habituellement appelée </t>
    </r>
    <r>
      <rPr>
        <b/>
        <sz val="11"/>
        <color theme="1"/>
        <rFont val="Calibri"/>
        <family val="2"/>
        <scheme val="minor"/>
      </rPr>
      <t>"Nom"</t>
    </r>
    <r>
      <rPr>
        <sz val="11"/>
        <color theme="1"/>
        <rFont val="Calibri"/>
        <family val="2"/>
        <scheme val="minor"/>
      </rPr>
      <t xml:space="preserve"> ou </t>
    </r>
    <r>
      <rPr>
        <b/>
        <sz val="11"/>
        <color theme="1"/>
        <rFont val="Calibri"/>
        <family val="2"/>
        <scheme val="minor"/>
      </rPr>
      <t>"Source"</t>
    </r>
    <r>
      <rPr>
        <sz val="11"/>
        <color theme="1"/>
        <rFont val="Calibri"/>
        <family val="2"/>
        <scheme val="minor"/>
      </rPr>
      <t xml:space="preserve">), vous verrez une liste des </t>
    </r>
    <r>
      <rPr>
        <b/>
        <sz val="11"/>
        <color theme="1"/>
        <rFont val="Calibri"/>
        <family val="2"/>
        <scheme val="minor"/>
      </rPr>
      <t>feuilles du classeur</t>
    </r>
    <r>
      <rPr>
        <sz val="11"/>
        <color theme="1"/>
        <rFont val="Calibri"/>
        <family val="2"/>
        <scheme val="minor"/>
      </rPr>
      <t>.</t>
    </r>
  </si>
  <si>
    <r>
      <t>3. Supprimez les colonnes inutiles</t>
    </r>
    <r>
      <rPr>
        <sz val="11"/>
        <color theme="1"/>
        <rFont val="Calibri"/>
        <family val="2"/>
        <scheme val="minor"/>
      </rPr>
      <t xml:space="preserve"> en ne gardant que celle contenant les noms des feuilles.</t>
    </r>
  </si>
  <si>
    <r>
      <t xml:space="preserve">4. Cliquez sur </t>
    </r>
    <r>
      <rPr>
        <b/>
        <sz val="11"/>
        <color theme="1"/>
        <rFont val="Calibri"/>
        <family val="2"/>
        <scheme val="minor"/>
      </rPr>
      <t>Fermer &amp; Charger</t>
    </r>
    <r>
      <rPr>
        <sz val="11"/>
        <color theme="1"/>
        <rFont val="Calibri"/>
        <family val="2"/>
        <scheme val="minor"/>
      </rPr>
      <t xml:space="preserve"> pour insérer la liste dans une </t>
    </r>
    <r>
      <rPr>
        <b/>
        <sz val="11"/>
        <color theme="1"/>
        <rFont val="Calibri"/>
        <family val="2"/>
        <scheme val="minor"/>
      </rPr>
      <t>nouvelle feuille Excel</t>
    </r>
    <r>
      <rPr>
        <sz val="11"/>
        <color theme="1"/>
        <rFont val="Calibri"/>
        <family val="2"/>
        <scheme val="minor"/>
      </rPr>
      <t>.</t>
    </r>
  </si>
  <si>
    <t>📌 Pourquoi cette méthode ?</t>
  </si>
  <si>
    <r>
      <t xml:space="preserve">✔ </t>
    </r>
    <r>
      <rPr>
        <b/>
        <sz val="11"/>
        <color theme="1"/>
        <rFont val="Calibri"/>
        <family val="2"/>
        <scheme val="minor"/>
      </rPr>
      <t>Aucune macro VBA requise</t>
    </r>
  </si>
  <si>
    <r>
      <t xml:space="preserve">✔ </t>
    </r>
    <r>
      <rPr>
        <b/>
        <sz val="11"/>
        <color theme="1"/>
        <rFont val="Calibri"/>
        <family val="2"/>
        <scheme val="minor"/>
      </rPr>
      <t>Mise à jour automatique en rafraîchissant Power Query</t>
    </r>
  </si>
  <si>
    <r>
      <t xml:space="preserve">✔ </t>
    </r>
    <r>
      <rPr>
        <b/>
        <sz val="11"/>
        <color theme="1"/>
        <rFont val="Calibri"/>
        <family val="2"/>
        <scheme val="minor"/>
      </rPr>
      <t>Facile à utiliser même pour les débutants</t>
    </r>
  </si>
  <si>
    <t>🔄 Mettre à Jour la Liste</t>
  </si>
  <si>
    <t>💡 Une fois la liste insérée dans Excel, si vous ajoutez ou supprimez des feuilles :</t>
  </si>
  <si>
    <r>
      <t xml:space="preserve">1. Allez dans l’onglet </t>
    </r>
    <r>
      <rPr>
        <b/>
        <sz val="11"/>
        <color theme="1"/>
        <rFont val="Calibri"/>
        <family val="2"/>
        <scheme val="minor"/>
      </rPr>
      <t>Données</t>
    </r>
    <r>
      <rPr>
        <sz val="11"/>
        <color theme="1"/>
        <rFont val="Calibri"/>
        <family val="2"/>
        <scheme val="minor"/>
      </rPr>
      <t>.</t>
    </r>
  </si>
  <si>
    <r>
      <t xml:space="preserve">2. Cliquez sur </t>
    </r>
    <r>
      <rPr>
        <b/>
        <sz val="11"/>
        <color theme="1"/>
        <rFont val="Calibri"/>
        <family val="2"/>
        <scheme val="minor"/>
      </rPr>
      <t>Actualiser tout</t>
    </r>
    <r>
      <rPr>
        <sz val="11"/>
        <color theme="1"/>
        <rFont val="Calibri"/>
        <family val="2"/>
        <scheme val="minor"/>
      </rPr>
      <t>.</t>
    </r>
  </si>
  <si>
    <r>
      <t xml:space="preserve">📌 La liste se mettra à jour </t>
    </r>
    <r>
      <rPr>
        <b/>
        <sz val="11"/>
        <color theme="1"/>
        <rFont val="Calibri"/>
        <family val="2"/>
        <scheme val="minor"/>
      </rPr>
      <t>automatiquement</t>
    </r>
    <r>
      <rPr>
        <sz val="11"/>
        <color theme="1"/>
        <rFont val="Calibri"/>
        <family val="2"/>
        <scheme val="minor"/>
      </rPr>
      <t>.</t>
    </r>
  </si>
  <si>
    <t>mais il faut procéder autrement. Voici une méthode détaillée pour lister les noms de toutes les feuilles sans VBA.</t>
  </si>
  <si>
    <t xml:space="preserve">Dans Excel 2021, Power Query permet bien de récupérer les noms des feuilles d'un classeur, </t>
  </si>
  <si>
    <t>Nota.du.24.Février.2025</t>
  </si>
  <si>
    <t>ff fiche cadre 22 02 2025 xlsx</t>
  </si>
  <si>
    <t>ff_fiche_cadre_22_02_2025_xlsx</t>
  </si>
  <si>
    <t>DonnéesExternes_1</t>
  </si>
  <si>
    <t>Ensuite, personnalisez et adaptez les documents selon vos besoins.</t>
  </si>
  <si>
    <r>
      <t>2. Ne sélectionnez rien</t>
    </r>
    <r>
      <rPr>
        <sz val="11"/>
        <color theme="1"/>
        <rFont val="Calibri"/>
        <family val="2"/>
        <scheme val="minor"/>
      </rPr>
      <t xml:space="preserve"> dans la liste, mais cliquez sur un nom puis cliquez en bas sur </t>
    </r>
    <r>
      <rPr>
        <b/>
        <sz val="11"/>
        <color theme="1"/>
        <rFont val="Calibri"/>
        <family val="2"/>
        <scheme val="minor"/>
      </rPr>
      <t>"Transformer les données"</t>
    </r>
    <r>
      <rPr>
        <sz val="11"/>
        <color theme="1"/>
        <rFont val="Calibri"/>
        <family val="2"/>
        <scheme val="minor"/>
      </rPr>
      <t>.</t>
    </r>
  </si>
  <si>
    <t>Avec VBA (Compatible Excel 2016, 2019, 2021, 365)</t>
  </si>
  <si>
    <r>
      <t xml:space="preserve">Si vous utilisez une version </t>
    </r>
    <r>
      <rPr>
        <b/>
        <sz val="11"/>
        <color theme="1"/>
        <rFont val="Calibri"/>
        <family val="2"/>
        <scheme val="minor"/>
      </rPr>
      <t>plus ancienne d'Excel (2016, 2019, 2021)</t>
    </r>
    <r>
      <rPr>
        <sz val="11"/>
        <color theme="1"/>
        <rFont val="Calibri"/>
        <family val="2"/>
        <scheme val="minor"/>
      </rPr>
      <t xml:space="preserve">, ajoutez ce </t>
    </r>
    <r>
      <rPr>
        <b/>
        <sz val="11"/>
        <color theme="1"/>
        <rFont val="Calibri"/>
        <family val="2"/>
        <scheme val="minor"/>
      </rPr>
      <t>code VBA</t>
    </r>
    <r>
      <rPr>
        <sz val="11"/>
        <color theme="1"/>
        <rFont val="Calibri"/>
        <family val="2"/>
        <scheme val="minor"/>
      </rPr>
      <t xml:space="preserve"> :</t>
    </r>
  </si>
  <si>
    <t>Étape 1️⃣ : Ouvrir l'éditeur VBA</t>
  </si>
  <si>
    <r>
      <t xml:space="preserve">1. Appuyez sur </t>
    </r>
    <r>
      <rPr>
        <sz val="10"/>
        <color theme="1"/>
        <rFont val="Arial Unicode MS"/>
      </rPr>
      <t>ALT + F11</t>
    </r>
    <r>
      <rPr>
        <sz val="11"/>
        <color theme="1"/>
        <rFont val="Calibri"/>
        <family val="2"/>
        <scheme val="minor"/>
      </rPr>
      <t xml:space="preserve"> pour ouvrir l'éditeur VBA.</t>
    </r>
  </si>
  <si>
    <r>
      <t xml:space="preserve">2. Allez dans </t>
    </r>
    <r>
      <rPr>
        <b/>
        <sz val="11"/>
        <color theme="1"/>
        <rFont val="Calibri"/>
        <family val="2"/>
        <scheme val="minor"/>
      </rPr>
      <t>Insertion &gt; Module</t>
    </r>
    <r>
      <rPr>
        <sz val="11"/>
        <color theme="1"/>
        <rFont val="Calibri"/>
        <family val="2"/>
        <scheme val="minor"/>
      </rPr>
      <t>.</t>
    </r>
  </si>
  <si>
    <t>Étape 2️⃣ : Ajouter le code VBA suivant</t>
  </si>
  <si>
    <t>Sub ListerNomsFeuilles()</t>
  </si>
  <si>
    <t xml:space="preserve">    Dim ws As Worksheet</t>
  </si>
  <si>
    <t xml:space="preserve">    Dim i As Integer</t>
  </si>
  <si>
    <t xml:space="preserve">    i = 1</t>
  </si>
  <si>
    <t xml:space="preserve">    For Each ws In ThisWorkbook.Sheets</t>
  </si>
  <si>
    <t xml:space="preserve">        Sheets(1).Cells(i, 1).Value = ws.Name</t>
  </si>
  <si>
    <t xml:space="preserve">        i = i + 1</t>
  </si>
  <si>
    <t xml:space="preserve">    Next ws</t>
  </si>
  <si>
    <t>End Sub</t>
  </si>
  <si>
    <t>Étape 3️⃣ : Exécuter la macro</t>
  </si>
  <si>
    <r>
      <t>1. Fermez l'éditeur VBA (</t>
    </r>
    <r>
      <rPr>
        <sz val="10"/>
        <color theme="1"/>
        <rFont val="Arial Unicode MS"/>
      </rPr>
      <t>ALT + Q</t>
    </r>
    <r>
      <rPr>
        <sz val="11"/>
        <color theme="1"/>
        <rFont val="Calibri"/>
        <family val="2"/>
        <scheme val="minor"/>
      </rPr>
      <t>).</t>
    </r>
  </si>
  <si>
    <r>
      <t xml:space="preserve">2. Allez dans </t>
    </r>
    <r>
      <rPr>
        <b/>
        <sz val="11"/>
        <color theme="1"/>
        <rFont val="Calibri"/>
        <family val="2"/>
        <scheme val="minor"/>
      </rPr>
      <t>Développeur &gt; Macros</t>
    </r>
    <r>
      <rPr>
        <sz val="11"/>
        <color theme="1"/>
        <rFont val="Calibri"/>
        <family val="2"/>
        <scheme val="minor"/>
      </rPr>
      <t xml:space="preserve"> et exécutez </t>
    </r>
    <r>
      <rPr>
        <sz val="10"/>
        <color theme="1"/>
        <rFont val="Arial Unicode MS"/>
      </rPr>
      <t>ListerNomsFeuilles</t>
    </r>
    <r>
      <rPr>
        <sz val="11"/>
        <color theme="1"/>
        <rFont val="Calibri"/>
        <family val="2"/>
        <scheme val="minor"/>
      </rPr>
      <t>.</t>
    </r>
  </si>
  <si>
    <r>
      <t xml:space="preserve">3. La </t>
    </r>
    <r>
      <rPr>
        <b/>
        <sz val="11"/>
        <color theme="1"/>
        <rFont val="Calibri"/>
        <family val="2"/>
        <scheme val="minor"/>
      </rPr>
      <t>liste des feuilles</t>
    </r>
    <r>
      <rPr>
        <sz val="11"/>
        <color theme="1"/>
        <rFont val="Calibri"/>
        <family val="2"/>
        <scheme val="minor"/>
      </rPr>
      <t xml:space="preserve"> apparaîtra en colonne </t>
    </r>
    <r>
      <rPr>
        <sz val="10"/>
        <color theme="1"/>
        <rFont val="Arial Unicode MS"/>
      </rPr>
      <t>A</t>
    </r>
    <r>
      <rPr>
        <sz val="11"/>
        <color theme="1"/>
        <rFont val="Calibri"/>
        <family val="2"/>
        <scheme val="minor"/>
      </rPr>
      <t xml:space="preserve"> de la première feuille.</t>
    </r>
  </si>
  <si>
    <r>
      <t xml:space="preserve">📌 </t>
    </r>
    <r>
      <rPr>
        <b/>
        <sz val="11"/>
        <color theme="1"/>
        <rFont val="Calibri"/>
        <family val="2"/>
        <scheme val="minor"/>
      </rPr>
      <t>Avantage :</t>
    </r>
    <r>
      <rPr>
        <sz val="11"/>
        <color theme="1"/>
        <rFont val="Calibri"/>
        <family val="2"/>
        <scheme val="minor"/>
      </rPr>
      <t xml:space="preserve"> Fonctionne sur toutes les versions d'Excel.</t>
    </r>
  </si>
  <si>
    <r>
      <t xml:space="preserve">📌 </t>
    </r>
    <r>
      <rPr>
        <b/>
        <sz val="11"/>
        <color theme="1"/>
        <rFont val="Calibri"/>
        <family val="2"/>
        <scheme val="minor"/>
      </rPr>
      <t>Inconvénient :</t>
    </r>
    <r>
      <rPr>
        <sz val="11"/>
        <color theme="1"/>
        <rFont val="Calibri"/>
        <family val="2"/>
        <scheme val="minor"/>
      </rPr>
      <t xml:space="preserve"> Doit être exécuté manuellement.</t>
    </r>
  </si>
  <si>
    <r>
      <t xml:space="preserve">💡 </t>
    </r>
    <r>
      <rPr>
        <b/>
        <sz val="11"/>
        <color theme="1"/>
        <rFont val="Calibri"/>
        <family val="2"/>
        <scheme val="minor"/>
      </rPr>
      <t xml:space="preserve">Si vous avez Excel 365, utilisez la méthode </t>
    </r>
    <r>
      <rPr>
        <b/>
        <sz val="10"/>
        <color theme="1"/>
        <rFont val="Arial Unicode MS"/>
      </rPr>
      <t>INDEX()</t>
    </r>
    <r>
      <rPr>
        <b/>
        <sz val="11"/>
        <color theme="1"/>
        <rFont val="Calibri"/>
        <family val="2"/>
        <scheme val="minor"/>
      </rPr>
      <t>.</t>
    </r>
  </si>
  <si>
    <t xml:space="preserve"> Sinon, le VBA est la meilleure option pour les versions antérieures. 🚀😊</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</si>
  <si>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</si>
  <si>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</si>
  <si>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</si>
  <si>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</si>
  <si>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</si>
  <si>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</si>
  <si>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</si>
  <si>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</si>
  <si>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</si>
  <si>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</si>
  <si>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</si>
  <si>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</si>
  <si>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</si>
  <si>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</si>
  <si>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</si>
  <si>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</si>
  <si>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</si>
  <si>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</si>
  <si>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</si>
  <si>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</si>
  <si>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</si>
  <si>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</si>
  <si>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</si>
  <si>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</si>
  <si>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</si>
  <si>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</si>
  <si>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</si>
  <si>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</si>
  <si>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</si>
  <si>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</si>
  <si>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</si>
  <si>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</si>
  <si>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</si>
  <si>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</si>
  <si>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</si>
  <si>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</si>
  <si>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</si>
  <si>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</si>
  <si>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</si>
  <si>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</si>
  <si>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</si>
  <si>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</si>
  <si>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</si>
  <si>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</si>
  <si>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</si>
  <si>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</si>
  <si>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</si>
  <si>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</si>
  <si>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</si>
  <si>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</si>
  <si>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</si>
  <si>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</si>
  <si>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</si>
  <si>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 xml:space="preserve"> ⓑ</t>
  </si>
  <si>
    <t>ⓒ</t>
  </si>
  <si>
    <t>ⓓ</t>
  </si>
  <si>
    <t>ⓔ</t>
  </si>
  <si>
    <t>ⓕ</t>
  </si>
  <si>
    <t xml:space="preserve"> ⓕ</t>
  </si>
  <si>
    <t>ⓗ</t>
  </si>
  <si>
    <t>ⓘ</t>
  </si>
  <si>
    <t>ⓙ</t>
  </si>
  <si>
    <t>ⓚ</t>
  </si>
  <si>
    <t>ⓛ</t>
  </si>
  <si>
    <t>ⓜ</t>
  </si>
  <si>
    <t>ⓝ</t>
  </si>
  <si>
    <t xml:space="preserve"> ⓞ</t>
  </si>
  <si>
    <t>ⓟ</t>
  </si>
  <si>
    <t>ⓠ</t>
  </si>
  <si>
    <t>ⓡ</t>
  </si>
  <si>
    <t>ⓣ</t>
  </si>
  <si>
    <t>ⓤ</t>
  </si>
  <si>
    <t xml:space="preserve"> ⓥ</t>
  </si>
  <si>
    <t>ⓦ</t>
  </si>
  <si>
    <t>ⓧ</t>
  </si>
  <si>
    <t>ⓨ</t>
  </si>
  <si>
    <t>ⓩ</t>
  </si>
  <si>
    <t xml:space="preserve"> Ⓓ</t>
  </si>
  <si>
    <t>Ⓔ</t>
  </si>
  <si>
    <t>Ⓕ</t>
  </si>
  <si>
    <t>Ⓖ</t>
  </si>
  <si>
    <t>Ⓗ</t>
  </si>
  <si>
    <t>Ⓘ</t>
  </si>
  <si>
    <t>Ⓙ</t>
  </si>
  <si>
    <t>Ⓚ</t>
  </si>
  <si>
    <t>Ⓛ</t>
  </si>
  <si>
    <t>Ⓜ</t>
  </si>
  <si>
    <t>⓿</t>
  </si>
  <si>
    <t>Ⓝ</t>
  </si>
  <si>
    <t>Ⓞ</t>
  </si>
  <si>
    <t>Ⓟ</t>
  </si>
  <si>
    <t>Ⓠ</t>
  </si>
  <si>
    <t>Ⓡ</t>
  </si>
  <si>
    <t>Ⓢ</t>
  </si>
  <si>
    <t>Ⓣ</t>
  </si>
  <si>
    <t>Ⓤ</t>
  </si>
  <si>
    <t>Ⓥ</t>
  </si>
  <si>
    <t>Ⓦ</t>
  </si>
  <si>
    <t>Ⓧ</t>
  </si>
  <si>
    <t>Ⓩ</t>
  </si>
  <si>
    <t>⓪</t>
  </si>
  <si>
    <t>①</t>
  </si>
  <si>
    <t>②</t>
  </si>
  <si>
    <t>⑥</t>
  </si>
  <si>
    <t>⑦</t>
  </si>
  <si>
    <t>⑨</t>
  </si>
  <si>
    <t>⑩</t>
  </si>
  <si>
    <t>⑪</t>
  </si>
  <si>
    <t>⑫</t>
  </si>
  <si>
    <t>⑬</t>
  </si>
  <si>
    <t>⑭</t>
  </si>
  <si>
    <t>⑮</t>
  </si>
  <si>
    <t>⑯</t>
  </si>
  <si>
    <t>⑰</t>
  </si>
  <si>
    <t>⑱</t>
  </si>
  <si>
    <t>⑲</t>
  </si>
  <si>
    <t>⑳</t>
  </si>
  <si>
    <t xml:space="preserve">0️⃣ </t>
  </si>
  <si>
    <t xml:space="preserve">1️⃣ </t>
  </si>
  <si>
    <t>2️⃣</t>
  </si>
  <si>
    <t xml:space="preserve">3️⃣ </t>
  </si>
  <si>
    <t>4️⃣</t>
  </si>
  <si>
    <t xml:space="preserve"> 5️⃣ </t>
  </si>
  <si>
    <t xml:space="preserve">6️⃣ </t>
  </si>
  <si>
    <t xml:space="preserve">7️⃣ </t>
  </si>
  <si>
    <t xml:space="preserve">8️⃣ </t>
  </si>
  <si>
    <t xml:space="preserve">9️⃣ </t>
  </si>
  <si>
    <t>🔟</t>
  </si>
  <si>
    <t xml:space="preserve">1️⃣1️⃣ </t>
  </si>
  <si>
    <t>1️⃣2️⃣</t>
  </si>
  <si>
    <t>1️⃣3️⃣</t>
  </si>
  <si>
    <t>1️⃣4️⃣</t>
  </si>
  <si>
    <t>1️⃣5️⃣</t>
  </si>
  <si>
    <t>1️⃣6️⃣</t>
  </si>
  <si>
    <t>1️⃣7️⃣</t>
  </si>
  <si>
    <t>1️⃣8️⃣</t>
  </si>
  <si>
    <t>1️⃣9️⃣</t>
  </si>
  <si>
    <t>2️⃣0️⃣</t>
  </si>
  <si>
    <t>MODIFIEZ L'AFFICHAGE 75% ou 100%</t>
  </si>
  <si>
    <t xml:space="preserve">Collez les recettes récupérées sur le net dans le brouillon </t>
  </si>
  <si>
    <t>MODÈLES DE POSTITS POUR CADRE</t>
  </si>
  <si>
    <t>Transmission.des.savoirs.2025</t>
  </si>
  <si>
    <t>Modèle.fiche.cadre</t>
  </si>
  <si>
    <t>Modèles.Postits</t>
  </si>
  <si>
    <t>Découper.du.texte</t>
  </si>
  <si>
    <t>_xlnm._FilterDatabase6</t>
  </si>
  <si>
    <t>_xlnm.Print_Area9</t>
  </si>
  <si>
    <t>Identité.des.Postits</t>
  </si>
  <si>
    <t>Famille à coller</t>
  </si>
  <si>
    <t>◄ Masquez ces 3 colonnes</t>
  </si>
  <si>
    <t>vous pouvez collez des cellules</t>
  </si>
  <si>
    <t>colorées voir feuille</t>
  </si>
  <si>
    <t>MODÈLE 7 LIGNES</t>
  </si>
  <si>
    <t>lignes de progression ou d'observations</t>
  </si>
  <si>
    <t>MODÈLE 8 LIGNES</t>
  </si>
  <si>
    <t>Lien Auteur @</t>
  </si>
  <si>
    <t>Je vous ai collé différents modèles de postits pour faire un test.</t>
  </si>
  <si>
    <t>imprimables</t>
  </si>
  <si>
    <t>Lignes masquées</t>
  </si>
  <si>
    <t>Colonnes Visibles</t>
  </si>
  <si>
    <t>Colonnes Masquées</t>
  </si>
  <si>
    <t>Total colonnes</t>
  </si>
  <si>
    <t>Récupérez les formules des colonnes B à G pour vos documents</t>
  </si>
  <si>
    <t>Ce document vous permet d'archiver et de recalculer des quantités colonnes AF et AH</t>
  </si>
  <si>
    <t>Avec les valeurs des "Postits"   recalculez de nouvelles quantités   dans les colonnes fond jaune</t>
  </si>
  <si>
    <t>en saisissant ❿ Vos Références colonne AF</t>
  </si>
  <si>
    <t>et ⓫ Dupliquée pour &gt; par ligne de produit colonne AH</t>
  </si>
  <si>
    <t>format =0\ "lignes"</t>
  </si>
  <si>
    <t xml:space="preserve">Saisissez ⑬  % Perte et / ou ⑬ Prix          </t>
  </si>
  <si>
    <t>comment  MASQUER Lien &gt;</t>
  </si>
  <si>
    <t>VOUS POUVEZ MASQUER CES 6 COLONNES</t>
  </si>
  <si>
    <t>Collez LES "POSTITS QUANTITÉS"  dans ces colonnes et filtrez colonnes B à G</t>
  </si>
  <si>
    <t xml:space="preserve">Lorsque vous masquez des lignes ou colonnes </t>
  </si>
  <si>
    <t>cellule gomme &gt;</t>
  </si>
  <si>
    <t>ensuite supprimez le mot "gomme."</t>
  </si>
  <si>
    <t>appuyez sur la touche F9 pour forcer Excel à recalculer</t>
  </si>
  <si>
    <t>Vous pouvez</t>
  </si>
  <si>
    <t>▼    Masquer ces 5 colonnes       ▼</t>
  </si>
  <si>
    <t xml:space="preserve">▼  </t>
  </si>
  <si>
    <t>Masquer ces 5 colonnes</t>
  </si>
  <si>
    <t>① Collez LES "POSTITS" dans les colonnes H à AD</t>
  </si>
  <si>
    <t>② recalculez de nouvelles quantités dans les colonnes fond jaune</t>
  </si>
  <si>
    <t>③ en saisissant ❿ Vos Références colonne T</t>
  </si>
  <si>
    <t>④ et ⓫ Dupliquée pour &gt; par ligne de produit colonne V</t>
  </si>
  <si>
    <t xml:space="preserve">⑤  Saisissez ⑬  % Perte et / ou ⑬ Prix          </t>
  </si>
  <si>
    <t>⑥ pour vos recherches vous pouvez filtrer les colonnes B à G</t>
  </si>
  <si>
    <t xml:space="preserve">⑦ colonne AG   Vous pouvez Indiquez le nom de la recette Mère si vous collez plusieurs "Postits" relatifs à une même préparation. Exemple : </t>
  </si>
  <si>
    <t>◄  collez cette ligne entre les fiches pour le filtre colonne A</t>
  </si>
  <si>
    <r>
      <t xml:space="preserve"> de </t>
    </r>
    <r>
      <rPr>
        <b/>
        <sz val="12"/>
        <color theme="1"/>
        <rFont val="Calibri"/>
        <family val="2"/>
        <scheme val="minor"/>
      </rPr>
      <t>sauces, de garnitures, de charcuteries</t>
    </r>
    <r>
      <rPr>
        <sz val="12"/>
        <color theme="1"/>
        <rFont val="Calibri"/>
        <family val="2"/>
        <scheme val="minor"/>
      </rPr>
      <t>, ou encore d'une même recette pour les comparer selon différents auteurs.</t>
    </r>
  </si>
  <si>
    <t>le Coefficient colonne 10 vous permet d'augmenter</t>
  </si>
  <si>
    <t xml:space="preserve">Vous pouvez détourner l'utilisation de la colonne Coefficient en augmentant </t>
  </si>
  <si>
    <t xml:space="preserve">ou  diminuant pour faire varier le poids d'un aliment  sans recommencer </t>
  </si>
  <si>
    <t>une nouvelle fiche</t>
  </si>
  <si>
    <t>Vous pouvez également saisir la valeur 0 zéro pour un aliment allergène</t>
  </si>
  <si>
    <t xml:space="preserve">selon convives ou supprimer un ingrédient piment ou autres par exemple </t>
  </si>
  <si>
    <t xml:space="preserve">❿ Vos Références   en fonction de vos convives vous estimez cette recette pour combien </t>
  </si>
  <si>
    <t xml:space="preserve">⓫ C'est la valeur saisie dans cette cellule qu'Excel va utiliser pour </t>
  </si>
  <si>
    <t xml:space="preserve">dupliquer la recette avec la valeur </t>
  </si>
  <si>
    <t>Voila vite fait un projet que vous pouvez développer selon vos besoins</t>
  </si>
  <si>
    <t>Faites évoluer ces documents et partagez vos savoir-faire, afin qu’ils bénéficient au plus grand nombre, quel que soit celui qui les reprend.</t>
  </si>
  <si>
    <t>Rappel :</t>
  </si>
  <si>
    <t>exemple = 256 (nombre formé de trois chiffres : 2, 5, 6)</t>
  </si>
  <si>
    <t>Je vous en souhaite une bonne utilisation.  Joël Leboucher 2025</t>
  </si>
  <si>
    <t>MODÈLE 11 LIGNES</t>
  </si>
  <si>
    <t>Traçabilité : collez les étiquettes produits au verso de cette feuille imprimée</t>
  </si>
  <si>
    <t>g de sucre</t>
  </si>
  <si>
    <t>g de fraises</t>
  </si>
  <si>
    <t xml:space="preserve">et découpez le texte trop long dans le tableau </t>
  </si>
  <si>
    <t>Copiez le texte découpé et collez le dans votre fiche - Collage spécial 1.2.3 valeurs</t>
  </si>
  <si>
    <t>Ajustez la largeur des colonnes ►</t>
  </si>
  <si>
    <t>Attention il faut que la police et la taille de police soit identique sur les deux documents</t>
  </si>
  <si>
    <t>lignes découpées</t>
  </si>
  <si>
    <t xml:space="preserve"> Saisissez ou coller les lignes que vous voulez découper dans ces 2 lignes ▼</t>
  </si>
  <si>
    <t>ajoutez les largeurs des colonnes du postit avec la fonction somme</t>
  </si>
  <si>
    <t>Largeur du postit</t>
  </si>
  <si>
    <t xml:space="preserve"> Saisissez ou coller le texte que vous voulez couper dans cette colonne ▼  </t>
  </si>
  <si>
    <t xml:space="preserve">avec une police Calibri taille 11 vous aurez davantage de caractères par lignes à vous de choisir votre police </t>
  </si>
  <si>
    <t>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t>
  </si>
  <si>
    <t>► Saisissez ou coller les lignes du brouillon que vous voulez couper dans ces 4 lignes</t>
  </si>
  <si>
    <t xml:space="preserve"> et saisissez un nombre de caractères pour que le texte ne déborde pas de la colonne</t>
  </si>
  <si>
    <t>►Police  choisissez celle qui vous convient</t>
  </si>
  <si>
    <t>pour aérer le texte vous pouvez collez le triangle rouge dans une ligne ci-dessus ou dans les Phases de progression</t>
  </si>
  <si>
    <t>Vous pouvez soit réduire la quantité de caractères à supprimer, soit enlever une ligne</t>
  </si>
  <si>
    <t>lignes en trop pas assez de lignes dans le Postit</t>
  </si>
  <si>
    <t xml:space="preserve">lignes découpées &gt; réduisez le texte ou le nombre de lignes </t>
  </si>
  <si>
    <t>82 largeurs conseillées</t>
  </si>
  <si>
    <t>Utilisez le pinceau pour reproduire la police</t>
  </si>
  <si>
    <t>Police calibri 12</t>
  </si>
  <si>
    <t>Police Arial 12</t>
  </si>
  <si>
    <t>Police Garamond 12</t>
  </si>
  <si>
    <t>Police Cambria 12</t>
  </si>
  <si>
    <t>Police Verdana 12</t>
  </si>
  <si>
    <t>Police Segoe UI Light 12</t>
  </si>
  <si>
    <t>Police Lucida Calligraphy 12</t>
  </si>
  <si>
    <t>Police Lucida Handwriting 12</t>
  </si>
  <si>
    <t>dernière mise à jour 19 Mars 2025</t>
  </si>
  <si>
    <t>Dernière mise à jour : 19 Mars 2025</t>
  </si>
  <si>
    <t>7  - 12 -20 lignes de produits Modèles au poids colonnes O et Q saisissez les poids qui vous conviennent</t>
  </si>
  <si>
    <t xml:space="preserve">Pour masquer les lignes vides </t>
  </si>
  <si>
    <t>1 - Positionnez vous sur la cellule rouge</t>
  </si>
  <si>
    <t xml:space="preserve">    ▼</t>
  </si>
  <si>
    <t xml:space="preserve">       Masquer ces 4 colonnes</t>
  </si>
  <si>
    <t>N° 1</t>
  </si>
  <si>
    <t>Filtre</t>
  </si>
  <si>
    <t>&lt; colonnes &gt;</t>
  </si>
  <si>
    <t>Col.12</t>
  </si>
  <si>
    <t>Col.13</t>
  </si>
  <si>
    <t>Col.16</t>
  </si>
  <si>
    <t>Col.17</t>
  </si>
  <si>
    <t>Col.18</t>
  </si>
  <si>
    <t>Col.22</t>
  </si>
  <si>
    <t>Col.23</t>
  </si>
  <si>
    <t>Poids SANS coef.</t>
  </si>
  <si>
    <t>Poids AVEC coef.</t>
  </si>
  <si>
    <t>Poids Auteur AVEC coef.</t>
  </si>
  <si>
    <t>C:\Users\Joel\Desktop\CHANTIER\recettes\[ff.97.recettes de stephane.OK.27.09.xlsx]Feuil4</t>
  </si>
  <si>
    <t>N° 2</t>
  </si>
  <si>
    <t>saisissez le poids</t>
  </si>
  <si>
    <t>qui vous convient</t>
  </si>
  <si>
    <t>V.INAO(s)</t>
  </si>
  <si>
    <t>N° 3</t>
  </si>
  <si>
    <t>ce document vous permet de calculer les recettes au poids avec ou sans coéfficient</t>
  </si>
  <si>
    <t>BONUS du 21 Mars 2025 Modèles de fiches au poids</t>
  </si>
  <si>
    <t>▲ poids arrondis ce qui explique le décalage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</si>
</sst>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164" formatCode="0.000&quot; Kg&quot;"/>
    <numFmt numFmtId="165" formatCode="0.0"/>
    <numFmt numFmtId="166" formatCode="0&quot;%&quot;"/>
    <numFmt numFmtId="167" formatCode="0&quot; Kg&quot;"/>
    <numFmt numFmtId="168" formatCode="#,##0.0&quot; grs&quot;"/>
    <numFmt numFmtId="169" formatCode="0.000"/>
    <numFmt numFmtId="170" formatCode="#,##0.0"/>
    <numFmt numFmtId="171" formatCode="0&quot; g&quot;"/>
    <numFmt numFmtId="172" formatCode="0&quot; H&quot;"/>
    <numFmt numFmtId="173" formatCode="0.00\ &quot; cm³&quot;"/>
    <numFmt numFmtId="174" formatCode="_-* #,##0.00\ [$€-40C]_-;\-* #,##0.00\ [$€-40C]_-;_-* &quot;-&quot;??\ [$€-40C]_-;_-@_-"/>
    <numFmt numFmtId="175" formatCode="#,##0.00\ &quot;€&quot;"/>
    <numFmt numFmtId="176" formatCode="0.0&quot; %&quot;"/>
    <numFmt numFmtId="177" formatCode="0.00&quot; Kg&quot;"/>
    <numFmt numFmtId="178" formatCode="&quot;=UNICAR(128269)&quot;"/>
    <numFmt numFmtId="179" formatCode="#,##0&quot; gr&quot;"/>
    <numFmt numFmtId="180" formatCode="#,##0.000&quot; kg&quot;"/>
    <numFmt numFmtId="181" formatCode="&quot;de &quot;#,##0.000&quot; kg&quot;"/>
    <numFmt numFmtId="182" formatCode="&quot;de &quot;0.00&quot; Kg&quot;"/>
    <numFmt numFmtId="183" formatCode="0.000\K\g"/>
    <numFmt numFmtId="184" formatCode="&quot;Poids portion&quot;\ 0.000&quot; Kg&quot;"/>
    <numFmt numFmtId="185" formatCode="#,##0&quot; cl&quot;"/>
    <numFmt numFmtId="186" formatCode="0.000\ &quot; dm³&quot;"/>
    <numFmt numFmtId="187" formatCode="0.000&quot; L&quot;"/>
    <numFmt numFmtId="188" formatCode="0&quot; lignes&quot;"/>
    <numFmt numFmtId="189" formatCode="0&quot; jours&quot;"/>
    <numFmt numFmtId="190" formatCode="&quot;N° &quot;0"/>
    <numFmt numFmtId="191" formatCode="&quot;Col.&quot;0"/>
    <numFmt numFmtId="192" formatCode="0.0&quot; mm&quot;"/>
    <numFmt numFmtId="193" formatCode="0.00&quot; cm&quot;"/>
    <numFmt numFmtId="194" formatCode="0.00\ &quot; cm²&quot;"/>
    <numFmt numFmtId="195" formatCode="&quot;Actif&quot;;&quot;Actif&quot;;&quot;Inactif&quot;"/>
    <numFmt numFmtId="196" formatCode="&quot;Vrai&quot;;&quot;Vrai&quot;;&quot;Faux&quot;"/>
    <numFmt numFmtId="197" formatCode="0.0&quot; Kg&quot;"/>
    <numFmt numFmtId="198" formatCode="&quot;de &quot;0"/>
    <numFmt numFmtId="199" formatCode="0.00&quot;Kg&quot;"/>
    <numFmt numFmtId="200" formatCode="0.0%"/>
    <numFmt numFmtId="201" formatCode="0.000&quot;Kg&quot;"/>
    <numFmt numFmtId="202" formatCode="0.0000"/>
    <numFmt numFmtId="203" formatCode="dddd\ dd\ mmmm\ yyyy\ hh:mm"/>
    <numFmt numFmtId="204" formatCode="0&quot; ml&quot;"/>
    <numFmt numFmtId="205" formatCode="0.00&quot; ml&quot;"/>
    <numFmt numFmtId="206" formatCode="0.00000&quot; L&quot;"/>
    <numFmt numFmtId="207" formatCode="0.0000&quot; L&quot;"/>
    <numFmt numFmtId="208" formatCode="0.0&quot; ml&quot;"/>
    <numFmt numFmtId="209" formatCode="0.00000&quot;Kg&quot;"/>
    <numFmt numFmtId="210" formatCode="0.00&quot; g&quot;"/>
    <numFmt numFmtId="211" formatCode="0&quot; car.&quot;"/>
    <numFmt numFmtId="212" formatCode="[$-F800]dddd\,\ mmmm\ dd\,\ yyyy"/>
    <numFmt numFmtId="213" formatCode="[$-40C]d\-mmm\-yy;@"/>
    <numFmt numFmtId="214" formatCode="0\ &quot;lignes&quot;"/>
    <numFmt numFmtId="215" formatCode="#,##0.00&quot; kg&quot;"/>
    <numFmt numFmtId="216" formatCode="#,##0.0&quot; kg&quot;"/>
  </numFmts>
  <fonts count="412">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8"/>
      <color theme="0"/>
      <name val="Calibri"/>
      <family val="2"/>
      <scheme val="minor"/>
    </font>
    <font>
      <b/>
      <sz val="10"/>
      <name val="Calibri"/>
      <family val="2"/>
      <scheme val="minor"/>
    </font>
    <font>
      <sz val="8"/>
      <color theme="0" tint="-0.249977111117893"/>
      <name val="Calibri"/>
      <family val="2"/>
      <scheme val="minor"/>
    </font>
    <font>
      <b/>
      <sz val="12"/>
      <name val="Calibri"/>
      <family val="2"/>
      <scheme val="minor"/>
    </font>
    <font>
      <sz val="12"/>
      <color theme="1"/>
      <name val="Calibri"/>
      <family val="2"/>
      <scheme val="minor"/>
    </font>
    <font>
      <sz val="8"/>
      <color theme="0" tint="-0.14999847407452621"/>
      <name val="Calibri"/>
      <family val="2"/>
      <scheme val="minor"/>
    </font>
    <font>
      <b/>
      <sz val="14"/>
      <name val="Calibri"/>
      <family val="2"/>
      <scheme val="minor"/>
    </font>
    <font>
      <b/>
      <sz val="12"/>
      <color theme="0"/>
      <name val="Calibri"/>
      <family val="2"/>
      <scheme val="minor"/>
    </font>
    <font>
      <sz val="12"/>
      <name val="Calibri"/>
      <family val="2"/>
      <scheme val="minor"/>
    </font>
    <font>
      <sz val="10"/>
      <name val="MS Sans Serif"/>
      <family val="2"/>
    </font>
    <font>
      <sz val="11"/>
      <name val="Calibri"/>
      <family val="2"/>
      <scheme val="minor"/>
    </font>
    <font>
      <sz val="9"/>
      <color theme="0"/>
      <name val="Calibri"/>
      <family val="2"/>
      <scheme val="minor"/>
    </font>
    <font>
      <b/>
      <sz val="12"/>
      <color rgb="FFC00000"/>
      <name val="Calibri"/>
      <family val="2"/>
      <scheme val="minor"/>
    </font>
    <font>
      <b/>
      <sz val="11"/>
      <name val="Calibri"/>
      <family val="2"/>
      <scheme val="minor"/>
    </font>
    <font>
      <sz val="11"/>
      <color rgb="FF0033CC"/>
      <name val="Calibri"/>
      <family val="2"/>
      <scheme val="minor"/>
    </font>
    <font>
      <b/>
      <sz val="12"/>
      <color rgb="FF0033CC"/>
      <name val="Calibri"/>
      <family val="2"/>
      <scheme val="minor"/>
    </font>
    <font>
      <b/>
      <sz val="11"/>
      <color rgb="FF0033CC"/>
      <name val="Calibri"/>
      <family val="2"/>
      <scheme val="minor"/>
    </font>
    <font>
      <sz val="9"/>
      <color theme="1" tint="0.499984740745262"/>
      <name val="Calibri"/>
      <family val="2"/>
      <scheme val="minor"/>
    </font>
    <font>
      <sz val="10"/>
      <name val="Calibri"/>
      <family val="2"/>
      <scheme val="minor"/>
    </font>
    <font>
      <sz val="11"/>
      <color theme="9" tint="-0.499984740745262"/>
      <name val="Calibri"/>
      <family val="2"/>
      <scheme val="minor"/>
    </font>
    <font>
      <sz val="8"/>
      <color theme="0" tint="-0.499984740745262"/>
      <name val="Calibri"/>
      <family val="2"/>
      <scheme val="minor"/>
    </font>
    <font>
      <sz val="9"/>
      <name val="Calibri"/>
      <family val="2"/>
      <scheme val="minor"/>
    </font>
    <font>
      <b/>
      <sz val="12"/>
      <color theme="9" tint="-0.499984740745262"/>
      <name val="Calibri"/>
      <family val="2"/>
      <scheme val="minor"/>
    </font>
    <font>
      <sz val="12"/>
      <color rgb="FF0033CC"/>
      <name val="Calibri"/>
      <family val="2"/>
      <scheme val="minor"/>
    </font>
    <font>
      <i/>
      <sz val="11"/>
      <name val="Calibri"/>
      <family val="2"/>
      <scheme val="minor"/>
    </font>
    <font>
      <sz val="12"/>
      <color theme="0"/>
      <name val="Calibri"/>
      <family val="2"/>
      <scheme val="minor"/>
    </font>
    <font>
      <b/>
      <sz val="12"/>
      <color rgb="FFFF0000"/>
      <name val="Calibri"/>
      <family val="2"/>
      <scheme val="minor"/>
    </font>
    <font>
      <u/>
      <sz val="11"/>
      <color theme="10"/>
      <name val="Calibri"/>
      <family val="2"/>
      <scheme val="minor"/>
    </font>
    <font>
      <b/>
      <sz val="12"/>
      <color theme="1"/>
      <name val="Calibri"/>
      <family val="2"/>
      <scheme val="minor"/>
    </font>
    <font>
      <b/>
      <sz val="11"/>
      <color rgb="FFC00000"/>
      <name val="Calibri"/>
      <family val="2"/>
      <scheme val="minor"/>
    </font>
    <font>
      <b/>
      <sz val="18"/>
      <name val="Calibri"/>
      <family val="2"/>
      <scheme val="minor"/>
    </font>
    <font>
      <sz val="10"/>
      <color rgb="FF0000FF"/>
      <name val="Calibri"/>
      <family val="2"/>
      <scheme val="minor"/>
    </font>
    <font>
      <sz val="8"/>
      <color theme="1" tint="0.499984740745262"/>
      <name val="Calibri"/>
      <family val="2"/>
      <scheme val="minor"/>
    </font>
    <font>
      <b/>
      <sz val="12"/>
      <color rgb="FF0000FF"/>
      <name val="Calibri"/>
      <family val="2"/>
      <scheme val="minor"/>
    </font>
    <font>
      <sz val="8"/>
      <name val="Arial"/>
      <family val="2"/>
    </font>
    <font>
      <sz val="11"/>
      <color rgb="FF0000FF"/>
      <name val="Calibri"/>
      <family val="2"/>
      <scheme val="minor"/>
    </font>
    <font>
      <sz val="8"/>
      <name val="Calibri"/>
      <family val="2"/>
      <scheme val="minor"/>
    </font>
    <font>
      <b/>
      <sz val="10"/>
      <color rgb="FF0033CC"/>
      <name val="Calibri"/>
      <family val="2"/>
      <scheme val="minor"/>
    </font>
    <font>
      <b/>
      <sz val="12"/>
      <color indexed="12"/>
      <name val="Calibri"/>
      <family val="2"/>
      <scheme val="minor"/>
    </font>
    <font>
      <sz val="12"/>
      <color rgb="FFFF0000"/>
      <name val="Calibri"/>
      <family val="2"/>
      <scheme val="minor"/>
    </font>
    <font>
      <b/>
      <sz val="10"/>
      <color rgb="FFC00000"/>
      <name val="Calibri"/>
      <family val="2"/>
      <scheme val="minor"/>
    </font>
    <font>
      <sz val="14"/>
      <color theme="1"/>
      <name val="Calibri"/>
      <family val="2"/>
      <scheme val="minor"/>
    </font>
    <font>
      <sz val="8"/>
      <color rgb="FFBFBFBF"/>
      <name val="Calibri"/>
      <family val="2"/>
      <scheme val="minor"/>
    </font>
    <font>
      <b/>
      <sz val="16"/>
      <color theme="1"/>
      <name val="Calibri"/>
      <family val="2"/>
      <scheme val="minor"/>
    </font>
    <font>
      <sz val="9"/>
      <color theme="0" tint="-0.499984740745262"/>
      <name val="Calibri"/>
      <family val="2"/>
      <scheme val="minor"/>
    </font>
    <font>
      <b/>
      <sz val="8"/>
      <name val="Calibri"/>
      <family val="2"/>
      <scheme val="minor"/>
    </font>
    <font>
      <b/>
      <sz val="9"/>
      <name val="Calibri"/>
      <family val="2"/>
      <scheme val="minor"/>
    </font>
    <font>
      <sz val="11"/>
      <color theme="1"/>
      <name val="Calibri"/>
      <family val="2"/>
    </font>
    <font>
      <sz val="9"/>
      <color theme="9" tint="-0.249977111117893"/>
      <name val="Calibri"/>
      <family val="2"/>
      <scheme val="minor"/>
    </font>
    <font>
      <b/>
      <sz val="14"/>
      <color rgb="FFC00000"/>
      <name val="Calibri"/>
      <family val="2"/>
      <scheme val="minor"/>
    </font>
    <font>
      <sz val="12"/>
      <color rgb="FFBFBFBF"/>
      <name val="Calibri"/>
      <family val="2"/>
      <scheme val="minor"/>
    </font>
    <font>
      <b/>
      <sz val="9"/>
      <color theme="1"/>
      <name val="Calibri"/>
      <family val="2"/>
      <scheme val="minor"/>
    </font>
    <font>
      <b/>
      <sz val="14"/>
      <color rgb="FF0000FF"/>
      <name val="Calibri"/>
      <family val="2"/>
      <scheme val="minor"/>
    </font>
    <font>
      <sz val="14"/>
      <color rgb="FF0000FF"/>
      <name val="Calibri"/>
      <family val="2"/>
      <scheme val="minor"/>
    </font>
    <font>
      <b/>
      <sz val="12"/>
      <color theme="9" tint="-0.249977111117893"/>
      <name val="Calibri"/>
      <family val="2"/>
      <scheme val="minor"/>
    </font>
    <font>
      <sz val="12"/>
      <color theme="9" tint="-0.249977111117893"/>
      <name val="Calibri"/>
      <family val="2"/>
      <scheme val="minor"/>
    </font>
    <font>
      <sz val="11"/>
      <color theme="9" tint="-0.249977111117893"/>
      <name val="Calibri"/>
      <family val="2"/>
      <scheme val="minor"/>
    </font>
    <font>
      <b/>
      <sz val="16"/>
      <color theme="0"/>
      <name val="Calibri"/>
      <family val="2"/>
      <scheme val="minor"/>
    </font>
    <font>
      <b/>
      <sz val="16"/>
      <name val="Calibri"/>
      <family val="2"/>
      <scheme val="minor"/>
    </font>
    <font>
      <sz val="12"/>
      <color rgb="FFC00000"/>
      <name val="Calibri"/>
      <family val="2"/>
      <scheme val="minor"/>
    </font>
    <font>
      <b/>
      <sz val="14"/>
      <color theme="5" tint="-0.499984740745262"/>
      <name val="Calibri"/>
      <family val="2"/>
      <scheme val="minor"/>
    </font>
    <font>
      <b/>
      <sz val="14"/>
      <color theme="0"/>
      <name val="Calibri"/>
      <family val="2"/>
      <scheme val="minor"/>
    </font>
    <font>
      <b/>
      <sz val="20"/>
      <color theme="0"/>
      <name val="Calibri"/>
      <family val="2"/>
      <scheme val="minor"/>
    </font>
    <font>
      <b/>
      <sz val="12"/>
      <color rgb="FF0070C0"/>
      <name val="Calibri"/>
      <family val="2"/>
      <scheme val="minor"/>
    </font>
    <font>
      <sz val="12"/>
      <color rgb="FF0070C0"/>
      <name val="Calibri"/>
      <family val="2"/>
      <scheme val="minor"/>
    </font>
    <font>
      <sz val="8"/>
      <color theme="0" tint="-0.34998626667073579"/>
      <name val="Calibri"/>
      <family val="2"/>
      <scheme val="minor"/>
    </font>
    <font>
      <sz val="12"/>
      <color theme="9" tint="-0.499984740745262"/>
      <name val="Calibri"/>
      <family val="2"/>
      <scheme val="minor"/>
    </font>
    <font>
      <sz val="12"/>
      <color rgb="FF0000FF"/>
      <name val="Calibri"/>
      <family val="2"/>
      <scheme val="minor"/>
    </font>
    <font>
      <sz val="14"/>
      <name val="Calibri"/>
      <family val="2"/>
      <scheme val="minor"/>
    </font>
    <font>
      <b/>
      <sz val="10"/>
      <color rgb="FFFF0000"/>
      <name val="Calibri"/>
      <family val="2"/>
      <scheme val="minor"/>
    </font>
    <font>
      <b/>
      <sz val="11"/>
      <color theme="9" tint="-0.499984740745262"/>
      <name val="Calibri"/>
      <family val="2"/>
      <scheme val="minor"/>
    </font>
    <font>
      <b/>
      <sz val="11"/>
      <color theme="9" tint="-0.249977111117893"/>
      <name val="Calibri"/>
      <family val="2"/>
      <scheme val="minor"/>
    </font>
    <font>
      <i/>
      <sz val="12"/>
      <color rgb="FF0033CC"/>
      <name val="Calibri"/>
      <family val="2"/>
      <scheme val="minor"/>
    </font>
    <font>
      <sz val="16"/>
      <color theme="1"/>
      <name val="Calibri"/>
      <family val="2"/>
      <scheme val="minor"/>
    </font>
    <font>
      <sz val="16"/>
      <name val="Calibri"/>
      <family val="2"/>
      <scheme val="minor"/>
    </font>
    <font>
      <sz val="10"/>
      <color theme="0" tint="-0.499984740745262"/>
      <name val="Calibri"/>
      <family val="2"/>
      <scheme val="minor"/>
    </font>
    <font>
      <b/>
      <sz val="11"/>
      <color rgb="FF0000FF"/>
      <name val="Calibri"/>
      <family val="2"/>
      <scheme val="minor"/>
    </font>
    <font>
      <b/>
      <sz val="16"/>
      <color rgb="FFC00000"/>
      <name val="Calibri"/>
      <family val="2"/>
      <scheme val="minor"/>
    </font>
    <font>
      <b/>
      <sz val="20"/>
      <name val="Calibri"/>
      <family val="2"/>
      <scheme val="minor"/>
    </font>
    <font>
      <i/>
      <sz val="12"/>
      <name val="Calibri"/>
      <family val="2"/>
      <scheme val="minor"/>
    </font>
    <font>
      <i/>
      <sz val="11"/>
      <name val="Calibri"/>
      <family val="2"/>
    </font>
    <font>
      <i/>
      <sz val="9"/>
      <name val="Calibri"/>
      <family val="2"/>
    </font>
    <font>
      <b/>
      <sz val="12"/>
      <color rgb="FFFFFF00"/>
      <name val="Calibri"/>
      <family val="2"/>
      <scheme val="minor"/>
    </font>
    <font>
      <b/>
      <sz val="11"/>
      <color rgb="FFFFFF00"/>
      <name val="Calibri"/>
      <family val="2"/>
      <scheme val="minor"/>
    </font>
    <font>
      <b/>
      <sz val="11"/>
      <color indexed="9"/>
      <name val="Calibri"/>
      <family val="2"/>
      <scheme val="minor"/>
    </font>
    <font>
      <b/>
      <sz val="8"/>
      <color theme="0"/>
      <name val="Calibri"/>
      <family val="2"/>
      <scheme val="minor"/>
    </font>
    <font>
      <b/>
      <sz val="10"/>
      <color theme="0"/>
      <name val="Calibri"/>
      <family val="2"/>
      <scheme val="minor"/>
    </font>
    <font>
      <b/>
      <sz val="18"/>
      <color theme="1"/>
      <name val="Calibri"/>
      <family val="2"/>
      <scheme val="minor"/>
    </font>
    <font>
      <sz val="8"/>
      <color theme="1"/>
      <name val="Calibri"/>
      <family val="2"/>
      <scheme val="minor"/>
    </font>
    <font>
      <sz val="11"/>
      <color rgb="FFC00000"/>
      <name val="Calibri"/>
      <family val="2"/>
      <scheme val="minor"/>
    </font>
    <font>
      <sz val="11"/>
      <color theme="1" tint="0.34998626667073579"/>
      <name val="Calibri"/>
      <family val="2"/>
      <scheme val="minor"/>
    </font>
    <font>
      <sz val="12"/>
      <color theme="4"/>
      <name val="Calibri"/>
      <family val="2"/>
      <scheme val="minor"/>
    </font>
    <font>
      <b/>
      <sz val="12"/>
      <color theme="4"/>
      <name val="Calibri"/>
      <family val="2"/>
      <scheme val="minor"/>
    </font>
    <font>
      <i/>
      <sz val="12"/>
      <color theme="1"/>
      <name val="Calibri"/>
      <family val="2"/>
      <scheme val="minor"/>
    </font>
    <font>
      <sz val="11"/>
      <color indexed="8"/>
      <name val="Calibri"/>
      <family val="2"/>
    </font>
    <font>
      <sz val="10"/>
      <color theme="0"/>
      <name val="Calibri"/>
      <family val="2"/>
      <scheme val="minor"/>
    </font>
    <font>
      <b/>
      <sz val="12"/>
      <color theme="5" tint="-0.499984740745262"/>
      <name val="Calibri"/>
      <family val="2"/>
      <scheme val="minor"/>
    </font>
    <font>
      <b/>
      <sz val="12"/>
      <color rgb="FF7030A0"/>
      <name val="Calibri"/>
      <family val="2"/>
      <scheme val="minor"/>
    </font>
    <font>
      <b/>
      <sz val="14"/>
      <color theme="1"/>
      <name val="Calibri"/>
      <family val="2"/>
      <scheme val="minor"/>
    </font>
    <font>
      <b/>
      <sz val="12"/>
      <color rgb="FF548235"/>
      <name val="Calibri"/>
      <family val="2"/>
      <scheme val="minor"/>
    </font>
    <font>
      <sz val="10"/>
      <color rgb="FFC00000"/>
      <name val="Calibri"/>
      <family val="2"/>
      <scheme val="minor"/>
    </font>
    <font>
      <sz val="8"/>
      <color theme="7" tint="0.39997558519241921"/>
      <name val="Calibri"/>
      <family val="2"/>
      <scheme val="minor"/>
    </font>
    <font>
      <i/>
      <sz val="14"/>
      <name val="Calibri"/>
      <family val="2"/>
      <scheme val="minor"/>
    </font>
    <font>
      <b/>
      <sz val="14"/>
      <color rgb="FFFF0000"/>
      <name val="Calibri"/>
      <family val="2"/>
      <scheme val="minor"/>
    </font>
    <font>
      <b/>
      <sz val="14"/>
      <color indexed="12"/>
      <name val="Calibri"/>
      <family val="2"/>
      <scheme val="minor"/>
    </font>
    <font>
      <b/>
      <sz val="14"/>
      <color theme="0" tint="-4.9989318521683403E-2"/>
      <name val="Calibri"/>
      <family val="2"/>
      <scheme val="minor"/>
    </font>
    <font>
      <sz val="18"/>
      <name val="Calibri"/>
      <family val="2"/>
      <scheme val="minor"/>
    </font>
    <font>
      <sz val="18"/>
      <color theme="0"/>
      <name val="Calibri"/>
      <family val="2"/>
      <scheme val="minor"/>
    </font>
    <font>
      <sz val="11"/>
      <color indexed="8"/>
      <name val="Calibri"/>
      <family val="2"/>
      <scheme val="minor"/>
    </font>
    <font>
      <u/>
      <sz val="10"/>
      <color indexed="12"/>
      <name val="Arial"/>
      <family val="2"/>
    </font>
    <font>
      <u/>
      <sz val="11"/>
      <color indexed="12"/>
      <name val="Calibri"/>
      <family val="2"/>
      <scheme val="minor"/>
    </font>
    <font>
      <sz val="14"/>
      <color theme="0"/>
      <name val="Calibri"/>
      <family val="2"/>
      <scheme val="minor"/>
    </font>
    <font>
      <i/>
      <sz val="14"/>
      <color theme="1"/>
      <name val="Calibri"/>
      <family val="2"/>
      <scheme val="minor"/>
    </font>
    <font>
      <b/>
      <sz val="12"/>
      <color indexed="8"/>
      <name val="Calibri"/>
      <family val="2"/>
      <scheme val="minor"/>
    </font>
    <font>
      <sz val="10"/>
      <color indexed="8"/>
      <name val="Calibri"/>
      <family val="2"/>
      <scheme val="minor"/>
    </font>
    <font>
      <sz val="10"/>
      <color rgb="FF800000"/>
      <name val="Calibri"/>
      <family val="2"/>
      <scheme val="minor"/>
    </font>
    <font>
      <b/>
      <sz val="16"/>
      <color rgb="FF0000FF"/>
      <name val="Calibri"/>
      <family val="2"/>
      <scheme val="minor"/>
    </font>
    <font>
      <b/>
      <sz val="10"/>
      <color indexed="10"/>
      <name val="Calibri"/>
      <family val="2"/>
      <scheme val="minor"/>
    </font>
    <font>
      <b/>
      <sz val="10"/>
      <color indexed="12"/>
      <name val="Calibri"/>
      <family val="2"/>
      <scheme val="minor"/>
    </font>
    <font>
      <b/>
      <u/>
      <sz val="14"/>
      <color theme="10"/>
      <name val="Calibri"/>
      <family val="2"/>
      <scheme val="minor"/>
    </font>
    <font>
      <b/>
      <sz val="14"/>
      <color rgb="FFFFFF00"/>
      <name val="Calibri"/>
      <family val="2"/>
      <scheme val="minor"/>
    </font>
    <font>
      <sz val="9"/>
      <color theme="0" tint="-0.34998626667073579"/>
      <name val="Calibri"/>
      <family val="2"/>
      <scheme val="minor"/>
    </font>
    <font>
      <b/>
      <sz val="18"/>
      <color theme="0"/>
      <name val="Calibri"/>
      <family val="2"/>
    </font>
    <font>
      <sz val="10"/>
      <color theme="0"/>
      <name val="Arial"/>
      <family val="2"/>
    </font>
    <font>
      <b/>
      <sz val="26"/>
      <color theme="0"/>
      <name val="Arial"/>
      <family val="2"/>
    </font>
    <font>
      <sz val="22"/>
      <color theme="0"/>
      <name val="Arial"/>
      <family val="2"/>
    </font>
    <font>
      <sz val="22"/>
      <color theme="1"/>
      <name val="Verdana"/>
      <family val="2"/>
    </font>
    <font>
      <b/>
      <sz val="22"/>
      <color rgb="FFFF0000"/>
      <name val="Wingdings 3"/>
      <family val="1"/>
      <charset val="2"/>
    </font>
    <font>
      <b/>
      <sz val="22"/>
      <color rgb="FFC00000"/>
      <name val="Wingdings 3"/>
      <family val="1"/>
      <charset val="2"/>
    </font>
    <font>
      <b/>
      <sz val="22"/>
      <name val="Calibri"/>
      <family val="2"/>
      <scheme val="minor"/>
    </font>
    <font>
      <sz val="22"/>
      <color rgb="FF222222"/>
      <name val="Arial"/>
      <family val="2"/>
    </font>
    <font>
      <sz val="18"/>
      <color rgb="FF0070C0"/>
      <name val="Arial"/>
      <family val="2"/>
    </font>
    <font>
      <sz val="22"/>
      <color rgb="FF0070C0"/>
      <name val="Arial"/>
      <family val="2"/>
    </font>
    <font>
      <sz val="8"/>
      <color indexed="53"/>
      <name val="Arial"/>
      <family val="2"/>
    </font>
    <font>
      <b/>
      <sz val="22"/>
      <color rgb="FF99CC00"/>
      <name val="Arial"/>
      <family val="2"/>
    </font>
    <font>
      <sz val="22"/>
      <color theme="0"/>
      <name val="Segoe UI Emoji"/>
      <family val="2"/>
    </font>
    <font>
      <b/>
      <sz val="14"/>
      <color theme="0"/>
      <name val="Segoe UI Emoji"/>
      <family val="2"/>
    </font>
    <font>
      <sz val="20"/>
      <color theme="0"/>
      <name val="Calibri"/>
      <family val="2"/>
      <scheme val="minor"/>
    </font>
    <font>
      <u/>
      <sz val="24"/>
      <color theme="10"/>
      <name val="Calibri"/>
      <family val="2"/>
      <scheme val="minor"/>
    </font>
    <font>
      <b/>
      <sz val="22"/>
      <color rgb="FFFFFF00"/>
      <name val="Arial"/>
      <family val="2"/>
    </font>
    <font>
      <u/>
      <sz val="20"/>
      <color theme="10"/>
      <name val="Calibri"/>
      <family val="2"/>
      <scheme val="minor"/>
    </font>
    <font>
      <sz val="12"/>
      <name val="Arial"/>
      <family val="2"/>
    </font>
    <font>
      <sz val="22"/>
      <color theme="0"/>
      <name val="Tw Cen MT"/>
      <family val="2"/>
    </font>
    <font>
      <sz val="22"/>
      <color theme="0"/>
      <name val="Palatino Linotype"/>
      <family val="1"/>
    </font>
    <font>
      <sz val="22"/>
      <color theme="0"/>
      <name val="Calibri"/>
      <family val="2"/>
      <scheme val="minor"/>
    </font>
    <font>
      <b/>
      <sz val="22"/>
      <name val="Calibri"/>
      <family val="2"/>
    </font>
    <font>
      <b/>
      <sz val="22"/>
      <color theme="0"/>
      <name val="Calibri"/>
      <family val="2"/>
    </font>
    <font>
      <sz val="10"/>
      <name val="MS Sans Serif"/>
    </font>
    <font>
      <sz val="22"/>
      <color indexed="12"/>
      <name val="Arial"/>
      <family val="2"/>
    </font>
    <font>
      <sz val="22"/>
      <color rgb="FF0000FF"/>
      <name val="Calibri"/>
      <family val="2"/>
      <scheme val="minor"/>
    </font>
    <font>
      <sz val="22"/>
      <color indexed="50"/>
      <name val="Calibri"/>
      <family val="2"/>
    </font>
    <font>
      <sz val="22"/>
      <color theme="5" tint="-0.249977111117893"/>
      <name val="Calibri"/>
      <family val="2"/>
    </font>
    <font>
      <sz val="22"/>
      <color theme="3" tint="0.39997558519241921"/>
      <name val="Calibri"/>
      <family val="2"/>
    </font>
    <font>
      <sz val="22"/>
      <color theme="8" tint="-0.249977111117893"/>
      <name val="Calibri"/>
      <family val="2"/>
    </font>
    <font>
      <sz val="22"/>
      <color theme="5"/>
      <name val="Calibri"/>
      <family val="2"/>
    </font>
    <font>
      <sz val="22"/>
      <color rgb="FF00B0F0"/>
      <name val="Calibri"/>
      <family val="2"/>
    </font>
    <font>
      <sz val="22"/>
      <color rgb="FF00B050"/>
      <name val="Calibri"/>
      <family val="2"/>
    </font>
    <font>
      <sz val="22"/>
      <color theme="9" tint="-0.499984740745262"/>
      <name val="Calibri"/>
      <family val="2"/>
    </font>
    <font>
      <sz val="22"/>
      <color rgb="FF008000"/>
      <name val="Calibri"/>
      <family val="2"/>
    </font>
    <font>
      <sz val="22"/>
      <color rgb="FF0000FF"/>
      <name val="Calibri"/>
      <family val="2"/>
    </font>
    <font>
      <sz val="22"/>
      <color theme="9" tint="-0.249977111117893"/>
      <name val="Calibri"/>
      <family val="2"/>
    </font>
    <font>
      <sz val="22"/>
      <color theme="5" tint="0.59999389629810485"/>
      <name val="Calibri"/>
      <family val="2"/>
    </font>
    <font>
      <sz val="22"/>
      <color theme="3" tint="0.59999389629810485"/>
      <name val="Calibri"/>
      <family val="2"/>
    </font>
    <font>
      <sz val="22"/>
      <color theme="1"/>
      <name val="Calibri"/>
      <family val="2"/>
    </font>
    <font>
      <sz val="22"/>
      <color theme="9"/>
      <name val="Calibri"/>
      <family val="2"/>
    </font>
    <font>
      <sz val="22"/>
      <color rgb="FF7030A0"/>
      <name val="Calibri"/>
      <family val="2"/>
    </font>
    <font>
      <sz val="22"/>
      <color rgb="FFFF0000"/>
      <name val="Calibri"/>
      <family val="2"/>
    </font>
    <font>
      <sz val="22"/>
      <color rgb="FFFFC000"/>
      <name val="Calibri"/>
      <family val="2"/>
    </font>
    <font>
      <sz val="22"/>
      <color theme="0"/>
      <name val="Vrinda"/>
      <family val="2"/>
    </font>
    <font>
      <sz val="22"/>
      <color theme="0"/>
      <name val="Trebuchet MS"/>
      <family val="2"/>
    </font>
    <font>
      <sz val="22"/>
      <color theme="0"/>
      <name val="Times New Roman"/>
      <family val="1"/>
    </font>
    <font>
      <sz val="22"/>
      <color theme="0"/>
      <name val="Tahoma"/>
      <family val="2"/>
    </font>
    <font>
      <sz val="22"/>
      <color theme="0"/>
      <name val="Gill Sans MT"/>
      <family val="2"/>
    </font>
    <font>
      <sz val="22"/>
      <color theme="0"/>
      <name val="Comic Sans MS"/>
      <family val="4"/>
    </font>
    <font>
      <sz val="22"/>
      <color theme="0"/>
      <name val="Arial Narrow"/>
      <family val="2"/>
    </font>
    <font>
      <sz val="18"/>
      <color theme="0"/>
      <name val="Verdana"/>
      <family val="2"/>
    </font>
    <font>
      <sz val="22"/>
      <color theme="0"/>
      <name val="Verdana"/>
      <family val="2"/>
    </font>
    <font>
      <sz val="22"/>
      <color theme="0"/>
      <name val="Rockwell"/>
      <family val="1"/>
    </font>
    <font>
      <b/>
      <sz val="18"/>
      <color theme="0"/>
      <name val="Arial"/>
      <family val="2"/>
    </font>
    <font>
      <i/>
      <sz val="16"/>
      <name val="Calibri"/>
      <family val="2"/>
    </font>
    <font>
      <i/>
      <sz val="14"/>
      <name val="Calibri"/>
      <family val="2"/>
    </font>
    <font>
      <sz val="8"/>
      <color theme="1" tint="0.249977111117893"/>
      <name val="Arial"/>
      <family val="2"/>
    </font>
    <font>
      <i/>
      <sz val="14"/>
      <name val="Verdana"/>
      <family val="2"/>
    </font>
    <font>
      <sz val="22"/>
      <name val="Verdana"/>
      <family val="2"/>
    </font>
    <font>
      <b/>
      <u/>
      <sz val="18"/>
      <color theme="10"/>
      <name val="Calibri"/>
      <family val="2"/>
      <scheme val="minor"/>
    </font>
    <font>
      <b/>
      <sz val="18"/>
      <color rgb="FFC00000"/>
      <name val="Verdana"/>
      <family val="2"/>
    </font>
    <font>
      <sz val="14"/>
      <color theme="1" tint="0.249977111117893"/>
      <name val="Cambria"/>
      <family val="1"/>
    </font>
    <font>
      <sz val="14"/>
      <color theme="1"/>
      <name val="Cambria"/>
      <family val="1"/>
    </font>
    <font>
      <b/>
      <sz val="14"/>
      <color theme="1"/>
      <name val="Cambria"/>
      <family val="1"/>
    </font>
    <font>
      <sz val="14"/>
      <color theme="1" tint="0.249977111117893"/>
      <name val="Garamond"/>
      <family val="1"/>
    </font>
    <font>
      <sz val="14"/>
      <color theme="1"/>
      <name val="Garamond"/>
      <family val="1"/>
    </font>
    <font>
      <u/>
      <sz val="14"/>
      <color theme="10"/>
      <name val="Garamond"/>
      <family val="1"/>
    </font>
    <font>
      <b/>
      <sz val="14"/>
      <color theme="1"/>
      <name val="Garamond"/>
      <family val="1"/>
    </font>
    <font>
      <sz val="14"/>
      <color theme="1" tint="0.249977111117893"/>
      <name val="Arial"/>
      <family val="2"/>
    </font>
    <font>
      <u/>
      <sz val="14"/>
      <color theme="10"/>
      <name val="Calibri"/>
      <family val="2"/>
      <scheme val="minor"/>
    </font>
    <font>
      <sz val="14"/>
      <color theme="0"/>
      <name val="Arial"/>
      <family val="2"/>
    </font>
    <font>
      <sz val="8"/>
      <color theme="0"/>
      <name val="Arial"/>
      <family val="2"/>
    </font>
    <font>
      <b/>
      <sz val="14"/>
      <color theme="1"/>
      <name val="Arial"/>
      <family val="2"/>
    </font>
    <font>
      <sz val="14"/>
      <color theme="1"/>
      <name val="Arial"/>
      <family val="2"/>
    </font>
    <font>
      <u/>
      <sz val="14"/>
      <color theme="10"/>
      <name val="Arial"/>
      <family val="2"/>
    </font>
    <font>
      <sz val="18"/>
      <color theme="0"/>
      <name val="Arial"/>
      <family val="2"/>
    </font>
    <font>
      <u/>
      <sz val="22"/>
      <color theme="0"/>
      <name val="Arial"/>
      <family val="2"/>
    </font>
    <font>
      <sz val="18"/>
      <color rgb="FF7030A0"/>
      <name val="Arial"/>
      <family val="2"/>
    </font>
    <font>
      <i/>
      <sz val="22"/>
      <color theme="0"/>
      <name val="Verdana"/>
      <family val="2"/>
    </font>
    <font>
      <sz val="22"/>
      <color rgb="FFFFFF00"/>
      <name val="Verdana"/>
      <family val="2"/>
    </font>
    <font>
      <sz val="18"/>
      <name val="Verdana"/>
      <family val="2"/>
    </font>
    <font>
      <sz val="16"/>
      <color theme="9" tint="-0.249977111117893"/>
      <name val="Calibri"/>
      <family val="2"/>
      <scheme val="minor"/>
    </font>
    <font>
      <sz val="16"/>
      <color rgb="FFBFBFBF"/>
      <name val="Calibri"/>
      <family val="2"/>
      <scheme val="minor"/>
    </font>
    <font>
      <sz val="16"/>
      <color rgb="FF0000FF"/>
      <name val="Calibri"/>
      <family val="2"/>
      <scheme val="minor"/>
    </font>
    <font>
      <b/>
      <sz val="16"/>
      <color theme="9" tint="-0.249977111117893"/>
      <name val="Calibri"/>
      <family val="2"/>
      <scheme val="minor"/>
    </font>
    <font>
      <b/>
      <sz val="16"/>
      <color indexed="12"/>
      <name val="Calibri"/>
      <family val="2"/>
      <scheme val="minor"/>
    </font>
    <font>
      <u/>
      <sz val="18"/>
      <color theme="10"/>
      <name val="Calibri"/>
      <family val="2"/>
      <scheme val="minor"/>
    </font>
    <font>
      <sz val="16"/>
      <color rgb="FFC00000"/>
      <name val="Calibri"/>
      <family val="2"/>
      <scheme val="minor"/>
    </font>
    <font>
      <b/>
      <sz val="18"/>
      <color rgb="FFC00000"/>
      <name val="Calibri"/>
      <family val="2"/>
      <scheme val="minor"/>
    </font>
    <font>
      <sz val="16"/>
      <name val="Arial"/>
      <family val="2"/>
    </font>
    <font>
      <b/>
      <sz val="20"/>
      <color rgb="FF92D050"/>
      <name val="Arial"/>
      <family val="2"/>
    </font>
    <font>
      <b/>
      <sz val="20"/>
      <color rgb="FFFFFF00"/>
      <name val="Arial"/>
      <family val="2"/>
    </font>
    <font>
      <sz val="22"/>
      <name val="Arial"/>
      <family val="2"/>
    </font>
    <font>
      <sz val="22"/>
      <color rgb="FF7030A0"/>
      <name val="Arial"/>
      <family val="2"/>
    </font>
    <font>
      <sz val="22"/>
      <color theme="1"/>
      <name val="Calibri"/>
      <family val="2"/>
      <scheme val="minor"/>
    </font>
    <font>
      <b/>
      <sz val="22"/>
      <color rgb="FF92D050"/>
      <name val="Verdana"/>
      <family val="2"/>
    </font>
    <font>
      <b/>
      <u/>
      <sz val="22"/>
      <color rgb="FFFFFF00"/>
      <name val="Calibri"/>
      <family val="2"/>
      <scheme val="minor"/>
    </font>
    <font>
      <sz val="24"/>
      <name val="Arial"/>
      <family val="2"/>
    </font>
    <font>
      <sz val="24"/>
      <color theme="1"/>
      <name val="Calibri"/>
      <family val="2"/>
      <scheme val="minor"/>
    </font>
    <font>
      <b/>
      <u/>
      <sz val="24"/>
      <color rgb="FFFFFF00"/>
      <name val="Calibri"/>
      <family val="2"/>
      <scheme val="minor"/>
    </font>
    <font>
      <sz val="24"/>
      <color theme="0"/>
      <name val="Verdana"/>
      <family val="2"/>
    </font>
    <font>
      <b/>
      <sz val="28"/>
      <color rgb="FFFFFF00"/>
      <name val="Calibri"/>
      <family val="2"/>
      <scheme val="minor"/>
    </font>
    <font>
      <sz val="20"/>
      <name val="Arial"/>
      <family val="2"/>
    </font>
    <font>
      <sz val="20"/>
      <color theme="1"/>
      <name val="Calibri"/>
      <family val="2"/>
      <scheme val="minor"/>
    </font>
    <font>
      <sz val="20"/>
      <color theme="0"/>
      <name val="Arial"/>
      <family val="2"/>
    </font>
    <font>
      <sz val="20"/>
      <color theme="1" tint="0.249977111117893"/>
      <name val="Arial"/>
      <family val="2"/>
    </font>
    <font>
      <sz val="20"/>
      <color theme="0" tint="-0.14999847407452621"/>
      <name val="Calibri"/>
      <family val="2"/>
      <scheme val="minor"/>
    </font>
    <font>
      <sz val="20"/>
      <name val="Calibri"/>
      <family val="2"/>
      <scheme val="minor"/>
    </font>
    <font>
      <b/>
      <sz val="20"/>
      <color theme="0"/>
      <name val="Calibri"/>
      <family val="2"/>
    </font>
    <font>
      <b/>
      <sz val="18"/>
      <color rgb="FFFFFF00"/>
      <name val="Calibri"/>
      <family val="2"/>
      <scheme val="minor"/>
    </font>
    <font>
      <sz val="14"/>
      <color rgb="FFC00000"/>
      <name val="Calibri"/>
      <family val="2"/>
      <scheme val="minor"/>
    </font>
    <font>
      <sz val="10"/>
      <color theme="1"/>
      <name val="Calibri"/>
      <family val="2"/>
      <scheme val="minor"/>
    </font>
    <font>
      <sz val="10"/>
      <color theme="1" tint="0.34998626667073579"/>
      <name val="Calibri"/>
      <family val="2"/>
      <scheme val="minor"/>
    </font>
    <font>
      <b/>
      <sz val="8"/>
      <color theme="0" tint="-0.34998626667073579"/>
      <name val="Calibri"/>
      <family val="2"/>
      <scheme val="minor"/>
    </font>
    <font>
      <b/>
      <sz val="72"/>
      <color theme="9" tint="-0.249977111117893"/>
      <name val="Calibri"/>
      <family val="2"/>
      <scheme val="minor"/>
    </font>
    <font>
      <b/>
      <i/>
      <sz val="20"/>
      <color theme="0"/>
      <name val="Arial"/>
      <family val="2"/>
    </font>
    <font>
      <sz val="11"/>
      <color theme="0" tint="-0.499984740745262"/>
      <name val="Calibri"/>
      <family val="2"/>
      <scheme val="minor"/>
    </font>
    <font>
      <sz val="10"/>
      <color rgb="FFFF0000"/>
      <name val="Consolas"/>
      <family val="3"/>
    </font>
    <font>
      <sz val="10"/>
      <color theme="1"/>
      <name val="Arial Unicode MS"/>
    </font>
    <font>
      <sz val="11"/>
      <color rgb="FF0000FF"/>
      <name val="Consolas"/>
      <family val="3"/>
    </font>
    <font>
      <b/>
      <sz val="18"/>
      <color rgb="FF0000FF"/>
      <name val="Calibri"/>
      <family val="2"/>
      <scheme val="minor"/>
    </font>
    <font>
      <b/>
      <u/>
      <sz val="11"/>
      <color rgb="FF0000FF"/>
      <name val="Calibri"/>
      <family val="2"/>
      <scheme val="minor"/>
    </font>
    <font>
      <b/>
      <sz val="11"/>
      <color theme="1" tint="0.34998626667073579"/>
      <name val="Calibri"/>
      <family val="2"/>
      <scheme val="minor"/>
    </font>
    <font>
      <u/>
      <sz val="22"/>
      <color theme="10"/>
      <name val="Calibri"/>
      <family val="2"/>
      <scheme val="minor"/>
    </font>
    <font>
      <sz val="10"/>
      <color theme="9" tint="-0.249977111117893"/>
      <name val="Calibri"/>
      <family val="2"/>
      <scheme val="minor"/>
    </font>
    <font>
      <b/>
      <sz val="10"/>
      <color rgb="FF0000FF"/>
      <name val="Calibri"/>
      <family val="2"/>
      <scheme val="minor"/>
    </font>
    <font>
      <sz val="14"/>
      <name val="Segoe Print"/>
    </font>
    <font>
      <b/>
      <i/>
      <sz val="14"/>
      <name val="Calibri"/>
      <family val="2"/>
      <scheme val="minor"/>
    </font>
    <font>
      <sz val="11"/>
      <color theme="4" tint="0.39997558519241921"/>
      <name val="Calibri"/>
      <family val="2"/>
      <scheme val="minor"/>
    </font>
    <font>
      <u/>
      <sz val="12"/>
      <color theme="10"/>
      <name val="Calibri"/>
      <family val="2"/>
      <scheme val="minor"/>
    </font>
    <font>
      <b/>
      <sz val="11"/>
      <color rgb="FF7030A0"/>
      <name val="Calibri"/>
      <family val="2"/>
      <scheme val="minor"/>
    </font>
    <font>
      <b/>
      <sz val="14"/>
      <color rgb="FF7030A0"/>
      <name val="Calibri"/>
      <family val="2"/>
      <scheme val="minor"/>
    </font>
    <font>
      <sz val="11"/>
      <color rgb="FF0070C0"/>
      <name val="Calibri"/>
      <family val="2"/>
      <scheme val="minor"/>
    </font>
    <font>
      <sz val="11"/>
      <color theme="1"/>
      <name val="Segoe Print"/>
    </font>
    <font>
      <sz val="26"/>
      <color theme="7" tint="-0.249977111117893"/>
      <name val="Calibri"/>
      <family val="2"/>
      <scheme val="minor"/>
    </font>
    <font>
      <b/>
      <sz val="22"/>
      <color theme="9" tint="-0.249977111117893"/>
      <name val="Calibri"/>
      <family val="2"/>
      <scheme val="minor"/>
    </font>
    <font>
      <b/>
      <sz val="10"/>
      <color theme="9" tint="-0.499984740745262"/>
      <name val="Calibri"/>
      <family val="2"/>
      <scheme val="minor"/>
    </font>
    <font>
      <sz val="10"/>
      <color theme="9" tint="-0.499984740745262"/>
      <name val="Calibri"/>
      <family val="2"/>
      <scheme val="minor"/>
    </font>
    <font>
      <b/>
      <sz val="10"/>
      <color theme="5" tint="-0.249977111117893"/>
      <name val="Calibri"/>
      <family val="2"/>
      <scheme val="minor"/>
    </font>
    <font>
      <sz val="18"/>
      <color rgb="FF0070C0"/>
      <name val="Calibri"/>
      <family val="2"/>
      <scheme val="minor"/>
    </font>
    <font>
      <b/>
      <sz val="10"/>
      <color theme="1"/>
      <name val="Calibri"/>
      <family val="2"/>
      <scheme val="minor"/>
    </font>
    <font>
      <sz val="11"/>
      <color theme="10"/>
      <name val="Calibri"/>
      <family val="2"/>
      <scheme val="minor"/>
    </font>
    <font>
      <sz val="18"/>
      <color theme="1"/>
      <name val="Calibri"/>
      <family val="2"/>
      <scheme val="minor"/>
    </font>
    <font>
      <b/>
      <sz val="11"/>
      <color rgb="FF800000"/>
      <name val="Calibri"/>
      <family val="2"/>
      <scheme val="minor"/>
    </font>
    <font>
      <sz val="10"/>
      <color theme="1" tint="0.499984740745262"/>
      <name val="Calibri"/>
      <family val="2"/>
      <scheme val="minor"/>
    </font>
    <font>
      <sz val="11"/>
      <color theme="1" tint="0.499984740745262"/>
      <name val="Calibri"/>
      <family val="2"/>
      <scheme val="minor"/>
    </font>
    <font>
      <b/>
      <sz val="10"/>
      <color rgb="FF7030A0"/>
      <name val="Calibri"/>
      <family val="2"/>
      <scheme val="minor"/>
    </font>
    <font>
      <b/>
      <sz val="10"/>
      <color theme="9" tint="-0.249977111117893"/>
      <name val="Calibri"/>
      <family val="2"/>
      <scheme val="minor"/>
    </font>
    <font>
      <b/>
      <sz val="18"/>
      <color theme="0"/>
      <name val="Calibri"/>
      <family val="2"/>
      <scheme val="minor"/>
    </font>
    <font>
      <sz val="11"/>
      <color rgb="FF800000"/>
      <name val="Calibri"/>
      <family val="2"/>
      <scheme val="minor"/>
    </font>
    <font>
      <b/>
      <sz val="12"/>
      <color rgb="FF800000"/>
      <name val="Calibri"/>
      <family val="2"/>
      <scheme val="minor"/>
    </font>
    <font>
      <sz val="8"/>
      <color rgb="FF808080"/>
      <name val="Calibri"/>
      <family val="2"/>
      <scheme val="minor"/>
    </font>
    <font>
      <sz val="9"/>
      <color theme="1"/>
      <name val="Calibri"/>
      <family val="2"/>
      <scheme val="minor"/>
    </font>
    <font>
      <sz val="10"/>
      <color rgb="FF7030A0"/>
      <name val="Calibri"/>
      <family val="2"/>
      <scheme val="minor"/>
    </font>
    <font>
      <sz val="11"/>
      <color indexed="10"/>
      <name val="Calibri"/>
      <family val="2"/>
      <scheme val="minor"/>
    </font>
    <font>
      <sz val="11"/>
      <color indexed="12"/>
      <name val="Calibri"/>
      <family val="2"/>
      <scheme val="minor"/>
    </font>
    <font>
      <sz val="12"/>
      <color indexed="12"/>
      <name val="Calibri"/>
      <family val="2"/>
      <scheme val="minor"/>
    </font>
    <font>
      <b/>
      <sz val="11"/>
      <color indexed="12"/>
      <name val="Calibri"/>
      <family val="2"/>
      <scheme val="minor"/>
    </font>
    <font>
      <b/>
      <sz val="10"/>
      <color rgb="FF0070C0"/>
      <name val="Calibri"/>
      <family val="2"/>
      <scheme val="minor"/>
    </font>
    <font>
      <b/>
      <sz val="12"/>
      <color indexed="10"/>
      <name val="Calibri"/>
      <family val="2"/>
      <scheme val="minor"/>
    </font>
    <font>
      <b/>
      <sz val="16"/>
      <color rgb="FF0070C0"/>
      <name val="Calibri"/>
      <family val="2"/>
      <scheme val="minor"/>
    </font>
    <font>
      <b/>
      <sz val="16"/>
      <color rgb="FFFF0000"/>
      <name val="Calibri"/>
      <family val="2"/>
      <scheme val="minor"/>
    </font>
    <font>
      <b/>
      <i/>
      <sz val="12"/>
      <name val="Calibri"/>
      <family val="2"/>
      <scheme val="minor"/>
    </font>
    <font>
      <b/>
      <sz val="14"/>
      <color theme="9" tint="-0.249977111117893"/>
      <name val="Calibri"/>
      <family val="2"/>
      <scheme val="minor"/>
    </font>
    <font>
      <b/>
      <sz val="18"/>
      <color rgb="FFFF0000"/>
      <name val="Calibri"/>
      <family val="2"/>
      <scheme val="minor"/>
    </font>
    <font>
      <b/>
      <sz val="14"/>
      <color indexed="61"/>
      <name val="Calibri"/>
      <family val="2"/>
      <scheme val="minor"/>
    </font>
    <font>
      <b/>
      <sz val="18"/>
      <color rgb="FF339933"/>
      <name val="Calibri"/>
      <family val="2"/>
      <scheme val="minor"/>
    </font>
    <font>
      <b/>
      <sz val="14"/>
      <color theme="0"/>
      <name val="Calibri"/>
      <family val="2"/>
    </font>
    <font>
      <b/>
      <sz val="14"/>
      <color theme="1" tint="0.499984740745262"/>
      <name val="Calibri"/>
      <family val="2"/>
      <scheme val="minor"/>
    </font>
    <font>
      <b/>
      <sz val="24.2"/>
      <color rgb="FFEC3468"/>
      <name val="Times New Roman"/>
      <family val="1"/>
    </font>
    <font>
      <b/>
      <sz val="9.9"/>
      <color rgb="FF434343"/>
      <name val="Arial"/>
      <family val="2"/>
    </font>
    <font>
      <sz val="9.9"/>
      <color rgb="FF434343"/>
      <name val="Arial"/>
      <family val="2"/>
    </font>
    <font>
      <b/>
      <sz val="14"/>
      <color rgb="FF0033CC"/>
      <name val="Calibri"/>
      <family val="2"/>
      <scheme val="minor"/>
    </font>
    <font>
      <sz val="14"/>
      <color theme="0" tint="-0.14999847407452621"/>
      <name val="Calibri"/>
      <family val="2"/>
      <scheme val="minor"/>
    </font>
    <font>
      <sz val="14"/>
      <color theme="0" tint="-0.249977111117893"/>
      <name val="Calibri"/>
      <family val="2"/>
      <scheme val="minor"/>
    </font>
    <font>
      <sz val="14"/>
      <color theme="7" tint="0.39997558519241921"/>
      <name val="Calibri"/>
      <family val="2"/>
      <scheme val="minor"/>
    </font>
    <font>
      <b/>
      <i/>
      <sz val="14"/>
      <color rgb="FF0000FF"/>
      <name val="Calibri"/>
      <family val="2"/>
      <scheme val="minor"/>
    </font>
    <font>
      <sz val="11"/>
      <color theme="0" tint="-0.249977111117893"/>
      <name val="Calibri"/>
      <family val="2"/>
      <scheme val="minor"/>
    </font>
    <font>
      <sz val="8"/>
      <color rgb="FFC00000"/>
      <name val="Calibri"/>
      <family val="2"/>
      <scheme val="minor"/>
    </font>
    <font>
      <b/>
      <sz val="13"/>
      <color theme="9" tint="-0.249977111117893"/>
      <name val="Calibri"/>
      <family val="2"/>
      <scheme val="minor"/>
    </font>
    <font>
      <sz val="14"/>
      <color rgb="FFFF0000"/>
      <name val="Calibri"/>
      <family val="2"/>
      <scheme val="minor"/>
    </font>
    <font>
      <b/>
      <sz val="22"/>
      <color theme="1"/>
      <name val="Calibri"/>
      <family val="2"/>
      <scheme val="minor"/>
    </font>
    <font>
      <b/>
      <sz val="22"/>
      <color theme="0"/>
      <name val="Calibri"/>
      <family val="2"/>
      <scheme val="minor"/>
    </font>
    <font>
      <b/>
      <sz val="24"/>
      <color rgb="FFC00000"/>
      <name val="Calibri"/>
      <family val="2"/>
      <scheme val="minor"/>
    </font>
    <font>
      <b/>
      <sz val="20"/>
      <color rgb="FFFF0000"/>
      <name val="Calibri"/>
      <family val="2"/>
      <scheme val="minor"/>
    </font>
    <font>
      <b/>
      <sz val="16"/>
      <color theme="9" tint="-0.499984740745262"/>
      <name val="Calibri"/>
      <family val="2"/>
      <scheme val="minor"/>
    </font>
    <font>
      <b/>
      <sz val="12"/>
      <color theme="1" tint="0.34998626667073579"/>
      <name val="Calibri"/>
      <family val="2"/>
      <scheme val="minor"/>
    </font>
    <font>
      <b/>
      <sz val="16"/>
      <color indexed="10"/>
      <name val="Calibri"/>
      <family val="2"/>
      <scheme val="minor"/>
    </font>
    <font>
      <b/>
      <sz val="12"/>
      <color rgb="FFBF8F00"/>
      <name val="Calibri"/>
      <family val="2"/>
      <scheme val="minor"/>
    </font>
    <font>
      <b/>
      <sz val="14"/>
      <color theme="8" tint="-0.499984740745262"/>
      <name val="Calibri"/>
      <family val="2"/>
      <scheme val="minor"/>
    </font>
    <font>
      <sz val="12"/>
      <color rgb="FF0070C0"/>
      <name val="Calibri"/>
      <family val="2"/>
    </font>
    <font>
      <i/>
      <sz val="10"/>
      <name val="Calibri"/>
      <family val="2"/>
      <scheme val="minor"/>
    </font>
    <font>
      <sz val="14"/>
      <color theme="9" tint="-0.249977111117893"/>
      <name val="Calibri"/>
      <family val="2"/>
      <scheme val="minor"/>
    </font>
    <font>
      <sz val="18"/>
      <color rgb="FFFFFF00"/>
      <name val="Verdana"/>
      <family val="2"/>
    </font>
    <font>
      <b/>
      <i/>
      <u/>
      <sz val="14"/>
      <color rgb="FF0000FF"/>
      <name val="Calibri"/>
      <family val="2"/>
      <scheme val="minor"/>
    </font>
    <font>
      <b/>
      <sz val="18"/>
      <color theme="9" tint="-0.249977111117893"/>
      <name val="Calibri"/>
      <family val="2"/>
      <scheme val="minor"/>
    </font>
    <font>
      <b/>
      <sz val="14"/>
      <color rgb="FF993366"/>
      <name val="Calibri"/>
      <family val="2"/>
      <scheme val="minor"/>
    </font>
    <font>
      <sz val="12"/>
      <color rgb="FF993366"/>
      <name val="Calibri"/>
      <family val="2"/>
      <scheme val="minor"/>
    </font>
    <font>
      <sz val="11"/>
      <color rgb="FF993366"/>
      <name val="Calibri"/>
      <family val="2"/>
      <scheme val="minor"/>
    </font>
    <font>
      <b/>
      <sz val="11"/>
      <color theme="0" tint="-0.499984740745262"/>
      <name val="Calibri"/>
      <family val="2"/>
      <scheme val="minor"/>
    </font>
    <font>
      <sz val="14"/>
      <color theme="5" tint="-0.499984740745262"/>
      <name val="Calibri"/>
      <family val="2"/>
      <scheme val="minor"/>
    </font>
    <font>
      <sz val="14"/>
      <color theme="4"/>
      <name val="Calibri"/>
      <family val="2"/>
      <scheme val="minor"/>
    </font>
    <font>
      <sz val="16"/>
      <color theme="0"/>
      <name val="Calibri"/>
      <family val="2"/>
      <scheme val="minor"/>
    </font>
    <font>
      <b/>
      <sz val="11"/>
      <color rgb="FFFF0000"/>
      <name val="Calibri"/>
      <family val="2"/>
      <scheme val="minor"/>
    </font>
    <font>
      <sz val="10"/>
      <color rgb="FFFF0000"/>
      <name val="Calibri"/>
      <family val="2"/>
      <scheme val="minor"/>
    </font>
    <font>
      <b/>
      <sz val="11"/>
      <color theme="0" tint="-4.9989318521683403E-2"/>
      <name val="Calibri"/>
      <family val="2"/>
      <scheme val="minor"/>
    </font>
    <font>
      <b/>
      <sz val="18"/>
      <color theme="0" tint="-4.9989318521683403E-2"/>
      <name val="Calibri"/>
      <family val="2"/>
      <scheme val="minor"/>
    </font>
    <font>
      <b/>
      <sz val="16"/>
      <color theme="0" tint="-4.9989318521683403E-2"/>
      <name val="Calibri"/>
      <family val="2"/>
      <scheme val="minor"/>
    </font>
    <font>
      <b/>
      <sz val="9"/>
      <color theme="9" tint="-0.249977111117893"/>
      <name val="Calibri"/>
      <family val="2"/>
      <scheme val="minor"/>
    </font>
    <font>
      <b/>
      <sz val="10"/>
      <color theme="1" tint="0.34998626667073579"/>
      <name val="Calibri"/>
      <family val="2"/>
      <scheme val="minor"/>
    </font>
    <font>
      <b/>
      <sz val="10"/>
      <color theme="1" tint="0.499984740745262"/>
      <name val="Calibri"/>
      <family val="2"/>
      <scheme val="minor"/>
    </font>
    <font>
      <sz val="9"/>
      <color theme="1" tint="0.34998626667073579"/>
      <name val="Calibri"/>
      <family val="2"/>
      <scheme val="minor"/>
    </font>
    <font>
      <b/>
      <sz val="9"/>
      <color indexed="81"/>
      <name val="Tahoma"/>
      <family val="2"/>
    </font>
    <font>
      <sz val="12"/>
      <color rgb="FF800000"/>
      <name val="Calibri"/>
      <family val="2"/>
    </font>
    <font>
      <sz val="12"/>
      <color theme="0"/>
      <name val="Calibri"/>
      <family val="2"/>
    </font>
    <font>
      <b/>
      <sz val="8"/>
      <color theme="0" tint="-0.249977111117893"/>
      <name val="Calibri"/>
      <family val="2"/>
      <scheme val="minor"/>
    </font>
    <font>
      <b/>
      <sz val="12"/>
      <color theme="0" tint="-0.499984740745262"/>
      <name val="Calibri"/>
      <family val="2"/>
      <scheme val="minor"/>
    </font>
    <font>
      <b/>
      <sz val="12"/>
      <color rgb="FFFFFFFF"/>
      <name val="Calibri"/>
      <family val="2"/>
      <scheme val="minor"/>
    </font>
    <font>
      <b/>
      <sz val="14"/>
      <color theme="9" tint="-0.499984740745262"/>
      <name val="Calibri"/>
      <family val="2"/>
      <scheme val="minor"/>
    </font>
    <font>
      <sz val="11"/>
      <color rgb="FFFFFFFF"/>
      <name val="Calibri"/>
      <family val="2"/>
      <scheme val="minor"/>
    </font>
    <font>
      <b/>
      <sz val="14"/>
      <name val="Segoe Print"/>
    </font>
    <font>
      <sz val="10"/>
      <name val="Calibri"/>
      <family val="2"/>
    </font>
    <font>
      <sz val="12"/>
      <name val="Calibri"/>
      <family val="2"/>
    </font>
    <font>
      <b/>
      <sz val="12"/>
      <name val="Calibri"/>
      <family val="2"/>
    </font>
    <font>
      <b/>
      <sz val="13.5"/>
      <color theme="1"/>
      <name val="Calibri"/>
      <family val="2"/>
      <scheme val="minor"/>
    </font>
    <font>
      <b/>
      <sz val="8"/>
      <color theme="0"/>
      <name val="Calibri"/>
      <family val="2"/>
    </font>
    <font>
      <b/>
      <sz val="11"/>
      <color theme="1" tint="0.249977111117893"/>
      <name val="Calibri"/>
      <family val="2"/>
      <scheme val="minor"/>
    </font>
    <font>
      <b/>
      <sz val="8"/>
      <color theme="0" tint="-0.14999847407452621"/>
      <name val="Calibri"/>
      <family val="2"/>
      <scheme val="minor"/>
    </font>
    <font>
      <i/>
      <sz val="11"/>
      <color theme="1"/>
      <name val="Calibri"/>
      <family val="2"/>
      <scheme val="minor"/>
    </font>
    <font>
      <b/>
      <sz val="10"/>
      <color theme="1"/>
      <name val="Arial Unicode MS"/>
    </font>
    <font>
      <b/>
      <sz val="10"/>
      <color theme="1"/>
      <name val="Calibri"/>
      <family val="2"/>
    </font>
    <font>
      <sz val="8"/>
      <name val="Courier New"/>
      <family val="3"/>
    </font>
    <font>
      <sz val="10"/>
      <color theme="1"/>
      <name val="Calibri"/>
      <family val="2"/>
    </font>
    <font>
      <b/>
      <u/>
      <sz val="16"/>
      <color theme="10"/>
      <name val="Calibri"/>
      <family val="2"/>
      <scheme val="minor"/>
    </font>
    <font>
      <i/>
      <sz val="10"/>
      <color theme="1"/>
      <name val="Arial Unicode MS"/>
    </font>
    <font>
      <b/>
      <sz val="14"/>
      <color theme="1"/>
      <name val="Segoe Print"/>
    </font>
    <font>
      <sz val="14"/>
      <color theme="1"/>
      <name val="Segoe Print"/>
    </font>
    <font>
      <i/>
      <sz val="18"/>
      <color rgb="FFFFFF00"/>
      <name val="Verdana"/>
      <family val="2"/>
    </font>
    <font>
      <sz val="14"/>
      <color rgb="FF0066FF"/>
      <name val="Verdana"/>
      <family val="2"/>
    </font>
    <font>
      <b/>
      <sz val="14"/>
      <color rgb="FF0066FF"/>
      <name val="Calibri"/>
      <family val="2"/>
      <scheme val="minor"/>
    </font>
    <font>
      <sz val="12"/>
      <color rgb="FF0066FF"/>
      <name val="Calibri"/>
      <family val="2"/>
      <scheme val="minor"/>
    </font>
    <font>
      <sz val="8"/>
      <color rgb="FF0066FF"/>
      <name val="Calibri"/>
      <family val="2"/>
      <scheme val="minor"/>
    </font>
    <font>
      <sz val="11"/>
      <color rgb="FF0066FF"/>
      <name val="Calibri"/>
      <family val="2"/>
      <scheme val="minor"/>
    </font>
    <font>
      <b/>
      <sz val="11"/>
      <color rgb="FF0066FF"/>
      <name val="Calibri"/>
      <family val="2"/>
      <scheme val="minor"/>
    </font>
    <font>
      <b/>
      <sz val="11"/>
      <color rgb="FF375623"/>
      <name val="Calibri"/>
      <family val="2"/>
      <scheme val="minor"/>
    </font>
    <font>
      <sz val="11"/>
      <color rgb="FF7030A0"/>
      <name val="Calibri"/>
      <family val="2"/>
      <scheme val="minor"/>
    </font>
    <font>
      <sz val="22"/>
      <name val="Calibri"/>
      <family val="2"/>
    </font>
    <font>
      <sz val="22"/>
      <color theme="0"/>
      <name val="Calibri"/>
      <family val="2"/>
    </font>
    <font>
      <sz val="16"/>
      <color rgb="FFFFFF00"/>
      <name val="Calibri"/>
      <family val="2"/>
    </font>
    <font>
      <b/>
      <sz val="14"/>
      <color rgb="FFFFFF00"/>
      <name val="Calibri"/>
      <family val="2"/>
    </font>
    <font>
      <sz val="14"/>
      <color rgb="FF92D050"/>
      <name val="Calibri"/>
      <family val="2"/>
    </font>
    <font>
      <b/>
      <sz val="20"/>
      <color rgb="FF92D050"/>
      <name val="Verdana"/>
      <family val="2"/>
    </font>
    <font>
      <sz val="20"/>
      <color rgb="FF7030A0"/>
      <name val="Arial"/>
      <family val="2"/>
    </font>
    <font>
      <sz val="20"/>
      <color theme="0"/>
      <name val="Verdana"/>
      <family val="2"/>
    </font>
    <font>
      <sz val="22"/>
      <color rgb="FFFFFF00"/>
      <name val="Calibri"/>
      <family val="2"/>
      <scheme val="minor"/>
    </font>
    <font>
      <sz val="22"/>
      <color rgb="FFC00000"/>
      <name val="Calibri"/>
      <family val="2"/>
      <scheme val="minor"/>
    </font>
    <font>
      <sz val="24"/>
      <color theme="0"/>
      <name val="Calibri"/>
      <family val="2"/>
      <scheme val="minor"/>
    </font>
    <font>
      <sz val="20"/>
      <color rgb="FFC00000"/>
      <name val="Calibri"/>
      <family val="2"/>
      <scheme val="minor"/>
    </font>
    <font>
      <sz val="20"/>
      <color theme="0"/>
      <name val="Calibri"/>
      <family val="2"/>
    </font>
    <font>
      <sz val="8"/>
      <color theme="9" tint="0.39997558519241921"/>
      <name val="Calibri"/>
      <family val="2"/>
      <scheme val="minor"/>
    </font>
    <font>
      <sz val="8"/>
      <color theme="9" tint="0.79998168889431442"/>
      <name val="Calibri"/>
      <family val="2"/>
      <scheme val="minor"/>
    </font>
    <font>
      <sz val="8"/>
      <color theme="1" tint="0.249977111117893"/>
      <name val="Calibri"/>
      <family val="2"/>
      <scheme val="minor"/>
    </font>
    <font>
      <sz val="11"/>
      <color theme="1" tint="0.249977111117893"/>
      <name val="Calibri"/>
      <family val="2"/>
      <scheme val="minor"/>
    </font>
    <font>
      <sz val="8"/>
      <color theme="9" tint="-0.499984740745262"/>
      <name val="Calibri"/>
      <family val="2"/>
      <scheme val="minor"/>
    </font>
    <font>
      <b/>
      <sz val="13"/>
      <color theme="0"/>
      <name val="Calibri"/>
      <family val="2"/>
      <scheme val="minor"/>
    </font>
    <font>
      <b/>
      <sz val="8"/>
      <color theme="1" tint="0.499984740745262"/>
      <name val="Calibri"/>
      <family val="2"/>
      <scheme val="minor"/>
    </font>
    <font>
      <sz val="8"/>
      <color theme="5" tint="-0.249977111117893"/>
      <name val="Calibri"/>
      <family val="2"/>
      <scheme val="minor"/>
    </font>
    <font>
      <sz val="11"/>
      <color theme="1" tint="0.14999847407452621"/>
      <name val="Calibri"/>
      <family val="2"/>
      <scheme val="minor"/>
    </font>
    <font>
      <b/>
      <sz val="10"/>
      <color theme="0" tint="-0.499984740745262"/>
      <name val="Calibri"/>
      <family val="2"/>
      <scheme val="minor"/>
    </font>
    <font>
      <sz val="12"/>
      <name val="Garamond"/>
      <family val="1"/>
    </font>
    <font>
      <sz val="12"/>
      <name val="Cambria"/>
      <family val="1"/>
    </font>
    <font>
      <sz val="12"/>
      <name val="Verdana"/>
      <family val="2"/>
    </font>
    <font>
      <sz val="12"/>
      <name val="Segoe UI Light"/>
      <family val="2"/>
    </font>
    <font>
      <sz val="12"/>
      <name val="Lucida Calligraphy"/>
      <family val="4"/>
    </font>
    <font>
      <sz val="12"/>
      <name val="Lucida Handwriting"/>
      <family val="4"/>
    </font>
    <font>
      <sz val="12"/>
      <color rgb="FF548235"/>
      <name val="Calibri"/>
      <family val="2"/>
      <scheme val="minor"/>
    </font>
    <font>
      <b/>
      <sz val="11"/>
      <color rgb="FF548235"/>
      <name val="Calibri"/>
      <family val="2"/>
      <scheme val="minor"/>
    </font>
    <font>
      <sz val="11"/>
      <color rgb="FF000000"/>
      <name val="Calibri"/>
      <family val="2"/>
      <scheme val="minor"/>
    </font>
    <font>
      <b/>
      <sz val="9"/>
      <color theme="1" tint="0.34998626667073579"/>
      <name val="Calibri"/>
      <family val="2"/>
      <scheme val="minor"/>
    </font>
    <font>
      <b/>
      <sz val="10"/>
      <color theme="9" tint="0.39997558519241921"/>
      <name val="Calibri"/>
      <family val="2"/>
      <scheme val="minor"/>
    </font>
  </fonts>
  <fills count="2038">
    <fill>
      <patternFill patternType="none"/>
    </fill>
    <fill>
      <patternFill patternType="gray125"/>
    </fill>
    <fill>
      <patternFill patternType="solid">
        <fgColor rgb="FF808080"/>
        <bgColor indexed="64"/>
      </patternFill>
    </fill>
    <fill>
      <patternFill patternType="solid">
        <fgColor rgb="FFCC00FF"/>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rgb="FFFFF2CC"/>
        <bgColor indexed="64"/>
      </patternFill>
    </fill>
    <fill>
      <patternFill patternType="solid">
        <fgColor theme="4" tint="0.79998168889431442"/>
        <bgColor indexed="64"/>
      </patternFill>
    </fill>
    <fill>
      <patternFill patternType="solid">
        <fgColor rgb="FFED7D31"/>
        <bgColor indexed="64"/>
      </patternFill>
    </fill>
    <fill>
      <patternFill patternType="solid">
        <fgColor rgb="FFFF0000"/>
        <bgColor indexed="64"/>
      </patternFill>
    </fill>
    <fill>
      <patternFill patternType="solid">
        <fgColor rgb="FFDEC8EE"/>
        <bgColor indexed="64"/>
      </patternFill>
    </fill>
    <fill>
      <patternFill patternType="solid">
        <fgColor rgb="FFED7D31"/>
        <bgColor indexed="50"/>
      </patternFill>
    </fill>
    <fill>
      <patternFill patternType="solid">
        <fgColor rgb="FF99CC00"/>
        <bgColor indexed="64"/>
      </patternFill>
    </fill>
    <fill>
      <patternFill patternType="solid">
        <fgColor theme="0" tint="-0.249977111117893"/>
        <bgColor indexed="64"/>
      </patternFill>
    </fill>
    <fill>
      <patternFill patternType="solid">
        <fgColor theme="9" tint="0.79998168889431442"/>
        <bgColor theme="9"/>
      </patternFill>
    </fill>
    <fill>
      <patternFill patternType="solid">
        <fgColor theme="9" tint="0.79998168889431442"/>
        <bgColor indexed="64"/>
      </patternFill>
    </fill>
    <fill>
      <patternFill patternType="solid">
        <fgColor rgb="FFFFFF9F"/>
        <bgColor indexed="64"/>
      </patternFill>
    </fill>
    <fill>
      <patternFill patternType="solid">
        <fgColor rgb="FFFFFF00"/>
        <bgColor indexed="64"/>
      </patternFill>
    </fill>
    <fill>
      <patternFill patternType="solid">
        <fgColor rgb="FFFFFFCC"/>
        <bgColor indexed="64"/>
      </patternFill>
    </fill>
    <fill>
      <patternFill patternType="solid">
        <fgColor theme="0"/>
        <bgColor theme="0"/>
      </patternFill>
    </fill>
    <fill>
      <patternFill patternType="solid">
        <fgColor rgb="FFFFCCFF"/>
        <bgColor indexed="64"/>
      </patternFill>
    </fill>
    <fill>
      <patternFill patternType="solid">
        <fgColor theme="0"/>
        <bgColor indexed="9"/>
      </patternFill>
    </fill>
    <fill>
      <patternFill patternType="solid">
        <fgColor theme="0"/>
        <bgColor theme="9" tint="0.79995117038483843"/>
      </patternFill>
    </fill>
    <fill>
      <patternFill patternType="solid">
        <fgColor rgb="FFF4F9F1"/>
        <bgColor theme="9" tint="0.79995117038483843"/>
      </patternFill>
    </fill>
    <fill>
      <patternFill patternType="solid">
        <fgColor rgb="FFB8D9A3"/>
        <bgColor indexed="64"/>
      </patternFill>
    </fill>
    <fill>
      <patternFill patternType="solid">
        <fgColor theme="9" tint="0.39997558519241921"/>
        <bgColor indexed="64"/>
      </patternFill>
    </fill>
    <fill>
      <patternFill patternType="solid">
        <fgColor rgb="FFFFFFD9"/>
        <bgColor indexed="64"/>
      </patternFill>
    </fill>
    <fill>
      <patternFill patternType="solid">
        <fgColor rgb="FFDCF5BD"/>
        <bgColor theme="9" tint="0.79995117038483843"/>
      </patternFill>
    </fill>
    <fill>
      <patternFill patternType="solid">
        <fgColor theme="4" tint="0.59999389629810485"/>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rgb="FFFFFF99"/>
        <bgColor indexed="64"/>
      </patternFill>
    </fill>
    <fill>
      <patternFill patternType="solid">
        <fgColor theme="0" tint="-0.34998626667073579"/>
        <bgColor indexed="64"/>
      </patternFill>
    </fill>
    <fill>
      <patternFill patternType="solid">
        <fgColor rgb="FFFFCC00"/>
        <bgColor indexed="64"/>
      </patternFill>
    </fill>
    <fill>
      <patternFill patternType="solid">
        <fgColor rgb="FFD9E1F2"/>
        <bgColor indexed="64"/>
      </patternFill>
    </fill>
    <fill>
      <patternFill patternType="solid">
        <fgColor rgb="FFFF99CC"/>
        <bgColor indexed="64"/>
      </patternFill>
    </fill>
    <fill>
      <patternFill patternType="solid">
        <fgColor rgb="FF00CCFF"/>
        <bgColor indexed="64"/>
      </patternFill>
    </fill>
    <fill>
      <patternFill patternType="solid">
        <fgColor rgb="FFFFFFD5"/>
        <bgColor indexed="64"/>
      </patternFill>
    </fill>
    <fill>
      <patternFill patternType="solid">
        <fgColor rgb="FFFF6600"/>
        <bgColor indexed="64"/>
      </patternFill>
    </fill>
    <fill>
      <patternFill patternType="solid">
        <fgColor rgb="FFEAF4E4"/>
        <bgColor theme="9" tint="0.79998168889431442"/>
      </patternFill>
    </fill>
    <fill>
      <patternFill patternType="solid">
        <fgColor rgb="FFEAF4E4"/>
        <bgColor indexed="64"/>
      </patternFill>
    </fill>
    <fill>
      <patternFill patternType="solid">
        <fgColor rgb="FFECECEC"/>
        <bgColor theme="9" tint="0.79995117038483843"/>
      </patternFill>
    </fill>
    <fill>
      <patternFill patternType="solid">
        <fgColor rgb="FFFF00FF"/>
        <bgColor indexed="64"/>
      </patternFill>
    </fill>
    <fill>
      <patternFill patternType="solid">
        <fgColor rgb="FFFFCC99"/>
        <bgColor indexed="64"/>
      </patternFill>
    </fill>
    <fill>
      <patternFill patternType="solid">
        <fgColor rgb="FF0000FF"/>
        <bgColor indexed="64"/>
      </patternFill>
    </fill>
    <fill>
      <patternFill patternType="solid">
        <fgColor rgb="FF99CCFF"/>
        <bgColor indexed="64"/>
      </patternFill>
    </fill>
    <fill>
      <patternFill patternType="solid">
        <fgColor rgb="FFCC99FF"/>
        <bgColor indexed="64"/>
      </patternFill>
    </fill>
    <fill>
      <patternFill patternType="solid">
        <fgColor rgb="FF993300"/>
        <bgColor indexed="64"/>
      </patternFill>
    </fill>
    <fill>
      <patternFill patternType="solid">
        <fgColor theme="7" tint="0.79998168889431442"/>
        <bgColor indexed="64"/>
      </patternFill>
    </fill>
    <fill>
      <patternFill patternType="solid">
        <fgColor rgb="FFC00000"/>
        <bgColor indexed="64"/>
      </patternFill>
    </fill>
    <fill>
      <patternFill patternType="solid">
        <fgColor rgb="FF339966"/>
        <bgColor indexed="64"/>
      </patternFill>
    </fill>
    <fill>
      <patternFill patternType="solid">
        <fgColor rgb="FF0066CC"/>
        <bgColor indexed="64"/>
      </patternFill>
    </fill>
    <fill>
      <patternFill patternType="solid">
        <fgColor rgb="FF008000"/>
        <bgColor indexed="64"/>
      </patternFill>
    </fill>
    <fill>
      <patternFill patternType="solid">
        <fgColor rgb="FF00FF00"/>
        <bgColor indexed="64"/>
      </patternFill>
    </fill>
    <fill>
      <patternFill patternType="solid">
        <fgColor rgb="FFDEFFBD"/>
        <bgColor indexed="64"/>
      </patternFill>
    </fill>
    <fill>
      <patternFill patternType="solid">
        <fgColor rgb="FF00B050"/>
        <bgColor indexed="64"/>
      </patternFill>
    </fill>
    <fill>
      <patternFill patternType="solid">
        <fgColor theme="4" tint="0.79995117038483843"/>
        <bgColor indexed="64"/>
      </patternFill>
    </fill>
    <fill>
      <patternFill patternType="solid">
        <fgColor indexed="23"/>
        <bgColor indexed="64"/>
      </patternFill>
    </fill>
    <fill>
      <patternFill patternType="solid">
        <fgColor rgb="FFEAF4E4"/>
        <bgColor theme="9" tint="0.79995117038483843"/>
      </patternFill>
    </fill>
    <fill>
      <patternFill patternType="solid">
        <fgColor rgb="FFF4F9F1"/>
        <bgColor indexed="64"/>
      </patternFill>
    </fill>
    <fill>
      <patternFill patternType="solid">
        <fgColor rgb="FFDDEBF7"/>
        <bgColor indexed="64"/>
      </patternFill>
    </fill>
    <fill>
      <patternFill patternType="solid">
        <fgColor indexed="42"/>
        <bgColor indexed="64"/>
      </patternFill>
    </fill>
    <fill>
      <patternFill patternType="solid">
        <fgColor rgb="FFFFE699"/>
        <bgColor indexed="64"/>
      </patternFill>
    </fill>
    <fill>
      <patternFill patternType="solid">
        <fgColor indexed="43"/>
        <bgColor indexed="64"/>
      </patternFill>
    </fill>
    <fill>
      <patternFill patternType="solid">
        <fgColor rgb="FF7030A0"/>
        <bgColor indexed="64"/>
      </patternFill>
    </fill>
    <fill>
      <patternFill patternType="solid">
        <fgColor theme="0"/>
        <bgColor theme="9"/>
      </patternFill>
    </fill>
    <fill>
      <patternFill patternType="solid">
        <fgColor rgb="FF548235"/>
        <bgColor indexed="64"/>
      </patternFill>
    </fill>
    <fill>
      <patternFill patternType="solid">
        <fgColor theme="9" tint="-0.249977111117893"/>
        <bgColor indexed="64"/>
      </patternFill>
    </fill>
    <fill>
      <patternFill patternType="gray0625">
        <fgColor theme="9" tint="0.79998168889431442"/>
        <bgColor rgb="FFFFFFCC"/>
      </patternFill>
    </fill>
    <fill>
      <patternFill patternType="solid">
        <fgColor theme="5"/>
        <bgColor indexed="64"/>
      </patternFill>
    </fill>
    <fill>
      <patternFill patternType="solid">
        <fgColor rgb="FFFFFFCC"/>
        <bgColor indexed="9"/>
      </patternFill>
    </fill>
    <fill>
      <patternFill patternType="solid">
        <fgColor rgb="FF800000"/>
        <bgColor indexed="64"/>
      </patternFill>
    </fill>
    <fill>
      <patternFill patternType="solid">
        <fgColor theme="1" tint="0.34998626667073579"/>
        <bgColor indexed="64"/>
      </patternFill>
    </fill>
    <fill>
      <patternFill patternType="solid">
        <fgColor indexed="8"/>
        <bgColor indexed="64"/>
      </patternFill>
    </fill>
    <fill>
      <patternFill patternType="solid">
        <fgColor indexed="9"/>
        <bgColor indexed="64"/>
      </patternFill>
    </fill>
    <fill>
      <patternFill patternType="solid">
        <fgColor indexed="10"/>
        <bgColor indexed="64"/>
      </patternFill>
    </fill>
    <fill>
      <patternFill patternType="solid">
        <fgColor indexed="11"/>
        <bgColor indexed="64"/>
      </patternFill>
    </fill>
    <fill>
      <patternFill patternType="solid">
        <fgColor indexed="12"/>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indexed="22"/>
        <bgColor indexed="64"/>
      </patternFill>
    </fill>
    <fill>
      <patternFill patternType="solid">
        <fgColor indexed="24"/>
        <bgColor indexed="64"/>
      </patternFill>
    </fill>
    <fill>
      <patternFill patternType="solid">
        <fgColor indexed="25"/>
        <bgColor indexed="64"/>
      </patternFill>
    </fill>
    <fill>
      <patternFill patternType="solid">
        <fgColor indexed="26"/>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indexed="63"/>
        <bgColor indexed="64"/>
      </patternFill>
    </fill>
    <fill>
      <patternFill patternType="solid">
        <fgColor theme="7" tint="0.59999389629810485"/>
        <bgColor indexed="64"/>
      </patternFill>
    </fill>
    <fill>
      <patternFill patternType="solid">
        <fgColor rgb="FF7030A0"/>
        <bgColor indexed="50"/>
      </patternFill>
    </fill>
    <fill>
      <patternFill patternType="solid">
        <fgColor theme="7" tint="0.39997558519241921"/>
        <bgColor indexed="64"/>
      </patternFill>
    </fill>
    <fill>
      <patternFill patternType="solid">
        <fgColor rgb="FFFDF1E7"/>
        <bgColor indexed="9"/>
      </patternFill>
    </fill>
    <fill>
      <patternFill patternType="gray0625">
        <fgColor theme="9" tint="0.79998168889431442"/>
        <bgColor rgb="FFEAFFD5"/>
      </patternFill>
    </fill>
    <fill>
      <patternFill patternType="gray0625">
        <fgColor theme="9" tint="0.79998168889431442"/>
        <bgColor theme="1" tint="0.34998626667073579"/>
      </patternFill>
    </fill>
    <fill>
      <patternFill patternType="solid">
        <fgColor theme="1" tint="0.34998626667073579"/>
        <bgColor indexed="9"/>
      </patternFill>
    </fill>
    <fill>
      <patternFill patternType="gray0625">
        <fgColor theme="9" tint="0.79998168889431442"/>
        <bgColor theme="0" tint="-0.14999847407452621"/>
      </patternFill>
    </fill>
    <fill>
      <patternFill patternType="solid">
        <fgColor theme="0" tint="-0.14999847407452621"/>
        <bgColor indexed="9"/>
      </patternFill>
    </fill>
    <fill>
      <patternFill patternType="gray0625">
        <fgColor theme="9" tint="0.79998168889431442"/>
        <bgColor theme="0"/>
      </patternFill>
    </fill>
    <fill>
      <patternFill patternType="solid">
        <fgColor rgb="FFFFFFD9"/>
        <bgColor indexed="9"/>
      </patternFill>
    </fill>
    <fill>
      <patternFill patternType="solid">
        <fgColor rgb="FFEF8943"/>
        <bgColor indexed="64"/>
      </patternFill>
    </fill>
    <fill>
      <patternFill patternType="solid">
        <fgColor rgb="FF0000FF"/>
        <bgColor theme="9"/>
      </patternFill>
    </fill>
    <fill>
      <patternFill patternType="solid">
        <fgColor theme="9" tint="-0.249977111117893"/>
        <bgColor theme="9"/>
      </patternFill>
    </fill>
    <fill>
      <patternFill patternType="solid">
        <fgColor rgb="FFCCCCFF"/>
        <bgColor indexed="64"/>
      </patternFill>
    </fill>
    <fill>
      <patternFill patternType="solid">
        <fgColor theme="8" tint="0.59999389629810485"/>
        <bgColor indexed="64"/>
      </patternFill>
    </fill>
    <fill>
      <patternFill patternType="solid">
        <fgColor rgb="FFA4DE00"/>
        <bgColor indexed="64"/>
      </patternFill>
    </fill>
    <fill>
      <patternFill patternType="solid">
        <fgColor rgb="FFF1E8F8"/>
        <bgColor indexed="64"/>
      </patternFill>
    </fill>
    <fill>
      <patternFill patternType="solid">
        <fgColor rgb="FFFFFFAF"/>
        <bgColor indexed="9"/>
      </patternFill>
    </fill>
    <fill>
      <patternFill patternType="solid">
        <fgColor rgb="FFFFFFAF"/>
        <bgColor indexed="64"/>
      </patternFill>
    </fill>
    <fill>
      <patternFill patternType="solid">
        <fgColor rgb="FFFFFFAF"/>
        <bgColor theme="0"/>
      </patternFill>
    </fill>
    <fill>
      <patternFill patternType="solid">
        <fgColor rgb="FFFFFFCC"/>
        <bgColor theme="0"/>
      </patternFill>
    </fill>
    <fill>
      <patternFill patternType="solid">
        <fgColor rgb="FFBF95DF"/>
        <bgColor indexed="64"/>
      </patternFill>
    </fill>
    <fill>
      <patternFill patternType="solid">
        <fgColor rgb="FFF1E8F8"/>
        <bgColor indexed="9"/>
      </patternFill>
    </fill>
    <fill>
      <patternFill patternType="solid">
        <fgColor rgb="FFE8D9F3"/>
        <bgColor indexed="64"/>
      </patternFill>
    </fill>
    <fill>
      <patternFill patternType="solid">
        <fgColor rgb="FFCCFFCC"/>
        <bgColor indexed="64"/>
      </patternFill>
    </fill>
    <fill>
      <patternFill patternType="solid">
        <fgColor theme="0" tint="-0.14999847407452621"/>
        <bgColor theme="0"/>
      </patternFill>
    </fill>
    <fill>
      <patternFill patternType="solid">
        <fgColor theme="0" tint="-0.14996795556505021"/>
        <bgColor indexed="64"/>
      </patternFill>
    </fill>
    <fill>
      <patternFill patternType="solid">
        <fgColor theme="0" tint="-0.14993743705557422"/>
        <bgColor indexed="64"/>
      </patternFill>
    </fill>
    <fill>
      <patternFill patternType="solid">
        <fgColor theme="0" tint="-4.9989318521683403E-2"/>
        <bgColor theme="9"/>
      </patternFill>
    </fill>
    <fill>
      <patternFill patternType="gray0625">
        <bgColor theme="0" tint="-0.14999847407452621"/>
      </patternFill>
    </fill>
    <fill>
      <patternFill patternType="solid">
        <fgColor theme="7" tint="0.79998168889431442"/>
        <bgColor theme="9" tint="0.79995117038483843"/>
      </patternFill>
    </fill>
    <fill>
      <patternFill patternType="solid">
        <fgColor rgb="FFFFE699"/>
        <bgColor indexed="10"/>
      </patternFill>
    </fill>
    <fill>
      <patternFill patternType="solid">
        <fgColor rgb="FFFFFFCC"/>
        <bgColor indexed="50"/>
      </patternFill>
    </fill>
    <fill>
      <patternFill patternType="solid">
        <fgColor rgb="FFD05F12"/>
        <bgColor indexed="64"/>
      </patternFill>
    </fill>
    <fill>
      <patternFill patternType="solid">
        <fgColor rgb="FF0000FF"/>
        <bgColor indexed="50"/>
      </patternFill>
    </fill>
    <fill>
      <patternFill patternType="solid">
        <fgColor theme="8" tint="-0.249977111117893"/>
        <bgColor indexed="64"/>
      </patternFill>
    </fill>
    <fill>
      <patternFill patternType="solid">
        <fgColor rgb="FFFFF2CC"/>
        <bgColor theme="9" tint="0.79995117038483843"/>
      </patternFill>
    </fill>
    <fill>
      <patternFill patternType="solid">
        <fgColor rgb="FFBCE292"/>
        <bgColor indexed="64"/>
      </patternFill>
    </fill>
    <fill>
      <patternFill patternType="gray125">
        <bgColor theme="0" tint="-0.14996795556505021"/>
      </patternFill>
    </fill>
    <fill>
      <patternFill patternType="solid">
        <fgColor rgb="FF99CC00"/>
        <bgColor theme="9"/>
      </patternFill>
    </fill>
    <fill>
      <patternFill patternType="solid">
        <fgColor rgb="FFCCCCFF"/>
        <bgColor theme="9"/>
      </patternFill>
    </fill>
    <fill>
      <patternFill patternType="solid">
        <fgColor rgb="FFFEEDCA"/>
        <bgColor indexed="64"/>
      </patternFill>
    </fill>
    <fill>
      <patternFill patternType="solid">
        <fgColor rgb="FFFEEDCA"/>
        <bgColor indexed="9"/>
      </patternFill>
    </fill>
    <fill>
      <patternFill patternType="gray0625">
        <fgColor theme="7" tint="-0.24994659260841701"/>
        <bgColor rgb="FFFFFFCC"/>
      </patternFill>
    </fill>
    <fill>
      <patternFill patternType="solid">
        <fgColor rgb="FFEFE5F7"/>
        <bgColor indexed="64"/>
      </patternFill>
    </fill>
    <fill>
      <patternFill patternType="solid">
        <fgColor rgb="FFFFF2CC"/>
        <bgColor indexed="50"/>
      </patternFill>
    </fill>
    <fill>
      <patternFill patternType="solid">
        <fgColor theme="0"/>
        <bgColor indexed="50"/>
      </patternFill>
    </fill>
    <fill>
      <patternFill patternType="solid">
        <fgColor rgb="FFF1995D"/>
        <bgColor indexed="50"/>
      </patternFill>
    </fill>
    <fill>
      <patternFill patternType="solid">
        <fgColor rgb="FFF1995D"/>
        <bgColor indexed="64"/>
      </patternFill>
    </fill>
    <fill>
      <patternFill patternType="solid">
        <fgColor rgb="FFFFFFC9"/>
        <bgColor indexed="64"/>
      </patternFill>
    </fill>
    <fill>
      <patternFill patternType="solid">
        <fgColor rgb="FFFFFFB7"/>
        <bgColor indexed="64"/>
      </patternFill>
    </fill>
    <fill>
      <patternFill patternType="gray125">
        <bgColor rgb="FFF8CBAD"/>
      </patternFill>
    </fill>
    <fill>
      <patternFill patternType="solid">
        <fgColor rgb="FFF8CBAD"/>
        <bgColor indexed="64"/>
      </patternFill>
    </fill>
    <fill>
      <patternFill patternType="gray125">
        <bgColor rgb="FFA9D08E"/>
      </patternFill>
    </fill>
    <fill>
      <patternFill patternType="solid">
        <fgColor rgb="FFA9D08E"/>
        <bgColor indexed="64"/>
      </patternFill>
    </fill>
    <fill>
      <patternFill patternType="solid">
        <fgColor theme="1" tint="0.499984740745262"/>
        <bgColor indexed="64"/>
      </patternFill>
    </fill>
    <fill>
      <patternFill patternType="solid">
        <fgColor rgb="FF000000"/>
        <bgColor indexed="64"/>
      </patternFill>
    </fill>
    <fill>
      <patternFill patternType="solid">
        <fgColor rgb="FF00BFFF"/>
        <bgColor indexed="64"/>
      </patternFill>
    </fill>
    <fill>
      <patternFill patternType="solid">
        <fgColor rgb="FF4A4A4A"/>
        <bgColor indexed="64"/>
      </patternFill>
    </fill>
    <fill>
      <patternFill patternType="solid">
        <fgColor rgb="FFEED5B7"/>
        <bgColor indexed="64"/>
      </patternFill>
    </fill>
    <fill>
      <patternFill patternType="solid">
        <fgColor rgb="FFFFFFFF"/>
        <bgColor indexed="64"/>
      </patternFill>
    </fill>
    <fill>
      <patternFill patternType="solid">
        <fgColor rgb="FFAABBCC"/>
        <bgColor indexed="64"/>
      </patternFill>
    </fill>
    <fill>
      <patternFill patternType="solid">
        <fgColor rgb="FF474747"/>
        <bgColor indexed="64"/>
      </patternFill>
    </fill>
    <fill>
      <patternFill patternType="solid">
        <fgColor rgb="FFFAD6A5"/>
        <bgColor indexed="64"/>
      </patternFill>
    </fill>
    <fill>
      <patternFill patternType="solid">
        <fgColor rgb="FF7EC0EE"/>
        <bgColor indexed="64"/>
      </patternFill>
    </fill>
    <fill>
      <patternFill patternType="solid">
        <fgColor rgb="FF454545"/>
        <bgColor indexed="64"/>
      </patternFill>
    </fill>
    <fill>
      <patternFill patternType="solid">
        <fgColor rgb="FFFFDEAD"/>
        <bgColor indexed="64"/>
      </patternFill>
    </fill>
    <fill>
      <patternFill patternType="solid">
        <fgColor rgb="FF87CEFA"/>
        <bgColor indexed="64"/>
      </patternFill>
    </fill>
    <fill>
      <patternFill patternType="solid">
        <fgColor rgb="FF424242"/>
        <bgColor indexed="64"/>
      </patternFill>
    </fill>
    <fill>
      <patternFill patternType="solid">
        <fgColor rgb="FFEEDFCC"/>
        <bgColor indexed="64"/>
      </patternFill>
    </fill>
    <fill>
      <patternFill patternType="solid">
        <fgColor rgb="FFA1CAF1"/>
        <bgColor indexed="64"/>
      </patternFill>
    </fill>
    <fill>
      <patternFill patternType="solid">
        <fgColor rgb="FF404040"/>
        <bgColor indexed="64"/>
      </patternFill>
    </fill>
    <fill>
      <patternFill patternType="solid">
        <fgColor rgb="FFFFE4C4"/>
        <bgColor indexed="64"/>
      </patternFill>
    </fill>
    <fill>
      <patternFill patternType="solid">
        <fgColor rgb="FF87CEFF"/>
        <bgColor indexed="64"/>
      </patternFill>
    </fill>
    <fill>
      <patternFill patternType="solid">
        <fgColor rgb="FF3D3D3D"/>
        <bgColor indexed="64"/>
      </patternFill>
    </fill>
    <fill>
      <patternFill patternType="solid">
        <fgColor rgb="FFFAEBD7"/>
        <bgColor indexed="64"/>
      </patternFill>
    </fill>
    <fill>
      <patternFill patternType="solid">
        <fgColor rgb="FFBCD4E6"/>
        <bgColor indexed="64"/>
      </patternFill>
    </fill>
    <fill>
      <patternFill patternType="solid">
        <fgColor rgb="FF3B3B3B"/>
        <bgColor indexed="64"/>
      </patternFill>
    </fill>
    <fill>
      <patternFill patternType="solid">
        <fgColor rgb="FFFFEFDB"/>
        <bgColor indexed="64"/>
      </patternFill>
    </fill>
    <fill>
      <patternFill patternType="solid">
        <fgColor rgb="FF00FFFF"/>
        <bgColor indexed="64"/>
      </patternFill>
    </fill>
    <fill>
      <patternFill patternType="solid">
        <fgColor rgb="FFB9D3EE"/>
        <bgColor indexed="64"/>
      </patternFill>
    </fill>
    <fill>
      <patternFill patternType="solid">
        <fgColor rgb="FF383838"/>
        <bgColor indexed="64"/>
      </patternFill>
    </fill>
    <fill>
      <patternFill patternType="solid">
        <fgColor rgb="FFFAF0E6"/>
        <bgColor indexed="64"/>
      </patternFill>
    </fill>
    <fill>
      <patternFill patternType="solid">
        <fgColor rgb="FFC6E2FF"/>
        <bgColor indexed="64"/>
      </patternFill>
    </fill>
    <fill>
      <patternFill patternType="solid">
        <fgColor rgb="FF363636"/>
        <bgColor indexed="64"/>
      </patternFill>
    </fill>
    <fill>
      <patternFill patternType="solid">
        <fgColor rgb="FFDEB887"/>
        <bgColor indexed="64"/>
      </patternFill>
    </fill>
    <fill>
      <patternFill patternType="solid">
        <fgColor rgb="FFF2F3F4"/>
        <bgColor indexed="64"/>
      </patternFill>
    </fill>
    <fill>
      <patternFill patternType="solid">
        <fgColor rgb="FF333333"/>
        <bgColor indexed="64"/>
      </patternFill>
    </fill>
    <fill>
      <patternFill patternType="solid">
        <fgColor rgb="FFCDB79E"/>
        <bgColor indexed="64"/>
      </patternFill>
    </fill>
    <fill>
      <patternFill patternType="solid">
        <fgColor rgb="FFF0F8FF"/>
        <bgColor indexed="64"/>
      </patternFill>
    </fill>
    <fill>
      <patternFill patternType="solid">
        <fgColor rgb="FF303030"/>
        <bgColor indexed="64"/>
      </patternFill>
    </fill>
    <fill>
      <patternFill patternType="solid">
        <fgColor rgb="FFD2B48C"/>
        <bgColor indexed="64"/>
      </patternFill>
    </fill>
    <fill>
      <patternFill patternType="solid">
        <fgColor rgb="FF9FB6CD"/>
        <bgColor indexed="64"/>
      </patternFill>
    </fill>
    <fill>
      <patternFill patternType="solid">
        <fgColor rgb="FF2E2E2E"/>
        <bgColor indexed="64"/>
      </patternFill>
    </fill>
    <fill>
      <patternFill patternType="solid">
        <fgColor rgb="FFCDB38B"/>
        <bgColor indexed="64"/>
      </patternFill>
    </fill>
    <fill>
      <patternFill patternType="solid">
        <fgColor rgb="FF00B2EE"/>
        <bgColor indexed="64"/>
      </patternFill>
    </fill>
    <fill>
      <patternFill patternType="solid">
        <fgColor rgb="FF2B2B2B"/>
        <bgColor indexed="64"/>
      </patternFill>
    </fill>
    <fill>
      <patternFill patternType="solid">
        <fgColor rgb="FFEEB422"/>
        <bgColor indexed="64"/>
      </patternFill>
    </fill>
    <fill>
      <patternFill patternType="solid">
        <fgColor rgb="FF70A3CC"/>
        <bgColor indexed="64"/>
      </patternFill>
    </fill>
    <fill>
      <patternFill patternType="solid">
        <fgColor rgb="FF292929"/>
        <bgColor indexed="64"/>
      </patternFill>
    </fill>
    <fill>
      <patternFill patternType="solid">
        <fgColor rgb="FFE3A857"/>
        <bgColor indexed="64"/>
      </patternFill>
    </fill>
    <fill>
      <patternFill patternType="solid">
        <fgColor rgb="FF6CA6CD"/>
        <bgColor indexed="64"/>
      </patternFill>
    </fill>
    <fill>
      <patternFill patternType="solid">
        <fgColor rgb="FF262626"/>
        <bgColor indexed="64"/>
      </patternFill>
    </fill>
    <fill>
      <patternFill patternType="solid">
        <fgColor rgb="FFEEAD0E"/>
        <bgColor indexed="64"/>
      </patternFill>
    </fill>
    <fill>
      <patternFill patternType="solid">
        <fgColor rgb="FF91A3B0"/>
        <bgColor indexed="64"/>
      </patternFill>
    </fill>
    <fill>
      <patternFill patternType="solid">
        <fgColor rgb="FF242424"/>
        <bgColor indexed="64"/>
      </patternFill>
    </fill>
    <fill>
      <patternFill patternType="solid">
        <fgColor rgb="FFCDAA7D"/>
        <bgColor indexed="64"/>
      </patternFill>
    </fill>
    <fill>
      <patternFill patternType="solid">
        <fgColor rgb="FF3399CC"/>
        <bgColor indexed="64"/>
      </patternFill>
    </fill>
    <fill>
      <patternFill patternType="solid">
        <fgColor rgb="FF212121"/>
        <bgColor indexed="64"/>
      </patternFill>
    </fill>
    <fill>
      <patternFill patternType="solid">
        <fgColor rgb="FFDAA520"/>
        <bgColor indexed="64"/>
      </patternFill>
    </fill>
    <fill>
      <patternFill patternType="solid">
        <fgColor rgb="FF3299CC"/>
        <bgColor indexed="64"/>
      </patternFill>
    </fill>
    <fill>
      <patternFill patternType="solid">
        <fgColor rgb="FF1F1F1F"/>
        <bgColor indexed="64"/>
      </patternFill>
    </fill>
    <fill>
      <patternFill patternType="solid">
        <fgColor rgb="FFC19A6B"/>
        <bgColor indexed="64"/>
      </patternFill>
    </fill>
    <fill>
      <patternFill patternType="solid">
        <fgColor rgb="FF009ACD"/>
        <bgColor indexed="64"/>
      </patternFill>
    </fill>
    <fill>
      <patternFill patternType="solid">
        <fgColor rgb="FF1C1C1C"/>
        <bgColor indexed="64"/>
      </patternFill>
    </fill>
    <fill>
      <patternFill patternType="solid">
        <fgColor rgb="FFAE9B82"/>
        <bgColor indexed="64"/>
      </patternFill>
    </fill>
    <fill>
      <patternFill patternType="solid">
        <fgColor rgb="FF3A8EBA"/>
        <bgColor indexed="64"/>
      </patternFill>
    </fill>
    <fill>
      <patternFill patternType="solid">
        <fgColor rgb="FF1A1A1A"/>
        <bgColor indexed="64"/>
      </patternFill>
    </fill>
    <fill>
      <patternFill patternType="solid">
        <fgColor rgb="FFCD9B1D"/>
        <bgColor indexed="64"/>
      </patternFill>
    </fill>
    <fill>
      <patternFill patternType="solid">
        <fgColor rgb="FF778899"/>
        <bgColor indexed="64"/>
      </patternFill>
    </fill>
    <fill>
      <patternFill patternType="solid">
        <fgColor rgb="FF171717"/>
        <bgColor indexed="64"/>
      </patternFill>
    </fill>
    <fill>
      <patternFill patternType="solid">
        <fgColor rgb="FFCD950C"/>
        <bgColor indexed="64"/>
      </patternFill>
    </fill>
    <fill>
      <patternFill patternType="solid">
        <fgColor rgb="FF708090"/>
        <bgColor indexed="64"/>
      </patternFill>
    </fill>
    <fill>
      <patternFill patternType="solid">
        <fgColor rgb="FF141414"/>
        <bgColor indexed="64"/>
      </patternFill>
    </fill>
    <fill>
      <patternFill patternType="solid">
        <fgColor rgb="FFCC9900"/>
        <bgColor indexed="64"/>
      </patternFill>
    </fill>
    <fill>
      <patternFill patternType="solid">
        <fgColor rgb="FF6C7B8B"/>
        <bgColor indexed="64"/>
      </patternFill>
    </fill>
    <fill>
      <patternFill patternType="solid">
        <fgColor rgb="FF121212"/>
        <bgColor indexed="64"/>
      </patternFill>
    </fill>
    <fill>
      <patternFill patternType="solid">
        <fgColor rgb="FFBE8A3D"/>
        <bgColor indexed="64"/>
      </patternFill>
    </fill>
    <fill>
      <patternFill patternType="solid">
        <fgColor rgb="FF677179"/>
        <bgColor indexed="64"/>
      </patternFill>
    </fill>
    <fill>
      <patternFill patternType="solid">
        <fgColor rgb="FF0F0F0F"/>
        <bgColor indexed="64"/>
      </patternFill>
    </fill>
    <fill>
      <patternFill patternType="solid">
        <fgColor rgb="FFB8860B"/>
        <bgColor indexed="64"/>
      </patternFill>
    </fill>
    <fill>
      <patternFill patternType="solid">
        <fgColor rgb="FF4A708B"/>
        <bgColor indexed="64"/>
      </patternFill>
    </fill>
    <fill>
      <patternFill patternType="solid">
        <fgColor rgb="FF0D0D0D"/>
        <bgColor indexed="64"/>
      </patternFill>
    </fill>
    <fill>
      <patternFill patternType="solid">
        <fgColor rgb="FFA67D3D"/>
        <bgColor indexed="64"/>
      </patternFill>
    </fill>
    <fill>
      <patternFill patternType="solid">
        <fgColor rgb="FF236B8E"/>
        <bgColor indexed="64"/>
      </patternFill>
    </fill>
    <fill>
      <patternFill patternType="solid">
        <fgColor rgb="FF0A0A0A"/>
        <bgColor indexed="64"/>
      </patternFill>
    </fill>
    <fill>
      <patternFill patternType="solid">
        <fgColor rgb="FF947F60"/>
        <bgColor indexed="64"/>
      </patternFill>
    </fill>
    <fill>
      <patternFill patternType="solid">
        <fgColor rgb="FF536878"/>
        <bgColor indexed="64"/>
      </patternFill>
    </fill>
    <fill>
      <patternFill patternType="solid">
        <fgColor rgb="FF080808"/>
        <bgColor indexed="64"/>
      </patternFill>
    </fill>
    <fill>
      <patternFill patternType="solid">
        <fgColor rgb="FF967C5C"/>
        <bgColor indexed="64"/>
      </patternFill>
    </fill>
    <fill>
      <patternFill patternType="solid">
        <fgColor rgb="FF00688B"/>
        <bgColor indexed="64"/>
      </patternFill>
    </fill>
    <fill>
      <patternFill patternType="solid">
        <fgColor rgb="FF050505"/>
        <bgColor indexed="64"/>
      </patternFill>
    </fill>
    <fill>
      <patternFill patternType="solid">
        <fgColor rgb="FF8B7D6B"/>
        <bgColor indexed="64"/>
      </patternFill>
    </fill>
    <fill>
      <patternFill patternType="solid">
        <fgColor rgb="FF51585E"/>
        <bgColor indexed="64"/>
      </patternFill>
    </fill>
    <fill>
      <patternFill patternType="solid">
        <fgColor rgb="FF030303"/>
        <bgColor indexed="64"/>
      </patternFill>
    </fill>
    <fill>
      <patternFill patternType="solid">
        <fgColor rgb="FF8B795E"/>
        <bgColor indexed="64"/>
      </patternFill>
    </fill>
    <fill>
      <patternFill patternType="solid">
        <fgColor rgb="FF24445C"/>
        <bgColor indexed="64"/>
      </patternFill>
    </fill>
    <fill>
      <patternFill patternType="solid">
        <fgColor rgb="FF8B7355"/>
        <bgColor indexed="64"/>
      </patternFill>
    </fill>
    <fill>
      <patternFill patternType="solid">
        <fgColor rgb="FF36454F"/>
        <bgColor indexed="64"/>
      </patternFill>
    </fill>
    <fill>
      <patternFill patternType="solid">
        <fgColor rgb="FFEAE679"/>
        <bgColor indexed="64"/>
      </patternFill>
    </fill>
    <fill>
      <patternFill patternType="solid">
        <fgColor rgb="FF806D5A"/>
        <bgColor indexed="64"/>
      </patternFill>
    </fill>
    <fill>
      <patternFill patternType="solid">
        <fgColor rgb="FF202830"/>
        <bgColor indexed="64"/>
      </patternFill>
    </fill>
    <fill>
      <patternFill patternType="solid">
        <fgColor rgb="FFF7FF3C"/>
        <bgColor indexed="64"/>
      </patternFill>
    </fill>
    <fill>
      <patternFill patternType="solid">
        <fgColor rgb="FF8B6C42"/>
        <bgColor indexed="64"/>
      </patternFill>
    </fill>
    <fill>
      <patternFill patternType="solid">
        <fgColor rgb="FF000020"/>
        <bgColor indexed="64"/>
      </patternFill>
    </fill>
    <fill>
      <patternFill patternType="solid">
        <fgColor rgb="FF000040"/>
        <bgColor indexed="64"/>
      </patternFill>
    </fill>
    <fill>
      <patternFill patternType="solid">
        <fgColor rgb="FF000060"/>
        <bgColor indexed="64"/>
      </patternFill>
    </fill>
    <fill>
      <patternFill patternType="solid">
        <fgColor rgb="FF000080"/>
        <bgColor indexed="64"/>
      </patternFill>
    </fill>
    <fill>
      <patternFill patternType="solid">
        <fgColor rgb="FF0000A0"/>
        <bgColor indexed="64"/>
      </patternFill>
    </fill>
    <fill>
      <patternFill patternType="solid">
        <fgColor rgb="FF0000C0"/>
        <bgColor indexed="64"/>
      </patternFill>
    </fill>
    <fill>
      <patternFill patternType="solid">
        <fgColor rgb="FF0000E0"/>
        <bgColor indexed="64"/>
      </patternFill>
    </fill>
    <fill>
      <patternFill patternType="solid">
        <fgColor rgb="FF202428"/>
        <bgColor indexed="64"/>
      </patternFill>
    </fill>
    <fill>
      <patternFill patternType="solid">
        <fgColor rgb="FFCDCDB4"/>
        <bgColor indexed="64"/>
      </patternFill>
    </fill>
    <fill>
      <patternFill patternType="solid">
        <fgColor rgb="FF7E6D5A"/>
        <bgColor indexed="64"/>
      </patternFill>
    </fill>
    <fill>
      <patternFill patternType="solid">
        <fgColor rgb="FF002000"/>
        <bgColor indexed="64"/>
      </patternFill>
    </fill>
    <fill>
      <patternFill patternType="solid">
        <fgColor rgb="FF002020"/>
        <bgColor indexed="64"/>
      </patternFill>
    </fill>
    <fill>
      <patternFill patternType="solid">
        <fgColor rgb="FF002040"/>
        <bgColor indexed="64"/>
      </patternFill>
    </fill>
    <fill>
      <patternFill patternType="solid">
        <fgColor rgb="FF002060"/>
        <bgColor indexed="64"/>
      </patternFill>
    </fill>
    <fill>
      <patternFill patternType="solid">
        <fgColor rgb="FF002080"/>
        <bgColor indexed="64"/>
      </patternFill>
    </fill>
    <fill>
      <patternFill patternType="solid">
        <fgColor rgb="FF0020A0"/>
        <bgColor indexed="64"/>
      </patternFill>
    </fill>
    <fill>
      <patternFill patternType="solid">
        <fgColor rgb="FF0020C0"/>
        <bgColor indexed="64"/>
      </patternFill>
    </fill>
    <fill>
      <patternFill patternType="solid">
        <fgColor rgb="FF0020E0"/>
        <bgColor indexed="64"/>
      </patternFill>
    </fill>
    <fill>
      <patternFill patternType="solid">
        <fgColor rgb="FF0020FF"/>
        <bgColor indexed="64"/>
      </patternFill>
    </fill>
    <fill>
      <patternFill patternType="solid">
        <fgColor rgb="FF63B8FF"/>
        <bgColor indexed="64"/>
      </patternFill>
    </fill>
    <fill>
      <patternFill patternType="solid">
        <fgColor rgb="FFE6E697"/>
        <bgColor indexed="64"/>
      </patternFill>
    </fill>
    <fill>
      <patternFill patternType="solid">
        <fgColor rgb="FF967117"/>
        <bgColor indexed="64"/>
      </patternFill>
    </fill>
    <fill>
      <patternFill patternType="solid">
        <fgColor rgb="FF004000"/>
        <bgColor indexed="64"/>
      </patternFill>
    </fill>
    <fill>
      <patternFill patternType="solid">
        <fgColor rgb="FF004020"/>
        <bgColor indexed="64"/>
      </patternFill>
    </fill>
    <fill>
      <patternFill patternType="solid">
        <fgColor rgb="FF004040"/>
        <bgColor indexed="64"/>
      </patternFill>
    </fill>
    <fill>
      <patternFill patternType="solid">
        <fgColor rgb="FF004060"/>
        <bgColor indexed="64"/>
      </patternFill>
    </fill>
    <fill>
      <patternFill patternType="solid">
        <fgColor rgb="FF004080"/>
        <bgColor indexed="64"/>
      </patternFill>
    </fill>
    <fill>
      <patternFill patternType="solid">
        <fgColor rgb="FF0040A0"/>
        <bgColor indexed="64"/>
      </patternFill>
    </fill>
    <fill>
      <patternFill patternType="solid">
        <fgColor rgb="FF0040C0"/>
        <bgColor indexed="64"/>
      </patternFill>
    </fill>
    <fill>
      <patternFill patternType="solid">
        <fgColor rgb="FF0040E0"/>
        <bgColor indexed="64"/>
      </patternFill>
    </fill>
    <fill>
      <patternFill patternType="solid">
        <fgColor rgb="FF0040FF"/>
        <bgColor indexed="64"/>
      </patternFill>
    </fill>
    <fill>
      <patternFill patternType="solid">
        <fgColor rgb="FFB0C4DE"/>
        <bgColor indexed="64"/>
      </patternFill>
    </fill>
    <fill>
      <patternFill patternType="solid">
        <fgColor rgb="FFFEF86C"/>
        <bgColor indexed="64"/>
      </patternFill>
    </fill>
    <fill>
      <patternFill patternType="solid">
        <fgColor rgb="FF856D4D"/>
        <bgColor indexed="64"/>
      </patternFill>
    </fill>
    <fill>
      <patternFill patternType="solid">
        <fgColor rgb="FF006000"/>
        <bgColor indexed="64"/>
      </patternFill>
    </fill>
    <fill>
      <patternFill patternType="solid">
        <fgColor rgb="FF006020"/>
        <bgColor indexed="64"/>
      </patternFill>
    </fill>
    <fill>
      <patternFill patternType="solid">
        <fgColor rgb="FF006040"/>
        <bgColor indexed="64"/>
      </patternFill>
    </fill>
    <fill>
      <patternFill patternType="solid">
        <fgColor rgb="FF006060"/>
        <bgColor indexed="64"/>
      </patternFill>
    </fill>
    <fill>
      <patternFill patternType="solid">
        <fgColor rgb="FF006080"/>
        <bgColor indexed="64"/>
      </patternFill>
    </fill>
    <fill>
      <patternFill patternType="solid">
        <fgColor rgb="FF0060A0"/>
        <bgColor indexed="64"/>
      </patternFill>
    </fill>
    <fill>
      <patternFill patternType="solid">
        <fgColor rgb="FF0060C0"/>
        <bgColor indexed="64"/>
      </patternFill>
    </fill>
    <fill>
      <patternFill patternType="solid">
        <fgColor rgb="FF0060E0"/>
        <bgColor indexed="64"/>
      </patternFill>
    </fill>
    <fill>
      <patternFill patternType="solid">
        <fgColor rgb="FF0060FF"/>
        <bgColor indexed="64"/>
      </patternFill>
    </fill>
    <fill>
      <patternFill patternType="solid">
        <fgColor rgb="FF77B5FE"/>
        <bgColor indexed="64"/>
      </patternFill>
    </fill>
    <fill>
      <patternFill patternType="solid">
        <fgColor rgb="FFFFFF6B"/>
        <bgColor indexed="64"/>
      </patternFill>
    </fill>
    <fill>
      <patternFill patternType="solid">
        <fgColor rgb="FF926D27"/>
        <bgColor indexed="64"/>
      </patternFill>
    </fill>
    <fill>
      <patternFill patternType="solid">
        <fgColor rgb="FF008020"/>
        <bgColor indexed="64"/>
      </patternFill>
    </fill>
    <fill>
      <patternFill patternType="solid">
        <fgColor rgb="FF008040"/>
        <bgColor indexed="64"/>
      </patternFill>
    </fill>
    <fill>
      <patternFill patternType="solid">
        <fgColor rgb="FF008060"/>
        <bgColor indexed="64"/>
      </patternFill>
    </fill>
    <fill>
      <patternFill patternType="solid">
        <fgColor rgb="FF008080"/>
        <bgColor indexed="64"/>
      </patternFill>
    </fill>
    <fill>
      <patternFill patternType="solid">
        <fgColor rgb="FF0080A0"/>
        <bgColor indexed="64"/>
      </patternFill>
    </fill>
    <fill>
      <patternFill patternType="solid">
        <fgColor rgb="FF0080C0"/>
        <bgColor indexed="64"/>
      </patternFill>
    </fill>
    <fill>
      <patternFill patternType="solid">
        <fgColor rgb="FF0080E0"/>
        <bgColor indexed="64"/>
      </patternFill>
    </fill>
    <fill>
      <patternFill patternType="solid">
        <fgColor rgb="FF0080FF"/>
        <bgColor indexed="64"/>
      </patternFill>
    </fill>
    <fill>
      <patternFill patternType="solid">
        <fgColor rgb="FFCDCDC1"/>
        <bgColor indexed="64"/>
      </patternFill>
    </fill>
    <fill>
      <patternFill patternType="solid">
        <fgColor rgb="FF8E6B23"/>
        <bgColor indexed="64"/>
      </patternFill>
    </fill>
    <fill>
      <patternFill patternType="solid">
        <fgColor rgb="FF00A000"/>
        <bgColor indexed="64"/>
      </patternFill>
    </fill>
    <fill>
      <patternFill patternType="solid">
        <fgColor rgb="FF00A020"/>
        <bgColor indexed="64"/>
      </patternFill>
    </fill>
    <fill>
      <patternFill patternType="solid">
        <fgColor rgb="FF00A040"/>
        <bgColor indexed="64"/>
      </patternFill>
    </fill>
    <fill>
      <patternFill patternType="solid">
        <fgColor rgb="FF00A060"/>
        <bgColor indexed="64"/>
      </patternFill>
    </fill>
    <fill>
      <patternFill patternType="solid">
        <fgColor rgb="FF00A080"/>
        <bgColor indexed="64"/>
      </patternFill>
    </fill>
    <fill>
      <patternFill patternType="solid">
        <fgColor rgb="FF00A0A0"/>
        <bgColor indexed="64"/>
      </patternFill>
    </fill>
    <fill>
      <patternFill patternType="solid">
        <fgColor rgb="FF00A0C0"/>
        <bgColor indexed="64"/>
      </patternFill>
    </fill>
    <fill>
      <patternFill patternType="solid">
        <fgColor rgb="FF00A0E0"/>
        <bgColor indexed="64"/>
      </patternFill>
    </fill>
    <fill>
      <patternFill patternType="solid">
        <fgColor rgb="FF00A0FF"/>
        <bgColor indexed="64"/>
      </patternFill>
    </fill>
    <fill>
      <patternFill patternType="solid">
        <fgColor rgb="FFBCD2EE"/>
        <bgColor indexed="64"/>
      </patternFill>
    </fill>
    <fill>
      <patternFill patternType="solid">
        <fgColor rgb="FFEBE8A4"/>
        <bgColor indexed="64"/>
      </patternFill>
    </fill>
    <fill>
      <patternFill patternType="solid">
        <fgColor rgb="FF826644"/>
        <bgColor indexed="64"/>
      </patternFill>
    </fill>
    <fill>
      <patternFill patternType="solid">
        <fgColor rgb="FF00C000"/>
        <bgColor indexed="64"/>
      </patternFill>
    </fill>
    <fill>
      <patternFill patternType="solid">
        <fgColor rgb="FF00C020"/>
        <bgColor indexed="64"/>
      </patternFill>
    </fill>
    <fill>
      <patternFill patternType="solid">
        <fgColor rgb="FF00C040"/>
        <bgColor indexed="64"/>
      </patternFill>
    </fill>
    <fill>
      <patternFill patternType="solid">
        <fgColor rgb="FF00C060"/>
        <bgColor indexed="64"/>
      </patternFill>
    </fill>
    <fill>
      <patternFill patternType="solid">
        <fgColor rgb="FF00C080"/>
        <bgColor indexed="64"/>
      </patternFill>
    </fill>
    <fill>
      <patternFill patternType="solid">
        <fgColor rgb="FF00C0A0"/>
        <bgColor indexed="64"/>
      </patternFill>
    </fill>
    <fill>
      <patternFill patternType="solid">
        <fgColor rgb="FF00C0C0"/>
        <bgColor indexed="64"/>
      </patternFill>
    </fill>
    <fill>
      <patternFill patternType="solid">
        <fgColor rgb="FF00C0E0"/>
        <bgColor indexed="64"/>
      </patternFill>
    </fill>
    <fill>
      <patternFill patternType="solid">
        <fgColor rgb="FF00C0FF"/>
        <bgColor indexed="64"/>
      </patternFill>
    </fill>
    <fill>
      <patternFill patternType="solid">
        <fgColor rgb="FFCAE1FF"/>
        <bgColor indexed="64"/>
      </patternFill>
    </fill>
    <fill>
      <patternFill patternType="solid">
        <fgColor rgb="FFD8D8BF"/>
        <bgColor indexed="64"/>
      </patternFill>
    </fill>
    <fill>
      <patternFill patternType="solid">
        <fgColor rgb="FF8B6914"/>
        <bgColor indexed="64"/>
      </patternFill>
    </fill>
    <fill>
      <patternFill patternType="solid">
        <fgColor rgb="FF00E000"/>
        <bgColor indexed="64"/>
      </patternFill>
    </fill>
    <fill>
      <patternFill patternType="solid">
        <fgColor rgb="FF00E020"/>
        <bgColor indexed="64"/>
      </patternFill>
    </fill>
    <fill>
      <patternFill patternType="solid">
        <fgColor rgb="FF00E040"/>
        <bgColor indexed="64"/>
      </patternFill>
    </fill>
    <fill>
      <patternFill patternType="solid">
        <fgColor rgb="FF00E060"/>
        <bgColor indexed="64"/>
      </patternFill>
    </fill>
    <fill>
      <patternFill patternType="solid">
        <fgColor rgb="FF00E080"/>
        <bgColor indexed="64"/>
      </patternFill>
    </fill>
    <fill>
      <patternFill patternType="solid">
        <fgColor rgb="FF00E0A0"/>
        <bgColor indexed="64"/>
      </patternFill>
    </fill>
    <fill>
      <patternFill patternType="solid">
        <fgColor rgb="FF00E0C0"/>
        <bgColor indexed="64"/>
      </patternFill>
    </fill>
    <fill>
      <patternFill patternType="solid">
        <fgColor rgb="FF00E0E0"/>
        <bgColor indexed="64"/>
      </patternFill>
    </fill>
    <fill>
      <patternFill patternType="solid">
        <fgColor rgb="FF00E0FF"/>
        <bgColor indexed="64"/>
      </patternFill>
    </fill>
    <fill>
      <patternFill patternType="solid">
        <fgColor rgb="FFA2B5CD"/>
        <bgColor indexed="64"/>
      </patternFill>
    </fill>
    <fill>
      <patternFill patternType="solid">
        <fgColor rgb="FFEAEAAE"/>
        <bgColor indexed="64"/>
      </patternFill>
    </fill>
    <fill>
      <patternFill patternType="solid">
        <fgColor rgb="FF8B6508"/>
        <bgColor indexed="64"/>
      </patternFill>
    </fill>
    <fill>
      <patternFill patternType="solid">
        <fgColor rgb="FF00FF20"/>
        <bgColor indexed="64"/>
      </patternFill>
    </fill>
    <fill>
      <patternFill patternType="solid">
        <fgColor rgb="FF00FF40"/>
        <bgColor indexed="64"/>
      </patternFill>
    </fill>
    <fill>
      <patternFill patternType="solid">
        <fgColor rgb="FF00FF60"/>
        <bgColor indexed="64"/>
      </patternFill>
    </fill>
    <fill>
      <patternFill patternType="solid">
        <fgColor rgb="FF00FF80"/>
        <bgColor indexed="64"/>
      </patternFill>
    </fill>
    <fill>
      <patternFill patternType="solid">
        <fgColor rgb="FF00FFA0"/>
        <bgColor indexed="64"/>
      </patternFill>
    </fill>
    <fill>
      <patternFill patternType="solid">
        <fgColor rgb="FF00FFC0"/>
        <bgColor indexed="64"/>
      </patternFill>
    </fill>
    <fill>
      <patternFill patternType="solid">
        <fgColor rgb="FF00FFE0"/>
        <bgColor indexed="64"/>
      </patternFill>
    </fill>
    <fill>
      <patternFill patternType="solid">
        <fgColor rgb="FF5CACEE"/>
        <bgColor indexed="64"/>
      </patternFill>
    </fill>
    <fill>
      <patternFill patternType="solid">
        <fgColor rgb="FFEEEED1"/>
        <bgColor indexed="64"/>
      </patternFill>
    </fill>
    <fill>
      <patternFill patternType="solid">
        <fgColor rgb="FF785E2F"/>
        <bgColor indexed="64"/>
      </patternFill>
    </fill>
    <fill>
      <patternFill patternType="solid">
        <fgColor rgb="FF200000"/>
        <bgColor indexed="64"/>
      </patternFill>
    </fill>
    <fill>
      <patternFill patternType="solid">
        <fgColor rgb="FF200020"/>
        <bgColor indexed="64"/>
      </patternFill>
    </fill>
    <fill>
      <patternFill patternType="solid">
        <fgColor rgb="FF200040"/>
        <bgColor indexed="64"/>
      </patternFill>
    </fill>
    <fill>
      <patternFill patternType="solid">
        <fgColor rgb="FF200060"/>
        <bgColor indexed="64"/>
      </patternFill>
    </fill>
    <fill>
      <patternFill patternType="solid">
        <fgColor rgb="FF200080"/>
        <bgColor indexed="64"/>
      </patternFill>
    </fill>
    <fill>
      <patternFill patternType="solid">
        <fgColor rgb="FF2000A0"/>
        <bgColor indexed="64"/>
      </patternFill>
    </fill>
    <fill>
      <patternFill patternType="solid">
        <fgColor rgb="FF2000C0"/>
        <bgColor indexed="64"/>
      </patternFill>
    </fill>
    <fill>
      <patternFill patternType="solid">
        <fgColor rgb="FF2000E0"/>
        <bgColor indexed="64"/>
      </patternFill>
    </fill>
    <fill>
      <patternFill patternType="solid">
        <fgColor rgb="FF2000FF"/>
        <bgColor indexed="64"/>
      </patternFill>
    </fill>
    <fill>
      <patternFill patternType="solid">
        <fgColor rgb="FF6699CC"/>
        <bgColor indexed="64"/>
      </patternFill>
    </fill>
    <fill>
      <patternFill patternType="solid">
        <fgColor rgb="FFFAFAD2"/>
        <bgColor indexed="64"/>
      </patternFill>
    </fill>
    <fill>
      <patternFill patternType="solid">
        <fgColor rgb="FF202000"/>
        <bgColor indexed="64"/>
      </patternFill>
    </fill>
    <fill>
      <patternFill patternType="solid">
        <fgColor rgb="FF202020"/>
        <bgColor indexed="64"/>
      </patternFill>
    </fill>
    <fill>
      <patternFill patternType="solid">
        <fgColor rgb="FF202040"/>
        <bgColor indexed="64"/>
      </patternFill>
    </fill>
    <fill>
      <patternFill patternType="solid">
        <fgColor rgb="FF202060"/>
        <bgColor indexed="64"/>
      </patternFill>
    </fill>
    <fill>
      <patternFill patternType="solid">
        <fgColor rgb="FF202080"/>
        <bgColor indexed="64"/>
      </patternFill>
    </fill>
    <fill>
      <patternFill patternType="solid">
        <fgColor rgb="FF2020A0"/>
        <bgColor indexed="64"/>
      </patternFill>
    </fill>
    <fill>
      <patternFill patternType="solid">
        <fgColor rgb="FF2020C0"/>
        <bgColor indexed="64"/>
      </patternFill>
    </fill>
    <fill>
      <patternFill patternType="solid">
        <fgColor rgb="FF2020E0"/>
        <bgColor indexed="64"/>
      </patternFill>
    </fill>
    <fill>
      <patternFill patternType="solid">
        <fgColor rgb="FF2020FF"/>
        <bgColor indexed="64"/>
      </patternFill>
    </fill>
    <fill>
      <patternFill patternType="solid">
        <fgColor rgb="FF4997D0"/>
        <bgColor indexed="64"/>
      </patternFill>
    </fill>
    <fill>
      <patternFill patternType="solid">
        <fgColor rgb="FFEEEEE0"/>
        <bgColor indexed="64"/>
      </patternFill>
    </fill>
    <fill>
      <patternFill patternType="solid">
        <fgColor rgb="FF6C541E"/>
        <bgColor indexed="64"/>
      </patternFill>
    </fill>
    <fill>
      <patternFill patternType="solid">
        <fgColor rgb="FF204000"/>
        <bgColor indexed="64"/>
      </patternFill>
    </fill>
    <fill>
      <patternFill patternType="solid">
        <fgColor rgb="FF204020"/>
        <bgColor indexed="64"/>
      </patternFill>
    </fill>
    <fill>
      <patternFill patternType="solid">
        <fgColor rgb="FF204040"/>
        <bgColor indexed="64"/>
      </patternFill>
    </fill>
    <fill>
      <patternFill patternType="solid">
        <fgColor rgb="FF204060"/>
        <bgColor indexed="64"/>
      </patternFill>
    </fill>
    <fill>
      <patternFill patternType="solid">
        <fgColor rgb="FF204080"/>
        <bgColor indexed="64"/>
      </patternFill>
    </fill>
    <fill>
      <patternFill patternType="solid">
        <fgColor rgb="FF2040A0"/>
        <bgColor indexed="64"/>
      </patternFill>
    </fill>
    <fill>
      <patternFill patternType="solid">
        <fgColor rgb="FF2040C0"/>
        <bgColor indexed="64"/>
      </patternFill>
    </fill>
    <fill>
      <patternFill patternType="solid">
        <fgColor rgb="FF2040E0"/>
        <bgColor indexed="64"/>
      </patternFill>
    </fill>
    <fill>
      <patternFill patternType="solid">
        <fgColor rgb="FF2040FF"/>
        <bgColor indexed="64"/>
      </patternFill>
    </fill>
    <fill>
      <patternFill patternType="solid">
        <fgColor rgb="FF4F94CD"/>
        <bgColor indexed="64"/>
      </patternFill>
    </fill>
    <fill>
      <patternFill patternType="solid">
        <fgColor rgb="FFF5F5DC"/>
        <bgColor indexed="64"/>
      </patternFill>
    </fill>
    <fill>
      <patternFill patternType="solid">
        <fgColor rgb="FF4E3D28"/>
        <bgColor indexed="64"/>
      </patternFill>
    </fill>
    <fill>
      <patternFill patternType="solid">
        <fgColor rgb="FF206000"/>
        <bgColor indexed="64"/>
      </patternFill>
    </fill>
    <fill>
      <patternFill patternType="solid">
        <fgColor rgb="FF206020"/>
        <bgColor indexed="64"/>
      </patternFill>
    </fill>
    <fill>
      <patternFill patternType="solid">
        <fgColor rgb="FF206040"/>
        <bgColor indexed="64"/>
      </patternFill>
    </fill>
    <fill>
      <patternFill patternType="solid">
        <fgColor rgb="FF206060"/>
        <bgColor indexed="64"/>
      </patternFill>
    </fill>
    <fill>
      <patternFill patternType="solid">
        <fgColor rgb="FF206080"/>
        <bgColor indexed="64"/>
      </patternFill>
    </fill>
    <fill>
      <patternFill patternType="solid">
        <fgColor rgb="FF2060A0"/>
        <bgColor indexed="64"/>
      </patternFill>
    </fill>
    <fill>
      <patternFill patternType="solid">
        <fgColor rgb="FF2060C0"/>
        <bgColor indexed="64"/>
      </patternFill>
    </fill>
    <fill>
      <patternFill patternType="solid">
        <fgColor rgb="FF2060E0"/>
        <bgColor indexed="64"/>
      </patternFill>
    </fill>
    <fill>
      <patternFill patternType="solid">
        <fgColor rgb="FF2060FF"/>
        <bgColor indexed="64"/>
      </patternFill>
    </fill>
    <fill>
      <patternFill patternType="solid">
        <fgColor rgb="FF1E7FCB"/>
        <bgColor indexed="64"/>
      </patternFill>
    </fill>
    <fill>
      <patternFill patternType="solid">
        <fgColor rgb="FFFFFFD4"/>
        <bgColor indexed="64"/>
      </patternFill>
    </fill>
    <fill>
      <patternFill patternType="solid">
        <fgColor rgb="FF3B3121"/>
        <bgColor indexed="64"/>
      </patternFill>
    </fill>
    <fill>
      <patternFill patternType="solid">
        <fgColor rgb="FF208000"/>
        <bgColor indexed="64"/>
      </patternFill>
    </fill>
    <fill>
      <patternFill patternType="solid">
        <fgColor rgb="FF208020"/>
        <bgColor indexed="64"/>
      </patternFill>
    </fill>
    <fill>
      <patternFill patternType="solid">
        <fgColor rgb="FF208040"/>
        <bgColor indexed="64"/>
      </patternFill>
    </fill>
    <fill>
      <patternFill patternType="solid">
        <fgColor rgb="FF208060"/>
        <bgColor indexed="64"/>
      </patternFill>
    </fill>
    <fill>
      <patternFill patternType="solid">
        <fgColor rgb="FF208080"/>
        <bgColor indexed="64"/>
      </patternFill>
    </fill>
    <fill>
      <patternFill patternType="solid">
        <fgColor rgb="FF2080A0"/>
        <bgColor indexed="64"/>
      </patternFill>
    </fill>
    <fill>
      <patternFill patternType="solid">
        <fgColor rgb="FF2080C0"/>
        <bgColor indexed="64"/>
      </patternFill>
    </fill>
    <fill>
      <patternFill patternType="solid">
        <fgColor rgb="FF2080E0"/>
        <bgColor indexed="64"/>
      </patternFill>
    </fill>
    <fill>
      <patternFill patternType="solid">
        <fgColor rgb="FF2080FF"/>
        <bgColor indexed="64"/>
      </patternFill>
    </fill>
    <fill>
      <patternFill patternType="solid">
        <fgColor rgb="FF4682B4"/>
        <bgColor indexed="64"/>
      </patternFill>
    </fill>
    <fill>
      <patternFill patternType="solid">
        <fgColor rgb="FFFEFEE0"/>
        <bgColor indexed="64"/>
      </patternFill>
    </fill>
    <fill>
      <patternFill patternType="solid">
        <fgColor rgb="FF372F25"/>
        <bgColor indexed="64"/>
      </patternFill>
    </fill>
    <fill>
      <patternFill patternType="solid">
        <fgColor rgb="FF20A000"/>
        <bgColor indexed="64"/>
      </patternFill>
    </fill>
    <fill>
      <patternFill patternType="solid">
        <fgColor rgb="FF20A020"/>
        <bgColor indexed="64"/>
      </patternFill>
    </fill>
    <fill>
      <patternFill patternType="solid">
        <fgColor rgb="FF20A040"/>
        <bgColor indexed="64"/>
      </patternFill>
    </fill>
    <fill>
      <patternFill patternType="solid">
        <fgColor rgb="FF20A060"/>
        <bgColor indexed="64"/>
      </patternFill>
    </fill>
    <fill>
      <patternFill patternType="solid">
        <fgColor rgb="FF20A080"/>
        <bgColor indexed="64"/>
      </patternFill>
    </fill>
    <fill>
      <patternFill patternType="solid">
        <fgColor rgb="FF20A0A0"/>
        <bgColor indexed="64"/>
      </patternFill>
    </fill>
    <fill>
      <patternFill patternType="solid">
        <fgColor rgb="FF20A0C0"/>
        <bgColor indexed="64"/>
      </patternFill>
    </fill>
    <fill>
      <patternFill patternType="solid">
        <fgColor rgb="FF20A0E0"/>
        <bgColor indexed="64"/>
      </patternFill>
    </fill>
    <fill>
      <patternFill patternType="solid">
        <fgColor rgb="FF20A0FF"/>
        <bgColor indexed="64"/>
      </patternFill>
    </fill>
    <fill>
      <patternFill patternType="solid">
        <fgColor rgb="FF357AB7"/>
        <bgColor indexed="64"/>
      </patternFill>
    </fill>
    <fill>
      <patternFill patternType="solid">
        <fgColor rgb="FFFFFFE0"/>
        <bgColor indexed="64"/>
      </patternFill>
    </fill>
    <fill>
      <patternFill patternType="solid">
        <fgColor rgb="FFEDD38C"/>
        <bgColor indexed="64"/>
      </patternFill>
    </fill>
    <fill>
      <patternFill patternType="solid">
        <fgColor rgb="FF20C000"/>
        <bgColor indexed="64"/>
      </patternFill>
    </fill>
    <fill>
      <patternFill patternType="solid">
        <fgColor rgb="FF20C020"/>
        <bgColor indexed="64"/>
      </patternFill>
    </fill>
    <fill>
      <patternFill patternType="solid">
        <fgColor rgb="FF20C040"/>
        <bgColor indexed="64"/>
      </patternFill>
    </fill>
    <fill>
      <patternFill patternType="solid">
        <fgColor rgb="FF20C060"/>
        <bgColor indexed="64"/>
      </patternFill>
    </fill>
    <fill>
      <patternFill patternType="solid">
        <fgColor rgb="FF20C080"/>
        <bgColor indexed="64"/>
      </patternFill>
    </fill>
    <fill>
      <patternFill patternType="solid">
        <fgColor rgb="FF20C0A0"/>
        <bgColor indexed="64"/>
      </patternFill>
    </fill>
    <fill>
      <patternFill patternType="solid">
        <fgColor rgb="FF20C0C0"/>
        <bgColor indexed="64"/>
      </patternFill>
    </fill>
    <fill>
      <patternFill patternType="solid">
        <fgColor rgb="FF20C0E0"/>
        <bgColor indexed="64"/>
      </patternFill>
    </fill>
    <fill>
      <patternFill patternType="solid">
        <fgColor rgb="FF20C0FF"/>
        <bgColor indexed="64"/>
      </patternFill>
    </fill>
    <fill>
      <patternFill patternType="solid">
        <fgColor rgb="FF56739A"/>
        <bgColor indexed="64"/>
      </patternFill>
    </fill>
    <fill>
      <patternFill patternType="solid">
        <fgColor rgb="FFFEFEE2"/>
        <bgColor indexed="64"/>
      </patternFill>
    </fill>
    <fill>
      <patternFill patternType="solid">
        <fgColor rgb="FFE0CDA9"/>
        <bgColor indexed="64"/>
      </patternFill>
    </fill>
    <fill>
      <patternFill patternType="solid">
        <fgColor rgb="FF20E000"/>
        <bgColor indexed="64"/>
      </patternFill>
    </fill>
    <fill>
      <patternFill patternType="solid">
        <fgColor rgb="FF20E020"/>
        <bgColor indexed="64"/>
      </patternFill>
    </fill>
    <fill>
      <patternFill patternType="solid">
        <fgColor rgb="FF20E040"/>
        <bgColor indexed="64"/>
      </patternFill>
    </fill>
    <fill>
      <patternFill patternType="solid">
        <fgColor rgb="FF20E060"/>
        <bgColor indexed="64"/>
      </patternFill>
    </fill>
    <fill>
      <patternFill patternType="solid">
        <fgColor rgb="FF20E080"/>
        <bgColor indexed="64"/>
      </patternFill>
    </fill>
    <fill>
      <patternFill patternType="solid">
        <fgColor rgb="FF20E0A0"/>
        <bgColor indexed="64"/>
      </patternFill>
    </fill>
    <fill>
      <patternFill patternType="solid">
        <fgColor rgb="FF20E0C0"/>
        <bgColor indexed="64"/>
      </patternFill>
    </fill>
    <fill>
      <patternFill patternType="solid">
        <fgColor rgb="FF20E0E0"/>
        <bgColor indexed="64"/>
      </patternFill>
    </fill>
    <fill>
      <patternFill patternType="solid">
        <fgColor rgb="FF20E0FF"/>
        <bgColor indexed="64"/>
      </patternFill>
    </fill>
    <fill>
      <patternFill patternType="solid">
        <fgColor rgb="FF6E7B8B"/>
        <bgColor indexed="64"/>
      </patternFill>
    </fill>
    <fill>
      <patternFill patternType="solid">
        <fgColor rgb="FFFFFFF0"/>
        <bgColor indexed="64"/>
      </patternFill>
    </fill>
    <fill>
      <patternFill patternType="solid">
        <fgColor rgb="FFEED8AE"/>
        <bgColor indexed="64"/>
      </patternFill>
    </fill>
    <fill>
      <patternFill patternType="solid">
        <fgColor rgb="FF20FF00"/>
        <bgColor indexed="64"/>
      </patternFill>
    </fill>
    <fill>
      <patternFill patternType="solid">
        <fgColor rgb="FF20FF20"/>
        <bgColor indexed="64"/>
      </patternFill>
    </fill>
    <fill>
      <patternFill patternType="solid">
        <fgColor rgb="FF20FF40"/>
        <bgColor indexed="64"/>
      </patternFill>
    </fill>
    <fill>
      <patternFill patternType="solid">
        <fgColor rgb="FF20FF60"/>
        <bgColor indexed="64"/>
      </patternFill>
    </fill>
    <fill>
      <patternFill patternType="solid">
        <fgColor rgb="FF20FF80"/>
        <bgColor indexed="64"/>
      </patternFill>
    </fill>
    <fill>
      <patternFill patternType="solid">
        <fgColor rgb="FF20FFA0"/>
        <bgColor indexed="64"/>
      </patternFill>
    </fill>
    <fill>
      <patternFill patternType="solid">
        <fgColor rgb="FF20FFC0"/>
        <bgColor indexed="64"/>
      </patternFill>
    </fill>
    <fill>
      <patternFill patternType="solid">
        <fgColor rgb="FF20FFE0"/>
        <bgColor indexed="64"/>
      </patternFill>
    </fill>
    <fill>
      <patternFill patternType="solid">
        <fgColor rgb="FF20FFFF"/>
        <bgColor indexed="64"/>
      </patternFill>
    </fill>
    <fill>
      <patternFill patternType="solid">
        <fgColor rgb="FF0067A5"/>
        <bgColor indexed="64"/>
      </patternFill>
    </fill>
    <fill>
      <patternFill patternType="solid">
        <fgColor rgb="FFE9E450"/>
        <bgColor indexed="64"/>
      </patternFill>
    </fill>
    <fill>
      <patternFill patternType="solid">
        <fgColor rgb="FFF5DEB3"/>
        <bgColor indexed="64"/>
      </patternFill>
    </fill>
    <fill>
      <patternFill patternType="solid">
        <fgColor rgb="FF400000"/>
        <bgColor indexed="64"/>
      </patternFill>
    </fill>
    <fill>
      <patternFill patternType="solid">
        <fgColor rgb="FF400020"/>
        <bgColor indexed="64"/>
      </patternFill>
    </fill>
    <fill>
      <patternFill patternType="solid">
        <fgColor rgb="FF400040"/>
        <bgColor indexed="64"/>
      </patternFill>
    </fill>
    <fill>
      <patternFill patternType="solid">
        <fgColor rgb="FF400060"/>
        <bgColor indexed="64"/>
      </patternFill>
    </fill>
    <fill>
      <patternFill patternType="solid">
        <fgColor rgb="FF400080"/>
        <bgColor indexed="64"/>
      </patternFill>
    </fill>
    <fill>
      <patternFill patternType="solid">
        <fgColor rgb="FF4000A0"/>
        <bgColor indexed="64"/>
      </patternFill>
    </fill>
    <fill>
      <patternFill patternType="solid">
        <fgColor rgb="FF4000C0"/>
        <bgColor indexed="64"/>
      </patternFill>
    </fill>
    <fill>
      <patternFill patternType="solid">
        <fgColor rgb="FF4000E0"/>
        <bgColor indexed="64"/>
      </patternFill>
    </fill>
    <fill>
      <patternFill patternType="solid">
        <fgColor rgb="FF4000FF"/>
        <bgColor indexed="64"/>
      </patternFill>
    </fill>
    <fill>
      <patternFill patternType="solid">
        <fgColor rgb="FF436B95"/>
        <bgColor indexed="64"/>
      </patternFill>
    </fill>
    <fill>
      <patternFill patternType="solid">
        <fgColor rgb="FFDBDB70"/>
        <bgColor indexed="64"/>
      </patternFill>
    </fill>
    <fill>
      <patternFill patternType="solid">
        <fgColor rgb="FFFFE4B5"/>
        <bgColor indexed="64"/>
      </patternFill>
    </fill>
    <fill>
      <patternFill patternType="solid">
        <fgColor rgb="FF402000"/>
        <bgColor indexed="64"/>
      </patternFill>
    </fill>
    <fill>
      <patternFill patternType="solid">
        <fgColor rgb="FF402020"/>
        <bgColor indexed="64"/>
      </patternFill>
    </fill>
    <fill>
      <patternFill patternType="solid">
        <fgColor rgb="FF402040"/>
        <bgColor indexed="64"/>
      </patternFill>
    </fill>
    <fill>
      <patternFill patternType="solid">
        <fgColor rgb="FF402060"/>
        <bgColor indexed="64"/>
      </patternFill>
    </fill>
    <fill>
      <patternFill patternType="solid">
        <fgColor rgb="FF402080"/>
        <bgColor indexed="64"/>
      </patternFill>
    </fill>
    <fill>
      <patternFill patternType="solid">
        <fgColor rgb="FF4020A0"/>
        <bgColor indexed="64"/>
      </patternFill>
    </fill>
    <fill>
      <patternFill patternType="solid">
        <fgColor rgb="FF4020C0"/>
        <bgColor indexed="64"/>
      </patternFill>
    </fill>
    <fill>
      <patternFill patternType="solid">
        <fgColor rgb="FF4020E0"/>
        <bgColor indexed="64"/>
      </patternFill>
    </fill>
    <fill>
      <patternFill patternType="solid">
        <fgColor rgb="FF4020FF"/>
        <bgColor indexed="64"/>
      </patternFill>
    </fill>
    <fill>
      <patternFill patternType="solid">
        <fgColor rgb="FF336699"/>
        <bgColor indexed="64"/>
      </patternFill>
    </fill>
    <fill>
      <patternFill patternType="solid">
        <fgColor rgb="FFEEEE00"/>
        <bgColor indexed="64"/>
      </patternFill>
    </fill>
    <fill>
      <patternFill patternType="solid">
        <fgColor rgb="FFFFE7BA"/>
        <bgColor indexed="64"/>
      </patternFill>
    </fill>
    <fill>
      <patternFill patternType="solid">
        <fgColor rgb="FF404000"/>
        <bgColor indexed="64"/>
      </patternFill>
    </fill>
    <fill>
      <patternFill patternType="solid">
        <fgColor rgb="FF404020"/>
        <bgColor indexed="64"/>
      </patternFill>
    </fill>
    <fill>
      <patternFill patternType="solid">
        <fgColor rgb="FF404060"/>
        <bgColor indexed="64"/>
      </patternFill>
    </fill>
    <fill>
      <patternFill patternType="solid">
        <fgColor rgb="FF404080"/>
        <bgColor indexed="64"/>
      </patternFill>
    </fill>
    <fill>
      <patternFill patternType="solid">
        <fgColor rgb="FF4040A0"/>
        <bgColor indexed="64"/>
      </patternFill>
    </fill>
    <fill>
      <patternFill patternType="solid">
        <fgColor rgb="FF4040C0"/>
        <bgColor indexed="64"/>
      </patternFill>
    </fill>
    <fill>
      <patternFill patternType="solid">
        <fgColor rgb="FF4040E0"/>
        <bgColor indexed="64"/>
      </patternFill>
    </fill>
    <fill>
      <patternFill patternType="solid">
        <fgColor rgb="FF4040FF"/>
        <bgColor indexed="64"/>
      </patternFill>
    </fill>
    <fill>
      <patternFill patternType="solid">
        <fgColor rgb="FF36648B"/>
        <bgColor indexed="64"/>
      </patternFill>
    </fill>
    <fill>
      <patternFill patternType="solid">
        <fgColor rgb="FFB3B191"/>
        <bgColor indexed="64"/>
      </patternFill>
    </fill>
    <fill>
      <patternFill patternType="solid">
        <fgColor rgb="FFFFEBCD"/>
        <bgColor indexed="64"/>
      </patternFill>
    </fill>
    <fill>
      <patternFill patternType="solid">
        <fgColor rgb="FF406000"/>
        <bgColor indexed="64"/>
      </patternFill>
    </fill>
    <fill>
      <patternFill patternType="solid">
        <fgColor rgb="FF406020"/>
        <bgColor indexed="64"/>
      </patternFill>
    </fill>
    <fill>
      <patternFill patternType="solid">
        <fgColor rgb="FF406040"/>
        <bgColor indexed="64"/>
      </patternFill>
    </fill>
    <fill>
      <patternFill patternType="solid">
        <fgColor rgb="FF406060"/>
        <bgColor indexed="64"/>
      </patternFill>
    </fill>
    <fill>
      <patternFill patternType="solid">
        <fgColor rgb="FF406080"/>
        <bgColor indexed="64"/>
      </patternFill>
    </fill>
    <fill>
      <patternFill patternType="solid">
        <fgColor rgb="FF4060A0"/>
        <bgColor indexed="64"/>
      </patternFill>
    </fill>
    <fill>
      <patternFill patternType="solid">
        <fgColor rgb="FF4060C0"/>
        <bgColor indexed="64"/>
      </patternFill>
    </fill>
    <fill>
      <patternFill patternType="solid">
        <fgColor rgb="FF4060E0"/>
        <bgColor indexed="64"/>
      </patternFill>
    </fill>
    <fill>
      <patternFill patternType="solid">
        <fgColor rgb="FF4060FF"/>
        <bgColor indexed="64"/>
      </patternFill>
    </fill>
    <fill>
      <patternFill patternType="solid">
        <fgColor rgb="FF00416A"/>
        <bgColor indexed="64"/>
      </patternFill>
    </fill>
    <fill>
      <patternFill patternType="solid">
        <fgColor rgb="FFD9D919"/>
        <bgColor indexed="64"/>
      </patternFill>
    </fill>
    <fill>
      <patternFill patternType="solid">
        <fgColor rgb="FFFFEFD5"/>
        <bgColor indexed="64"/>
      </patternFill>
    </fill>
    <fill>
      <patternFill patternType="solid">
        <fgColor rgb="FF408000"/>
        <bgColor indexed="64"/>
      </patternFill>
    </fill>
    <fill>
      <patternFill patternType="solid">
        <fgColor rgb="FF408020"/>
        <bgColor indexed="64"/>
      </patternFill>
    </fill>
    <fill>
      <patternFill patternType="solid">
        <fgColor rgb="FF408040"/>
        <bgColor indexed="64"/>
      </patternFill>
    </fill>
    <fill>
      <patternFill patternType="solid">
        <fgColor rgb="FF408060"/>
        <bgColor indexed="64"/>
      </patternFill>
    </fill>
    <fill>
      <patternFill patternType="solid">
        <fgColor rgb="FF408080"/>
        <bgColor indexed="64"/>
      </patternFill>
    </fill>
    <fill>
      <patternFill patternType="solid">
        <fgColor rgb="FF4080A0"/>
        <bgColor indexed="64"/>
      </patternFill>
    </fill>
    <fill>
      <patternFill patternType="solid">
        <fgColor rgb="FF4080C0"/>
        <bgColor indexed="64"/>
      </patternFill>
    </fill>
    <fill>
      <patternFill patternType="solid">
        <fgColor rgb="FF4080E0"/>
        <bgColor indexed="64"/>
      </patternFill>
    </fill>
    <fill>
      <patternFill patternType="solid">
        <fgColor rgb="FF4080FF"/>
        <bgColor indexed="64"/>
      </patternFill>
    </fill>
    <fill>
      <patternFill patternType="solid">
        <fgColor rgb="FF00304E"/>
        <bgColor indexed="64"/>
      </patternFill>
    </fill>
    <fill>
      <patternFill patternType="solid">
        <fgColor rgb="FFCDCD0D"/>
        <bgColor indexed="64"/>
      </patternFill>
    </fill>
    <fill>
      <patternFill patternType="solid">
        <fgColor rgb="FFFDF5E6"/>
        <bgColor indexed="64"/>
      </patternFill>
    </fill>
    <fill>
      <patternFill patternType="solid">
        <fgColor rgb="FF40A000"/>
        <bgColor indexed="64"/>
      </patternFill>
    </fill>
    <fill>
      <patternFill patternType="solid">
        <fgColor rgb="FF40A020"/>
        <bgColor indexed="64"/>
      </patternFill>
    </fill>
    <fill>
      <patternFill patternType="solid">
        <fgColor rgb="FF40A040"/>
        <bgColor indexed="64"/>
      </patternFill>
    </fill>
    <fill>
      <patternFill patternType="solid">
        <fgColor rgb="FF40A060"/>
        <bgColor indexed="64"/>
      </patternFill>
    </fill>
    <fill>
      <patternFill patternType="solid">
        <fgColor rgb="FF40A080"/>
        <bgColor indexed="64"/>
      </patternFill>
    </fill>
    <fill>
      <patternFill patternType="solid">
        <fgColor rgb="FF40A0A0"/>
        <bgColor indexed="64"/>
      </patternFill>
    </fill>
    <fill>
      <patternFill patternType="solid">
        <fgColor rgb="FF40A0C0"/>
        <bgColor indexed="64"/>
      </patternFill>
    </fill>
    <fill>
      <patternFill patternType="solid">
        <fgColor rgb="FF40A0E0"/>
        <bgColor indexed="64"/>
      </patternFill>
    </fill>
    <fill>
      <patternFill patternType="solid">
        <fgColor rgb="FF40A0FF"/>
        <bgColor indexed="64"/>
      </patternFill>
    </fill>
    <fill>
      <patternFill patternType="solid">
        <fgColor rgb="FFB4BCC0"/>
        <bgColor indexed="64"/>
      </patternFill>
    </fill>
    <fill>
      <patternFill patternType="solid">
        <fgColor rgb="FFCDCD00"/>
        <bgColor indexed="64"/>
      </patternFill>
    </fill>
    <fill>
      <patternFill patternType="solid">
        <fgColor rgb="FFFFFAF0"/>
        <bgColor indexed="64"/>
      </patternFill>
    </fill>
    <fill>
      <patternFill patternType="solid">
        <fgColor rgb="FF40C000"/>
        <bgColor indexed="64"/>
      </patternFill>
    </fill>
    <fill>
      <patternFill patternType="solid">
        <fgColor rgb="FF40C020"/>
        <bgColor indexed="64"/>
      </patternFill>
    </fill>
    <fill>
      <patternFill patternType="solid">
        <fgColor rgb="FF40C040"/>
        <bgColor indexed="64"/>
      </patternFill>
    </fill>
    <fill>
      <patternFill patternType="solid">
        <fgColor rgb="FF40C060"/>
        <bgColor indexed="64"/>
      </patternFill>
    </fill>
    <fill>
      <patternFill patternType="solid">
        <fgColor rgb="FF40C080"/>
        <bgColor indexed="64"/>
      </patternFill>
    </fill>
    <fill>
      <patternFill patternType="solid">
        <fgColor rgb="FF40C0A0"/>
        <bgColor indexed="64"/>
      </patternFill>
    </fill>
    <fill>
      <patternFill patternType="solid">
        <fgColor rgb="FF40C0C0"/>
        <bgColor indexed="64"/>
      </patternFill>
    </fill>
    <fill>
      <patternFill patternType="solid">
        <fgColor rgb="FF40C0E0"/>
        <bgColor indexed="64"/>
      </patternFill>
    </fill>
    <fill>
      <patternFill patternType="solid">
        <fgColor rgb="FF40C0FF"/>
        <bgColor indexed="64"/>
      </patternFill>
    </fill>
    <fill>
      <patternFill patternType="solid">
        <fgColor rgb="FF74D0F1"/>
        <bgColor indexed="64"/>
      </patternFill>
    </fill>
    <fill>
      <patternFill patternType="solid">
        <fgColor rgb="FF8B8B83"/>
        <bgColor indexed="64"/>
      </patternFill>
    </fill>
    <fill>
      <patternFill patternType="solid">
        <fgColor rgb="FFFCD21C"/>
        <bgColor indexed="64"/>
      </patternFill>
    </fill>
    <fill>
      <patternFill patternType="solid">
        <fgColor rgb="FF40E000"/>
        <bgColor indexed="64"/>
      </patternFill>
    </fill>
    <fill>
      <patternFill patternType="solid">
        <fgColor rgb="FF40E020"/>
        <bgColor indexed="64"/>
      </patternFill>
    </fill>
    <fill>
      <patternFill patternType="solid">
        <fgColor rgb="FF40E040"/>
        <bgColor indexed="64"/>
      </patternFill>
    </fill>
    <fill>
      <patternFill patternType="solid">
        <fgColor rgb="FF40E060"/>
        <bgColor indexed="64"/>
      </patternFill>
    </fill>
    <fill>
      <patternFill patternType="solid">
        <fgColor rgb="FF40E080"/>
        <bgColor indexed="64"/>
      </patternFill>
    </fill>
    <fill>
      <patternFill patternType="solid">
        <fgColor rgb="FF40E0A0"/>
        <bgColor indexed="64"/>
      </patternFill>
    </fill>
    <fill>
      <patternFill patternType="solid">
        <fgColor rgb="FF40E0C0"/>
        <bgColor indexed="64"/>
      </patternFill>
    </fill>
    <fill>
      <patternFill patternType="solid">
        <fgColor rgb="FF40E0E0"/>
        <bgColor indexed="64"/>
      </patternFill>
    </fill>
    <fill>
      <patternFill patternType="solid">
        <fgColor rgb="FF40E0FF"/>
        <bgColor indexed="64"/>
      </patternFill>
    </fill>
    <fill>
      <patternFill patternType="solid">
        <fgColor rgb="FF87CEEB"/>
        <bgColor indexed="64"/>
      </patternFill>
    </fill>
    <fill>
      <patternFill patternType="solid">
        <fgColor rgb="FF848482"/>
        <bgColor indexed="64"/>
      </patternFill>
    </fill>
    <fill>
      <patternFill patternType="solid">
        <fgColor rgb="FFE2BC74"/>
        <bgColor indexed="64"/>
      </patternFill>
    </fill>
    <fill>
      <patternFill patternType="solid">
        <fgColor rgb="FF40FF00"/>
        <bgColor indexed="64"/>
      </patternFill>
    </fill>
    <fill>
      <patternFill patternType="solid">
        <fgColor rgb="FF40FF20"/>
        <bgColor indexed="64"/>
      </patternFill>
    </fill>
    <fill>
      <patternFill patternType="solid">
        <fgColor rgb="FF40FF40"/>
        <bgColor indexed="64"/>
      </patternFill>
    </fill>
    <fill>
      <patternFill patternType="solid">
        <fgColor rgb="FF40FF60"/>
        <bgColor indexed="64"/>
      </patternFill>
    </fill>
    <fill>
      <patternFill patternType="solid">
        <fgColor rgb="FF40FF80"/>
        <bgColor indexed="64"/>
      </patternFill>
    </fill>
    <fill>
      <patternFill patternType="solid">
        <fgColor rgb="FF40FFA0"/>
        <bgColor indexed="64"/>
      </patternFill>
    </fill>
    <fill>
      <patternFill patternType="solid">
        <fgColor rgb="FF40FFC0"/>
        <bgColor indexed="64"/>
      </patternFill>
    </fill>
    <fill>
      <patternFill patternType="solid">
        <fgColor rgb="FF40FFE0"/>
        <bgColor indexed="64"/>
      </patternFill>
    </fill>
    <fill>
      <patternFill patternType="solid">
        <fgColor rgb="FF40FFFF"/>
        <bgColor indexed="64"/>
      </patternFill>
    </fill>
    <fill>
      <patternFill patternType="solid">
        <fgColor rgb="FFA4D3EE"/>
        <bgColor indexed="64"/>
      </patternFill>
    </fill>
    <fill>
      <patternFill patternType="solid">
        <fgColor rgb="FF8B8B7A"/>
        <bgColor indexed="64"/>
      </patternFill>
    </fill>
    <fill>
      <patternFill patternType="solid">
        <fgColor rgb="FFCDBA96"/>
        <bgColor indexed="64"/>
      </patternFill>
    </fill>
    <fill>
      <patternFill patternType="solid">
        <fgColor rgb="FF600000"/>
        <bgColor indexed="64"/>
      </patternFill>
    </fill>
    <fill>
      <patternFill patternType="solid">
        <fgColor rgb="FF600020"/>
        <bgColor indexed="64"/>
      </patternFill>
    </fill>
    <fill>
      <patternFill patternType="solid">
        <fgColor rgb="FF600040"/>
        <bgColor indexed="64"/>
      </patternFill>
    </fill>
    <fill>
      <patternFill patternType="solid">
        <fgColor rgb="FF600060"/>
        <bgColor indexed="64"/>
      </patternFill>
    </fill>
    <fill>
      <patternFill patternType="solid">
        <fgColor rgb="FF600080"/>
        <bgColor indexed="64"/>
      </patternFill>
    </fill>
    <fill>
      <patternFill patternType="solid">
        <fgColor rgb="FF6000A0"/>
        <bgColor indexed="64"/>
      </patternFill>
    </fill>
    <fill>
      <patternFill patternType="solid">
        <fgColor rgb="FF6000C0"/>
        <bgColor indexed="64"/>
      </patternFill>
    </fill>
    <fill>
      <patternFill patternType="solid">
        <fgColor rgb="FF6000E0"/>
        <bgColor indexed="64"/>
      </patternFill>
    </fill>
    <fill>
      <patternFill patternType="solid">
        <fgColor rgb="FF6000FF"/>
        <bgColor indexed="64"/>
      </patternFill>
    </fill>
    <fill>
      <patternFill patternType="solid">
        <fgColor rgb="FFBBD2E1"/>
        <bgColor indexed="64"/>
      </patternFill>
    </fill>
    <fill>
      <patternFill patternType="solid">
        <fgColor rgb="FF98943E"/>
        <bgColor indexed="64"/>
      </patternFill>
    </fill>
    <fill>
      <patternFill patternType="solid">
        <fgColor rgb="FFF3C300"/>
        <bgColor indexed="64"/>
      </patternFill>
    </fill>
    <fill>
      <patternFill patternType="solid">
        <fgColor rgb="FF602000"/>
        <bgColor indexed="64"/>
      </patternFill>
    </fill>
    <fill>
      <patternFill patternType="solid">
        <fgColor rgb="FF602020"/>
        <bgColor indexed="64"/>
      </patternFill>
    </fill>
    <fill>
      <patternFill patternType="solid">
        <fgColor rgb="FF602040"/>
        <bgColor indexed="64"/>
      </patternFill>
    </fill>
    <fill>
      <patternFill patternType="solid">
        <fgColor rgb="FF602060"/>
        <bgColor indexed="64"/>
      </patternFill>
    </fill>
    <fill>
      <patternFill patternType="solid">
        <fgColor rgb="FF602080"/>
        <bgColor indexed="64"/>
      </patternFill>
    </fill>
    <fill>
      <patternFill patternType="solid">
        <fgColor rgb="FF6020A0"/>
        <bgColor indexed="64"/>
      </patternFill>
    </fill>
    <fill>
      <patternFill patternType="solid">
        <fgColor rgb="FF6020C0"/>
        <bgColor indexed="64"/>
      </patternFill>
    </fill>
    <fill>
      <patternFill patternType="solid">
        <fgColor rgb="FF6020E0"/>
        <bgColor indexed="64"/>
      </patternFill>
    </fill>
    <fill>
      <patternFill patternType="solid">
        <fgColor rgb="FF6020FF"/>
        <bgColor indexed="64"/>
      </patternFill>
    </fill>
    <fill>
      <patternFill patternType="solid">
        <fgColor rgb="FFB0E2FF"/>
        <bgColor indexed="64"/>
      </patternFill>
    </fill>
    <fill>
      <patternFill patternType="solid">
        <fgColor rgb="FF8B8B00"/>
        <bgColor indexed="64"/>
      </patternFill>
    </fill>
    <fill>
      <patternFill patternType="solid">
        <fgColor rgb="FFF0C300"/>
        <bgColor indexed="64"/>
      </patternFill>
    </fill>
    <fill>
      <patternFill patternType="solid">
        <fgColor rgb="FF604000"/>
        <bgColor indexed="64"/>
      </patternFill>
    </fill>
    <fill>
      <patternFill patternType="solid">
        <fgColor rgb="FF604020"/>
        <bgColor indexed="64"/>
      </patternFill>
    </fill>
    <fill>
      <patternFill patternType="solid">
        <fgColor rgb="FF604040"/>
        <bgColor indexed="64"/>
      </patternFill>
    </fill>
    <fill>
      <patternFill patternType="solid">
        <fgColor rgb="FF604060"/>
        <bgColor indexed="64"/>
      </patternFill>
    </fill>
    <fill>
      <patternFill patternType="solid">
        <fgColor rgb="FF604080"/>
        <bgColor indexed="64"/>
      </patternFill>
    </fill>
    <fill>
      <patternFill patternType="solid">
        <fgColor rgb="FF6040A0"/>
        <bgColor indexed="64"/>
      </patternFill>
    </fill>
    <fill>
      <patternFill patternType="solid">
        <fgColor rgb="FF6040C0"/>
        <bgColor indexed="64"/>
      </patternFill>
    </fill>
    <fill>
      <patternFill patternType="solid">
        <fgColor rgb="FF6040E0"/>
        <bgColor indexed="64"/>
      </patternFill>
    </fill>
    <fill>
      <patternFill patternType="solid">
        <fgColor rgb="FF6040FF"/>
        <bgColor indexed="64"/>
      </patternFill>
    </fill>
    <fill>
      <patternFill patternType="solid">
        <fgColor rgb="FFDFF2FF"/>
        <bgColor indexed="64"/>
      </patternFill>
    </fill>
    <fill>
      <patternFill patternType="solid">
        <fgColor rgb="FF808000"/>
        <bgColor indexed="64"/>
      </patternFill>
    </fill>
    <fill>
      <patternFill patternType="solid">
        <fgColor rgb="FFBBAE98"/>
        <bgColor indexed="64"/>
      </patternFill>
    </fill>
    <fill>
      <patternFill patternType="solid">
        <fgColor rgb="FF606000"/>
        <bgColor indexed="64"/>
      </patternFill>
    </fill>
    <fill>
      <patternFill patternType="solid">
        <fgColor rgb="FF606020"/>
        <bgColor indexed="64"/>
      </patternFill>
    </fill>
    <fill>
      <patternFill patternType="solid">
        <fgColor rgb="FF606040"/>
        <bgColor indexed="64"/>
      </patternFill>
    </fill>
    <fill>
      <patternFill patternType="solid">
        <fgColor rgb="FF606060"/>
        <bgColor indexed="64"/>
      </patternFill>
    </fill>
    <fill>
      <patternFill patternType="solid">
        <fgColor rgb="FF606080"/>
        <bgColor indexed="64"/>
      </patternFill>
    </fill>
    <fill>
      <patternFill patternType="solid">
        <fgColor rgb="FF6060A0"/>
        <bgColor indexed="64"/>
      </patternFill>
    </fill>
    <fill>
      <patternFill patternType="solid">
        <fgColor rgb="FF6060C0"/>
        <bgColor indexed="64"/>
      </patternFill>
    </fill>
    <fill>
      <patternFill patternType="solid">
        <fgColor rgb="FF6060E0"/>
        <bgColor indexed="64"/>
      </patternFill>
    </fill>
    <fill>
      <patternFill patternType="solid">
        <fgColor rgb="FF6060FF"/>
        <bgColor indexed="64"/>
      </patternFill>
    </fill>
    <fill>
      <patternFill patternType="solid">
        <fgColor rgb="FF8DB6CD"/>
        <bgColor indexed="64"/>
      </patternFill>
    </fill>
    <fill>
      <patternFill patternType="solid">
        <fgColor rgb="FF4F4F2F"/>
        <bgColor indexed="64"/>
      </patternFill>
    </fill>
    <fill>
      <patternFill patternType="solid">
        <fgColor rgb="FFC8AD7F"/>
        <bgColor indexed="64"/>
      </patternFill>
    </fill>
    <fill>
      <patternFill patternType="solid">
        <fgColor rgb="FF608000"/>
        <bgColor indexed="64"/>
      </patternFill>
    </fill>
    <fill>
      <patternFill patternType="solid">
        <fgColor rgb="FF608020"/>
        <bgColor indexed="64"/>
      </patternFill>
    </fill>
    <fill>
      <patternFill patternType="solid">
        <fgColor rgb="FF608040"/>
        <bgColor indexed="64"/>
      </patternFill>
    </fill>
    <fill>
      <patternFill patternType="solid">
        <fgColor rgb="FF608060"/>
        <bgColor indexed="64"/>
      </patternFill>
    </fill>
    <fill>
      <patternFill patternType="solid">
        <fgColor rgb="FF608080"/>
        <bgColor indexed="64"/>
      </patternFill>
    </fill>
    <fill>
      <patternFill patternType="solid">
        <fgColor rgb="FF6080A0"/>
        <bgColor indexed="64"/>
      </patternFill>
    </fill>
    <fill>
      <patternFill patternType="solid">
        <fgColor rgb="FF6080C0"/>
        <bgColor indexed="64"/>
      </patternFill>
    </fill>
    <fill>
      <patternFill patternType="solid">
        <fgColor rgb="FF6080E0"/>
        <bgColor indexed="64"/>
      </patternFill>
    </fill>
    <fill>
      <patternFill patternType="solid">
        <fgColor rgb="FF6080FF"/>
        <bgColor indexed="64"/>
      </patternFill>
    </fill>
    <fill>
      <patternFill patternType="solid">
        <fgColor rgb="FF26C4EC"/>
        <bgColor indexed="64"/>
      </patternFill>
    </fill>
    <fill>
      <patternFill patternType="solid">
        <fgColor rgb="FFEDFF0C"/>
        <bgColor indexed="64"/>
      </patternFill>
    </fill>
    <fill>
      <patternFill patternType="solid">
        <fgColor rgb="FFDFAF2C"/>
        <bgColor indexed="64"/>
      </patternFill>
    </fill>
    <fill>
      <patternFill patternType="solid">
        <fgColor rgb="FF60A000"/>
        <bgColor indexed="64"/>
      </patternFill>
    </fill>
    <fill>
      <patternFill patternType="solid">
        <fgColor rgb="FF60A020"/>
        <bgColor indexed="64"/>
      </patternFill>
    </fill>
    <fill>
      <patternFill patternType="solid">
        <fgColor rgb="FF60A040"/>
        <bgColor indexed="64"/>
      </patternFill>
    </fill>
    <fill>
      <patternFill patternType="solid">
        <fgColor rgb="FF60A060"/>
        <bgColor indexed="64"/>
      </patternFill>
    </fill>
    <fill>
      <patternFill patternType="solid">
        <fgColor rgb="FF60A080"/>
        <bgColor indexed="64"/>
      </patternFill>
    </fill>
    <fill>
      <patternFill patternType="solid">
        <fgColor rgb="FF60A0A0"/>
        <bgColor indexed="64"/>
      </patternFill>
    </fill>
    <fill>
      <patternFill patternType="solid">
        <fgColor rgb="FF60A0C0"/>
        <bgColor indexed="64"/>
      </patternFill>
    </fill>
    <fill>
      <patternFill patternType="solid">
        <fgColor rgb="FF60A0E0"/>
        <bgColor indexed="64"/>
      </patternFill>
    </fill>
    <fill>
      <patternFill patternType="solid">
        <fgColor rgb="FF60A0FF"/>
        <bgColor indexed="64"/>
      </patternFill>
    </fill>
    <fill>
      <patternFill patternType="solid">
        <fgColor rgb="FF38B0DE"/>
        <bgColor indexed="64"/>
      </patternFill>
    </fill>
    <fill>
      <patternFill patternType="solid">
        <fgColor rgb="FFDADFB7"/>
        <bgColor indexed="64"/>
      </patternFill>
    </fill>
    <fill>
      <patternFill patternType="solid">
        <fgColor rgb="FFDAB30A"/>
        <bgColor indexed="64"/>
      </patternFill>
    </fill>
    <fill>
      <patternFill patternType="solid">
        <fgColor rgb="FF60C000"/>
        <bgColor indexed="64"/>
      </patternFill>
    </fill>
    <fill>
      <patternFill patternType="solid">
        <fgColor rgb="FF60C020"/>
        <bgColor indexed="64"/>
      </patternFill>
    </fill>
    <fill>
      <patternFill patternType="solid">
        <fgColor rgb="FF60C040"/>
        <bgColor indexed="64"/>
      </patternFill>
    </fill>
    <fill>
      <patternFill patternType="solid">
        <fgColor rgb="FF60C060"/>
        <bgColor indexed="64"/>
      </patternFill>
    </fill>
    <fill>
      <patternFill patternType="solid">
        <fgColor rgb="FF60C080"/>
        <bgColor indexed="64"/>
      </patternFill>
    </fill>
    <fill>
      <patternFill patternType="solid">
        <fgColor rgb="FF60C0A0"/>
        <bgColor indexed="64"/>
      </patternFill>
    </fill>
    <fill>
      <patternFill patternType="solid">
        <fgColor rgb="FF60C0C0"/>
        <bgColor indexed="64"/>
      </patternFill>
    </fill>
    <fill>
      <patternFill patternType="solid">
        <fgColor rgb="FF60C0E0"/>
        <bgColor indexed="64"/>
      </patternFill>
    </fill>
    <fill>
      <patternFill patternType="solid">
        <fgColor rgb="FF60C0FF"/>
        <bgColor indexed="64"/>
      </patternFill>
    </fill>
    <fill>
      <patternFill patternType="solid">
        <fgColor rgb="FF00A1C2"/>
        <bgColor indexed="64"/>
      </patternFill>
    </fill>
    <fill>
      <patternFill patternType="solid">
        <fgColor rgb="FFE7F00D"/>
        <bgColor indexed="64"/>
      </patternFill>
    </fill>
    <fill>
      <patternFill patternType="solid">
        <fgColor rgb="FFC9AE5D"/>
        <bgColor indexed="64"/>
      </patternFill>
    </fill>
    <fill>
      <patternFill patternType="solid">
        <fgColor rgb="FF60E000"/>
        <bgColor indexed="64"/>
      </patternFill>
    </fill>
    <fill>
      <patternFill patternType="solid">
        <fgColor rgb="FF60E020"/>
        <bgColor indexed="64"/>
      </patternFill>
    </fill>
    <fill>
      <patternFill patternType="solid">
        <fgColor rgb="FF60E040"/>
        <bgColor indexed="64"/>
      </patternFill>
    </fill>
    <fill>
      <patternFill patternType="solid">
        <fgColor rgb="FF60E060"/>
        <bgColor indexed="64"/>
      </patternFill>
    </fill>
    <fill>
      <patternFill patternType="solid">
        <fgColor rgb="FF60E080"/>
        <bgColor indexed="64"/>
      </patternFill>
    </fill>
    <fill>
      <patternFill patternType="solid">
        <fgColor rgb="FF60E0A0"/>
        <bgColor indexed="64"/>
      </patternFill>
    </fill>
    <fill>
      <patternFill patternType="solid">
        <fgColor rgb="FF60E0C0"/>
        <bgColor indexed="64"/>
      </patternFill>
    </fill>
    <fill>
      <patternFill patternType="solid">
        <fgColor rgb="FF60E0E0"/>
        <bgColor indexed="64"/>
      </patternFill>
    </fill>
    <fill>
      <patternFill patternType="solid">
        <fgColor rgb="FF60E0FF"/>
        <bgColor indexed="64"/>
      </patternFill>
    </fill>
    <fill>
      <patternFill patternType="solid">
        <fgColor rgb="FF81878B"/>
        <bgColor indexed="64"/>
      </patternFill>
    </fill>
    <fill>
      <patternFill patternType="solid">
        <fgColor rgb="FFC7CF00"/>
        <bgColor indexed="64"/>
      </patternFill>
    </fill>
    <fill>
      <patternFill patternType="solid">
        <fgColor rgb="FFD4AF37"/>
        <bgColor indexed="64"/>
      </patternFill>
    </fill>
    <fill>
      <patternFill patternType="solid">
        <fgColor rgb="FF60FF00"/>
        <bgColor indexed="64"/>
      </patternFill>
    </fill>
    <fill>
      <patternFill patternType="solid">
        <fgColor rgb="FF60FF20"/>
        <bgColor indexed="64"/>
      </patternFill>
    </fill>
    <fill>
      <patternFill patternType="solid">
        <fgColor rgb="FF60FF40"/>
        <bgColor indexed="64"/>
      </patternFill>
    </fill>
    <fill>
      <patternFill patternType="solid">
        <fgColor rgb="FF60FF60"/>
        <bgColor indexed="64"/>
      </patternFill>
    </fill>
    <fill>
      <patternFill patternType="solid">
        <fgColor rgb="FF60FF80"/>
        <bgColor indexed="64"/>
      </patternFill>
    </fill>
    <fill>
      <patternFill patternType="solid">
        <fgColor rgb="FF60FFA0"/>
        <bgColor indexed="64"/>
      </patternFill>
    </fill>
    <fill>
      <patternFill patternType="solid">
        <fgColor rgb="FF60FFC0"/>
        <bgColor indexed="64"/>
      </patternFill>
    </fill>
    <fill>
      <patternFill patternType="solid">
        <fgColor rgb="FF60FFE0"/>
        <bgColor indexed="64"/>
      </patternFill>
    </fill>
    <fill>
      <patternFill patternType="solid">
        <fgColor rgb="FF60FFFF"/>
        <bgColor indexed="64"/>
      </patternFill>
    </fill>
    <fill>
      <patternFill patternType="solid">
        <fgColor rgb="FF607B8B"/>
        <bgColor indexed="64"/>
      </patternFill>
    </fill>
    <fill>
      <patternFill patternType="solid">
        <fgColor rgb="FFCDC9A5"/>
        <bgColor indexed="64"/>
      </patternFill>
    </fill>
    <fill>
      <patternFill patternType="solid">
        <fgColor rgb="FFBA9B61"/>
        <bgColor indexed="64"/>
      </patternFill>
    </fill>
    <fill>
      <patternFill patternType="solid">
        <fgColor rgb="FF800020"/>
        <bgColor indexed="64"/>
      </patternFill>
    </fill>
    <fill>
      <patternFill patternType="solid">
        <fgColor rgb="FF800040"/>
        <bgColor indexed="64"/>
      </patternFill>
    </fill>
    <fill>
      <patternFill patternType="solid">
        <fgColor rgb="FF800060"/>
        <bgColor indexed="64"/>
      </patternFill>
    </fill>
    <fill>
      <patternFill patternType="solid">
        <fgColor rgb="FF800080"/>
        <bgColor indexed="64"/>
      </patternFill>
    </fill>
    <fill>
      <patternFill patternType="solid">
        <fgColor rgb="FF8000A0"/>
        <bgColor indexed="64"/>
      </patternFill>
    </fill>
    <fill>
      <patternFill patternType="solid">
        <fgColor rgb="FF8000C0"/>
        <bgColor indexed="64"/>
      </patternFill>
    </fill>
    <fill>
      <patternFill patternType="solid">
        <fgColor rgb="FF8000E0"/>
        <bgColor indexed="64"/>
      </patternFill>
    </fill>
    <fill>
      <patternFill patternType="solid">
        <fgColor rgb="FF8000FF"/>
        <bgColor indexed="64"/>
      </patternFill>
    </fill>
    <fill>
      <patternFill patternType="solid">
        <fgColor rgb="FF0085A1"/>
        <bgColor indexed="64"/>
      </patternFill>
    </fill>
    <fill>
      <patternFill patternType="solid">
        <fgColor rgb="FFF0E36B"/>
        <bgColor indexed="64"/>
      </patternFill>
    </fill>
    <fill>
      <patternFill patternType="solid">
        <fgColor rgb="FFA89874"/>
        <bgColor indexed="64"/>
      </patternFill>
    </fill>
    <fill>
      <patternFill patternType="solid">
        <fgColor rgb="FF802000"/>
        <bgColor indexed="64"/>
      </patternFill>
    </fill>
    <fill>
      <patternFill patternType="solid">
        <fgColor rgb="FF802020"/>
        <bgColor indexed="64"/>
      </patternFill>
    </fill>
    <fill>
      <patternFill patternType="solid">
        <fgColor rgb="FF802040"/>
        <bgColor indexed="64"/>
      </patternFill>
    </fill>
    <fill>
      <patternFill patternType="solid">
        <fgColor rgb="FF802060"/>
        <bgColor indexed="64"/>
      </patternFill>
    </fill>
    <fill>
      <patternFill patternType="solid">
        <fgColor rgb="FF802080"/>
        <bgColor indexed="64"/>
      </patternFill>
    </fill>
    <fill>
      <patternFill patternType="solid">
        <fgColor rgb="FF8020A0"/>
        <bgColor indexed="64"/>
      </patternFill>
    </fill>
    <fill>
      <patternFill patternType="solid">
        <fgColor rgb="FF8020C0"/>
        <bgColor indexed="64"/>
      </patternFill>
    </fill>
    <fill>
      <patternFill patternType="solid">
        <fgColor rgb="FF8020E0"/>
        <bgColor indexed="64"/>
      </patternFill>
    </fill>
    <fill>
      <patternFill patternType="solid">
        <fgColor rgb="FF8020FF"/>
        <bgColor indexed="64"/>
      </patternFill>
    </fill>
    <fill>
      <patternFill patternType="solid">
        <fgColor rgb="FF007791"/>
        <bgColor indexed="64"/>
      </patternFill>
    </fill>
    <fill>
      <patternFill patternType="solid">
        <fgColor rgb="FFF7E35F"/>
        <bgColor indexed="64"/>
      </patternFill>
    </fill>
    <fill>
      <patternFill patternType="solid">
        <fgColor rgb="FFA18F60"/>
        <bgColor indexed="64"/>
      </patternFill>
    </fill>
    <fill>
      <patternFill patternType="solid">
        <fgColor rgb="FF804000"/>
        <bgColor indexed="64"/>
      </patternFill>
    </fill>
    <fill>
      <patternFill patternType="solid">
        <fgColor rgb="FF804020"/>
        <bgColor indexed="64"/>
      </patternFill>
    </fill>
    <fill>
      <patternFill patternType="solid">
        <fgColor rgb="FF804040"/>
        <bgColor indexed="64"/>
      </patternFill>
    </fill>
    <fill>
      <patternFill patternType="solid">
        <fgColor rgb="FF804060"/>
        <bgColor indexed="64"/>
      </patternFill>
    </fill>
    <fill>
      <patternFill patternType="solid">
        <fgColor rgb="FF804080"/>
        <bgColor indexed="64"/>
      </patternFill>
    </fill>
    <fill>
      <patternFill patternType="solid">
        <fgColor rgb="FF8040A0"/>
        <bgColor indexed="64"/>
      </patternFill>
    </fill>
    <fill>
      <patternFill patternType="solid">
        <fgColor rgb="FF8040C0"/>
        <bgColor indexed="64"/>
      </patternFill>
    </fill>
    <fill>
      <patternFill patternType="solid">
        <fgColor rgb="FF8040E0"/>
        <bgColor indexed="64"/>
      </patternFill>
    </fill>
    <fill>
      <patternFill patternType="solid">
        <fgColor rgb="FF8040FF"/>
        <bgColor indexed="64"/>
      </patternFill>
    </fill>
    <fill>
      <patternFill patternType="solid">
        <fgColor rgb="FF067790"/>
        <bgColor indexed="64"/>
      </patternFill>
    </fill>
    <fill>
      <patternFill patternType="solid">
        <fgColor rgb="FFCDC8B1"/>
        <bgColor indexed="64"/>
      </patternFill>
    </fill>
    <fill>
      <patternFill patternType="solid">
        <fgColor rgb="FFAB9144"/>
        <bgColor indexed="64"/>
      </patternFill>
    </fill>
    <fill>
      <patternFill patternType="solid">
        <fgColor rgb="FF806000"/>
        <bgColor indexed="64"/>
      </patternFill>
    </fill>
    <fill>
      <patternFill patternType="solid">
        <fgColor rgb="FF806020"/>
        <bgColor indexed="64"/>
      </patternFill>
    </fill>
    <fill>
      <patternFill patternType="solid">
        <fgColor rgb="FF806040"/>
        <bgColor indexed="64"/>
      </patternFill>
    </fill>
    <fill>
      <patternFill patternType="solid">
        <fgColor rgb="FF806060"/>
        <bgColor indexed="64"/>
      </patternFill>
    </fill>
    <fill>
      <patternFill patternType="solid">
        <fgColor rgb="FF806080"/>
        <bgColor indexed="64"/>
      </patternFill>
    </fill>
    <fill>
      <patternFill patternType="solid">
        <fgColor rgb="FF8060A0"/>
        <bgColor indexed="64"/>
      </patternFill>
    </fill>
    <fill>
      <patternFill patternType="solid">
        <fgColor rgb="FF8060C0"/>
        <bgColor indexed="64"/>
      </patternFill>
    </fill>
    <fill>
      <patternFill patternType="solid">
        <fgColor rgb="FF8060E0"/>
        <bgColor indexed="64"/>
      </patternFill>
    </fill>
    <fill>
      <patternFill patternType="solid">
        <fgColor rgb="FF8060FF"/>
        <bgColor indexed="64"/>
      </patternFill>
    </fill>
    <fill>
      <patternFill patternType="solid">
        <fgColor rgb="FF002E3B"/>
        <bgColor indexed="64"/>
      </patternFill>
    </fill>
    <fill>
      <patternFill patternType="solid">
        <fgColor rgb="FFEEE685"/>
        <bgColor indexed="64"/>
      </patternFill>
    </fill>
    <fill>
      <patternFill patternType="solid">
        <fgColor rgb="FF8B8378"/>
        <bgColor indexed="64"/>
      </patternFill>
    </fill>
    <fill>
      <patternFill patternType="solid">
        <fgColor rgb="FF808020"/>
        <bgColor indexed="64"/>
      </patternFill>
    </fill>
    <fill>
      <patternFill patternType="solid">
        <fgColor rgb="FF808040"/>
        <bgColor indexed="64"/>
      </patternFill>
    </fill>
    <fill>
      <patternFill patternType="solid">
        <fgColor rgb="FF808060"/>
        <bgColor indexed="64"/>
      </patternFill>
    </fill>
    <fill>
      <patternFill patternType="solid">
        <fgColor rgb="FF8080A0"/>
        <bgColor indexed="64"/>
      </patternFill>
    </fill>
    <fill>
      <patternFill patternType="solid">
        <fgColor rgb="FF8080C0"/>
        <bgColor indexed="64"/>
      </patternFill>
    </fill>
    <fill>
      <patternFill patternType="solid">
        <fgColor rgb="FF8080E0"/>
        <bgColor indexed="64"/>
      </patternFill>
    </fill>
    <fill>
      <patternFill patternType="solid">
        <fgColor rgb="FF8080FF"/>
        <bgColor indexed="64"/>
      </patternFill>
    </fill>
    <fill>
      <patternFill patternType="solid">
        <fgColor rgb="FFFAEA73"/>
        <bgColor indexed="64"/>
      </patternFill>
    </fill>
    <fill>
      <patternFill patternType="solid">
        <fgColor rgb="FFAF8D13"/>
        <bgColor indexed="64"/>
      </patternFill>
    </fill>
    <fill>
      <patternFill patternType="solid">
        <fgColor rgb="FF80A000"/>
        <bgColor indexed="64"/>
      </patternFill>
    </fill>
    <fill>
      <patternFill patternType="solid">
        <fgColor rgb="FF80A020"/>
        <bgColor indexed="64"/>
      </patternFill>
    </fill>
    <fill>
      <patternFill patternType="solid">
        <fgColor rgb="FF80A040"/>
        <bgColor indexed="64"/>
      </patternFill>
    </fill>
    <fill>
      <patternFill patternType="solid">
        <fgColor rgb="FF80A060"/>
        <bgColor indexed="64"/>
      </patternFill>
    </fill>
    <fill>
      <patternFill patternType="solid">
        <fgColor rgb="FF80A080"/>
        <bgColor indexed="64"/>
      </patternFill>
    </fill>
    <fill>
      <patternFill patternType="solid">
        <fgColor rgb="FF80A0A0"/>
        <bgColor indexed="64"/>
      </patternFill>
    </fill>
    <fill>
      <patternFill patternType="solid">
        <fgColor rgb="FF80A0C0"/>
        <bgColor indexed="64"/>
      </patternFill>
    </fill>
    <fill>
      <patternFill patternType="solid">
        <fgColor rgb="FF80A0E0"/>
        <bgColor indexed="64"/>
      </patternFill>
    </fill>
    <fill>
      <patternFill patternType="solid">
        <fgColor rgb="FF80A0FF"/>
        <bgColor indexed="64"/>
      </patternFill>
    </fill>
    <fill>
      <patternFill patternType="solid">
        <fgColor rgb="FFF0E68C"/>
        <bgColor indexed="64"/>
      </patternFill>
    </fill>
    <fill>
      <patternFill patternType="solid">
        <fgColor rgb="FF8B7E66"/>
        <bgColor indexed="64"/>
      </patternFill>
    </fill>
    <fill>
      <patternFill patternType="solid">
        <fgColor rgb="FF80C000"/>
        <bgColor indexed="64"/>
      </patternFill>
    </fill>
    <fill>
      <patternFill patternType="solid">
        <fgColor rgb="FF80C020"/>
        <bgColor indexed="64"/>
      </patternFill>
    </fill>
    <fill>
      <patternFill patternType="solid">
        <fgColor rgb="FF80C040"/>
        <bgColor indexed="64"/>
      </patternFill>
    </fill>
    <fill>
      <patternFill patternType="solid">
        <fgColor rgb="FF80C060"/>
        <bgColor indexed="64"/>
      </patternFill>
    </fill>
    <fill>
      <patternFill patternType="solid">
        <fgColor rgb="FF80C080"/>
        <bgColor indexed="64"/>
      </patternFill>
    </fill>
    <fill>
      <patternFill patternType="solid">
        <fgColor rgb="FF80C0A0"/>
        <bgColor indexed="64"/>
      </patternFill>
    </fill>
    <fill>
      <patternFill patternType="solid">
        <fgColor rgb="FF80C0C0"/>
        <bgColor indexed="64"/>
      </patternFill>
    </fill>
    <fill>
      <patternFill patternType="solid">
        <fgColor rgb="FF80C0E0"/>
        <bgColor indexed="64"/>
      </patternFill>
    </fill>
    <fill>
      <patternFill patternType="solid">
        <fgColor rgb="FF80C0FF"/>
        <bgColor indexed="64"/>
      </patternFill>
    </fill>
    <fill>
      <patternFill patternType="solid">
        <fgColor rgb="FF4D4DFF"/>
        <bgColor indexed="64"/>
      </patternFill>
    </fill>
    <fill>
      <patternFill patternType="solid">
        <fgColor rgb="FFEEE8AA"/>
        <bgColor indexed="64"/>
      </patternFill>
    </fill>
    <fill>
      <patternFill patternType="solid">
        <fgColor rgb="FF8C7853"/>
        <bgColor indexed="64"/>
      </patternFill>
    </fill>
    <fill>
      <patternFill patternType="solid">
        <fgColor rgb="FF80E000"/>
        <bgColor indexed="64"/>
      </patternFill>
    </fill>
    <fill>
      <patternFill patternType="solid">
        <fgColor rgb="FF80E020"/>
        <bgColor indexed="64"/>
      </patternFill>
    </fill>
    <fill>
      <patternFill patternType="solid">
        <fgColor rgb="FF80E040"/>
        <bgColor indexed="64"/>
      </patternFill>
    </fill>
    <fill>
      <patternFill patternType="solid">
        <fgColor rgb="FF80E060"/>
        <bgColor indexed="64"/>
      </patternFill>
    </fill>
    <fill>
      <patternFill patternType="solid">
        <fgColor rgb="FF80E080"/>
        <bgColor indexed="64"/>
      </patternFill>
    </fill>
    <fill>
      <patternFill patternType="solid">
        <fgColor rgb="FF80E0A0"/>
        <bgColor indexed="64"/>
      </patternFill>
    </fill>
    <fill>
      <patternFill patternType="solid">
        <fgColor rgb="FF80E0C0"/>
        <bgColor indexed="64"/>
      </patternFill>
    </fill>
    <fill>
      <patternFill patternType="solid">
        <fgColor rgb="FF80E0E0"/>
        <bgColor indexed="64"/>
      </patternFill>
    </fill>
    <fill>
      <patternFill patternType="solid">
        <fgColor rgb="FF80E0FF"/>
        <bgColor indexed="64"/>
      </patternFill>
    </fill>
    <fill>
      <patternFill patternType="solid">
        <fgColor rgb="FFC4C3DD"/>
        <bgColor indexed="64"/>
      </patternFill>
    </fill>
    <fill>
      <patternFill patternType="solid">
        <fgColor rgb="FFFFF48D"/>
        <bgColor indexed="64"/>
      </patternFill>
    </fill>
    <fill>
      <patternFill patternType="solid">
        <fgColor rgb="FF766F64"/>
        <bgColor indexed="64"/>
      </patternFill>
    </fill>
    <fill>
      <patternFill patternType="solid">
        <fgColor rgb="FF80FF00"/>
        <bgColor indexed="64"/>
      </patternFill>
    </fill>
    <fill>
      <patternFill patternType="solid">
        <fgColor rgb="FF80FF20"/>
        <bgColor indexed="64"/>
      </patternFill>
    </fill>
    <fill>
      <patternFill patternType="solid">
        <fgColor rgb="FF80FF40"/>
        <bgColor indexed="64"/>
      </patternFill>
    </fill>
    <fill>
      <patternFill patternType="solid">
        <fgColor rgb="FF80FF60"/>
        <bgColor indexed="64"/>
      </patternFill>
    </fill>
    <fill>
      <patternFill patternType="solid">
        <fgColor rgb="FF80FF80"/>
        <bgColor indexed="64"/>
      </patternFill>
    </fill>
    <fill>
      <patternFill patternType="solid">
        <fgColor rgb="FF80FFA0"/>
        <bgColor indexed="64"/>
      </patternFill>
    </fill>
    <fill>
      <patternFill patternType="solid">
        <fgColor rgb="FF80FFC0"/>
        <bgColor indexed="64"/>
      </patternFill>
    </fill>
    <fill>
      <patternFill patternType="solid">
        <fgColor rgb="FF80FFE0"/>
        <bgColor indexed="64"/>
      </patternFill>
    </fill>
    <fill>
      <patternFill patternType="solid">
        <fgColor rgb="FF80FFFF"/>
        <bgColor indexed="64"/>
      </patternFill>
    </fill>
    <fill>
      <patternFill patternType="solid">
        <fgColor rgb="FFD9D9F3"/>
        <bgColor indexed="64"/>
      </patternFill>
    </fill>
    <fill>
      <patternFill patternType="solid">
        <fgColor rgb="FFFFF68F"/>
        <bgColor indexed="64"/>
      </patternFill>
    </fill>
    <fill>
      <patternFill patternType="solid">
        <fgColor rgb="FF6B5731"/>
        <bgColor indexed="64"/>
      </patternFill>
    </fill>
    <fill>
      <patternFill patternType="solid">
        <fgColor rgb="FFA00000"/>
        <bgColor indexed="64"/>
      </patternFill>
    </fill>
    <fill>
      <patternFill patternType="solid">
        <fgColor rgb="FFA00020"/>
        <bgColor indexed="64"/>
      </patternFill>
    </fill>
    <fill>
      <patternFill patternType="solid">
        <fgColor rgb="FFA00040"/>
        <bgColor indexed="64"/>
      </patternFill>
    </fill>
    <fill>
      <patternFill patternType="solid">
        <fgColor rgb="FFA00060"/>
        <bgColor indexed="64"/>
      </patternFill>
    </fill>
    <fill>
      <patternFill patternType="solid">
        <fgColor rgb="FFA00080"/>
        <bgColor indexed="64"/>
      </patternFill>
    </fill>
    <fill>
      <patternFill patternType="solid">
        <fgColor rgb="FFA000A0"/>
        <bgColor indexed="64"/>
      </patternFill>
    </fill>
    <fill>
      <patternFill patternType="solid">
        <fgColor rgb="FFA000C0"/>
        <bgColor indexed="64"/>
      </patternFill>
    </fill>
    <fill>
      <patternFill patternType="solid">
        <fgColor rgb="FFA000E0"/>
        <bgColor indexed="64"/>
      </patternFill>
    </fill>
    <fill>
      <patternFill patternType="solid">
        <fgColor rgb="FFA000FF"/>
        <bgColor indexed="64"/>
      </patternFill>
    </fill>
    <fill>
      <patternFill patternType="solid">
        <fgColor rgb="FFEEE9BF"/>
        <bgColor indexed="64"/>
      </patternFill>
    </fill>
    <fill>
      <patternFill patternType="solid">
        <fgColor rgb="FF614E1A"/>
        <bgColor indexed="64"/>
      </patternFill>
    </fill>
    <fill>
      <patternFill patternType="solid">
        <fgColor rgb="FFA02000"/>
        <bgColor indexed="64"/>
      </patternFill>
    </fill>
    <fill>
      <patternFill patternType="solid">
        <fgColor rgb="FFA02020"/>
        <bgColor indexed="64"/>
      </patternFill>
    </fill>
    <fill>
      <patternFill patternType="solid">
        <fgColor rgb="FFA02040"/>
        <bgColor indexed="64"/>
      </patternFill>
    </fill>
    <fill>
      <patternFill patternType="solid">
        <fgColor rgb="FFA02060"/>
        <bgColor indexed="64"/>
      </patternFill>
    </fill>
    <fill>
      <patternFill patternType="solid">
        <fgColor rgb="FFA02080"/>
        <bgColor indexed="64"/>
      </patternFill>
    </fill>
    <fill>
      <patternFill patternType="solid">
        <fgColor rgb="FFA020A0"/>
        <bgColor indexed="64"/>
      </patternFill>
    </fill>
    <fill>
      <patternFill patternType="solid">
        <fgColor rgb="FFA020C0"/>
        <bgColor indexed="64"/>
      </patternFill>
    </fill>
    <fill>
      <patternFill patternType="solid">
        <fgColor rgb="FFA020E0"/>
        <bgColor indexed="64"/>
      </patternFill>
    </fill>
    <fill>
      <patternFill patternType="solid">
        <fgColor rgb="FFA020FF"/>
        <bgColor indexed="64"/>
      </patternFill>
    </fill>
    <fill>
      <patternFill patternType="solid">
        <fgColor rgb="FFE9E9ED"/>
        <bgColor indexed="64"/>
      </patternFill>
    </fill>
    <fill>
      <patternFill patternType="solid">
        <fgColor rgb="FFFBF2B7"/>
        <bgColor indexed="64"/>
      </patternFill>
    </fill>
    <fill>
      <patternFill patternType="solid">
        <fgColor rgb="FF463F32"/>
        <bgColor indexed="64"/>
      </patternFill>
    </fill>
    <fill>
      <patternFill patternType="solid">
        <fgColor rgb="FFA04000"/>
        <bgColor indexed="64"/>
      </patternFill>
    </fill>
    <fill>
      <patternFill patternType="solid">
        <fgColor rgb="FFA04020"/>
        <bgColor indexed="64"/>
      </patternFill>
    </fill>
    <fill>
      <patternFill patternType="solid">
        <fgColor rgb="FFA04040"/>
        <bgColor indexed="64"/>
      </patternFill>
    </fill>
    <fill>
      <patternFill patternType="solid">
        <fgColor rgb="FFA04060"/>
        <bgColor indexed="64"/>
      </patternFill>
    </fill>
    <fill>
      <patternFill patternType="solid">
        <fgColor rgb="FFA04080"/>
        <bgColor indexed="64"/>
      </patternFill>
    </fill>
    <fill>
      <patternFill patternType="solid">
        <fgColor rgb="FFA040A0"/>
        <bgColor indexed="64"/>
      </patternFill>
    </fill>
    <fill>
      <patternFill patternType="solid">
        <fgColor rgb="FFA040C0"/>
        <bgColor indexed="64"/>
      </patternFill>
    </fill>
    <fill>
      <patternFill patternType="solid">
        <fgColor rgb="FFA040E0"/>
        <bgColor indexed="64"/>
      </patternFill>
    </fill>
    <fill>
      <patternFill patternType="solid">
        <fgColor rgb="FFA040FF"/>
        <bgColor indexed="64"/>
      </patternFill>
    </fill>
    <fill>
      <patternFill patternType="solid">
        <fgColor rgb="FFE6E6FA"/>
        <bgColor indexed="64"/>
      </patternFill>
    </fill>
    <fill>
      <patternFill patternType="solid">
        <fgColor rgb="FFFDF1B8"/>
        <bgColor indexed="64"/>
      </patternFill>
    </fill>
    <fill>
      <patternFill patternType="solid">
        <fgColor rgb="FF292107"/>
        <bgColor indexed="64"/>
      </patternFill>
    </fill>
    <fill>
      <patternFill patternType="solid">
        <fgColor rgb="FFA06000"/>
        <bgColor indexed="64"/>
      </patternFill>
    </fill>
    <fill>
      <patternFill patternType="solid">
        <fgColor rgb="FFA06020"/>
        <bgColor indexed="64"/>
      </patternFill>
    </fill>
    <fill>
      <patternFill patternType="solid">
        <fgColor rgb="FFA06040"/>
        <bgColor indexed="64"/>
      </patternFill>
    </fill>
    <fill>
      <patternFill patternType="solid">
        <fgColor rgb="FFA06060"/>
        <bgColor indexed="64"/>
      </patternFill>
    </fill>
    <fill>
      <patternFill patternType="solid">
        <fgColor rgb="FFA06080"/>
        <bgColor indexed="64"/>
      </patternFill>
    </fill>
    <fill>
      <patternFill patternType="solid">
        <fgColor rgb="FFA060A0"/>
        <bgColor indexed="64"/>
      </patternFill>
    </fill>
    <fill>
      <patternFill patternType="solid">
        <fgColor rgb="FFA060C0"/>
        <bgColor indexed="64"/>
      </patternFill>
    </fill>
    <fill>
      <patternFill patternType="solid">
        <fgColor rgb="FFA060E0"/>
        <bgColor indexed="64"/>
      </patternFill>
    </fill>
    <fill>
      <patternFill patternType="solid">
        <fgColor rgb="FFA060FF"/>
        <bgColor indexed="64"/>
      </patternFill>
    </fill>
    <fill>
      <patternFill patternType="solid">
        <fgColor rgb="FFF8F8FF"/>
        <bgColor indexed="64"/>
      </patternFill>
    </fill>
    <fill>
      <patternFill patternType="solid">
        <fgColor rgb="FFEEE8CD"/>
        <bgColor indexed="64"/>
      </patternFill>
    </fill>
    <fill>
      <patternFill patternType="solid">
        <fgColor rgb="FFFFA500"/>
        <bgColor indexed="64"/>
      </patternFill>
    </fill>
    <fill>
      <patternFill patternType="solid">
        <fgColor rgb="FFA08000"/>
        <bgColor indexed="64"/>
      </patternFill>
    </fill>
    <fill>
      <patternFill patternType="solid">
        <fgColor rgb="FFA08020"/>
        <bgColor indexed="64"/>
      </patternFill>
    </fill>
    <fill>
      <patternFill patternType="solid">
        <fgColor rgb="FFA08040"/>
        <bgColor indexed="64"/>
      </patternFill>
    </fill>
    <fill>
      <patternFill patternType="solid">
        <fgColor rgb="FFA08060"/>
        <bgColor indexed="64"/>
      </patternFill>
    </fill>
    <fill>
      <patternFill patternType="solid">
        <fgColor rgb="FFA08080"/>
        <bgColor indexed="64"/>
      </patternFill>
    </fill>
    <fill>
      <patternFill patternType="solid">
        <fgColor rgb="FFA080A0"/>
        <bgColor indexed="64"/>
      </patternFill>
    </fill>
    <fill>
      <patternFill patternType="solid">
        <fgColor rgb="FFA080C0"/>
        <bgColor indexed="64"/>
      </patternFill>
    </fill>
    <fill>
      <patternFill patternType="solid">
        <fgColor rgb="FFA080E0"/>
        <bgColor indexed="64"/>
      </patternFill>
    </fill>
    <fill>
      <patternFill patternType="solid">
        <fgColor rgb="FFA080FF"/>
        <bgColor indexed="64"/>
      </patternFill>
    </fill>
    <fill>
      <patternFill patternType="solid">
        <fgColor rgb="FF0000EE"/>
        <bgColor indexed="64"/>
      </patternFill>
    </fill>
    <fill>
      <patternFill patternType="solid">
        <fgColor rgb="FFFFFACD"/>
        <bgColor indexed="64"/>
      </patternFill>
    </fill>
    <fill>
      <patternFill patternType="solid">
        <fgColor rgb="FFF4A460"/>
        <bgColor indexed="64"/>
      </patternFill>
    </fill>
    <fill>
      <patternFill patternType="solid">
        <fgColor rgb="FFA0A000"/>
        <bgColor indexed="64"/>
      </patternFill>
    </fill>
    <fill>
      <patternFill patternType="solid">
        <fgColor rgb="FFA0A020"/>
        <bgColor indexed="64"/>
      </patternFill>
    </fill>
    <fill>
      <patternFill patternType="solid">
        <fgColor rgb="FFA0A040"/>
        <bgColor indexed="64"/>
      </patternFill>
    </fill>
    <fill>
      <patternFill patternType="solid">
        <fgColor rgb="FFA0A060"/>
        <bgColor indexed="64"/>
      </patternFill>
    </fill>
    <fill>
      <patternFill patternType="solid">
        <fgColor rgb="FFA0A080"/>
        <bgColor indexed="64"/>
      </patternFill>
    </fill>
    <fill>
      <patternFill patternType="solid">
        <fgColor rgb="FFA0A0A0"/>
        <bgColor indexed="64"/>
      </patternFill>
    </fill>
    <fill>
      <patternFill patternType="solid">
        <fgColor rgb="FFA0A0C0"/>
        <bgColor indexed="64"/>
      </patternFill>
    </fill>
    <fill>
      <patternFill patternType="solid">
        <fgColor rgb="FFA0A0E0"/>
        <bgColor indexed="64"/>
      </patternFill>
    </fill>
    <fill>
      <patternFill patternType="solid">
        <fgColor rgb="FFA0A0FF"/>
        <bgColor indexed="64"/>
      </patternFill>
    </fill>
    <fill>
      <patternFill patternType="solid">
        <fgColor rgb="FF6050DC"/>
        <bgColor indexed="64"/>
      </patternFill>
    </fill>
    <fill>
      <patternFill patternType="solid">
        <fgColor rgb="FFFEFDF0"/>
        <bgColor indexed="64"/>
      </patternFill>
    </fill>
    <fill>
      <patternFill patternType="solid">
        <fgColor rgb="FFFEA347"/>
        <bgColor indexed="64"/>
      </patternFill>
    </fill>
    <fill>
      <patternFill patternType="solid">
        <fgColor rgb="FFA0C000"/>
        <bgColor indexed="64"/>
      </patternFill>
    </fill>
    <fill>
      <patternFill patternType="solid">
        <fgColor rgb="FFA0C020"/>
        <bgColor indexed="64"/>
      </patternFill>
    </fill>
    <fill>
      <patternFill patternType="solid">
        <fgColor rgb="FFA0C040"/>
        <bgColor indexed="64"/>
      </patternFill>
    </fill>
    <fill>
      <patternFill patternType="solid">
        <fgColor rgb="FFA0C060"/>
        <bgColor indexed="64"/>
      </patternFill>
    </fill>
    <fill>
      <patternFill patternType="solid">
        <fgColor rgb="FFA0C080"/>
        <bgColor indexed="64"/>
      </patternFill>
    </fill>
    <fill>
      <patternFill patternType="solid">
        <fgColor rgb="FFA0C0A0"/>
        <bgColor indexed="64"/>
      </patternFill>
    </fill>
    <fill>
      <patternFill patternType="solid">
        <fgColor rgb="FFA0C0C0"/>
        <bgColor indexed="64"/>
      </patternFill>
    </fill>
    <fill>
      <patternFill patternType="solid">
        <fgColor rgb="FFA0C0E0"/>
        <bgColor indexed="64"/>
      </patternFill>
    </fill>
    <fill>
      <patternFill patternType="solid">
        <fgColor rgb="FFA0C0FF"/>
        <bgColor indexed="64"/>
      </patternFill>
    </fill>
    <fill>
      <patternFill patternType="solid">
        <fgColor rgb="FF0000CD"/>
        <bgColor indexed="64"/>
      </patternFill>
    </fill>
    <fill>
      <patternFill patternType="solid">
        <fgColor rgb="FFC1BFB1"/>
        <bgColor indexed="64"/>
      </patternFill>
    </fill>
    <fill>
      <patternFill patternType="solid">
        <fgColor rgb="FFFFA54F"/>
        <bgColor indexed="64"/>
      </patternFill>
    </fill>
    <fill>
      <patternFill patternType="solid">
        <fgColor rgb="FFA0E000"/>
        <bgColor indexed="64"/>
      </patternFill>
    </fill>
    <fill>
      <patternFill patternType="solid">
        <fgColor rgb="FFA0E020"/>
        <bgColor indexed="64"/>
      </patternFill>
    </fill>
    <fill>
      <patternFill patternType="solid">
        <fgColor rgb="FFA0E040"/>
        <bgColor indexed="64"/>
      </patternFill>
    </fill>
    <fill>
      <patternFill patternType="solid">
        <fgColor rgb="FFA0E060"/>
        <bgColor indexed="64"/>
      </patternFill>
    </fill>
    <fill>
      <patternFill patternType="solid">
        <fgColor rgb="FFA0E080"/>
        <bgColor indexed="64"/>
      </patternFill>
    </fill>
    <fill>
      <patternFill patternType="solid">
        <fgColor rgb="FFA0E0A0"/>
        <bgColor indexed="64"/>
      </patternFill>
    </fill>
    <fill>
      <patternFill patternType="solid">
        <fgColor rgb="FFA0E0C0"/>
        <bgColor indexed="64"/>
      </patternFill>
    </fill>
    <fill>
      <patternFill patternType="solid">
        <fgColor rgb="FFA0E0E0"/>
        <bgColor indexed="64"/>
      </patternFill>
    </fill>
    <fill>
      <patternFill patternType="solid">
        <fgColor rgb="FFA0E0FF"/>
        <bgColor indexed="64"/>
      </patternFill>
    </fill>
    <fill>
      <patternFill patternType="solid">
        <fgColor rgb="FF5959AB"/>
        <bgColor indexed="64"/>
      </patternFill>
    </fill>
    <fill>
      <patternFill patternType="solid">
        <fgColor rgb="FFEFD807"/>
        <bgColor indexed="64"/>
      </patternFill>
    </fill>
    <fill>
      <patternFill patternType="solid">
        <fgColor rgb="FFCDC5BF"/>
        <bgColor indexed="64"/>
      </patternFill>
    </fill>
    <fill>
      <patternFill patternType="solid">
        <fgColor rgb="FFA0FF00"/>
        <bgColor indexed="64"/>
      </patternFill>
    </fill>
    <fill>
      <patternFill patternType="solid">
        <fgColor rgb="FFA0FF20"/>
        <bgColor indexed="64"/>
      </patternFill>
    </fill>
    <fill>
      <patternFill patternType="solid">
        <fgColor rgb="FFA0FF40"/>
        <bgColor indexed="64"/>
      </patternFill>
    </fill>
    <fill>
      <patternFill patternType="solid">
        <fgColor rgb="FFA0FF60"/>
        <bgColor indexed="64"/>
      </patternFill>
    </fill>
    <fill>
      <patternFill patternType="solid">
        <fgColor rgb="FFA0FF80"/>
        <bgColor indexed="64"/>
      </patternFill>
    </fill>
    <fill>
      <patternFill patternType="solid">
        <fgColor rgb="FFA0FFA0"/>
        <bgColor indexed="64"/>
      </patternFill>
    </fill>
    <fill>
      <patternFill patternType="solid">
        <fgColor rgb="FFA0FFC0"/>
        <bgColor indexed="64"/>
      </patternFill>
    </fill>
    <fill>
      <patternFill patternType="solid">
        <fgColor rgb="FFA0FFE0"/>
        <bgColor indexed="64"/>
      </patternFill>
    </fill>
    <fill>
      <patternFill patternType="solid">
        <fgColor rgb="FFA0FFFF"/>
        <bgColor indexed="64"/>
      </patternFill>
    </fill>
    <fill>
      <patternFill patternType="solid">
        <fgColor rgb="FF545AA7"/>
        <bgColor indexed="64"/>
      </patternFill>
    </fill>
    <fill>
      <patternFill patternType="solid">
        <fgColor rgb="FFE8D630"/>
        <bgColor indexed="64"/>
      </patternFill>
    </fill>
    <fill>
      <patternFill patternType="solid">
        <fgColor rgb="FFFAB57F"/>
        <bgColor indexed="64"/>
      </patternFill>
    </fill>
    <fill>
      <patternFill patternType="solid">
        <fgColor rgb="FFC00020"/>
        <bgColor indexed="64"/>
      </patternFill>
    </fill>
    <fill>
      <patternFill patternType="solid">
        <fgColor rgb="FFC00040"/>
        <bgColor indexed="64"/>
      </patternFill>
    </fill>
    <fill>
      <patternFill patternType="solid">
        <fgColor rgb="FFC00060"/>
        <bgColor indexed="64"/>
      </patternFill>
    </fill>
    <fill>
      <patternFill patternType="solid">
        <fgColor rgb="FFC00080"/>
        <bgColor indexed="64"/>
      </patternFill>
    </fill>
    <fill>
      <patternFill patternType="solid">
        <fgColor rgb="FFC000A0"/>
        <bgColor indexed="64"/>
      </patternFill>
    </fill>
    <fill>
      <patternFill patternType="solid">
        <fgColor rgb="FFC000C0"/>
        <bgColor indexed="64"/>
      </patternFill>
    </fill>
    <fill>
      <patternFill patternType="solid">
        <fgColor rgb="FFC000E0"/>
        <bgColor indexed="64"/>
      </patternFill>
    </fill>
    <fill>
      <patternFill patternType="solid">
        <fgColor rgb="FFC000FF"/>
        <bgColor indexed="64"/>
      </patternFill>
    </fill>
    <fill>
      <patternFill patternType="solid">
        <fgColor rgb="FF0131B4"/>
        <bgColor indexed="64"/>
      </patternFill>
    </fill>
    <fill>
      <patternFill patternType="solid">
        <fgColor rgb="FFCDC673"/>
        <bgColor indexed="64"/>
      </patternFill>
    </fill>
    <fill>
      <patternFill patternType="solid">
        <fgColor rgb="FFE9C9B1"/>
        <bgColor indexed="64"/>
      </patternFill>
    </fill>
    <fill>
      <patternFill patternType="solid">
        <fgColor rgb="FFC02000"/>
        <bgColor indexed="64"/>
      </patternFill>
    </fill>
    <fill>
      <patternFill patternType="solid">
        <fgColor rgb="FFC02020"/>
        <bgColor indexed="64"/>
      </patternFill>
    </fill>
    <fill>
      <patternFill patternType="solid">
        <fgColor rgb="FFC02040"/>
        <bgColor indexed="64"/>
      </patternFill>
    </fill>
    <fill>
      <patternFill patternType="solid">
        <fgColor rgb="FFC02060"/>
        <bgColor indexed="64"/>
      </patternFill>
    </fill>
    <fill>
      <patternFill patternType="solid">
        <fgColor rgb="FFC02080"/>
        <bgColor indexed="64"/>
      </patternFill>
    </fill>
    <fill>
      <patternFill patternType="solid">
        <fgColor rgb="FFC020A0"/>
        <bgColor indexed="64"/>
      </patternFill>
    </fill>
    <fill>
      <patternFill patternType="solid">
        <fgColor rgb="FFC020C0"/>
        <bgColor indexed="64"/>
      </patternFill>
    </fill>
    <fill>
      <patternFill patternType="solid">
        <fgColor rgb="FFC020E0"/>
        <bgColor indexed="64"/>
      </patternFill>
    </fill>
    <fill>
      <patternFill patternType="solid">
        <fgColor rgb="FFC020FF"/>
        <bgColor indexed="64"/>
      </patternFill>
    </fill>
    <fill>
      <patternFill patternType="solid">
        <fgColor rgb="FF00009C"/>
        <bgColor indexed="64"/>
      </patternFill>
    </fill>
    <fill>
      <patternFill patternType="solid">
        <fgColor rgb="FFDCD300"/>
        <bgColor indexed="64"/>
      </patternFill>
    </fill>
    <fill>
      <patternFill patternType="solid">
        <fgColor rgb="FFEECBAD"/>
        <bgColor indexed="64"/>
      </patternFill>
    </fill>
    <fill>
      <patternFill patternType="solid">
        <fgColor rgb="FFC04000"/>
        <bgColor indexed="64"/>
      </patternFill>
    </fill>
    <fill>
      <patternFill patternType="solid">
        <fgColor rgb="FFC04020"/>
        <bgColor indexed="64"/>
      </patternFill>
    </fill>
    <fill>
      <patternFill patternType="solid">
        <fgColor rgb="FFC04040"/>
        <bgColor indexed="64"/>
      </patternFill>
    </fill>
    <fill>
      <patternFill patternType="solid">
        <fgColor rgb="FFC04060"/>
        <bgColor indexed="64"/>
      </patternFill>
    </fill>
    <fill>
      <patternFill patternType="solid">
        <fgColor rgb="FFC04080"/>
        <bgColor indexed="64"/>
      </patternFill>
    </fill>
    <fill>
      <patternFill patternType="solid">
        <fgColor rgb="FFC040A0"/>
        <bgColor indexed="64"/>
      </patternFill>
    </fill>
    <fill>
      <patternFill patternType="solid">
        <fgColor rgb="FFC040C0"/>
        <bgColor indexed="64"/>
      </patternFill>
    </fill>
    <fill>
      <patternFill patternType="solid">
        <fgColor rgb="FFC040E0"/>
        <bgColor indexed="64"/>
      </patternFill>
    </fill>
    <fill>
      <patternFill patternType="solid">
        <fgColor rgb="FFC040FF"/>
        <bgColor indexed="64"/>
      </patternFill>
    </fill>
    <fill>
      <patternFill patternType="solid">
        <fgColor rgb="FF1B019B"/>
        <bgColor indexed="64"/>
      </patternFill>
    </fill>
    <fill>
      <patternFill patternType="solid">
        <fgColor rgb="FFB9B57D"/>
        <bgColor indexed="64"/>
      </patternFill>
    </fill>
    <fill>
      <patternFill patternType="solid">
        <fgColor rgb="FFF5CCB0"/>
        <bgColor indexed="64"/>
      </patternFill>
    </fill>
    <fill>
      <patternFill patternType="solid">
        <fgColor rgb="FFC06000"/>
        <bgColor indexed="64"/>
      </patternFill>
    </fill>
    <fill>
      <patternFill patternType="solid">
        <fgColor rgb="FFC06020"/>
        <bgColor indexed="64"/>
      </patternFill>
    </fill>
    <fill>
      <patternFill patternType="solid">
        <fgColor rgb="FFC06040"/>
        <bgColor indexed="64"/>
      </patternFill>
    </fill>
    <fill>
      <patternFill patternType="solid">
        <fgColor rgb="FFC06060"/>
        <bgColor indexed="64"/>
      </patternFill>
    </fill>
    <fill>
      <patternFill patternType="solid">
        <fgColor rgb="FFC06080"/>
        <bgColor indexed="64"/>
      </patternFill>
    </fill>
    <fill>
      <patternFill patternType="solid">
        <fgColor rgb="FFC060A0"/>
        <bgColor indexed="64"/>
      </patternFill>
    </fill>
    <fill>
      <patternFill patternType="solid">
        <fgColor rgb="FFC060C0"/>
        <bgColor indexed="64"/>
      </patternFill>
    </fill>
    <fill>
      <patternFill patternType="solid">
        <fgColor rgb="FFC060E0"/>
        <bgColor indexed="64"/>
      </patternFill>
    </fill>
    <fill>
      <patternFill patternType="solid">
        <fgColor rgb="FFC060FF"/>
        <bgColor indexed="64"/>
      </patternFill>
    </fill>
    <fill>
      <patternFill patternType="solid">
        <fgColor rgb="FF4E5180"/>
        <bgColor indexed="64"/>
      </patternFill>
    </fill>
    <fill>
      <patternFill patternType="solid">
        <fgColor rgb="FFB9B276"/>
        <bgColor indexed="64"/>
      </patternFill>
    </fill>
    <fill>
      <patternFill patternType="solid">
        <fgColor rgb="FFECD5C5"/>
        <bgColor indexed="64"/>
      </patternFill>
    </fill>
    <fill>
      <patternFill patternType="solid">
        <fgColor rgb="FFC08000"/>
        <bgColor indexed="64"/>
      </patternFill>
    </fill>
    <fill>
      <patternFill patternType="solid">
        <fgColor rgb="FFC08020"/>
        <bgColor indexed="64"/>
      </patternFill>
    </fill>
    <fill>
      <patternFill patternType="solid">
        <fgColor rgb="FFC08040"/>
        <bgColor indexed="64"/>
      </patternFill>
    </fill>
    <fill>
      <patternFill patternType="solid">
        <fgColor rgb="FFC08060"/>
        <bgColor indexed="64"/>
      </patternFill>
    </fill>
    <fill>
      <patternFill patternType="solid">
        <fgColor rgb="FFC08080"/>
        <bgColor indexed="64"/>
      </patternFill>
    </fill>
    <fill>
      <patternFill patternType="solid">
        <fgColor rgb="FFC080A0"/>
        <bgColor indexed="64"/>
      </patternFill>
    </fill>
    <fill>
      <patternFill patternType="solid">
        <fgColor rgb="FFC080C0"/>
        <bgColor indexed="64"/>
      </patternFill>
    </fill>
    <fill>
      <patternFill patternType="solid">
        <fgColor rgb="FFC080E0"/>
        <bgColor indexed="64"/>
      </patternFill>
    </fill>
    <fill>
      <patternFill patternType="solid">
        <fgColor rgb="FFC080FF"/>
        <bgColor indexed="64"/>
      </patternFill>
    </fill>
    <fill>
      <patternFill patternType="solid">
        <fgColor rgb="FF23238E"/>
        <bgColor indexed="64"/>
      </patternFill>
    </fill>
    <fill>
      <patternFill patternType="solid">
        <fgColor rgb="FFBDB76B"/>
        <bgColor indexed="64"/>
      </patternFill>
    </fill>
    <fill>
      <patternFill patternType="solid">
        <fgColor rgb="FFFFDAB9"/>
        <bgColor indexed="64"/>
      </patternFill>
    </fill>
    <fill>
      <patternFill patternType="solid">
        <fgColor rgb="FFC0A000"/>
        <bgColor indexed="64"/>
      </patternFill>
    </fill>
    <fill>
      <patternFill patternType="solid">
        <fgColor rgb="FFC0A020"/>
        <bgColor indexed="64"/>
      </patternFill>
    </fill>
    <fill>
      <patternFill patternType="solid">
        <fgColor rgb="FFC0A040"/>
        <bgColor indexed="64"/>
      </patternFill>
    </fill>
    <fill>
      <patternFill patternType="solid">
        <fgColor rgb="FFC0A060"/>
        <bgColor indexed="64"/>
      </patternFill>
    </fill>
    <fill>
      <patternFill patternType="solid">
        <fgColor rgb="FFC0A080"/>
        <bgColor indexed="64"/>
      </patternFill>
    </fill>
    <fill>
      <patternFill patternType="solid">
        <fgColor rgb="FFC0A0A0"/>
        <bgColor indexed="64"/>
      </patternFill>
    </fill>
    <fill>
      <patternFill patternType="solid">
        <fgColor rgb="FFC0A0C0"/>
        <bgColor indexed="64"/>
      </patternFill>
    </fill>
    <fill>
      <patternFill patternType="solid">
        <fgColor rgb="FFC0A0E0"/>
        <bgColor indexed="64"/>
      </patternFill>
    </fill>
    <fill>
      <patternFill patternType="solid">
        <fgColor rgb="FFC0A0FF"/>
        <bgColor indexed="64"/>
      </patternFill>
    </fill>
    <fill>
      <patternFill patternType="solid">
        <fgColor rgb="FF00008B"/>
        <bgColor indexed="64"/>
      </patternFill>
    </fill>
    <fill>
      <patternFill patternType="solid">
        <fgColor rgb="FFAFA77B"/>
        <bgColor indexed="64"/>
      </patternFill>
    </fill>
    <fill>
      <patternFill patternType="solid">
        <fgColor rgb="FFEEE5DE"/>
        <bgColor indexed="64"/>
      </patternFill>
    </fill>
    <fill>
      <patternFill patternType="solid">
        <fgColor rgb="FFC0C000"/>
        <bgColor indexed="64"/>
      </patternFill>
    </fill>
    <fill>
      <patternFill patternType="solid">
        <fgColor rgb="FFC0C020"/>
        <bgColor indexed="64"/>
      </patternFill>
    </fill>
    <fill>
      <patternFill patternType="solid">
        <fgColor rgb="FFC0C040"/>
        <bgColor indexed="64"/>
      </patternFill>
    </fill>
    <fill>
      <patternFill patternType="solid">
        <fgColor rgb="FFC0C060"/>
        <bgColor indexed="64"/>
      </patternFill>
    </fill>
    <fill>
      <patternFill patternType="solid">
        <fgColor rgb="FFC0C080"/>
        <bgColor indexed="64"/>
      </patternFill>
    </fill>
    <fill>
      <patternFill patternType="solid">
        <fgColor rgb="FFC0C0A0"/>
        <bgColor indexed="64"/>
      </patternFill>
    </fill>
    <fill>
      <patternFill patternType="solid">
        <fgColor rgb="FFC0C0C0"/>
        <bgColor indexed="64"/>
      </patternFill>
    </fill>
    <fill>
      <patternFill patternType="solid">
        <fgColor rgb="FFC0C0E0"/>
        <bgColor indexed="64"/>
      </patternFill>
    </fill>
    <fill>
      <patternFill patternType="solid">
        <fgColor rgb="FFC0C0FF"/>
        <bgColor indexed="64"/>
      </patternFill>
    </fill>
    <fill>
      <patternFill patternType="solid">
        <fgColor rgb="FF241882"/>
        <bgColor indexed="64"/>
      </patternFill>
    </fill>
    <fill>
      <patternFill patternType="solid">
        <fgColor rgb="FFB9B459"/>
        <bgColor indexed="64"/>
      </patternFill>
    </fill>
    <fill>
      <patternFill patternType="solid">
        <fgColor rgb="FFFFF5EE"/>
        <bgColor indexed="64"/>
      </patternFill>
    </fill>
    <fill>
      <patternFill patternType="solid">
        <fgColor rgb="FFC0E000"/>
        <bgColor indexed="64"/>
      </patternFill>
    </fill>
    <fill>
      <patternFill patternType="solid">
        <fgColor rgb="FFC0E020"/>
        <bgColor indexed="64"/>
      </patternFill>
    </fill>
    <fill>
      <patternFill patternType="solid">
        <fgColor rgb="FFC0E040"/>
        <bgColor indexed="64"/>
      </patternFill>
    </fill>
    <fill>
      <patternFill patternType="solid">
        <fgColor rgb="FFC0E060"/>
        <bgColor indexed="64"/>
      </patternFill>
    </fill>
    <fill>
      <patternFill patternType="solid">
        <fgColor rgb="FFC0E080"/>
        <bgColor indexed="64"/>
      </patternFill>
    </fill>
    <fill>
      <patternFill patternType="solid">
        <fgColor rgb="FFC0E0A0"/>
        <bgColor indexed="64"/>
      </patternFill>
    </fill>
    <fill>
      <patternFill patternType="solid">
        <fgColor rgb="FFC0E0C0"/>
        <bgColor indexed="64"/>
      </patternFill>
    </fill>
    <fill>
      <patternFill patternType="solid">
        <fgColor rgb="FFC0E0E0"/>
        <bgColor indexed="64"/>
      </patternFill>
    </fill>
    <fill>
      <patternFill patternType="solid">
        <fgColor rgb="FFC0E0FF"/>
        <bgColor indexed="64"/>
      </patternFill>
    </fill>
    <fill>
      <patternFill patternType="solid">
        <fgColor rgb="FFBEB72E"/>
        <bgColor indexed="64"/>
      </patternFill>
    </fill>
    <fill>
      <patternFill patternType="solid">
        <fgColor rgb="FFEE9A49"/>
        <bgColor indexed="64"/>
      </patternFill>
    </fill>
    <fill>
      <patternFill patternType="solid">
        <fgColor rgb="FFC0FF00"/>
        <bgColor indexed="64"/>
      </patternFill>
    </fill>
    <fill>
      <patternFill patternType="solid">
        <fgColor rgb="FFC0FF20"/>
        <bgColor indexed="64"/>
      </patternFill>
    </fill>
    <fill>
      <patternFill patternType="solid">
        <fgColor rgb="FFC0FF40"/>
        <bgColor indexed="64"/>
      </patternFill>
    </fill>
    <fill>
      <patternFill patternType="solid">
        <fgColor rgb="FFC0FF60"/>
        <bgColor indexed="64"/>
      </patternFill>
    </fill>
    <fill>
      <patternFill patternType="solid">
        <fgColor rgb="FFC0FF80"/>
        <bgColor indexed="64"/>
      </patternFill>
    </fill>
    <fill>
      <patternFill patternType="solid">
        <fgColor rgb="FFC0FFA0"/>
        <bgColor indexed="64"/>
      </patternFill>
    </fill>
    <fill>
      <patternFill patternType="solid">
        <fgColor rgb="FFC0FFC0"/>
        <bgColor indexed="64"/>
      </patternFill>
    </fill>
    <fill>
      <patternFill patternType="solid">
        <fgColor rgb="FFC0FFE0"/>
        <bgColor indexed="64"/>
      </patternFill>
    </fill>
    <fill>
      <patternFill patternType="solid">
        <fgColor rgb="FFC0FFFF"/>
        <bgColor indexed="64"/>
      </patternFill>
    </fill>
    <fill>
      <patternFill patternType="solid">
        <fgColor rgb="FF42426F"/>
        <bgColor indexed="64"/>
      </patternFill>
    </fill>
    <fill>
      <patternFill patternType="solid">
        <fgColor rgb="FFB5A642"/>
        <bgColor indexed="64"/>
      </patternFill>
    </fill>
    <fill>
      <patternFill patternType="solid">
        <fgColor rgb="FFCDAF95"/>
        <bgColor indexed="64"/>
      </patternFill>
    </fill>
    <fill>
      <patternFill patternType="solid">
        <fgColor rgb="FFE00000"/>
        <bgColor indexed="64"/>
      </patternFill>
    </fill>
    <fill>
      <patternFill patternType="solid">
        <fgColor rgb="FFE00020"/>
        <bgColor indexed="64"/>
      </patternFill>
    </fill>
    <fill>
      <patternFill patternType="solid">
        <fgColor rgb="FFE00040"/>
        <bgColor indexed="64"/>
      </patternFill>
    </fill>
    <fill>
      <patternFill patternType="solid">
        <fgColor rgb="FFE00060"/>
        <bgColor indexed="64"/>
      </patternFill>
    </fill>
    <fill>
      <patternFill patternType="solid">
        <fgColor rgb="FFE00080"/>
        <bgColor indexed="64"/>
      </patternFill>
    </fill>
    <fill>
      <patternFill patternType="solid">
        <fgColor rgb="FFE000A0"/>
        <bgColor indexed="64"/>
      </patternFill>
    </fill>
    <fill>
      <patternFill patternType="solid">
        <fgColor rgb="FFE000C0"/>
        <bgColor indexed="64"/>
      </patternFill>
    </fill>
    <fill>
      <patternFill patternType="solid">
        <fgColor rgb="FFE000E0"/>
        <bgColor indexed="64"/>
      </patternFill>
    </fill>
    <fill>
      <patternFill patternType="solid">
        <fgColor rgb="FFE000FF"/>
        <bgColor indexed="64"/>
      </patternFill>
    </fill>
    <fill>
      <patternFill patternType="solid">
        <fgColor rgb="FF30267A"/>
        <bgColor indexed="64"/>
      </patternFill>
    </fill>
    <fill>
      <patternFill patternType="solid">
        <fgColor rgb="FF8B8878"/>
        <bgColor indexed="64"/>
      </patternFill>
    </fill>
    <fill>
      <patternFill patternType="solid">
        <fgColor rgb="FFF6A600"/>
        <bgColor indexed="64"/>
      </patternFill>
    </fill>
    <fill>
      <patternFill patternType="solid">
        <fgColor rgb="FFE02000"/>
        <bgColor indexed="64"/>
      </patternFill>
    </fill>
    <fill>
      <patternFill patternType="solid">
        <fgColor rgb="FFE02020"/>
        <bgColor indexed="64"/>
      </patternFill>
    </fill>
    <fill>
      <patternFill patternType="solid">
        <fgColor rgb="FFE02040"/>
        <bgColor indexed="64"/>
      </patternFill>
    </fill>
    <fill>
      <patternFill patternType="solid">
        <fgColor rgb="FFE02060"/>
        <bgColor indexed="64"/>
      </patternFill>
    </fill>
    <fill>
      <patternFill patternType="solid">
        <fgColor rgb="FFE02080"/>
        <bgColor indexed="64"/>
      </patternFill>
    </fill>
    <fill>
      <patternFill patternType="solid">
        <fgColor rgb="FFE020A0"/>
        <bgColor indexed="64"/>
      </patternFill>
    </fill>
    <fill>
      <patternFill patternType="solid">
        <fgColor rgb="FFE020C0"/>
        <bgColor indexed="64"/>
      </patternFill>
    </fill>
    <fill>
      <patternFill patternType="solid">
        <fgColor rgb="FFE020E0"/>
        <bgColor indexed="64"/>
      </patternFill>
    </fill>
    <fill>
      <patternFill patternType="solid">
        <fgColor rgb="FFE020FF"/>
        <bgColor indexed="64"/>
      </patternFill>
    </fill>
    <fill>
      <patternFill patternType="solid">
        <fgColor rgb="FF21177D"/>
        <bgColor indexed="64"/>
      </patternFill>
    </fill>
    <fill>
      <patternFill patternType="solid">
        <fgColor rgb="FF8A8776"/>
        <bgColor indexed="64"/>
      </patternFill>
    </fill>
    <fill>
      <patternFill patternType="solid">
        <fgColor rgb="FFE7A854"/>
        <bgColor indexed="64"/>
      </patternFill>
    </fill>
    <fill>
      <patternFill patternType="solid">
        <fgColor rgb="FFE04000"/>
        <bgColor indexed="64"/>
      </patternFill>
    </fill>
    <fill>
      <patternFill patternType="solid">
        <fgColor rgb="FFE04020"/>
        <bgColor indexed="64"/>
      </patternFill>
    </fill>
    <fill>
      <patternFill patternType="solid">
        <fgColor rgb="FFE04040"/>
        <bgColor indexed="64"/>
      </patternFill>
    </fill>
    <fill>
      <patternFill patternType="solid">
        <fgColor rgb="FFE04060"/>
        <bgColor indexed="64"/>
      </patternFill>
    </fill>
    <fill>
      <patternFill patternType="solid">
        <fgColor rgb="FFE04080"/>
        <bgColor indexed="64"/>
      </patternFill>
    </fill>
    <fill>
      <patternFill patternType="solid">
        <fgColor rgb="FFE040A0"/>
        <bgColor indexed="64"/>
      </patternFill>
    </fill>
    <fill>
      <patternFill patternType="solid">
        <fgColor rgb="FFE040C0"/>
        <bgColor indexed="64"/>
      </patternFill>
    </fill>
    <fill>
      <patternFill patternType="solid">
        <fgColor rgb="FFE040E0"/>
        <bgColor indexed="64"/>
      </patternFill>
    </fill>
    <fill>
      <patternFill patternType="solid">
        <fgColor rgb="FFE040FF"/>
        <bgColor indexed="64"/>
      </patternFill>
    </fill>
    <fill>
      <patternFill patternType="solid">
        <fgColor rgb="FF191970"/>
        <bgColor indexed="64"/>
      </patternFill>
    </fill>
    <fill>
      <patternFill patternType="solid">
        <fgColor rgb="FF8B8970"/>
        <bgColor indexed="64"/>
      </patternFill>
    </fill>
    <fill>
      <patternFill patternType="solid">
        <fgColor rgb="FFC2AC99"/>
        <bgColor indexed="64"/>
      </patternFill>
    </fill>
    <fill>
      <patternFill patternType="solid">
        <fgColor rgb="FFE06000"/>
        <bgColor indexed="64"/>
      </patternFill>
    </fill>
    <fill>
      <patternFill patternType="solid">
        <fgColor rgb="FFE06020"/>
        <bgColor indexed="64"/>
      </patternFill>
    </fill>
    <fill>
      <patternFill patternType="solid">
        <fgColor rgb="FFE06040"/>
        <bgColor indexed="64"/>
      </patternFill>
    </fill>
    <fill>
      <patternFill patternType="solid">
        <fgColor rgb="FFE06060"/>
        <bgColor indexed="64"/>
      </patternFill>
    </fill>
    <fill>
      <patternFill patternType="solid">
        <fgColor rgb="FFE06080"/>
        <bgColor indexed="64"/>
      </patternFill>
    </fill>
    <fill>
      <patternFill patternType="solid">
        <fgColor rgb="FFE060A0"/>
        <bgColor indexed="64"/>
      </patternFill>
    </fill>
    <fill>
      <patternFill patternType="solid">
        <fgColor rgb="FFE060C0"/>
        <bgColor indexed="64"/>
      </patternFill>
    </fill>
    <fill>
      <patternFill patternType="solid">
        <fgColor rgb="FFE060E0"/>
        <bgColor indexed="64"/>
      </patternFill>
    </fill>
    <fill>
      <patternFill patternType="solid">
        <fgColor rgb="FFE060FF"/>
        <bgColor indexed="64"/>
      </patternFill>
    </fill>
    <fill>
      <patternFill patternType="solid">
        <fgColor rgb="FF0F056B"/>
        <bgColor indexed="64"/>
      </patternFill>
    </fill>
    <fill>
      <patternFill patternType="solid">
        <fgColor rgb="FF8C8767"/>
        <bgColor indexed="64"/>
      </patternFill>
    </fill>
    <fill>
      <patternFill patternType="solid">
        <fgColor rgb="FFEE9A00"/>
        <bgColor indexed="64"/>
      </patternFill>
    </fill>
    <fill>
      <patternFill patternType="solid">
        <fgColor rgb="FFE08000"/>
        <bgColor indexed="64"/>
      </patternFill>
    </fill>
    <fill>
      <patternFill patternType="solid">
        <fgColor rgb="FFE08020"/>
        <bgColor indexed="64"/>
      </patternFill>
    </fill>
    <fill>
      <patternFill patternType="solid">
        <fgColor rgb="FFE08040"/>
        <bgColor indexed="64"/>
      </patternFill>
    </fill>
    <fill>
      <patternFill patternType="solid">
        <fgColor rgb="FFE08060"/>
        <bgColor indexed="64"/>
      </patternFill>
    </fill>
    <fill>
      <patternFill patternType="solid">
        <fgColor rgb="FFE08080"/>
        <bgColor indexed="64"/>
      </patternFill>
    </fill>
    <fill>
      <patternFill patternType="solid">
        <fgColor rgb="FFE080A0"/>
        <bgColor indexed="64"/>
      </patternFill>
    </fill>
    <fill>
      <patternFill patternType="solid">
        <fgColor rgb="FFE080C0"/>
        <bgColor indexed="64"/>
      </patternFill>
    </fill>
    <fill>
      <patternFill patternType="solid">
        <fgColor rgb="FFE080E0"/>
        <bgColor indexed="64"/>
      </patternFill>
    </fill>
    <fill>
      <patternFill patternType="solid">
        <fgColor rgb="FFE080FF"/>
        <bgColor indexed="64"/>
      </patternFill>
    </fill>
    <fill>
      <patternFill patternType="solid">
        <fgColor rgb="FF272458"/>
        <bgColor indexed="64"/>
      </patternFill>
    </fill>
    <fill>
      <patternFill patternType="solid">
        <fgColor rgb="FF8B864E"/>
        <bgColor indexed="64"/>
      </patternFill>
    </fill>
    <fill>
      <patternFill patternType="solid">
        <fgColor rgb="FFEAA221"/>
        <bgColor indexed="64"/>
      </patternFill>
    </fill>
    <fill>
      <patternFill patternType="solid">
        <fgColor rgb="FFE0A000"/>
        <bgColor indexed="64"/>
      </patternFill>
    </fill>
    <fill>
      <patternFill patternType="solid">
        <fgColor rgb="FFE0A020"/>
        <bgColor indexed="64"/>
      </patternFill>
    </fill>
    <fill>
      <patternFill patternType="solid">
        <fgColor rgb="FFE0A040"/>
        <bgColor indexed="64"/>
      </patternFill>
    </fill>
    <fill>
      <patternFill patternType="solid">
        <fgColor rgb="FFE0A060"/>
        <bgColor indexed="64"/>
      </patternFill>
    </fill>
    <fill>
      <patternFill patternType="solid">
        <fgColor rgb="FFE0A080"/>
        <bgColor indexed="64"/>
      </patternFill>
    </fill>
    <fill>
      <patternFill patternType="solid">
        <fgColor rgb="FFE0A0A0"/>
        <bgColor indexed="64"/>
      </patternFill>
    </fill>
    <fill>
      <patternFill patternType="solid">
        <fgColor rgb="FFE0A0C0"/>
        <bgColor indexed="64"/>
      </patternFill>
    </fill>
    <fill>
      <patternFill patternType="solid">
        <fgColor rgb="FFE0A0E0"/>
        <bgColor indexed="64"/>
      </patternFill>
    </fill>
    <fill>
      <patternFill patternType="solid">
        <fgColor rgb="FFE0A0FF"/>
        <bgColor indexed="64"/>
      </patternFill>
    </fill>
    <fill>
      <patternFill patternType="solid">
        <fgColor rgb="FF2F2F4F"/>
        <bgColor indexed="64"/>
      </patternFill>
    </fill>
    <fill>
      <patternFill patternType="solid">
        <fgColor rgb="FF8B814C"/>
        <bgColor indexed="64"/>
      </patternFill>
    </fill>
    <fill>
      <patternFill patternType="solid">
        <fgColor rgb="FFDD985C"/>
        <bgColor indexed="64"/>
      </patternFill>
    </fill>
    <fill>
      <patternFill patternType="solid">
        <fgColor rgb="FFE0C000"/>
        <bgColor indexed="64"/>
      </patternFill>
    </fill>
    <fill>
      <patternFill patternType="solid">
        <fgColor rgb="FFE0C020"/>
        <bgColor indexed="64"/>
      </patternFill>
    </fill>
    <fill>
      <patternFill patternType="solid">
        <fgColor rgb="FFE0C040"/>
        <bgColor indexed="64"/>
      </patternFill>
    </fill>
    <fill>
      <patternFill patternType="solid">
        <fgColor rgb="FFE0C060"/>
        <bgColor indexed="64"/>
      </patternFill>
    </fill>
    <fill>
      <patternFill patternType="solid">
        <fgColor rgb="FFE0C080"/>
        <bgColor indexed="64"/>
      </patternFill>
    </fill>
    <fill>
      <patternFill patternType="solid">
        <fgColor rgb="FFE0C0A0"/>
        <bgColor indexed="64"/>
      </patternFill>
    </fill>
    <fill>
      <patternFill patternType="solid">
        <fgColor rgb="FFE0C0C0"/>
        <bgColor indexed="64"/>
      </patternFill>
    </fill>
    <fill>
      <patternFill patternType="solid">
        <fgColor rgb="FFE0C0E0"/>
        <bgColor indexed="64"/>
      </patternFill>
    </fill>
    <fill>
      <patternFill patternType="solid">
        <fgColor rgb="FFE0C0FF"/>
        <bgColor indexed="64"/>
      </patternFill>
    </fill>
    <fill>
      <patternFill patternType="solid">
        <fgColor rgb="FF252440"/>
        <bgColor indexed="64"/>
      </patternFill>
    </fill>
    <fill>
      <patternFill patternType="solid">
        <fgColor rgb="FF9B9400"/>
        <bgColor indexed="64"/>
      </patternFill>
    </fill>
    <fill>
      <patternFill patternType="solid">
        <fgColor rgb="FFDE9816"/>
        <bgColor indexed="64"/>
      </patternFill>
    </fill>
    <fill>
      <patternFill patternType="solid">
        <fgColor rgb="FFE0E000"/>
        <bgColor indexed="64"/>
      </patternFill>
    </fill>
    <fill>
      <patternFill patternType="solid">
        <fgColor rgb="FFE0E020"/>
        <bgColor indexed="64"/>
      </patternFill>
    </fill>
    <fill>
      <patternFill patternType="solid">
        <fgColor rgb="FFE0E040"/>
        <bgColor indexed="64"/>
      </patternFill>
    </fill>
    <fill>
      <patternFill patternType="solid">
        <fgColor rgb="FFE0E060"/>
        <bgColor indexed="64"/>
      </patternFill>
    </fill>
    <fill>
      <patternFill patternType="solid">
        <fgColor rgb="FFE0E080"/>
        <bgColor indexed="64"/>
      </patternFill>
    </fill>
    <fill>
      <patternFill patternType="solid">
        <fgColor rgb="FFE0E0A0"/>
        <bgColor indexed="64"/>
      </patternFill>
    </fill>
    <fill>
      <patternFill patternType="solid">
        <fgColor rgb="FFE0E0C0"/>
        <bgColor indexed="64"/>
      </patternFill>
    </fill>
    <fill>
      <patternFill patternType="solid">
        <fgColor rgb="FFE0E0E0"/>
        <bgColor indexed="64"/>
      </patternFill>
    </fill>
    <fill>
      <patternFill patternType="solid">
        <fgColor rgb="FFE0E0FF"/>
        <bgColor indexed="64"/>
      </patternFill>
    </fill>
    <fill>
      <patternFill patternType="solid">
        <fgColor rgb="FF000010"/>
        <bgColor indexed="64"/>
      </patternFill>
    </fill>
    <fill>
      <patternFill patternType="solid">
        <fgColor rgb="FF867E36"/>
        <bgColor indexed="64"/>
      </patternFill>
    </fill>
    <fill>
      <patternFill patternType="solid">
        <fgColor rgb="FFD98719"/>
        <bgColor indexed="64"/>
      </patternFill>
    </fill>
    <fill>
      <patternFill patternType="solid">
        <fgColor rgb="FFE0FF00"/>
        <bgColor indexed="64"/>
      </patternFill>
    </fill>
    <fill>
      <patternFill patternType="solid">
        <fgColor rgb="FFE0FF20"/>
        <bgColor indexed="64"/>
      </patternFill>
    </fill>
    <fill>
      <patternFill patternType="solid">
        <fgColor rgb="FFE0FF40"/>
        <bgColor indexed="64"/>
      </patternFill>
    </fill>
    <fill>
      <patternFill patternType="solid">
        <fgColor rgb="FFE0FF60"/>
        <bgColor indexed="64"/>
      </patternFill>
    </fill>
    <fill>
      <patternFill patternType="solid">
        <fgColor rgb="FFE0FF80"/>
        <bgColor indexed="64"/>
      </patternFill>
    </fill>
    <fill>
      <patternFill patternType="solid">
        <fgColor rgb="FFE0FFA0"/>
        <bgColor indexed="64"/>
      </patternFill>
    </fill>
    <fill>
      <patternFill patternType="solid">
        <fgColor rgb="FFE0FFC0"/>
        <bgColor indexed="64"/>
      </patternFill>
    </fill>
    <fill>
      <patternFill patternType="solid">
        <fgColor rgb="FFE0FFE0"/>
        <bgColor indexed="64"/>
      </patternFill>
    </fill>
    <fill>
      <patternFill patternType="solid">
        <fgColor rgb="FFE0FFFF"/>
        <bgColor indexed="64"/>
      </patternFill>
    </fill>
    <fill>
      <patternFill patternType="solid">
        <fgColor rgb="FF2C75FF"/>
        <bgColor indexed="64"/>
      </patternFill>
    </fill>
    <fill>
      <patternFill patternType="solid">
        <fgColor rgb="FF57554C"/>
        <bgColor indexed="64"/>
      </patternFill>
    </fill>
    <fill>
      <patternFill patternType="solid">
        <fgColor rgb="FFCD853F"/>
        <bgColor indexed="64"/>
      </patternFill>
    </fill>
    <fill>
      <patternFill patternType="solid">
        <fgColor rgb="FFFF0020"/>
        <bgColor indexed="64"/>
      </patternFill>
    </fill>
    <fill>
      <patternFill patternType="solid">
        <fgColor rgb="FFFF0040"/>
        <bgColor indexed="64"/>
      </patternFill>
    </fill>
    <fill>
      <patternFill patternType="solid">
        <fgColor rgb="FFFF0060"/>
        <bgColor indexed="64"/>
      </patternFill>
    </fill>
    <fill>
      <patternFill patternType="solid">
        <fgColor rgb="FFFF0080"/>
        <bgColor indexed="64"/>
      </patternFill>
    </fill>
    <fill>
      <patternFill patternType="solid">
        <fgColor rgb="FFFF00A0"/>
        <bgColor indexed="64"/>
      </patternFill>
    </fill>
    <fill>
      <patternFill patternType="solid">
        <fgColor rgb="FFFF00C0"/>
        <bgColor indexed="64"/>
      </patternFill>
    </fill>
    <fill>
      <patternFill patternType="solid">
        <fgColor rgb="FFFF00E0"/>
        <bgColor indexed="64"/>
      </patternFill>
    </fill>
    <fill>
      <patternFill patternType="solid">
        <fgColor rgb="FF4876FF"/>
        <bgColor indexed="64"/>
      </patternFill>
    </fill>
    <fill>
      <patternFill patternType="solid">
        <fgColor rgb="FF5B5842"/>
        <bgColor indexed="64"/>
      </patternFill>
    </fill>
    <fill>
      <patternFill patternType="solid">
        <fgColor rgb="FFCD8500"/>
        <bgColor indexed="64"/>
      </patternFill>
    </fill>
    <fill>
      <patternFill patternType="solid">
        <fgColor rgb="FFFF2000"/>
        <bgColor indexed="64"/>
      </patternFill>
    </fill>
    <fill>
      <patternFill patternType="solid">
        <fgColor rgb="FFFF2020"/>
        <bgColor indexed="64"/>
      </patternFill>
    </fill>
    <fill>
      <patternFill patternType="solid">
        <fgColor rgb="FFFF2040"/>
        <bgColor indexed="64"/>
      </patternFill>
    </fill>
    <fill>
      <patternFill patternType="solid">
        <fgColor rgb="FFFF2060"/>
        <bgColor indexed="64"/>
      </patternFill>
    </fill>
    <fill>
      <patternFill patternType="solid">
        <fgColor rgb="FFFF2080"/>
        <bgColor indexed="64"/>
      </patternFill>
    </fill>
    <fill>
      <patternFill patternType="solid">
        <fgColor rgb="FFFF20A0"/>
        <bgColor indexed="64"/>
      </patternFill>
    </fill>
    <fill>
      <patternFill patternType="solid">
        <fgColor rgb="FFFF20C0"/>
        <bgColor indexed="64"/>
      </patternFill>
    </fill>
    <fill>
      <patternFill patternType="solid">
        <fgColor rgb="FFFF20E0"/>
        <bgColor indexed="64"/>
      </patternFill>
    </fill>
    <fill>
      <patternFill patternType="solid">
        <fgColor rgb="FFFF20FF"/>
        <bgColor indexed="64"/>
      </patternFill>
    </fill>
    <fill>
      <patternFill patternType="solid">
        <fgColor rgb="FFB3BCE2"/>
        <bgColor indexed="64"/>
      </patternFill>
    </fill>
    <fill>
      <patternFill patternType="solid">
        <fgColor rgb="FF665D1E"/>
        <bgColor indexed="64"/>
      </patternFill>
    </fill>
    <fill>
      <patternFill patternType="solid">
        <fgColor rgb="FFC98500"/>
        <bgColor indexed="64"/>
      </patternFill>
    </fill>
    <fill>
      <patternFill patternType="solid">
        <fgColor rgb="FFFF4000"/>
        <bgColor indexed="64"/>
      </patternFill>
    </fill>
    <fill>
      <patternFill patternType="solid">
        <fgColor rgb="FFFF4020"/>
        <bgColor indexed="64"/>
      </patternFill>
    </fill>
    <fill>
      <patternFill patternType="solid">
        <fgColor rgb="FFFF4040"/>
        <bgColor indexed="64"/>
      </patternFill>
    </fill>
    <fill>
      <patternFill patternType="solid">
        <fgColor rgb="FFFF4060"/>
        <bgColor indexed="64"/>
      </patternFill>
    </fill>
    <fill>
      <patternFill patternType="solid">
        <fgColor rgb="FFFF4080"/>
        <bgColor indexed="64"/>
      </patternFill>
    </fill>
    <fill>
      <patternFill patternType="solid">
        <fgColor rgb="FFFF40A0"/>
        <bgColor indexed="64"/>
      </patternFill>
    </fill>
    <fill>
      <patternFill patternType="solid">
        <fgColor rgb="FFFF40C0"/>
        <bgColor indexed="64"/>
      </patternFill>
    </fill>
    <fill>
      <patternFill patternType="solid">
        <fgColor rgb="FFFF40E0"/>
        <bgColor indexed="64"/>
      </patternFill>
    </fill>
    <fill>
      <patternFill patternType="solid">
        <fgColor rgb="FFFF40FF"/>
        <bgColor indexed="64"/>
      </patternFill>
    </fill>
    <fill>
      <patternFill patternType="solid">
        <fgColor rgb="FFE6E8FA"/>
        <bgColor indexed="64"/>
      </patternFill>
    </fill>
    <fill>
      <patternFill patternType="solid">
        <fgColor rgb="FF403D21"/>
        <bgColor indexed="64"/>
      </patternFill>
    </fill>
    <fill>
      <patternFill patternType="solid">
        <fgColor rgb="FFAE8964"/>
        <bgColor indexed="64"/>
      </patternFill>
    </fill>
    <fill>
      <patternFill patternType="solid">
        <fgColor rgb="FFFF6000"/>
        <bgColor indexed="64"/>
      </patternFill>
    </fill>
    <fill>
      <patternFill patternType="solid">
        <fgColor rgb="FFFF6020"/>
        <bgColor indexed="64"/>
      </patternFill>
    </fill>
    <fill>
      <patternFill patternType="solid">
        <fgColor rgb="FFFF6040"/>
        <bgColor indexed="64"/>
      </patternFill>
    </fill>
    <fill>
      <patternFill patternType="solid">
        <fgColor rgb="FFFF6060"/>
        <bgColor indexed="64"/>
      </patternFill>
    </fill>
    <fill>
      <patternFill patternType="solid">
        <fgColor rgb="FFFF6080"/>
        <bgColor indexed="64"/>
      </patternFill>
    </fill>
    <fill>
      <patternFill patternType="solid">
        <fgColor rgb="FFFF60A0"/>
        <bgColor indexed="64"/>
      </patternFill>
    </fill>
    <fill>
      <patternFill patternType="solid">
        <fgColor rgb="FFFF60C0"/>
        <bgColor indexed="64"/>
      </patternFill>
    </fill>
    <fill>
      <patternFill patternType="solid">
        <fgColor rgb="FFFF60E0"/>
        <bgColor indexed="64"/>
      </patternFill>
    </fill>
    <fill>
      <patternFill patternType="solid">
        <fgColor rgb="FFFF60FF"/>
        <bgColor indexed="64"/>
      </patternFill>
    </fill>
    <fill>
      <patternFill patternType="solid">
        <fgColor rgb="FF436EEE"/>
        <bgColor indexed="64"/>
      </patternFill>
    </fill>
    <fill>
      <patternFill patternType="solid">
        <fgColor rgb="FF363527"/>
        <bgColor indexed="64"/>
      </patternFill>
    </fill>
    <fill>
      <patternFill patternType="solid">
        <fgColor rgb="FFA68064"/>
        <bgColor indexed="64"/>
      </patternFill>
    </fill>
    <fill>
      <patternFill patternType="solid">
        <fgColor rgb="FFFF8000"/>
        <bgColor indexed="64"/>
      </patternFill>
    </fill>
    <fill>
      <patternFill patternType="solid">
        <fgColor rgb="FFFF8020"/>
        <bgColor indexed="64"/>
      </patternFill>
    </fill>
    <fill>
      <patternFill patternType="solid">
        <fgColor rgb="FFFF8040"/>
        <bgColor indexed="64"/>
      </patternFill>
    </fill>
    <fill>
      <patternFill patternType="solid">
        <fgColor rgb="FFFF8060"/>
        <bgColor indexed="64"/>
      </patternFill>
    </fill>
    <fill>
      <patternFill patternType="solid">
        <fgColor rgb="FFFF8080"/>
        <bgColor indexed="64"/>
      </patternFill>
    </fill>
    <fill>
      <patternFill patternType="solid">
        <fgColor rgb="FFFF80A0"/>
        <bgColor indexed="64"/>
      </patternFill>
    </fill>
    <fill>
      <patternFill patternType="solid">
        <fgColor rgb="FFFF80C0"/>
        <bgColor indexed="64"/>
      </patternFill>
    </fill>
    <fill>
      <patternFill patternType="solid">
        <fgColor rgb="FFFF80E0"/>
        <bgColor indexed="64"/>
      </patternFill>
    </fill>
    <fill>
      <patternFill patternType="solid">
        <fgColor rgb="FFFF80FF"/>
        <bgColor indexed="64"/>
      </patternFill>
    </fill>
    <fill>
      <patternFill patternType="solid">
        <fgColor rgb="FF4169E1"/>
        <bgColor indexed="64"/>
      </patternFill>
    </fill>
    <fill>
      <patternFill patternType="solid">
        <fgColor rgb="FF25241D"/>
        <bgColor indexed="64"/>
      </patternFill>
    </fill>
    <fill>
      <patternFill patternType="solid">
        <fgColor rgb="FFA67B5B"/>
        <bgColor indexed="64"/>
      </patternFill>
    </fill>
    <fill>
      <patternFill patternType="solid">
        <fgColor rgb="FFFFA000"/>
        <bgColor indexed="64"/>
      </patternFill>
    </fill>
    <fill>
      <patternFill patternType="solid">
        <fgColor rgb="FFFFA020"/>
        <bgColor indexed="64"/>
      </patternFill>
    </fill>
    <fill>
      <patternFill patternType="solid">
        <fgColor rgb="FFFFA040"/>
        <bgColor indexed="64"/>
      </patternFill>
    </fill>
    <fill>
      <patternFill patternType="solid">
        <fgColor rgb="FFFFA060"/>
        <bgColor indexed="64"/>
      </patternFill>
    </fill>
    <fill>
      <patternFill patternType="solid">
        <fgColor rgb="FFFFA080"/>
        <bgColor indexed="64"/>
      </patternFill>
    </fill>
    <fill>
      <patternFill patternType="solid">
        <fgColor rgb="FFFFA0A0"/>
        <bgColor indexed="64"/>
      </patternFill>
    </fill>
    <fill>
      <patternFill patternType="solid">
        <fgColor rgb="FFFFA0C0"/>
        <bgColor indexed="64"/>
      </patternFill>
    </fill>
    <fill>
      <patternFill patternType="solid">
        <fgColor rgb="FFFFA0E0"/>
        <bgColor indexed="64"/>
      </patternFill>
    </fill>
    <fill>
      <patternFill patternType="solid">
        <fgColor rgb="FFFFA0FF"/>
        <bgColor indexed="64"/>
      </patternFill>
    </fill>
    <fill>
      <patternFill patternType="solid">
        <fgColor rgb="FF8791BF"/>
        <bgColor indexed="64"/>
      </patternFill>
    </fill>
    <fill>
      <patternFill patternType="solid">
        <fgColor rgb="FF8B8682"/>
        <bgColor indexed="64"/>
      </patternFill>
    </fill>
    <fill>
      <patternFill patternType="solid">
        <fgColor rgb="FFFFC020"/>
        <bgColor indexed="64"/>
      </patternFill>
    </fill>
    <fill>
      <patternFill patternType="solid">
        <fgColor rgb="FFFFC040"/>
        <bgColor indexed="64"/>
      </patternFill>
    </fill>
    <fill>
      <patternFill patternType="solid">
        <fgColor rgb="FFFFC060"/>
        <bgColor indexed="64"/>
      </patternFill>
    </fill>
    <fill>
      <patternFill patternType="solid">
        <fgColor rgb="FFFFC080"/>
        <bgColor indexed="64"/>
      </patternFill>
    </fill>
    <fill>
      <patternFill patternType="solid">
        <fgColor rgb="FFFFC0A0"/>
        <bgColor indexed="64"/>
      </patternFill>
    </fill>
    <fill>
      <patternFill patternType="solid">
        <fgColor rgb="FFFFC0C0"/>
        <bgColor indexed="64"/>
      </patternFill>
    </fill>
    <fill>
      <patternFill patternType="solid">
        <fgColor rgb="FFFFC0E0"/>
        <bgColor indexed="64"/>
      </patternFill>
    </fill>
    <fill>
      <patternFill patternType="solid">
        <fgColor rgb="FFFFC0FF"/>
        <bgColor indexed="64"/>
      </patternFill>
    </fill>
    <fill>
      <patternFill patternType="solid">
        <fgColor rgb="FF8C92AC"/>
        <bgColor indexed="64"/>
      </patternFill>
    </fill>
    <fill>
      <patternFill patternType="solid">
        <fgColor rgb="FFEE7AE9"/>
        <bgColor indexed="64"/>
      </patternFill>
    </fill>
    <fill>
      <patternFill patternType="solid">
        <fgColor rgb="FFB67823"/>
        <bgColor indexed="64"/>
      </patternFill>
    </fill>
    <fill>
      <patternFill patternType="solid">
        <fgColor rgb="FFFFE000"/>
        <bgColor indexed="64"/>
      </patternFill>
    </fill>
    <fill>
      <patternFill patternType="solid">
        <fgColor rgb="FFFFE020"/>
        <bgColor indexed="64"/>
      </patternFill>
    </fill>
    <fill>
      <patternFill patternType="solid">
        <fgColor rgb="FFFFE040"/>
        <bgColor indexed="64"/>
      </patternFill>
    </fill>
    <fill>
      <patternFill patternType="solid">
        <fgColor rgb="FFFFE060"/>
        <bgColor indexed="64"/>
      </patternFill>
    </fill>
    <fill>
      <patternFill patternType="solid">
        <fgColor rgb="FFFFE080"/>
        <bgColor indexed="64"/>
      </patternFill>
    </fill>
    <fill>
      <patternFill patternType="solid">
        <fgColor rgb="FFFFE0A0"/>
        <bgColor indexed="64"/>
      </patternFill>
    </fill>
    <fill>
      <patternFill patternType="solid">
        <fgColor rgb="FFFFE0C0"/>
        <bgColor indexed="64"/>
      </patternFill>
    </fill>
    <fill>
      <patternFill patternType="solid">
        <fgColor rgb="FFFFE0E0"/>
        <bgColor indexed="64"/>
      </patternFill>
    </fill>
    <fill>
      <patternFill patternType="solid">
        <fgColor rgb="FFFFE0FF"/>
        <bgColor indexed="64"/>
      </patternFill>
    </fill>
    <fill>
      <patternFill patternType="solid">
        <fgColor rgb="FF3A5FCD"/>
        <bgColor indexed="64"/>
      </patternFill>
    </fill>
    <fill>
      <patternFill patternType="solid">
        <fgColor rgb="FFEE82EE"/>
        <bgColor indexed="64"/>
      </patternFill>
    </fill>
    <fill>
      <patternFill patternType="solid">
        <fgColor rgb="FF958070"/>
        <bgColor indexed="64"/>
      </patternFill>
    </fill>
    <fill>
      <patternFill patternType="solid">
        <fgColor rgb="FFFFFF20"/>
        <bgColor indexed="64"/>
      </patternFill>
    </fill>
    <fill>
      <patternFill patternType="solid">
        <fgColor rgb="FFFFFF40"/>
        <bgColor indexed="64"/>
      </patternFill>
    </fill>
    <fill>
      <patternFill patternType="solid">
        <fgColor rgb="FFFFFF60"/>
        <bgColor indexed="64"/>
      </patternFill>
    </fill>
    <fill>
      <patternFill patternType="solid">
        <fgColor rgb="FFFFFF80"/>
        <bgColor indexed="64"/>
      </patternFill>
    </fill>
    <fill>
      <patternFill patternType="solid">
        <fgColor rgb="FFFFFFA0"/>
        <bgColor indexed="64"/>
      </patternFill>
    </fill>
    <fill>
      <patternFill patternType="solid">
        <fgColor rgb="FFFFFFC0"/>
        <bgColor indexed="64"/>
      </patternFill>
    </fill>
    <fill>
      <patternFill patternType="solid">
        <fgColor rgb="FF6C79B8"/>
        <bgColor indexed="64"/>
      </patternFill>
    </fill>
    <fill>
      <patternFill patternType="solid">
        <fgColor rgb="FFCDB5CD"/>
        <bgColor indexed="64"/>
      </patternFill>
    </fill>
    <fill>
      <patternFill patternType="solid">
        <fgColor rgb="FF8E8279"/>
        <bgColor indexed="64"/>
      </patternFill>
    </fill>
    <fill>
      <patternFill patternType="solid">
        <fgColor rgb="FF4156C5"/>
        <bgColor indexed="64"/>
      </patternFill>
    </fill>
    <fill>
      <patternFill patternType="solid">
        <fgColor rgb="FFDDA0DD"/>
        <bgColor indexed="64"/>
      </patternFill>
    </fill>
    <fill>
      <patternFill patternType="solid">
        <fgColor rgb="FF8B7765"/>
        <bgColor indexed="64"/>
      </patternFill>
    </fill>
    <fill>
      <patternFill patternType="solid">
        <fgColor rgb="FF686F8C"/>
        <bgColor indexed="64"/>
      </patternFill>
    </fill>
    <fill>
      <patternFill patternType="solid">
        <fgColor rgb="FFD8BFD8"/>
        <bgColor indexed="64"/>
      </patternFill>
    </fill>
    <fill>
      <patternFill patternType="solid">
        <fgColor rgb="FF996515"/>
        <bgColor indexed="64"/>
      </patternFill>
    </fill>
    <fill>
      <patternFill patternType="solid">
        <fgColor rgb="FF003399"/>
        <bgColor indexed="64"/>
      </patternFill>
    </fill>
    <fill>
      <patternFill patternType="solid">
        <fgColor rgb="FFFF83FA"/>
        <bgColor indexed="64"/>
      </patternFill>
    </fill>
    <fill>
      <patternFill patternType="solid">
        <fgColor rgb="FF8F5922"/>
        <bgColor indexed="64"/>
      </patternFill>
    </fill>
    <fill>
      <patternFill patternType="solid">
        <fgColor rgb="FF27408B"/>
        <bgColor indexed="64"/>
      </patternFill>
    </fill>
    <fill>
      <patternFill patternType="solid">
        <fgColor rgb="FFEAADEA"/>
        <bgColor indexed="64"/>
      </patternFill>
    </fill>
    <fill>
      <patternFill patternType="solid">
        <fgColor rgb="FF8B5A2B"/>
        <bgColor indexed="64"/>
      </patternFill>
    </fill>
    <fill>
      <patternFill patternType="solid">
        <fgColor rgb="FF4C516D"/>
        <bgColor indexed="64"/>
      </patternFill>
    </fill>
    <fill>
      <patternFill patternType="solid">
        <fgColor rgb="FFEEAEEE"/>
        <bgColor indexed="64"/>
      </patternFill>
    </fill>
    <fill>
      <patternFill patternType="solid">
        <fgColor rgb="FF8B5A00"/>
        <bgColor indexed="64"/>
      </patternFill>
    </fill>
    <fill>
      <patternFill patternType="solid">
        <fgColor rgb="FF002266"/>
        <bgColor indexed="64"/>
      </patternFill>
    </fill>
    <fill>
      <patternFill patternType="solid">
        <fgColor rgb="FFFFBBFF"/>
        <bgColor indexed="64"/>
      </patternFill>
    </fill>
    <fill>
      <patternFill patternType="solid">
        <fgColor rgb="FF87591A"/>
        <bgColor indexed="64"/>
      </patternFill>
    </fill>
    <fill>
      <patternFill patternType="solid">
        <fgColor rgb="FF6600FF"/>
        <bgColor indexed="64"/>
      </patternFill>
    </fill>
    <fill>
      <patternFill patternType="solid">
        <fgColor rgb="FFEED2EE"/>
        <bgColor indexed="64"/>
      </patternFill>
    </fill>
    <fill>
      <patternFill patternType="solid">
        <fgColor rgb="FF7E5835"/>
        <bgColor indexed="64"/>
      </patternFill>
    </fill>
    <fill>
      <patternFill patternType="solid">
        <fgColor rgb="FF7B68EE"/>
        <bgColor indexed="64"/>
      </patternFill>
    </fill>
    <fill>
      <patternFill patternType="solid">
        <fgColor rgb="FFFFE1FF"/>
        <bgColor indexed="64"/>
      </patternFill>
    </fill>
    <fill>
      <patternFill patternType="solid">
        <fgColor rgb="FF85530F"/>
        <bgColor indexed="64"/>
      </patternFill>
    </fill>
    <fill>
      <patternFill patternType="solid">
        <fgColor rgb="FF9683EC"/>
        <bgColor indexed="64"/>
      </patternFill>
    </fill>
    <fill>
      <patternFill patternType="solid">
        <fgColor rgb="FFCD96CD"/>
        <bgColor indexed="64"/>
      </patternFill>
    </fill>
    <fill>
      <patternFill patternType="solid">
        <fgColor rgb="FF614B3A"/>
        <bgColor indexed="64"/>
      </patternFill>
    </fill>
    <fill>
      <patternFill patternType="solid">
        <fgColor rgb="FF836FFF"/>
        <bgColor indexed="64"/>
      </patternFill>
    </fill>
    <fill>
      <patternFill patternType="solid">
        <fgColor rgb="FFDB70DB"/>
        <bgColor indexed="64"/>
      </patternFill>
    </fill>
    <fill>
      <patternFill patternType="solid">
        <fgColor rgb="FF6A4B21"/>
        <bgColor indexed="64"/>
      </patternFill>
    </fill>
    <fill>
      <patternFill patternType="solid">
        <fgColor rgb="FF8470FF"/>
        <bgColor indexed="64"/>
      </patternFill>
    </fill>
    <fill>
      <patternFill patternType="solid">
        <fgColor rgb="FFDA70D6"/>
        <bgColor indexed="64"/>
      </patternFill>
    </fill>
    <fill>
      <patternFill patternType="solid">
        <fgColor rgb="FF654522"/>
        <bgColor indexed="64"/>
      </patternFill>
    </fill>
    <fill>
      <patternFill patternType="solid">
        <fgColor rgb="FF7A67EE"/>
        <bgColor indexed="64"/>
      </patternFill>
    </fill>
    <fill>
      <patternFill patternType="solid">
        <fgColor rgb="FFEE00EE"/>
        <bgColor indexed="64"/>
      </patternFill>
    </fill>
    <fill>
      <patternFill patternType="solid">
        <fgColor rgb="FF5B3C11"/>
        <bgColor indexed="64"/>
      </patternFill>
    </fill>
    <fill>
      <patternFill patternType="solid">
        <fgColor rgb="FF791CF8"/>
        <bgColor indexed="64"/>
      </patternFill>
    </fill>
    <fill>
      <patternFill patternType="solid">
        <fgColor rgb="FFD473D4"/>
        <bgColor indexed="64"/>
      </patternFill>
    </fill>
    <fill>
      <patternFill patternType="solid">
        <fgColor rgb="FF483C32"/>
        <bgColor indexed="64"/>
      </patternFill>
    </fill>
    <fill>
      <patternFill patternType="solid">
        <fgColor rgb="FF6A5ACD"/>
        <bgColor indexed="64"/>
      </patternFill>
    </fill>
    <fill>
      <patternFill patternType="solid">
        <fgColor rgb="FFCD69C9"/>
        <bgColor indexed="64"/>
      </patternFill>
    </fill>
    <fill>
      <patternFill patternType="solid">
        <fgColor rgb="FF4B3621"/>
        <bgColor indexed="64"/>
      </patternFill>
    </fill>
    <fill>
      <patternFill patternType="solid">
        <fgColor rgb="FF6959CD"/>
        <bgColor indexed="64"/>
      </patternFill>
    </fill>
    <fill>
      <patternFill patternType="solid">
        <fgColor rgb="FFAA98A9"/>
        <bgColor indexed="64"/>
      </patternFill>
    </fill>
    <fill>
      <patternFill patternType="solid">
        <fgColor rgb="FF462E01"/>
        <bgColor indexed="64"/>
      </patternFill>
    </fill>
    <fill>
      <patternFill patternType="solid">
        <fgColor rgb="FF8C82B6"/>
        <bgColor indexed="64"/>
      </patternFill>
    </fill>
    <fill>
      <patternFill patternType="solid">
        <fgColor rgb="FFCD00CD"/>
        <bgColor indexed="64"/>
      </patternFill>
    </fill>
    <fill>
      <patternFill patternType="solid">
        <fgColor rgb="FF2D241E"/>
        <bgColor indexed="64"/>
      </patternFill>
    </fill>
    <fill>
      <patternFill patternType="solid">
        <fgColor rgb="FF9690AB"/>
        <bgColor indexed="64"/>
      </patternFill>
    </fill>
    <fill>
      <patternFill patternType="solid">
        <fgColor rgb="FF9F5F9F"/>
        <bgColor indexed="64"/>
      </patternFill>
    </fill>
    <fill>
      <patternFill patternType="solid">
        <fgColor rgb="FF2F1E0E"/>
        <bgColor indexed="64"/>
      </patternFill>
    </fill>
    <fill>
      <patternFill patternType="solid">
        <fgColor rgb="FF7E73B8"/>
        <bgColor indexed="64"/>
      </patternFill>
    </fill>
    <fill>
      <patternFill patternType="solid">
        <fgColor rgb="FF8B7B8B"/>
        <bgColor indexed="64"/>
      </patternFill>
    </fill>
    <fill>
      <patternFill patternType="solid">
        <fgColor rgb="FF130E0A"/>
        <bgColor indexed="64"/>
      </patternFill>
    </fill>
    <fill>
      <patternFill patternType="solid">
        <fgColor rgb="FF604E97"/>
        <bgColor indexed="64"/>
      </patternFill>
    </fill>
    <fill>
      <patternFill patternType="solid">
        <fgColor rgb="FF8B668B"/>
        <bgColor indexed="64"/>
      </patternFill>
    </fill>
    <fill>
      <patternFill patternType="solid">
        <fgColor rgb="FF483D8B"/>
        <bgColor indexed="64"/>
      </patternFill>
    </fill>
    <fill>
      <patternFill patternType="solid">
        <fgColor rgb="FF796878"/>
        <bgColor indexed="64"/>
      </patternFill>
    </fill>
    <fill>
      <patternFill patternType="solid">
        <fgColor rgb="FFFF2400"/>
        <bgColor indexed="64"/>
      </patternFill>
    </fill>
    <fill>
      <patternFill patternType="solid">
        <fgColor rgb="FF473C8B"/>
        <bgColor indexed="64"/>
      </patternFill>
    </fill>
    <fill>
      <patternFill patternType="solid">
        <fgColor rgb="FF8B4789"/>
        <bgColor indexed="64"/>
      </patternFill>
    </fill>
    <fill>
      <patternFill patternType="solid">
        <fgColor rgb="FFFF4500"/>
        <bgColor indexed="64"/>
      </patternFill>
    </fill>
    <fill>
      <patternFill patternType="solid">
        <fgColor rgb="FF2E006C"/>
        <bgColor indexed="64"/>
      </patternFill>
    </fill>
    <fill>
      <patternFill patternType="solid">
        <fgColor rgb="FF8B008B"/>
        <bgColor indexed="64"/>
      </patternFill>
    </fill>
    <fill>
      <patternFill patternType="solid">
        <fgColor rgb="FFFF4901"/>
        <bgColor indexed="64"/>
      </patternFill>
    </fill>
    <fill>
      <patternFill patternType="solid">
        <fgColor rgb="FFBCEE68"/>
        <bgColor indexed="64"/>
      </patternFill>
    </fill>
    <fill>
      <patternFill patternType="solid">
        <fgColor rgb="FFFF0921"/>
        <bgColor indexed="64"/>
      </patternFill>
    </fill>
    <fill>
      <patternFill patternType="solid">
        <fgColor rgb="FFC0FF3E"/>
        <bgColor indexed="64"/>
      </patternFill>
    </fill>
    <fill>
      <patternFill patternType="solid">
        <fgColor rgb="FF4F2F4F"/>
        <bgColor indexed="64"/>
      </patternFill>
    </fill>
    <fill>
      <patternFill patternType="solid">
        <fgColor rgb="FFFF3030"/>
        <bgColor indexed="64"/>
      </patternFill>
    </fill>
    <fill>
      <patternFill patternType="solid">
        <fgColor rgb="FFBEF574"/>
        <bgColor indexed="64"/>
      </patternFill>
    </fill>
    <fill>
      <patternFill patternType="solid">
        <fgColor rgb="FF291E29"/>
        <bgColor indexed="64"/>
      </patternFill>
    </fill>
    <fill>
      <patternFill patternType="solid">
        <fgColor rgb="FFCAFF70"/>
        <bgColor indexed="64"/>
      </patternFill>
    </fill>
    <fill>
      <patternFill patternType="solid">
        <fgColor rgb="FF242124"/>
        <bgColor indexed="64"/>
      </patternFill>
    </fill>
    <fill>
      <patternFill patternType="solid">
        <fgColor rgb="FFFF6347"/>
        <bgColor indexed="64"/>
      </patternFill>
    </fill>
    <fill>
      <patternFill patternType="solid">
        <fgColor rgb="FFFBFCFA"/>
        <bgColor indexed="64"/>
      </patternFill>
    </fill>
    <fill>
      <patternFill patternType="solid">
        <fgColor rgb="FFE35BD8"/>
        <bgColor indexed="64"/>
      </patternFill>
    </fill>
    <fill>
      <patternFill patternType="solid">
        <fgColor rgb="FFFF5E4D"/>
        <bgColor indexed="64"/>
      </patternFill>
    </fill>
    <fill>
      <patternFill patternType="solid">
        <fgColor rgb="FFB3EE3A"/>
        <bgColor indexed="64"/>
      </patternFill>
    </fill>
    <fill>
      <patternFill patternType="solid">
        <fgColor rgb="FF54194E"/>
        <bgColor indexed="64"/>
      </patternFill>
    </fill>
    <fill>
      <patternFill patternType="solid">
        <fgColor rgb="FFFC5D5D"/>
        <bgColor indexed="64"/>
      </patternFill>
    </fill>
    <fill>
      <patternFill patternType="solid">
        <fgColor rgb="FFA5D152"/>
        <bgColor indexed="64"/>
      </patternFill>
    </fill>
    <fill>
      <patternFill patternType="solid">
        <fgColor rgb="FF341731"/>
        <bgColor indexed="64"/>
      </patternFill>
    </fill>
    <fill>
      <patternFill patternType="solid">
        <fgColor rgb="FFD9A6A9"/>
        <bgColor indexed="64"/>
      </patternFill>
    </fill>
    <fill>
      <patternFill patternType="solid">
        <fgColor rgb="FFA2CD5A"/>
        <bgColor indexed="64"/>
      </patternFill>
    </fill>
    <fill>
      <patternFill patternType="solid">
        <fgColor rgb="FFD5BADB"/>
        <bgColor indexed="64"/>
      </patternFill>
    </fill>
    <fill>
      <patternFill patternType="solid">
        <fgColor rgb="FFF08080"/>
        <bgColor indexed="64"/>
      </patternFill>
    </fill>
    <fill>
      <patternFill patternType="solid">
        <fgColor rgb="FF9ACD32"/>
        <bgColor indexed="64"/>
      </patternFill>
    </fill>
    <fill>
      <patternFill patternType="solid">
        <fgColor rgb="FF6C0277"/>
        <bgColor indexed="64"/>
      </patternFill>
    </fill>
    <fill>
      <patternFill patternType="solid">
        <fgColor rgb="FFDEA5A4"/>
        <bgColor indexed="64"/>
      </patternFill>
    </fill>
    <fill>
      <patternFill patternType="solid">
        <fgColor rgb="FF99CC32"/>
        <bgColor indexed="64"/>
      </patternFill>
    </fill>
    <fill>
      <patternFill patternType="solid">
        <fgColor rgb="FF301934"/>
        <bgColor indexed="64"/>
      </patternFill>
    </fill>
    <fill>
      <patternFill patternType="solid">
        <fgColor rgb="FFEA9399"/>
        <bgColor indexed="64"/>
      </patternFill>
    </fill>
    <fill>
      <patternFill patternType="solid">
        <fgColor rgb="FF6E8B3D"/>
        <bgColor indexed="64"/>
      </patternFill>
    </fill>
    <fill>
      <patternFill patternType="solid">
        <fgColor rgb="FF007FFF"/>
        <bgColor indexed="64"/>
      </patternFill>
    </fill>
    <fill>
      <patternFill patternType="solid">
        <fgColor rgb="FFFA8072"/>
        <bgColor indexed="64"/>
      </patternFill>
    </fill>
    <fill>
      <patternFill patternType="solid">
        <fgColor rgb="FF6B8E23"/>
        <bgColor indexed="64"/>
      </patternFill>
    </fill>
    <fill>
      <patternFill patternType="solid">
        <fgColor rgb="FF1E90FF"/>
        <bgColor indexed="64"/>
      </patternFill>
    </fill>
    <fill>
      <patternFill patternType="solid">
        <fgColor rgb="FFF88379"/>
        <bgColor indexed="64"/>
      </patternFill>
    </fill>
    <fill>
      <patternFill patternType="solid">
        <fgColor rgb="FF698B22"/>
        <bgColor indexed="64"/>
      </patternFill>
    </fill>
    <fill>
      <patternFill patternType="solid">
        <fgColor rgb="FFC0C8E1"/>
        <bgColor indexed="64"/>
      </patternFill>
    </fill>
    <fill>
      <patternFill patternType="solid">
        <fgColor rgb="FFFF6A6A"/>
        <bgColor indexed="64"/>
      </patternFill>
    </fill>
    <fill>
      <patternFill patternType="solid">
        <fgColor rgb="FF556B2F"/>
        <bgColor indexed="64"/>
      </patternFill>
    </fill>
    <fill>
      <patternFill patternType="solid">
        <fgColor rgb="FF6495ED"/>
        <bgColor indexed="64"/>
      </patternFill>
    </fill>
    <fill>
      <patternFill patternType="solid">
        <fgColor rgb="FFFF6F7D"/>
        <bgColor indexed="64"/>
      </patternFill>
    </fill>
    <fill>
      <patternFill patternType="solid">
        <fgColor rgb="FF31362B"/>
        <bgColor indexed="64"/>
      </patternFill>
    </fill>
    <fill>
      <patternFill patternType="solid">
        <fgColor rgb="FF7093DB"/>
        <bgColor indexed="64"/>
      </patternFill>
    </fill>
    <fill>
      <patternFill patternType="solid">
        <fgColor rgb="FFCDC9C9"/>
        <bgColor indexed="64"/>
      </patternFill>
    </fill>
    <fill>
      <patternFill patternType="solid">
        <fgColor rgb="FFC2F732"/>
        <bgColor indexed="64"/>
      </patternFill>
    </fill>
    <fill>
      <patternFill patternType="solid">
        <fgColor rgb="FF1C86EE"/>
        <bgColor indexed="64"/>
      </patternFill>
    </fill>
    <fill>
      <patternFill patternType="solid">
        <fgColor rgb="FFFE96A0"/>
        <bgColor indexed="64"/>
      </patternFill>
    </fill>
    <fill>
      <patternFill patternType="solid">
        <fgColor rgb="FF8DB600"/>
        <bgColor indexed="64"/>
      </patternFill>
    </fill>
    <fill>
      <patternFill patternType="solid">
        <fgColor rgb="FF8EA2C6"/>
        <bgColor indexed="64"/>
      </patternFill>
    </fill>
    <fill>
      <patternFill patternType="solid">
        <fgColor rgb="FFEEB4B4"/>
        <bgColor indexed="64"/>
      </patternFill>
    </fill>
    <fill>
      <patternFill patternType="solid">
        <fgColor rgb="FF7E9F2E"/>
        <bgColor indexed="64"/>
      </patternFill>
    </fill>
    <fill>
      <patternFill patternType="solid">
        <fgColor rgb="FF318CE7"/>
        <bgColor indexed="64"/>
      </patternFill>
    </fill>
    <fill>
      <patternFill patternType="solid">
        <fgColor rgb="FFF4C2C2"/>
        <bgColor indexed="64"/>
      </patternFill>
    </fill>
    <fill>
      <patternFill patternType="solid">
        <fgColor rgb="FF708D23"/>
        <bgColor indexed="64"/>
      </patternFill>
    </fill>
    <fill>
      <patternFill patternType="solid">
        <fgColor rgb="FF1874CD"/>
        <bgColor indexed="64"/>
      </patternFill>
    </fill>
    <fill>
      <patternFill patternType="solid">
        <fgColor rgb="FFFFB5BA"/>
        <bgColor indexed="64"/>
      </patternFill>
    </fill>
    <fill>
      <patternFill patternType="solid">
        <fgColor rgb="FF596643"/>
        <bgColor indexed="64"/>
      </patternFill>
    </fill>
    <fill>
      <patternFill patternType="solid">
        <fgColor rgb="FF1560BD"/>
        <bgColor indexed="64"/>
      </patternFill>
    </fill>
    <fill>
      <patternFill patternType="solid">
        <fgColor rgb="FFEAD8D7"/>
        <bgColor indexed="64"/>
      </patternFill>
    </fill>
    <fill>
      <patternFill patternType="solid">
        <fgColor rgb="FF515744"/>
        <bgColor indexed="64"/>
      </patternFill>
    </fill>
    <fill>
      <patternFill patternType="solid">
        <fgColor rgb="FF5472AE"/>
        <bgColor indexed="64"/>
      </patternFill>
    </fill>
    <fill>
      <patternFill patternType="solid">
        <fgColor rgb="FFFFC1C1"/>
        <bgColor indexed="64"/>
      </patternFill>
    </fill>
    <fill>
      <patternFill patternType="solid">
        <fgColor rgb="FF4A5D23"/>
        <bgColor indexed="64"/>
      </patternFill>
    </fill>
    <fill>
      <patternFill patternType="solid">
        <fgColor rgb="FF26619C"/>
        <bgColor indexed="64"/>
      </patternFill>
    </fill>
    <fill>
      <patternFill patternType="solid">
        <fgColor rgb="FFF9CCCA"/>
        <bgColor indexed="64"/>
      </patternFill>
    </fill>
    <fill>
      <patternFill patternType="solid">
        <fgColor rgb="FF404F00"/>
        <bgColor indexed="64"/>
      </patternFill>
    </fill>
    <fill>
      <patternFill patternType="solid">
        <fgColor rgb="FF425B8A"/>
        <bgColor indexed="64"/>
      </patternFill>
    </fill>
    <fill>
      <patternFill patternType="solid">
        <fgColor rgb="FFEEE9E9"/>
        <bgColor indexed="64"/>
      </patternFill>
    </fill>
    <fill>
      <patternFill patternType="solid">
        <fgColor rgb="FF232F00"/>
        <bgColor indexed="64"/>
      </patternFill>
    </fill>
    <fill>
      <patternFill patternType="solid">
        <fgColor rgb="FF104E8B"/>
        <bgColor indexed="64"/>
      </patternFill>
    </fill>
    <fill>
      <patternFill patternType="solid">
        <fgColor rgb="FFFFFAFA"/>
        <bgColor indexed="64"/>
      </patternFill>
    </fill>
    <fill>
      <patternFill patternType="solid">
        <fgColor rgb="FF9EFD38"/>
        <bgColor indexed="64"/>
      </patternFill>
    </fill>
    <fill>
      <patternFill patternType="solid">
        <fgColor rgb="FF5A5E6B"/>
        <bgColor indexed="64"/>
      </patternFill>
    </fill>
    <fill>
      <patternFill patternType="solid">
        <fgColor rgb="FFFE1B00"/>
        <bgColor indexed="64"/>
      </patternFill>
    </fill>
    <fill>
      <patternFill patternType="solid">
        <fgColor rgb="FFADFF2F"/>
        <bgColor indexed="64"/>
      </patternFill>
    </fill>
    <fill>
      <patternFill patternType="solid">
        <fgColor rgb="FF22427C"/>
        <bgColor indexed="64"/>
      </patternFill>
    </fill>
    <fill>
      <patternFill patternType="solid">
        <fgColor rgb="FFEE6363"/>
        <bgColor indexed="64"/>
      </patternFill>
    </fill>
    <fill>
      <patternFill patternType="solid">
        <fgColor rgb="FF9FE855"/>
        <bgColor indexed="64"/>
      </patternFill>
    </fill>
    <fill>
      <patternFill patternType="solid">
        <fgColor rgb="FF003366"/>
        <bgColor indexed="64"/>
      </patternFill>
    </fill>
    <fill>
      <patternFill patternType="solid">
        <fgColor rgb="FFC4AEAD"/>
        <bgColor indexed="64"/>
      </patternFill>
    </fill>
    <fill>
      <patternFill patternType="solid">
        <fgColor rgb="FF7BA05B"/>
        <bgColor indexed="64"/>
      </patternFill>
    </fill>
    <fill>
      <patternFill patternType="solid">
        <fgColor rgb="FF03224C"/>
        <bgColor indexed="64"/>
      </patternFill>
    </fill>
    <fill>
      <patternFill patternType="solid">
        <fgColor rgb="FFCD9B9B"/>
        <bgColor indexed="64"/>
      </patternFill>
    </fill>
    <fill>
      <patternFill patternType="solid">
        <fgColor rgb="FF568203"/>
        <bgColor indexed="64"/>
      </patternFill>
    </fill>
    <fill>
      <patternFill patternType="solid">
        <fgColor rgb="FF7F00FF"/>
        <bgColor indexed="64"/>
      </patternFill>
    </fill>
    <fill>
      <patternFill patternType="solid">
        <fgColor rgb="FFE4717A"/>
        <bgColor indexed="64"/>
      </patternFill>
    </fill>
    <fill>
      <patternFill patternType="solid">
        <fgColor rgb="FF9B30FF"/>
        <bgColor indexed="64"/>
      </patternFill>
    </fill>
    <fill>
      <patternFill patternType="solid">
        <fgColor rgb="FFF7230C"/>
        <bgColor indexed="64"/>
      </patternFill>
    </fill>
    <fill>
      <patternFill patternType="solid">
        <fgColor rgb="FFB4CDCD"/>
        <bgColor indexed="64"/>
      </patternFill>
    </fill>
    <fill>
      <patternFill patternType="solid">
        <fgColor rgb="FF9F79EE"/>
        <bgColor indexed="64"/>
      </patternFill>
    </fill>
    <fill>
      <patternFill patternType="solid">
        <fgColor rgb="FFBBACAC"/>
        <bgColor indexed="64"/>
      </patternFill>
    </fill>
    <fill>
      <patternFill patternType="solid">
        <fgColor rgb="FF8DEEEE"/>
        <bgColor indexed="64"/>
      </patternFill>
    </fill>
    <fill>
      <patternFill patternType="solid">
        <fgColor rgb="FFAB82FF"/>
        <bgColor indexed="64"/>
      </patternFill>
    </fill>
    <fill>
      <patternFill patternType="solid">
        <fgColor rgb="FFE66761"/>
        <bgColor indexed="64"/>
      </patternFill>
    </fill>
    <fill>
      <patternFill patternType="solid">
        <fgColor rgb="FF79F8F8"/>
        <bgColor indexed="64"/>
      </patternFill>
    </fill>
    <fill>
      <patternFill patternType="solid">
        <fgColor rgb="FFD2CAEC"/>
        <bgColor indexed="64"/>
      </patternFill>
    </fill>
    <fill>
      <patternFill patternType="solid">
        <fgColor rgb="FFEE5C42"/>
        <bgColor indexed="64"/>
      </patternFill>
    </fill>
    <fill>
      <patternFill patternType="solid">
        <fgColor rgb="FFC1CDCD"/>
        <bgColor indexed="64"/>
      </patternFill>
    </fill>
    <fill>
      <patternFill patternType="solid">
        <fgColor rgb="FFDCD0FF"/>
        <bgColor indexed="64"/>
      </patternFill>
    </fill>
    <fill>
      <patternFill patternType="solid">
        <fgColor rgb="FFEE3B3B"/>
        <bgColor indexed="64"/>
      </patternFill>
    </fill>
    <fill>
      <patternFill patternType="solid">
        <fgColor rgb="FFADEAEA"/>
        <bgColor indexed="64"/>
      </patternFill>
    </fill>
    <fill>
      <patternFill patternType="solid">
        <fgColor rgb="FF912CEE"/>
        <bgColor indexed="64"/>
      </patternFill>
    </fill>
    <fill>
      <patternFill patternType="solid">
        <fgColor rgb="FFEE2C2C"/>
        <bgColor indexed="64"/>
      </patternFill>
    </fill>
    <fill>
      <patternFill patternType="solid">
        <fgColor rgb="FFAEEEEE"/>
        <bgColor indexed="64"/>
      </patternFill>
    </fill>
    <fill>
      <patternFill patternType="solid">
        <fgColor rgb="FF9370DB"/>
        <bgColor indexed="64"/>
      </patternFill>
    </fill>
    <fill>
      <patternFill patternType="solid">
        <fgColor rgb="FFEE1010"/>
        <bgColor indexed="64"/>
      </patternFill>
    </fill>
    <fill>
      <patternFill patternType="solid">
        <fgColor rgb="FFAFEEEE"/>
        <bgColor indexed="64"/>
      </patternFill>
    </fill>
    <fill>
      <patternFill patternType="solid">
        <fgColor rgb="FF8A2BE2"/>
        <bgColor indexed="64"/>
      </patternFill>
    </fill>
    <fill>
      <patternFill patternType="solid">
        <fgColor rgb="FFE9383F"/>
        <bgColor indexed="64"/>
      </patternFill>
    </fill>
    <fill>
      <patternFill patternType="solid">
        <fgColor rgb="FF97FFFF"/>
        <bgColor indexed="64"/>
      </patternFill>
    </fill>
    <fill>
      <patternFill patternType="solid">
        <fgColor rgb="FF8968CD"/>
        <bgColor indexed="64"/>
      </patternFill>
    </fill>
    <fill>
      <patternFill patternType="solid">
        <fgColor rgb="FFEE0000"/>
        <bgColor indexed="64"/>
      </patternFill>
    </fill>
    <fill>
      <patternFill patternType="solid">
        <fgColor rgb="FFD1EEEE"/>
        <bgColor indexed="64"/>
      </patternFill>
    </fill>
    <fill>
      <patternFill patternType="solid">
        <fgColor rgb="FF9065CA"/>
        <bgColor indexed="64"/>
      </patternFill>
    </fill>
    <fill>
      <patternFill patternType="solid">
        <fgColor rgb="FFEE4000"/>
        <bgColor indexed="64"/>
      </patternFill>
    </fill>
    <fill>
      <patternFill patternType="solid">
        <fgColor rgb="FFBBFFFF"/>
        <bgColor indexed="64"/>
      </patternFill>
    </fill>
    <fill>
      <patternFill patternType="solid">
        <fgColor rgb="FF7D26CD"/>
        <bgColor indexed="64"/>
      </patternFill>
    </fill>
    <fill>
      <patternFill patternType="solid">
        <fgColor rgb="FFED0000"/>
        <bgColor indexed="64"/>
      </patternFill>
    </fill>
    <fill>
      <patternFill patternType="solid">
        <fgColor rgb="FFE0EEEE"/>
        <bgColor indexed="64"/>
      </patternFill>
    </fill>
    <fill>
      <patternFill patternType="solid">
        <fgColor rgb="FF635688"/>
        <bgColor indexed="64"/>
      </patternFill>
    </fill>
    <fill>
      <patternFill patternType="solid">
        <fgColor rgb="FFE73E01"/>
        <bgColor indexed="64"/>
      </patternFill>
    </fill>
    <fill>
      <patternFill patternType="solid">
        <fgColor rgb="FF5D478B"/>
        <bgColor indexed="64"/>
      </patternFill>
    </fill>
    <fill>
      <patternFill patternType="solid">
        <fgColor rgb="FFBC8F8F"/>
        <bgColor indexed="64"/>
      </patternFill>
    </fill>
    <fill>
      <patternFill patternType="solid">
        <fgColor rgb="FFF0FFFF"/>
        <bgColor indexed="64"/>
      </patternFill>
    </fill>
    <fill>
      <patternFill patternType="solid">
        <fgColor rgb="FF604E81"/>
        <bgColor indexed="64"/>
      </patternFill>
    </fill>
    <fill>
      <patternFill patternType="solid">
        <fgColor rgb="FFE21313"/>
        <bgColor indexed="64"/>
      </patternFill>
    </fill>
    <fill>
      <patternFill patternType="solid">
        <fgColor rgb="FFF2FFFF"/>
        <bgColor indexed="64"/>
      </patternFill>
    </fill>
    <fill>
      <patternFill patternType="solid">
        <fgColor rgb="FF554C69"/>
        <bgColor indexed="64"/>
      </patternFill>
    </fill>
    <fill>
      <patternFill patternType="solid">
        <fgColor rgb="FFC08081"/>
        <bgColor indexed="64"/>
      </patternFill>
    </fill>
    <fill>
      <patternFill patternType="solid">
        <fgColor rgb="FFF4FEFE"/>
        <bgColor indexed="64"/>
      </patternFill>
    </fill>
    <fill>
      <patternFill patternType="solid">
        <fgColor rgb="FFADD8E6"/>
        <bgColor indexed="64"/>
      </patternFill>
    </fill>
    <fill>
      <patternFill patternType="solid">
        <fgColor rgb="FFDE2916"/>
        <bgColor indexed="64"/>
      </patternFill>
    </fill>
    <fill>
      <patternFill patternType="solid">
        <fgColor rgb="FFF6FEFE"/>
        <bgColor indexed="64"/>
      </patternFill>
    </fill>
    <fill>
      <patternFill patternType="solid">
        <fgColor rgb="FFB2DFEE"/>
        <bgColor indexed="64"/>
      </patternFill>
    </fill>
    <fill>
      <patternFill patternType="solid">
        <fgColor rgb="FFCD5C5C"/>
        <bgColor indexed="64"/>
      </patternFill>
    </fill>
    <fill>
      <patternFill patternType="solid">
        <fgColor rgb="FF2BFAFA"/>
        <bgColor indexed="64"/>
      </patternFill>
    </fill>
    <fill>
      <patternFill patternType="solid">
        <fgColor rgb="FFA9EAFE"/>
        <bgColor indexed="64"/>
      </patternFill>
    </fill>
    <fill>
      <patternFill patternType="solid">
        <fgColor rgb="FFDB1702"/>
        <bgColor indexed="64"/>
      </patternFill>
    </fill>
    <fill>
      <patternFill patternType="solid">
        <fgColor rgb="FF96CDCD"/>
        <bgColor indexed="64"/>
      </patternFill>
    </fill>
    <fill>
      <patternFill patternType="solid">
        <fgColor rgb="FFBFEFFF"/>
        <bgColor indexed="64"/>
      </patternFill>
    </fill>
    <fill>
      <patternFill patternType="solid">
        <fgColor rgb="FFCD5555"/>
        <bgColor indexed="64"/>
      </patternFill>
    </fill>
    <fill>
      <patternFill patternType="solid">
        <fgColor rgb="FF70DBDB"/>
        <bgColor indexed="64"/>
      </patternFill>
    </fill>
    <fill>
      <patternFill patternType="solid">
        <fgColor rgb="FF9AC0CD"/>
        <bgColor indexed="64"/>
      </patternFill>
    </fill>
    <fill>
      <patternFill patternType="solid">
        <fgColor rgb="FFD90115"/>
        <bgColor indexed="64"/>
      </patternFill>
    </fill>
    <fill>
      <patternFill patternType="solid">
        <fgColor rgb="FF80D0D0"/>
        <bgColor indexed="64"/>
      </patternFill>
    </fill>
    <fill>
      <patternFill patternType="solid">
        <fgColor rgb="FF66AABC"/>
        <bgColor indexed="64"/>
      </patternFill>
    </fill>
    <fill>
      <patternFill patternType="solid">
        <fgColor rgb="FFCD4F39"/>
        <bgColor indexed="64"/>
      </patternFill>
    </fill>
    <fill>
      <patternFill patternType="solid">
        <fgColor rgb="FF00EEEE"/>
        <bgColor indexed="64"/>
      </patternFill>
    </fill>
    <fill>
      <patternFill patternType="solid">
        <fgColor rgb="FF239EBA"/>
        <bgColor indexed="64"/>
      </patternFill>
    </fill>
    <fill>
      <patternFill patternType="solid">
        <fgColor rgb="FFCD3333"/>
        <bgColor indexed="64"/>
      </patternFill>
    </fill>
    <fill>
      <patternFill patternType="solid">
        <fgColor rgb="FF79CDCD"/>
        <bgColor indexed="64"/>
      </patternFill>
    </fill>
    <fill>
      <patternFill patternType="solid">
        <fgColor rgb="FF68838B"/>
        <bgColor indexed="64"/>
      </patternFill>
    </fill>
    <fill>
      <patternFill patternType="solid">
        <fgColor rgb="FFCC3333"/>
        <bgColor indexed="64"/>
      </patternFill>
    </fill>
    <fill>
      <patternFill patternType="solid">
        <fgColor rgb="FF48D1CC"/>
        <bgColor indexed="64"/>
      </patternFill>
    </fill>
    <fill>
      <patternFill patternType="solid">
        <fgColor rgb="FF2E8495"/>
        <bgColor indexed="64"/>
      </patternFill>
    </fill>
    <fill>
      <patternFill patternType="solid">
        <fgColor rgb="FFCD2626"/>
        <bgColor indexed="64"/>
      </patternFill>
    </fill>
    <fill>
      <patternFill patternType="solid">
        <fgColor rgb="FF00CED1"/>
        <bgColor indexed="64"/>
      </patternFill>
    </fill>
    <fill>
      <patternFill patternType="solid">
        <fgColor rgb="FF367588"/>
        <bgColor indexed="64"/>
      </patternFill>
    </fill>
    <fill>
      <patternFill patternType="solid">
        <fgColor rgb="FFCF0A1D"/>
        <bgColor indexed="64"/>
      </patternFill>
    </fill>
    <fill>
      <patternFill patternType="solid">
        <fgColor rgb="FF00CDCD"/>
        <bgColor indexed="64"/>
      </patternFill>
    </fill>
    <fill>
      <patternFill patternType="solid">
        <fgColor rgb="FF004958"/>
        <bgColor indexed="64"/>
      </patternFill>
    </fill>
    <fill>
      <patternFill patternType="solid">
        <fgColor rgb="FFCD0000"/>
        <bgColor indexed="64"/>
      </patternFill>
    </fill>
    <fill>
      <patternFill patternType="solid">
        <fgColor rgb="FF00CCCB"/>
        <bgColor indexed="64"/>
      </patternFill>
    </fill>
    <fill>
      <patternFill patternType="solid">
        <fgColor rgb="FF1D4851"/>
        <bgColor indexed="64"/>
      </patternFill>
    </fill>
    <fill>
      <patternFill patternType="solid">
        <fgColor rgb="FFCD3700"/>
        <bgColor indexed="64"/>
      </patternFill>
    </fill>
    <fill>
      <patternFill patternType="solid">
        <fgColor rgb="FF838B8B"/>
        <bgColor indexed="64"/>
      </patternFill>
    </fill>
    <fill>
      <patternFill patternType="solid">
        <fgColor rgb="FF1FFED8"/>
        <bgColor indexed="64"/>
      </patternFill>
    </fill>
    <fill>
      <patternFill patternType="solid">
        <fgColor rgb="FFC60800"/>
        <bgColor indexed="64"/>
      </patternFill>
    </fill>
    <fill>
      <patternFill patternType="solid">
        <fgColor rgb="FF5F9EA0"/>
        <bgColor indexed="64"/>
      </patternFill>
    </fill>
    <fill>
      <patternFill patternType="solid">
        <fgColor rgb="FF96DED1"/>
        <bgColor indexed="64"/>
      </patternFill>
    </fill>
    <fill>
      <patternFill patternType="solid">
        <fgColor rgb="FFBC3F4A"/>
        <bgColor indexed="64"/>
      </patternFill>
    </fill>
    <fill>
      <patternFill patternType="solid">
        <fgColor rgb="FF5F9F9F"/>
        <bgColor indexed="64"/>
      </patternFill>
    </fill>
    <fill>
      <patternFill patternType="solid">
        <fgColor rgb="FF00A693"/>
        <bgColor indexed="64"/>
      </patternFill>
    </fill>
    <fill>
      <patternFill patternType="solid">
        <fgColor rgb="FFBF3030"/>
        <bgColor indexed="64"/>
      </patternFill>
    </fill>
    <fill>
      <patternFill patternType="solid">
        <fgColor rgb="FF7A8B8B"/>
        <bgColor indexed="64"/>
      </patternFill>
    </fill>
    <fill>
      <patternFill patternType="solid">
        <fgColor rgb="FF4A766E"/>
        <bgColor indexed="64"/>
      </patternFill>
    </fill>
    <fill>
      <patternFill patternType="solid">
        <fgColor rgb="FF668B8B"/>
        <bgColor indexed="64"/>
      </patternFill>
    </fill>
    <fill>
      <patternFill patternType="solid">
        <fgColor rgb="FF4E5755"/>
        <bgColor indexed="64"/>
      </patternFill>
    </fill>
    <fill>
      <patternFill patternType="solid">
        <fgColor rgb="FF8B8989"/>
        <bgColor indexed="64"/>
      </patternFill>
    </fill>
    <fill>
      <patternFill patternType="solid">
        <fgColor rgb="FF528B8B"/>
        <bgColor indexed="64"/>
      </patternFill>
    </fill>
    <fill>
      <patternFill patternType="solid">
        <fgColor rgb="FF3A4B47"/>
        <bgColor indexed="64"/>
      </patternFill>
    </fill>
    <fill>
      <patternFill patternType="solid">
        <fgColor rgb="FFBE0032"/>
        <bgColor indexed="64"/>
      </patternFill>
    </fill>
    <fill>
      <patternFill patternType="solid">
        <fgColor rgb="FF008E8E"/>
        <bgColor indexed="64"/>
      </patternFill>
    </fill>
    <fill>
      <patternFill patternType="solid">
        <fgColor rgb="FFC9DC89"/>
        <bgColor indexed="64"/>
      </patternFill>
    </fill>
    <fill>
      <patternFill patternType="solid">
        <fgColor rgb="FFBC2001"/>
        <bgColor indexed="64"/>
      </patternFill>
    </fill>
    <fill>
      <patternFill patternType="solid">
        <fgColor rgb="FF008B8B"/>
        <bgColor indexed="64"/>
      </patternFill>
    </fill>
    <fill>
      <patternFill patternType="solid">
        <fgColor rgb="FFBDDA57"/>
        <bgColor indexed="64"/>
      </patternFill>
    </fill>
    <fill>
      <patternFill patternType="solid">
        <fgColor rgb="FFBB0B0B"/>
        <bgColor indexed="64"/>
      </patternFill>
    </fill>
    <fill>
      <patternFill patternType="solid">
        <fgColor rgb="FF8F9779"/>
        <bgColor indexed="64"/>
      </patternFill>
    </fill>
    <fill>
      <patternFill patternType="solid">
        <fgColor rgb="FFAB4E52"/>
        <bgColor indexed="64"/>
      </patternFill>
    </fill>
    <fill>
      <patternFill patternType="solid">
        <fgColor rgb="FF2F4F4F"/>
        <bgColor indexed="64"/>
      </patternFill>
    </fill>
    <fill>
      <patternFill patternType="solid">
        <fgColor rgb="FF8A9A5B"/>
        <bgColor indexed="64"/>
      </patternFill>
    </fill>
    <fill>
      <patternFill patternType="solid">
        <fgColor rgb="FFB82010"/>
        <bgColor indexed="64"/>
      </patternFill>
    </fill>
    <fill>
      <patternFill patternType="solid">
        <fgColor rgb="FF004B49"/>
        <bgColor indexed="64"/>
      </patternFill>
    </fill>
    <fill>
      <patternFill patternType="solid">
        <fgColor rgb="FF798933"/>
        <bgColor indexed="64"/>
      </patternFill>
    </fill>
    <fill>
      <patternFill patternType="solid">
        <fgColor rgb="FFB22222"/>
        <bgColor indexed="64"/>
      </patternFill>
    </fill>
    <fill>
      <patternFill patternType="solid">
        <fgColor rgb="FF002A29"/>
        <bgColor indexed="64"/>
      </patternFill>
    </fill>
    <fill>
      <patternFill patternType="solid">
        <fgColor rgb="FF5A6521"/>
        <bgColor indexed="64"/>
      </patternFill>
    </fill>
    <fill>
      <patternFill patternType="solid">
        <fgColor rgb="FFAA381E"/>
        <bgColor indexed="64"/>
      </patternFill>
    </fill>
    <fill>
      <patternFill patternType="solid">
        <fgColor rgb="FF0B1616"/>
        <bgColor indexed="64"/>
      </patternFill>
    </fill>
    <fill>
      <patternFill patternType="solid">
        <fgColor rgb="FFFFD700"/>
        <bgColor indexed="64"/>
      </patternFill>
    </fill>
    <fill>
      <patternFill patternType="solid">
        <fgColor rgb="FFA62A2A"/>
        <bgColor indexed="64"/>
      </patternFill>
    </fill>
    <fill>
      <patternFill patternType="solid">
        <fgColor rgb="FF00F5FF"/>
        <bgColor indexed="64"/>
      </patternFill>
    </fill>
    <fill>
      <patternFill patternType="solid">
        <fgColor rgb="FFFFE436"/>
        <bgColor indexed="64"/>
      </patternFill>
    </fill>
    <fill>
      <patternFill patternType="solid">
        <fgColor rgb="FF8B6969"/>
        <bgColor indexed="64"/>
      </patternFill>
    </fill>
    <fill>
      <patternFill patternType="solid">
        <fgColor rgb="FF9CD1DC"/>
        <bgColor indexed="64"/>
      </patternFill>
    </fill>
    <fill>
      <patternFill patternType="solid">
        <fgColor rgb="FFFEE347"/>
        <bgColor indexed="64"/>
      </patternFill>
    </fill>
    <fill>
      <patternFill patternType="solid">
        <fgColor rgb="FFA52A2A"/>
        <bgColor indexed="64"/>
      </patternFill>
    </fill>
    <fill>
      <patternFill patternType="solid">
        <fgColor rgb="FF8EE5EE"/>
        <bgColor indexed="64"/>
      </patternFill>
    </fill>
    <fill>
      <patternFill patternType="solid">
        <fgColor rgb="FFFADA5E"/>
        <bgColor indexed="64"/>
      </patternFill>
    </fill>
    <fill>
      <patternFill patternType="solid">
        <fgColor rgb="FFA91101"/>
        <bgColor indexed="64"/>
      </patternFill>
    </fill>
    <fill>
      <patternFill patternType="solid">
        <fgColor rgb="FFB0E0E6"/>
        <bgColor indexed="64"/>
      </patternFill>
    </fill>
    <fill>
      <patternFill patternType="solid">
        <fgColor rgb="FFF7E269"/>
        <bgColor indexed="64"/>
      </patternFill>
    </fill>
    <fill>
      <patternFill patternType="solid">
        <fgColor rgb="FF905D5D"/>
        <bgColor indexed="64"/>
      </patternFill>
    </fill>
    <fill>
      <patternFill patternType="solid">
        <fgColor rgb="FF98F5FF"/>
        <bgColor indexed="64"/>
      </patternFill>
    </fill>
    <fill>
      <patternFill patternType="solid">
        <fgColor rgb="FFEEDC82"/>
        <bgColor indexed="64"/>
      </patternFill>
    </fill>
    <fill>
      <patternFill patternType="solid">
        <fgColor rgb="FFA42424"/>
        <bgColor indexed="64"/>
      </patternFill>
    </fill>
    <fill>
      <patternFill patternType="solid">
        <fgColor rgb="FF00E5EE"/>
        <bgColor indexed="64"/>
      </patternFill>
    </fill>
    <fill>
      <patternFill patternType="solid">
        <fgColor rgb="FFEEDD82"/>
        <bgColor indexed="64"/>
      </patternFill>
    </fill>
    <fill>
      <patternFill patternType="solid">
        <fgColor rgb="FFA5260A"/>
        <bgColor indexed="64"/>
      </patternFill>
    </fill>
    <fill>
      <patternFill patternType="solid">
        <fgColor rgb="FF7AC5CD"/>
        <bgColor indexed="64"/>
      </patternFill>
    </fill>
    <fill>
      <patternFill patternType="solid">
        <fgColor rgb="FFE1CE9A"/>
        <bgColor indexed="64"/>
      </patternFill>
    </fill>
    <fill>
      <patternFill patternType="solid">
        <fgColor rgb="FF856363"/>
        <bgColor indexed="64"/>
      </patternFill>
    </fill>
    <fill>
      <patternFill patternType="solid">
        <fgColor rgb="FF00C5CD"/>
        <bgColor indexed="64"/>
      </patternFill>
    </fill>
    <fill>
      <patternFill patternType="solid">
        <fgColor rgb="FFF8DE7E"/>
        <bgColor indexed="64"/>
      </patternFill>
    </fill>
    <fill>
      <patternFill patternType="solid">
        <fgColor rgb="FF960018"/>
        <bgColor indexed="64"/>
      </patternFill>
    </fill>
    <fill>
      <patternFill patternType="solid">
        <fgColor rgb="FF03B4C8"/>
        <bgColor indexed="64"/>
      </patternFill>
    </fill>
    <fill>
      <patternFill patternType="solid">
        <fgColor rgb="FFFFDE75"/>
        <bgColor indexed="64"/>
      </patternFill>
    </fill>
    <fill>
      <patternFill patternType="solid">
        <fgColor rgb="FF8B3A3A"/>
        <bgColor indexed="64"/>
      </patternFill>
    </fill>
    <fill>
      <patternFill patternType="solid">
        <fgColor rgb="FF798081"/>
        <bgColor indexed="64"/>
      </patternFill>
    </fill>
    <fill>
      <patternFill patternType="solid">
        <fgColor rgb="FFFFEC8B"/>
        <bgColor indexed="64"/>
      </patternFill>
    </fill>
    <fill>
      <patternFill patternType="solid">
        <fgColor rgb="FF8E2323"/>
        <bgColor indexed="64"/>
      </patternFill>
    </fill>
    <fill>
      <patternFill patternType="solid">
        <fgColor rgb="FF53868B"/>
        <bgColor indexed="64"/>
      </patternFill>
    </fill>
    <fill>
      <patternFill patternType="solid">
        <fgColor rgb="FFF3E5AB"/>
        <bgColor indexed="64"/>
      </patternFill>
    </fill>
    <fill>
      <patternFill patternType="solid">
        <fgColor rgb="FF8B2323"/>
        <bgColor indexed="64"/>
      </patternFill>
    </fill>
    <fill>
      <patternFill patternType="solid">
        <fgColor rgb="FF048B9A"/>
        <bgColor indexed="64"/>
      </patternFill>
    </fill>
    <fill>
      <patternFill patternType="solid">
        <fgColor rgb="FFF1E2BE"/>
        <bgColor indexed="64"/>
      </patternFill>
    </fill>
    <fill>
      <patternFill patternType="solid">
        <fgColor rgb="FF8C1717"/>
        <bgColor indexed="64"/>
      </patternFill>
    </fill>
    <fill>
      <patternFill patternType="solid">
        <fgColor rgb="FF00868B"/>
        <bgColor indexed="64"/>
      </patternFill>
    </fill>
    <fill>
      <patternFill patternType="solid">
        <fgColor rgb="FFFFF0BC"/>
        <bgColor indexed="64"/>
      </patternFill>
    </fill>
    <fill>
      <patternFill patternType="solid">
        <fgColor rgb="FF8B1A1A"/>
        <bgColor indexed="64"/>
      </patternFill>
    </fill>
    <fill>
      <patternFill patternType="solid">
        <fgColor rgb="FF25FDE9"/>
        <bgColor indexed="64"/>
      </patternFill>
    </fill>
    <fill>
      <patternFill patternType="solid">
        <fgColor rgb="FFFAF0C5"/>
        <bgColor indexed="64"/>
      </patternFill>
    </fill>
    <fill>
      <patternFill patternType="solid">
        <fgColor rgb="FF8B0000"/>
        <bgColor indexed="64"/>
      </patternFill>
    </fill>
    <fill>
      <patternFill patternType="solid">
        <fgColor rgb="FF40E0D0"/>
        <bgColor indexed="64"/>
      </patternFill>
    </fill>
    <fill>
      <patternFill patternType="solid">
        <fgColor rgb="FFF0EAD6"/>
        <bgColor indexed="64"/>
      </patternFill>
    </fill>
    <fill>
      <patternFill patternType="solid">
        <fgColor rgb="FF8B2500"/>
        <bgColor indexed="64"/>
      </patternFill>
    </fill>
    <fill>
      <patternFill patternType="solid">
        <fgColor rgb="FF66ADA4"/>
        <bgColor indexed="64"/>
      </patternFill>
    </fill>
    <fill>
      <patternFill patternType="solid">
        <fgColor rgb="FFFFF8DC"/>
        <bgColor indexed="64"/>
      </patternFill>
    </fill>
    <fill>
      <patternFill patternType="solid">
        <fgColor rgb="FF841B2D"/>
        <bgColor indexed="64"/>
      </patternFill>
    </fill>
    <fill>
      <patternFill patternType="solid">
        <fgColor rgb="FF20B2AA"/>
        <bgColor indexed="64"/>
      </patternFill>
    </fill>
    <fill>
      <patternFill patternType="solid">
        <fgColor rgb="FFFCDC12"/>
        <bgColor indexed="64"/>
      </patternFill>
    </fill>
    <fill>
      <patternFill patternType="solid">
        <fgColor rgb="FF850606"/>
        <bgColor indexed="64"/>
      </patternFill>
    </fill>
    <fill>
      <patternFill patternType="solid">
        <fgColor rgb="FF008882"/>
        <bgColor indexed="64"/>
      </patternFill>
    </fill>
    <fill>
      <patternFill patternType="solid">
        <fgColor rgb="FFB9B8B5"/>
        <bgColor indexed="64"/>
      </patternFill>
    </fill>
    <fill>
      <patternFill patternType="solid">
        <fgColor rgb="FF317873"/>
        <bgColor indexed="64"/>
      </patternFill>
    </fill>
    <fill>
      <patternFill patternType="solid">
        <fgColor rgb="FFEED153"/>
        <bgColor indexed="64"/>
      </patternFill>
    </fill>
    <fill>
      <patternFill patternType="solid">
        <fgColor rgb="FF6F4242"/>
        <bgColor indexed="64"/>
      </patternFill>
    </fill>
    <fill>
      <patternFill patternType="solid">
        <fgColor rgb="FF007A74"/>
        <bgColor indexed="64"/>
      </patternFill>
    </fill>
    <fill>
      <patternFill patternType="solid">
        <fgColor rgb="FFF6DC12"/>
        <bgColor indexed="64"/>
      </patternFill>
    </fill>
    <fill>
      <patternFill patternType="solid">
        <fgColor rgb="FF722F37"/>
        <bgColor indexed="64"/>
      </patternFill>
    </fill>
    <fill>
      <patternFill patternType="solid">
        <fgColor rgb="FF01796F"/>
        <bgColor indexed="64"/>
      </patternFill>
    </fill>
    <fill>
      <patternFill patternType="solid">
        <fgColor rgb="FFEFD242"/>
        <bgColor indexed="64"/>
      </patternFill>
    </fill>
    <fill>
      <patternFill patternType="solid">
        <fgColor rgb="FF5C504F"/>
        <bgColor indexed="64"/>
      </patternFill>
    </fill>
    <fill>
      <patternFill patternType="solid">
        <fgColor rgb="FF00443F"/>
        <bgColor indexed="64"/>
      </patternFill>
    </fill>
    <fill>
      <patternFill patternType="solid">
        <fgColor rgb="FFBFB8A5"/>
        <bgColor indexed="64"/>
      </patternFill>
    </fill>
    <fill>
      <patternFill patternType="solid">
        <fgColor rgb="FF730800"/>
        <bgColor indexed="64"/>
      </patternFill>
    </fill>
    <fill>
      <patternFill patternType="solid">
        <fgColor rgb="FFC7E6D7"/>
        <bgColor indexed="64"/>
      </patternFill>
    </fill>
    <fill>
      <patternFill patternType="solid">
        <fgColor rgb="FFF3D617"/>
        <bgColor indexed="64"/>
      </patternFill>
    </fill>
    <fill>
      <patternFill patternType="solid">
        <fgColor rgb="FF6E0B14"/>
        <bgColor indexed="64"/>
      </patternFill>
    </fill>
    <fill>
      <patternFill patternType="solid">
        <fgColor rgb="FFF5FFFA"/>
        <bgColor indexed="64"/>
      </patternFill>
    </fill>
    <fill>
      <patternFill patternType="solid">
        <fgColor rgb="FFEEC900"/>
        <bgColor indexed="64"/>
      </patternFill>
    </fill>
    <fill>
      <patternFill patternType="solid">
        <fgColor rgb="FF6D071A"/>
        <bgColor indexed="64"/>
      </patternFill>
    </fill>
    <fill>
      <patternFill patternType="solid">
        <fgColor rgb="FF8ED1B2"/>
        <bgColor indexed="64"/>
      </patternFill>
    </fill>
    <fill>
      <patternFill patternType="solid">
        <fgColor rgb="FFD0C07A"/>
        <bgColor indexed="64"/>
      </patternFill>
    </fill>
    <fill>
      <patternFill patternType="solid">
        <fgColor rgb="FF6B0D0D"/>
        <bgColor indexed="64"/>
      </patternFill>
    </fill>
    <fill>
      <patternFill patternType="solid">
        <fgColor rgb="FF8DA399"/>
        <bgColor indexed="64"/>
      </patternFill>
    </fill>
    <fill>
      <patternFill patternType="solid">
        <fgColor rgb="FFCDBE70"/>
        <bgColor indexed="64"/>
      </patternFill>
    </fill>
    <fill>
      <patternFill patternType="solid">
        <fgColor rgb="FF543D3F"/>
        <bgColor indexed="64"/>
      </patternFill>
    </fill>
    <fill>
      <patternFill patternType="solid">
        <fgColor rgb="FF83A697"/>
        <bgColor indexed="64"/>
      </patternFill>
    </fill>
    <fill>
      <patternFill patternType="solid">
        <fgColor rgb="FFC2B280"/>
        <bgColor indexed="64"/>
      </patternFill>
    </fill>
    <fill>
      <patternFill patternType="solid">
        <fgColor rgb="FF56070C"/>
        <bgColor indexed="64"/>
      </patternFill>
    </fill>
    <fill>
      <patternFill patternType="solid">
        <fgColor rgb="FF6AAB8E"/>
        <bgColor indexed="64"/>
      </patternFill>
    </fill>
    <fill>
      <patternFill patternType="solid">
        <fgColor rgb="FFC3B470"/>
        <bgColor indexed="64"/>
      </patternFill>
    </fill>
    <fill>
      <patternFill patternType="solid">
        <fgColor rgb="FF4E1609"/>
        <bgColor indexed="64"/>
      </patternFill>
    </fill>
    <fill>
      <patternFill patternType="solid">
        <fgColor rgb="FF3EB489"/>
        <bgColor indexed="64"/>
      </patternFill>
    </fill>
    <fill>
      <patternFill patternType="solid">
        <fgColor rgb="FFCFB53B"/>
        <bgColor indexed="64"/>
      </patternFill>
    </fill>
    <fill>
      <patternFill patternType="solid">
        <fgColor rgb="FF3E1D1E"/>
        <bgColor indexed="64"/>
      </patternFill>
    </fill>
    <fill>
      <patternFill patternType="solid">
        <fgColor rgb="FF029D74"/>
        <bgColor indexed="64"/>
      </patternFill>
    </fill>
    <fill>
      <patternFill patternType="solid">
        <fgColor rgb="FFD1B606"/>
        <bgColor indexed="64"/>
      </patternFill>
    </fill>
    <fill>
      <patternFill patternType="solid">
        <fgColor rgb="FFEEA2AD"/>
        <bgColor indexed="64"/>
      </patternFill>
    </fill>
    <fill>
      <patternFill patternType="solid">
        <fgColor rgb="FF238E68"/>
        <bgColor indexed="64"/>
      </patternFill>
    </fill>
    <fill>
      <patternFill patternType="solid">
        <fgColor rgb="FFCDAD00"/>
        <bgColor indexed="64"/>
      </patternFill>
    </fill>
    <fill>
      <patternFill patternType="solid">
        <fgColor rgb="FFEEA9B8"/>
        <bgColor indexed="64"/>
      </patternFill>
    </fill>
    <fill>
      <patternFill patternType="solid">
        <fgColor rgb="FF3B7861"/>
        <bgColor indexed="64"/>
      </patternFill>
    </fill>
    <fill>
      <patternFill patternType="solid">
        <fgColor rgb="FF8B7500"/>
        <bgColor indexed="64"/>
      </patternFill>
    </fill>
    <fill>
      <patternFill patternType="solid">
        <fgColor rgb="FFFFAEB9"/>
        <bgColor indexed="64"/>
      </patternFill>
    </fill>
    <fill>
      <patternFill patternType="solid">
        <fgColor rgb="FF007959"/>
        <bgColor indexed="64"/>
      </patternFill>
    </fill>
    <fill>
      <patternFill patternType="solid">
        <fgColor rgb="FF685E43"/>
        <bgColor indexed="64"/>
      </patternFill>
    </fill>
    <fill>
      <patternFill patternType="solid">
        <fgColor rgb="FFFFB5C5"/>
        <bgColor indexed="64"/>
      </patternFill>
    </fill>
    <fill>
      <patternFill patternType="solid">
        <fgColor rgb="FF00543D"/>
        <bgColor indexed="64"/>
      </patternFill>
    </fill>
    <fill>
      <patternFill patternType="solid">
        <fgColor rgb="FF915C83"/>
        <bgColor indexed="64"/>
      </patternFill>
    </fill>
    <fill>
      <patternFill patternType="solid">
        <fgColor rgb="FFFFB6C1"/>
        <bgColor indexed="64"/>
      </patternFill>
    </fill>
    <fill>
      <patternFill patternType="solid">
        <fgColor rgb="FF76EEC6"/>
        <bgColor indexed="64"/>
      </patternFill>
    </fill>
    <fill>
      <patternFill patternType="solid">
        <fgColor rgb="FF871F78"/>
        <bgColor indexed="64"/>
      </patternFill>
    </fill>
    <fill>
      <patternFill patternType="solid">
        <fgColor rgb="FFFFC0CB"/>
        <bgColor indexed="64"/>
      </patternFill>
    </fill>
    <fill>
      <patternFill patternType="solid">
        <fgColor rgb="FF97DFC6"/>
        <bgColor indexed="64"/>
      </patternFill>
    </fill>
    <fill>
      <patternFill patternType="solid">
        <fgColor rgb="FF870074"/>
        <bgColor indexed="64"/>
      </patternFill>
    </fill>
    <fill>
      <patternFill patternType="solid">
        <fgColor rgb="FFD58490"/>
        <bgColor indexed="64"/>
      </patternFill>
    </fill>
    <fill>
      <patternFill patternType="solid">
        <fgColor rgb="FF7FFFD4"/>
        <bgColor indexed="64"/>
      </patternFill>
    </fill>
    <fill>
      <patternFill patternType="solid">
        <fgColor rgb="FF5D555B"/>
        <bgColor indexed="64"/>
      </patternFill>
    </fill>
    <fill>
      <patternFill patternType="solid">
        <fgColor rgb="FFCD919E"/>
        <bgColor indexed="64"/>
      </patternFill>
    </fill>
    <fill>
      <patternFill patternType="solid">
        <fgColor rgb="FFDFEDE8"/>
        <bgColor indexed="64"/>
      </patternFill>
    </fill>
    <fill>
      <patternFill patternType="solid">
        <fgColor rgb="FF702963"/>
        <bgColor indexed="64"/>
      </patternFill>
    </fill>
    <fill>
      <patternFill patternType="solid">
        <fgColor rgb="FFCD8C95"/>
        <bgColor indexed="64"/>
      </patternFill>
    </fill>
    <fill>
      <patternFill patternType="solid">
        <fgColor rgb="FF66CDAA"/>
        <bgColor indexed="64"/>
      </patternFill>
    </fill>
    <fill>
      <patternFill patternType="solid">
        <fgColor rgb="FF5D3954"/>
        <bgColor indexed="64"/>
      </patternFill>
    </fill>
    <fill>
      <patternFill patternType="solid">
        <fgColor rgb="FFAF868E"/>
        <bgColor indexed="64"/>
      </patternFill>
    </fill>
    <fill>
      <patternFill patternType="solid">
        <fgColor rgb="FF7D8984"/>
        <bgColor indexed="64"/>
      </patternFill>
    </fill>
    <fill>
      <patternFill patternType="solid">
        <fgColor rgb="FF50404D"/>
        <bgColor indexed="64"/>
      </patternFill>
    </fill>
    <fill>
      <patternFill patternType="solid">
        <fgColor rgb="FFC72C48"/>
        <bgColor indexed="64"/>
      </patternFill>
    </fill>
    <fill>
      <patternFill patternType="solid">
        <fgColor rgb="FF649B88"/>
        <bgColor indexed="64"/>
      </patternFill>
    </fill>
    <fill>
      <patternFill patternType="solid">
        <fgColor rgb="FFD399E6"/>
        <bgColor indexed="64"/>
      </patternFill>
    </fill>
    <fill>
      <patternFill patternType="solid">
        <fgColor rgb="FFAC1E44"/>
        <bgColor indexed="64"/>
      </patternFill>
    </fill>
    <fill>
      <patternFill patternType="solid">
        <fgColor rgb="FF458B74"/>
        <bgColor indexed="64"/>
      </patternFill>
    </fill>
    <fill>
      <patternFill patternType="solid">
        <fgColor rgb="FFE066FF"/>
        <bgColor indexed="64"/>
      </patternFill>
    </fill>
    <fill>
      <patternFill patternType="solid">
        <fgColor rgb="FF8B636C"/>
        <bgColor indexed="64"/>
      </patternFill>
    </fill>
    <fill>
      <patternFill patternType="solid">
        <fgColor rgb="FF5E716A"/>
        <bgColor indexed="64"/>
      </patternFill>
    </fill>
    <fill>
      <patternFill patternType="solid">
        <fgColor rgb="FFDF73FF"/>
        <bgColor indexed="64"/>
      </patternFill>
    </fill>
    <fill>
      <patternFill patternType="solid">
        <fgColor rgb="FF8B5F65"/>
        <bgColor indexed="64"/>
      </patternFill>
    </fill>
    <fill>
      <patternFill patternType="solid">
        <fgColor rgb="FF40826D"/>
        <bgColor indexed="64"/>
      </patternFill>
    </fill>
    <fill>
      <patternFill patternType="solid">
        <fgColor rgb="FFD15FEE"/>
        <bgColor indexed="64"/>
      </patternFill>
    </fill>
    <fill>
      <patternFill patternType="solid">
        <fgColor rgb="FF9E0E40"/>
        <bgColor indexed="64"/>
      </patternFill>
    </fill>
    <fill>
      <patternFill patternType="solid">
        <fgColor rgb="FF1B4D3E"/>
        <bgColor indexed="64"/>
      </patternFill>
    </fill>
    <fill>
      <patternFill patternType="solid">
        <fgColor rgb="FFB695C0"/>
        <bgColor indexed="64"/>
      </patternFill>
    </fill>
    <fill>
      <patternFill patternType="solid">
        <fgColor rgb="FF91283B"/>
        <bgColor indexed="64"/>
      </patternFill>
    </fill>
    <fill>
      <patternFill patternType="solid">
        <fgColor rgb="FF1C352D"/>
        <bgColor indexed="64"/>
      </patternFill>
    </fill>
    <fill>
      <patternFill patternType="solid">
        <fgColor rgb="FFBA55D3"/>
        <bgColor indexed="64"/>
      </patternFill>
    </fill>
    <fill>
      <patternFill patternType="solid">
        <fgColor rgb="FF90283B"/>
        <bgColor indexed="64"/>
      </patternFill>
    </fill>
    <fill>
      <patternFill patternType="solid">
        <fgColor rgb="FF1E2321"/>
        <bgColor indexed="64"/>
      </patternFill>
    </fill>
    <fill>
      <patternFill patternType="solid">
        <fgColor rgb="FFB452CD"/>
        <bgColor indexed="64"/>
      </patternFill>
    </fill>
    <fill>
      <patternFill patternType="solid">
        <fgColor rgb="FF5C0923"/>
        <bgColor indexed="64"/>
      </patternFill>
    </fill>
    <fill>
      <patternFill patternType="solid">
        <fgColor rgb="FF1A2421"/>
        <bgColor indexed="64"/>
      </patternFill>
    </fill>
    <fill>
      <patternFill patternType="solid">
        <fgColor rgb="FF9A4EAE"/>
        <bgColor indexed="64"/>
      </patternFill>
    </fill>
    <fill>
      <patternFill patternType="solid">
        <fgColor rgb="FF3A020D"/>
        <bgColor indexed="64"/>
      </patternFill>
    </fill>
    <fill>
      <patternFill patternType="solid">
        <fgColor rgb="FF00FA9A"/>
        <bgColor indexed="64"/>
      </patternFill>
    </fill>
    <fill>
      <patternFill patternType="solid">
        <fgColor rgb="FF86608E"/>
        <bgColor indexed="64"/>
      </patternFill>
    </fill>
    <fill>
      <patternFill patternType="solid">
        <fgColor rgb="FF2E1D21"/>
        <bgColor indexed="64"/>
      </patternFill>
    </fill>
    <fill>
      <patternFill patternType="solid">
        <fgColor rgb="FF008856"/>
        <bgColor indexed="64"/>
      </patternFill>
    </fill>
    <fill>
      <patternFill patternType="solid">
        <fgColor rgb="FF875692"/>
        <bgColor indexed="64"/>
      </patternFill>
    </fill>
    <fill>
      <patternFill patternType="solid">
        <fgColor rgb="FFFF7F24"/>
        <bgColor indexed="64"/>
      </patternFill>
    </fill>
    <fill>
      <patternFill patternType="solid">
        <fgColor rgb="FFFF6EC7"/>
        <bgColor indexed="64"/>
      </patternFill>
    </fill>
    <fill>
      <patternFill patternType="solid">
        <fgColor rgb="FF7A378B"/>
        <bgColor indexed="64"/>
      </patternFill>
    </fill>
    <fill>
      <patternFill patternType="solid">
        <fgColor rgb="FFE9967A"/>
        <bgColor indexed="64"/>
      </patternFill>
    </fill>
    <fill>
      <patternFill patternType="solid">
        <fgColor rgb="FFCC3299"/>
        <bgColor indexed="64"/>
      </patternFill>
    </fill>
    <fill>
      <patternFill patternType="solid">
        <fgColor rgb="FF602F6B"/>
        <bgColor indexed="64"/>
      </patternFill>
    </fill>
    <fill>
      <patternFill patternType="solid">
        <fgColor rgb="FFEE9572"/>
        <bgColor indexed="64"/>
      </patternFill>
    </fill>
    <fill>
      <patternFill patternType="solid">
        <fgColor rgb="FFCD2990"/>
        <bgColor indexed="64"/>
      </patternFill>
    </fill>
    <fill>
      <patternFill patternType="solid">
        <fgColor rgb="FF563C5C"/>
        <bgColor indexed="64"/>
      </patternFill>
    </fill>
    <fill>
      <patternFill patternType="solid">
        <fgColor rgb="FFFF8247"/>
        <bgColor indexed="64"/>
      </patternFill>
    </fill>
    <fill>
      <patternFill patternType="solid">
        <fgColor rgb="FF965578"/>
        <bgColor indexed="64"/>
      </patternFill>
    </fill>
    <fill>
      <patternFill patternType="solid">
        <fgColor rgb="FFFF1493"/>
        <bgColor indexed="64"/>
      </patternFill>
    </fill>
    <fill>
      <patternFill patternType="solid">
        <fgColor rgb="FFFF7F50"/>
        <bgColor indexed="64"/>
      </patternFill>
    </fill>
    <fill>
      <patternFill patternType="solid">
        <fgColor rgb="FF8B1C62"/>
        <bgColor indexed="64"/>
      </patternFill>
    </fill>
    <fill>
      <patternFill patternType="solid">
        <fgColor rgb="FFFD3F92"/>
        <bgColor indexed="64"/>
      </patternFill>
    </fill>
    <fill>
      <patternFill patternType="solid">
        <fgColor rgb="FFCDB7B5"/>
        <bgColor indexed="64"/>
      </patternFill>
    </fill>
    <fill>
      <patternFill patternType="solid">
        <fgColor rgb="FF54133B"/>
        <bgColor indexed="64"/>
      </patternFill>
    </fill>
    <fill>
      <patternFill patternType="solid">
        <fgColor rgb="FFFF3E96"/>
        <bgColor indexed="64"/>
      </patternFill>
    </fill>
    <fill>
      <patternFill patternType="solid">
        <fgColor rgb="FFFF7256"/>
        <bgColor indexed="64"/>
      </patternFill>
    </fill>
    <fill>
      <patternFill patternType="solid">
        <fgColor rgb="FF38152C"/>
        <bgColor indexed="64"/>
      </patternFill>
    </fill>
    <fill>
      <patternFill patternType="solid">
        <fgColor rgb="FFEE799F"/>
        <bgColor indexed="64"/>
      </patternFill>
    </fill>
    <fill>
      <patternFill patternType="solid">
        <fgColor rgb="FFFF8C69"/>
        <bgColor indexed="64"/>
      </patternFill>
    </fill>
    <fill>
      <patternFill patternType="solid">
        <fgColor rgb="FF370028"/>
        <bgColor indexed="64"/>
      </patternFill>
    </fill>
    <fill>
      <patternFill patternType="solid">
        <fgColor rgb="FFE68FAC"/>
        <bgColor indexed="64"/>
      </patternFill>
    </fill>
    <fill>
      <patternFill patternType="solid">
        <fgColor rgb="FFFF866A"/>
        <bgColor indexed="64"/>
      </patternFill>
    </fill>
    <fill>
      <patternFill patternType="solid">
        <fgColor rgb="FFBFB9BD"/>
        <bgColor indexed="64"/>
      </patternFill>
    </fill>
    <fill>
      <patternFill patternType="solid">
        <fgColor rgb="FFFD6C9E"/>
        <bgColor indexed="64"/>
      </patternFill>
    </fill>
    <fill>
      <patternFill patternType="solid">
        <fgColor rgb="FFFFA07A"/>
        <bgColor indexed="64"/>
      </patternFill>
    </fill>
    <fill>
      <patternFill patternType="solid">
        <fgColor rgb="FFB784A7"/>
        <bgColor indexed="64"/>
      </patternFill>
    </fill>
    <fill>
      <patternFill patternType="solid">
        <fgColor rgb="FFCDC1C5"/>
        <bgColor indexed="64"/>
      </patternFill>
    </fill>
    <fill>
      <patternFill patternType="solid">
        <fgColor rgb="FFFFB7A5"/>
        <bgColor indexed="64"/>
      </patternFill>
    </fill>
    <fill>
      <patternFill patternType="solid">
        <fgColor rgb="FFAA8A9E"/>
        <bgColor indexed="64"/>
      </patternFill>
    </fill>
    <fill>
      <patternFill patternType="solid">
        <fgColor rgb="FFFF82AB"/>
        <bgColor indexed="64"/>
      </patternFill>
    </fill>
    <fill>
      <patternFill patternType="solid">
        <fgColor rgb="FFFDBFB7"/>
        <bgColor indexed="64"/>
      </patternFill>
    </fill>
    <fill>
      <patternFill patternType="solid">
        <fgColor rgb="FF997A8D"/>
        <bgColor indexed="64"/>
      </patternFill>
    </fill>
    <fill>
      <patternFill patternType="solid">
        <fgColor rgb="FFEFBBCC"/>
        <bgColor indexed="64"/>
      </patternFill>
    </fill>
    <fill>
      <patternFill patternType="solid">
        <fgColor rgb="FFEED5D2"/>
        <bgColor indexed="64"/>
      </patternFill>
    </fill>
    <fill>
      <patternFill patternType="solid">
        <fgColor rgb="FF8B8589"/>
        <bgColor indexed="64"/>
      </patternFill>
    </fill>
    <fill>
      <patternFill patternType="solid">
        <fgColor rgb="FFFEBFD2"/>
        <bgColor indexed="64"/>
      </patternFill>
    </fill>
    <fill>
      <patternFill patternType="solid">
        <fgColor rgb="FFFFE4E1"/>
        <bgColor indexed="64"/>
      </patternFill>
    </fill>
    <fill>
      <patternFill patternType="solid">
        <fgColor rgb="FF9E4F88"/>
        <bgColor indexed="64"/>
      </patternFill>
    </fill>
    <fill>
      <patternFill patternType="solid">
        <fgColor rgb="FFFFC8D6"/>
        <bgColor indexed="64"/>
      </patternFill>
    </fill>
    <fill>
      <patternFill patternType="solid">
        <fgColor rgb="FFEE8262"/>
        <bgColor indexed="64"/>
      </patternFill>
    </fill>
    <fill>
      <patternFill patternType="solid">
        <fgColor rgb="FF836479"/>
        <bgColor indexed="64"/>
      </patternFill>
    </fill>
    <fill>
      <patternFill patternType="solid">
        <fgColor rgb="FFFFF0F5"/>
        <bgColor indexed="64"/>
      </patternFill>
    </fill>
    <fill>
      <patternFill patternType="solid">
        <fgColor rgb="FFEE6A50"/>
        <bgColor indexed="64"/>
      </patternFill>
    </fill>
    <fill>
      <patternFill patternType="solid">
        <fgColor rgb="FFA10684"/>
        <bgColor indexed="64"/>
      </patternFill>
    </fill>
    <fill>
      <patternFill patternType="solid">
        <fgColor rgb="FFD597AE"/>
        <bgColor indexed="64"/>
      </patternFill>
    </fill>
    <fill>
      <patternFill patternType="solid">
        <fgColor rgb="FFF4661B"/>
        <bgColor indexed="64"/>
      </patternFill>
    </fill>
    <fill>
      <patternFill patternType="solid">
        <fgColor rgb="FF723E64"/>
        <bgColor indexed="64"/>
      </patternFill>
    </fill>
    <fill>
      <patternFill patternType="solid">
        <fgColor rgb="FFEE3A8C"/>
        <bgColor indexed="64"/>
      </patternFill>
    </fill>
    <fill>
      <patternFill patternType="solid">
        <fgColor rgb="FFEE7942"/>
        <bgColor indexed="64"/>
      </patternFill>
    </fill>
    <fill>
      <patternFill patternType="solid">
        <fgColor rgb="FF6A455D"/>
        <bgColor indexed="64"/>
      </patternFill>
    </fill>
    <fill>
      <patternFill patternType="solid">
        <fgColor rgb="FFDB7093"/>
        <bgColor indexed="64"/>
      </patternFill>
    </fill>
    <fill>
      <patternFill patternType="solid">
        <fgColor rgb="FFEE7621"/>
        <bgColor indexed="64"/>
      </patternFill>
    </fill>
    <fill>
      <patternFill patternType="solid">
        <fgColor rgb="FFF9429E"/>
        <bgColor indexed="64"/>
      </patternFill>
    </fill>
    <fill>
      <patternFill patternType="solid">
        <fgColor rgb="FFEE1289"/>
        <bgColor indexed="64"/>
      </patternFill>
    </fill>
    <fill>
      <patternFill patternType="solid">
        <fgColor rgb="FFE25822"/>
        <bgColor indexed="64"/>
      </patternFill>
    </fill>
    <fill>
      <patternFill patternType="solid">
        <fgColor rgb="FFEE6AA7"/>
        <bgColor indexed="64"/>
      </patternFill>
    </fill>
    <fill>
      <patternFill patternType="solid">
        <fgColor rgb="FFCD6889"/>
        <bgColor indexed="64"/>
      </patternFill>
    </fill>
    <fill>
      <patternFill patternType="solid">
        <fgColor rgb="FFC48379"/>
        <bgColor indexed="64"/>
      </patternFill>
    </fill>
    <fill>
      <patternFill patternType="solid">
        <fgColor rgb="FFFF1CAE"/>
        <bgColor indexed="64"/>
      </patternFill>
    </fill>
    <fill>
      <patternFill patternType="solid">
        <fgColor rgb="FFC17E91"/>
        <bgColor indexed="64"/>
      </patternFill>
    </fill>
    <fill>
      <patternFill patternType="solid">
        <fgColor rgb="FFD9603B"/>
        <bgColor indexed="64"/>
      </patternFill>
    </fill>
    <fill>
      <patternFill patternType="solid">
        <fgColor rgb="FFFF34B3"/>
        <bgColor indexed="64"/>
      </patternFill>
    </fill>
    <fill>
      <patternFill patternType="solid">
        <fgColor rgb="FFDB0073"/>
        <bgColor indexed="64"/>
      </patternFill>
    </fill>
    <fill>
      <patternFill patternType="solid">
        <fgColor rgb="FFCD8162"/>
        <bgColor indexed="64"/>
      </patternFill>
    </fill>
    <fill>
      <patternFill patternType="solid">
        <fgColor rgb="FFFF69B4"/>
        <bgColor indexed="64"/>
      </patternFill>
    </fill>
    <fill>
      <patternFill patternType="solid">
        <fgColor rgb="FFCE4676"/>
        <bgColor indexed="64"/>
      </patternFill>
    </fill>
    <fill>
      <patternFill patternType="solid">
        <fgColor rgb="FFCD7054"/>
        <bgColor indexed="64"/>
      </patternFill>
    </fill>
    <fill>
      <patternFill patternType="solid">
        <fgColor rgb="FFFF6EB4"/>
        <bgColor indexed="64"/>
      </patternFill>
    </fill>
    <fill>
      <patternFill patternType="solid">
        <fgColor rgb="FFCD3278"/>
        <bgColor indexed="64"/>
      </patternFill>
    </fill>
    <fill>
      <patternFill patternType="solid">
        <fgColor rgb="FFCB6D51"/>
        <bgColor indexed="64"/>
      </patternFill>
    </fill>
    <fill>
      <patternFill patternType="solid">
        <fgColor rgb="FFE8CCD7"/>
        <bgColor indexed="64"/>
      </patternFill>
    </fill>
    <fill>
      <patternFill patternType="solid">
        <fgColor rgb="FFCD1076"/>
        <bgColor indexed="64"/>
      </patternFill>
    </fill>
    <fill>
      <patternFill patternType="solid">
        <fgColor rgb="FFCD5B45"/>
        <bgColor indexed="64"/>
      </patternFill>
    </fill>
    <fill>
      <patternFill patternType="solid">
        <fgColor rgb="FFE8E3E5"/>
        <bgColor indexed="64"/>
      </patternFill>
    </fill>
    <fill>
      <patternFill patternType="solid">
        <fgColor rgb="FFB3446C"/>
        <bgColor indexed="64"/>
      </patternFill>
    </fill>
    <fill>
      <patternFill patternType="solid">
        <fgColor rgb="FFAD8884"/>
        <bgColor indexed="64"/>
      </patternFill>
    </fill>
    <fill>
      <patternFill patternType="solid">
        <fgColor rgb="FFEEE0E5"/>
        <bgColor indexed="64"/>
      </patternFill>
    </fill>
    <fill>
      <patternFill patternType="solid">
        <fgColor rgb="FFA8516E"/>
        <bgColor indexed="64"/>
      </patternFill>
    </fill>
    <fill>
      <patternFill patternType="solid">
        <fgColor rgb="FFCD6839"/>
        <bgColor indexed="64"/>
      </patternFill>
    </fill>
    <fill>
      <patternFill patternType="solid">
        <fgColor rgb="FFFEE7F0"/>
        <bgColor indexed="64"/>
      </patternFill>
    </fill>
    <fill>
      <patternFill patternType="solid">
        <fgColor rgb="FFB03060"/>
        <bgColor indexed="64"/>
      </patternFill>
    </fill>
    <fill>
      <patternFill patternType="solid">
        <fgColor rgb="FFCC5500"/>
        <bgColor indexed="64"/>
      </patternFill>
    </fill>
    <fill>
      <patternFill patternType="solid">
        <fgColor rgb="FFC3A6B1"/>
        <bgColor indexed="64"/>
      </patternFill>
    </fill>
    <fill>
      <patternFill patternType="solid">
        <fgColor rgb="FF915F6D"/>
        <bgColor indexed="64"/>
      </patternFill>
    </fill>
    <fill>
      <patternFill patternType="solid">
        <fgColor rgb="FFB4745E"/>
        <bgColor indexed="64"/>
      </patternFill>
    </fill>
    <fill>
      <patternFill patternType="solid">
        <fgColor rgb="FFDE6FA1"/>
        <bgColor indexed="64"/>
      </patternFill>
    </fill>
    <fill>
      <patternFill patternType="solid">
        <fgColor rgb="FF8B475D"/>
        <bgColor indexed="64"/>
      </patternFill>
    </fill>
    <fill>
      <patternFill patternType="solid">
        <fgColor rgb="FFA87C6D"/>
        <bgColor indexed="64"/>
      </patternFill>
    </fill>
    <fill>
      <patternFill patternType="solid">
        <fgColor rgb="FFEE30A7"/>
        <bgColor indexed="64"/>
      </patternFill>
    </fill>
    <fill>
      <patternFill patternType="solid">
        <fgColor rgb="FF8B2252"/>
        <bgColor indexed="64"/>
      </patternFill>
    </fill>
    <fill>
      <patternFill patternType="solid">
        <fgColor rgb="FF8F817F"/>
        <bgColor indexed="64"/>
      </patternFill>
    </fill>
    <fill>
      <patternFill patternType="solid">
        <fgColor rgb="FFCD6090"/>
        <bgColor indexed="64"/>
      </patternFill>
    </fill>
    <fill>
      <patternFill patternType="solid">
        <fgColor rgb="FF8B0A50"/>
        <bgColor indexed="64"/>
      </patternFill>
    </fill>
    <fill>
      <patternFill patternType="solid">
        <fgColor rgb="FF8B7D7B"/>
        <bgColor indexed="64"/>
      </patternFill>
    </fill>
    <fill>
      <patternFill patternType="solid">
        <fgColor rgb="FFC4698F"/>
        <bgColor indexed="64"/>
      </patternFill>
    </fill>
    <fill>
      <patternFill patternType="solid">
        <fgColor rgb="FF673147"/>
        <bgColor indexed="64"/>
      </patternFill>
    </fill>
    <fill>
      <patternFill patternType="solid">
        <fgColor rgb="FFAE4A34"/>
        <bgColor indexed="64"/>
      </patternFill>
    </fill>
    <fill>
      <patternFill patternType="solid">
        <fgColor rgb="FFD02090"/>
        <bgColor indexed="64"/>
      </patternFill>
    </fill>
    <fill>
      <patternFill patternType="solid">
        <fgColor rgb="FF3F1728"/>
        <bgColor indexed="64"/>
      </patternFill>
    </fill>
    <fill>
      <patternFill patternType="solid">
        <fgColor rgb="FFAD390E"/>
        <bgColor indexed="64"/>
      </patternFill>
    </fill>
    <fill>
      <patternFill patternType="solid">
        <fgColor rgb="FFC71585"/>
        <bgColor indexed="64"/>
      </patternFill>
    </fill>
    <fill>
      <patternFill patternType="solid">
        <fgColor rgb="FF282022"/>
        <bgColor indexed="64"/>
      </patternFill>
    </fill>
    <fill>
      <patternFill patternType="solid">
        <fgColor rgb="FFAD4F09"/>
        <bgColor indexed="64"/>
      </patternFill>
    </fill>
    <fill>
      <patternFill patternType="solid">
        <fgColor rgb="FF8B8386"/>
        <bgColor indexed="64"/>
      </patternFill>
    </fill>
    <fill>
      <patternFill patternType="solid">
        <fgColor rgb="FFFF7F00"/>
        <bgColor indexed="64"/>
      </patternFill>
    </fill>
    <fill>
      <patternFill patternType="solid">
        <fgColor rgb="FFA0522D"/>
        <bgColor indexed="64"/>
      </patternFill>
    </fill>
    <fill>
      <patternFill patternType="solid">
        <fgColor rgb="FF8B3A62"/>
        <bgColor indexed="64"/>
      </patternFill>
    </fill>
    <fill>
      <patternFill patternType="solid">
        <fgColor rgb="FFFF8C00"/>
        <bgColor indexed="64"/>
      </patternFill>
    </fill>
    <fill>
      <patternFill patternType="solid">
        <fgColor rgb="FF9E4732"/>
        <bgColor indexed="64"/>
      </patternFill>
    </fill>
    <fill>
      <patternFill patternType="solid">
        <fgColor rgb="FF811453"/>
        <bgColor indexed="64"/>
      </patternFill>
    </fill>
    <fill>
      <patternFill patternType="solid">
        <fgColor rgb="FFC1B6B3"/>
        <bgColor indexed="64"/>
      </patternFill>
    </fill>
    <fill>
      <patternFill patternType="solid">
        <fgColor rgb="FF99512B"/>
        <bgColor indexed="64"/>
      </patternFill>
    </fill>
    <fill>
      <patternFill patternType="solid">
        <fgColor rgb="FF78184A"/>
        <bgColor indexed="64"/>
      </patternFill>
    </fill>
    <fill>
      <patternFill patternType="solid">
        <fgColor rgb="FFFD943F"/>
        <bgColor indexed="64"/>
      </patternFill>
    </fill>
    <fill>
      <patternFill patternType="solid">
        <fgColor rgb="FF9D3E0C"/>
        <bgColor indexed="64"/>
      </patternFill>
    </fill>
    <fill>
      <patternFill patternType="solid">
        <fgColor rgb="FFBABABA"/>
        <bgColor indexed="64"/>
      </patternFill>
    </fill>
    <fill>
      <patternFill patternType="solid">
        <fgColor rgb="FFF88E55"/>
        <bgColor indexed="64"/>
      </patternFill>
    </fill>
    <fill>
      <patternFill patternType="solid">
        <fgColor rgb="FF8B5742"/>
        <bgColor indexed="64"/>
      </patternFill>
    </fill>
    <fill>
      <patternFill patternType="solid">
        <fgColor rgb="FFBBBBBB"/>
        <bgColor indexed="64"/>
      </patternFill>
    </fill>
    <fill>
      <patternFill patternType="solid">
        <fgColor rgb="FFFEC3AC"/>
        <bgColor indexed="64"/>
      </patternFill>
    </fill>
    <fill>
      <patternFill patternType="solid">
        <fgColor rgb="FF8B4C39"/>
        <bgColor indexed="64"/>
      </patternFill>
    </fill>
    <fill>
      <patternFill patternType="solid">
        <fgColor rgb="FFBDBDBD"/>
        <bgColor indexed="64"/>
      </patternFill>
    </fill>
    <fill>
      <patternFill patternType="solid">
        <fgColor rgb="FFEAE3E1"/>
        <bgColor indexed="64"/>
      </patternFill>
    </fill>
    <fill>
      <patternFill patternType="solid">
        <fgColor rgb="FF8B3E2F"/>
        <bgColor indexed="64"/>
      </patternFill>
    </fill>
    <fill>
      <patternFill patternType="solid">
        <fgColor rgb="FFBEBEBE"/>
        <bgColor indexed="64"/>
      </patternFill>
    </fill>
    <fill>
      <patternFill patternType="solid">
        <fgColor rgb="FFFDE9E0"/>
        <bgColor indexed="64"/>
      </patternFill>
    </fill>
    <fill>
      <patternFill patternType="solid">
        <fgColor rgb="FF8D4024"/>
        <bgColor indexed="64"/>
      </patternFill>
    </fill>
    <fill>
      <patternFill patternType="solid">
        <fgColor rgb="FFBFBFBF"/>
        <bgColor indexed="64"/>
      </patternFill>
    </fill>
    <fill>
      <patternFill patternType="solid">
        <fgColor rgb="FFC7ADA3"/>
        <bgColor indexed="64"/>
      </patternFill>
    </fill>
    <fill>
      <patternFill patternType="solid">
        <fgColor rgb="FF8B3626"/>
        <bgColor indexed="64"/>
      </patternFill>
    </fill>
    <fill>
      <patternFill patternType="solid">
        <fgColor rgb="FFF38400"/>
        <bgColor indexed="64"/>
      </patternFill>
    </fill>
    <fill>
      <patternFill patternType="solid">
        <fgColor rgb="FF8B4726"/>
        <bgColor indexed="64"/>
      </patternFill>
    </fill>
    <fill>
      <patternFill patternType="solid">
        <fgColor rgb="FFC2C2C2"/>
        <bgColor indexed="64"/>
      </patternFill>
    </fill>
    <fill>
      <patternFill patternType="solid">
        <fgColor rgb="FFDB9370"/>
        <bgColor indexed="64"/>
      </patternFill>
    </fill>
    <fill>
      <patternFill patternType="solid">
        <fgColor rgb="FF88421D"/>
        <bgColor indexed="64"/>
      </patternFill>
    </fill>
    <fill>
      <patternFill patternType="solid">
        <fgColor rgb="FFC4C4C4"/>
        <bgColor indexed="64"/>
      </patternFill>
    </fill>
    <fill>
      <patternFill patternType="solid">
        <fgColor rgb="FFED872D"/>
        <bgColor indexed="64"/>
      </patternFill>
    </fill>
    <fill>
      <patternFill patternType="solid">
        <fgColor rgb="FF882D17"/>
        <bgColor indexed="64"/>
      </patternFill>
    </fill>
    <fill>
      <patternFill patternType="solid">
        <fgColor rgb="FFC7C7C7"/>
        <bgColor indexed="64"/>
      </patternFill>
    </fill>
    <fill>
      <patternFill patternType="solid">
        <fgColor rgb="FFEE7600"/>
        <bgColor indexed="64"/>
      </patternFill>
    </fill>
    <fill>
      <patternFill patternType="solid">
        <fgColor rgb="FF842E1B"/>
        <bgColor indexed="64"/>
      </patternFill>
    </fill>
    <fill>
      <patternFill patternType="solid">
        <fgColor rgb="FFC9C9C9"/>
        <bgColor indexed="64"/>
      </patternFill>
    </fill>
    <fill>
      <patternFill patternType="solid">
        <fgColor rgb="FFED7F10"/>
        <bgColor indexed="64"/>
      </patternFill>
    </fill>
    <fill>
      <patternFill patternType="solid">
        <fgColor rgb="FF79443B"/>
        <bgColor indexed="64"/>
      </patternFill>
    </fill>
    <fill>
      <patternFill patternType="solid">
        <fgColor rgb="FFCCCCCC"/>
        <bgColor indexed="64"/>
      </patternFill>
    </fill>
    <fill>
      <patternFill patternType="solid">
        <fgColor rgb="FFD19275"/>
        <bgColor indexed="64"/>
      </patternFill>
    </fill>
    <fill>
      <patternFill patternType="solid">
        <fgColor rgb="FF7E3300"/>
        <bgColor indexed="64"/>
      </patternFill>
    </fill>
    <fill>
      <patternFill patternType="solid">
        <fgColor rgb="FFCDCDCD"/>
        <bgColor indexed="64"/>
      </patternFill>
    </fill>
    <fill>
      <patternFill patternType="solid">
        <fgColor rgb="FFE67E30"/>
        <bgColor indexed="64"/>
      </patternFill>
    </fill>
    <fill>
      <patternFill patternType="solid">
        <fgColor rgb="FF674C47"/>
        <bgColor indexed="64"/>
      </patternFill>
    </fill>
    <fill>
      <patternFill patternType="solid">
        <fgColor rgb="FFCECECE"/>
        <bgColor indexed="64"/>
      </patternFill>
    </fill>
    <fill>
      <patternFill patternType="solid">
        <fgColor rgb="FFD99058"/>
        <bgColor indexed="64"/>
      </patternFill>
    </fill>
    <fill>
      <patternFill patternType="solid">
        <fgColor rgb="FF5B504F"/>
        <bgColor indexed="64"/>
      </patternFill>
    </fill>
    <fill>
      <patternFill patternType="solid">
        <fgColor rgb="FFCFCFCF"/>
        <bgColor indexed="64"/>
      </patternFill>
    </fill>
    <fill>
      <patternFill patternType="solid">
        <fgColor rgb="FFDF6D14"/>
        <bgColor indexed="64"/>
      </patternFill>
    </fill>
    <fill>
      <patternFill patternType="solid">
        <fgColor rgb="FF703516"/>
        <bgColor indexed="64"/>
      </patternFill>
    </fill>
    <fill>
      <patternFill patternType="solid">
        <fgColor rgb="FFD1D1D1"/>
        <bgColor indexed="64"/>
      </patternFill>
    </fill>
    <fill>
      <patternFill patternType="solid">
        <fgColor rgb="FFD2691E"/>
        <bgColor indexed="64"/>
      </patternFill>
    </fill>
    <fill>
      <patternFill patternType="solid">
        <fgColor rgb="FF43302E"/>
        <bgColor indexed="64"/>
      </patternFill>
    </fill>
    <fill>
      <patternFill patternType="solid">
        <fgColor rgb="FFD3D3D3"/>
        <bgColor indexed="64"/>
      </patternFill>
    </fill>
    <fill>
      <patternFill patternType="solid">
        <fgColor rgb="FFCD7F32"/>
        <bgColor indexed="64"/>
      </patternFill>
    </fill>
    <fill>
      <patternFill patternType="solid">
        <fgColor rgb="FFD4D4D4"/>
        <bgColor indexed="64"/>
      </patternFill>
    </fill>
    <fill>
      <patternFill patternType="solid">
        <fgColor rgb="FFCD661D"/>
        <bgColor indexed="64"/>
      </patternFill>
    </fill>
    <fill>
      <patternFill patternType="solid">
        <fgColor rgb="FF87E990"/>
        <bgColor indexed="64"/>
      </patternFill>
    </fill>
    <fill>
      <patternFill patternType="solid">
        <fgColor rgb="FFD6D6D6"/>
        <bgColor indexed="64"/>
      </patternFill>
    </fill>
    <fill>
      <patternFill patternType="solid">
        <fgColor rgb="FFCD6600"/>
        <bgColor indexed="64"/>
      </patternFill>
    </fill>
    <fill>
      <patternFill patternType="solid">
        <fgColor rgb="FF90EE90"/>
        <bgColor indexed="64"/>
      </patternFill>
    </fill>
    <fill>
      <patternFill patternType="solid">
        <fgColor rgb="FFD9D9D9"/>
        <bgColor indexed="64"/>
      </patternFill>
    </fill>
    <fill>
      <patternFill patternType="solid">
        <fgColor rgb="FFBE6516"/>
        <bgColor indexed="64"/>
      </patternFill>
    </fill>
    <fill>
      <patternFill patternType="solid">
        <fgColor rgb="FFC1CDC1"/>
        <bgColor indexed="64"/>
      </patternFill>
    </fill>
    <fill>
      <patternFill patternType="solid">
        <fgColor rgb="FFDBDBDB"/>
        <bgColor indexed="64"/>
      </patternFill>
    </fill>
    <fill>
      <patternFill patternType="solid">
        <fgColor rgb="FFB87333"/>
        <bgColor indexed="64"/>
      </patternFill>
    </fill>
    <fill>
      <patternFill patternType="solid">
        <fgColor rgb="FF98FB98"/>
        <bgColor indexed="64"/>
      </patternFill>
    </fill>
    <fill>
      <patternFill patternType="solid">
        <fgColor rgb="FFDCDCDC"/>
        <bgColor indexed="64"/>
      </patternFill>
    </fill>
    <fill>
      <patternFill patternType="solid">
        <fgColor rgb="FF977F73"/>
        <bgColor indexed="64"/>
      </patternFill>
    </fill>
    <fill>
      <patternFill patternType="solid">
        <fgColor rgb="FFB4EEB4"/>
        <bgColor indexed="64"/>
      </patternFill>
    </fill>
    <fill>
      <patternFill patternType="solid">
        <fgColor rgb="FFDDDDDD"/>
        <bgColor indexed="64"/>
      </patternFill>
    </fill>
    <fill>
      <patternFill patternType="solid">
        <fgColor rgb="FFAE6938"/>
        <bgColor indexed="64"/>
      </patternFill>
    </fill>
    <fill>
      <patternFill patternType="solid">
        <fgColor rgb="FF9AFF9A"/>
        <bgColor indexed="64"/>
      </patternFill>
    </fill>
    <fill>
      <patternFill patternType="solid">
        <fgColor rgb="FFDEDEDE"/>
        <bgColor indexed="64"/>
      </patternFill>
    </fill>
    <fill>
      <patternFill patternType="solid">
        <fgColor rgb="FFB36700"/>
        <bgColor indexed="64"/>
      </patternFill>
    </fill>
    <fill>
      <patternFill patternType="solid">
        <fgColor rgb="FFC1FFC1"/>
        <bgColor indexed="64"/>
      </patternFill>
    </fill>
    <fill>
      <patternFill patternType="solid">
        <fgColor rgb="FFAE642D"/>
        <bgColor indexed="64"/>
      </patternFill>
    </fill>
    <fill>
      <patternFill patternType="solid">
        <fgColor rgb="FFE0EEE0"/>
        <bgColor indexed="64"/>
      </patternFill>
    </fill>
    <fill>
      <patternFill patternType="solid">
        <fgColor rgb="FFE3E3E3"/>
        <bgColor indexed="64"/>
      </patternFill>
    </fill>
    <fill>
      <patternFill patternType="solid">
        <fgColor rgb="FFA76726"/>
        <bgColor indexed="64"/>
      </patternFill>
    </fill>
    <fill>
      <patternFill patternType="solid">
        <fgColor rgb="FFF0FFF0"/>
        <bgColor indexed="64"/>
      </patternFill>
    </fill>
    <fill>
      <patternFill patternType="solid">
        <fgColor rgb="FFE5E5E5"/>
        <bgColor indexed="64"/>
      </patternFill>
    </fill>
    <fill>
      <patternFill patternType="solid">
        <fgColor rgb="FF97694F"/>
        <bgColor indexed="64"/>
      </patternFill>
    </fill>
    <fill>
      <patternFill patternType="solid">
        <fgColor rgb="FF9BCD9B"/>
        <bgColor indexed="64"/>
      </patternFill>
    </fill>
    <fill>
      <patternFill patternType="solid">
        <fgColor rgb="FFE8E8E8"/>
        <bgColor indexed="64"/>
      </patternFill>
    </fill>
    <fill>
      <patternFill patternType="solid">
        <fgColor rgb="FFA75502"/>
        <bgColor indexed="64"/>
      </patternFill>
    </fill>
    <fill>
      <patternFill patternType="solid">
        <fgColor rgb="FF09F911"/>
        <bgColor indexed="64"/>
      </patternFill>
    </fill>
    <fill>
      <patternFill patternType="solid">
        <fgColor rgb="FFEBEBEB"/>
        <bgColor indexed="64"/>
      </patternFill>
    </fill>
    <fill>
      <patternFill patternType="solid">
        <fgColor rgb="FF9F551E"/>
        <bgColor indexed="64"/>
      </patternFill>
    </fill>
    <fill>
      <patternFill patternType="solid">
        <fgColor rgb="FF3AF24B"/>
        <bgColor indexed="64"/>
      </patternFill>
    </fill>
    <fill>
      <patternFill patternType="solid">
        <fgColor rgb="FFEDEDED"/>
        <bgColor indexed="64"/>
      </patternFill>
    </fill>
    <fill>
      <patternFill patternType="solid">
        <fgColor rgb="FF985717"/>
        <bgColor indexed="64"/>
      </patternFill>
    </fill>
    <fill>
      <patternFill patternType="solid">
        <fgColor rgb="FF83D37D"/>
        <bgColor indexed="64"/>
      </patternFill>
    </fill>
    <fill>
      <patternFill patternType="solid">
        <fgColor rgb="FFEEEEEE"/>
        <bgColor indexed="64"/>
      </patternFill>
    </fill>
    <fill>
      <patternFill patternType="solid">
        <fgColor rgb="FF955628"/>
        <bgColor indexed="64"/>
      </patternFill>
    </fill>
    <fill>
      <patternFill patternType="solid">
        <fgColor rgb="FF93C592"/>
        <bgColor indexed="64"/>
      </patternFill>
    </fill>
    <fill>
      <patternFill patternType="solid">
        <fgColor rgb="FFEFEFEF"/>
        <bgColor indexed="64"/>
      </patternFill>
    </fill>
    <fill>
      <patternFill patternType="solid">
        <fgColor rgb="FF8E5434"/>
        <bgColor indexed="64"/>
      </patternFill>
    </fill>
    <fill>
      <patternFill patternType="solid">
        <fgColor rgb="FF00EE00"/>
        <bgColor indexed="64"/>
      </patternFill>
    </fill>
    <fill>
      <patternFill patternType="solid">
        <fgColor rgb="FFF0F0F0"/>
        <bgColor indexed="64"/>
      </patternFill>
    </fill>
    <fill>
      <patternFill patternType="solid">
        <fgColor rgb="FF855E42"/>
        <bgColor indexed="64"/>
      </patternFill>
    </fill>
    <fill>
      <patternFill patternType="solid">
        <fgColor rgb="FF7CCD7C"/>
        <bgColor indexed="64"/>
      </patternFill>
    </fill>
    <fill>
      <patternFill patternType="solid">
        <fgColor rgb="FFF2F2F2"/>
        <bgColor indexed="64"/>
      </patternFill>
    </fill>
    <fill>
      <patternFill patternType="solid">
        <fgColor rgb="FF845A3B"/>
        <bgColor indexed="64"/>
      </patternFill>
    </fill>
    <fill>
      <patternFill patternType="solid">
        <fgColor rgb="FF8FBC8F"/>
        <bgColor indexed="64"/>
      </patternFill>
    </fill>
    <fill>
      <patternFill patternType="solid">
        <fgColor rgb="FFF5F5F5"/>
        <bgColor indexed="64"/>
      </patternFill>
    </fill>
    <fill>
      <patternFill patternType="solid">
        <fgColor rgb="FF8B4513"/>
        <bgColor indexed="64"/>
      </patternFill>
    </fill>
    <fill>
      <patternFill patternType="solid">
        <fgColor rgb="FF95A595"/>
        <bgColor indexed="64"/>
      </patternFill>
    </fill>
    <fill>
      <patternFill patternType="solid">
        <fgColor rgb="FFF7F7F7"/>
        <bgColor indexed="64"/>
      </patternFill>
    </fill>
    <fill>
      <patternFill patternType="solid">
        <fgColor rgb="FF8B4500"/>
        <bgColor indexed="64"/>
      </patternFill>
    </fill>
    <fill>
      <patternFill patternType="solid">
        <fgColor rgb="FF32CD32"/>
        <bgColor indexed="64"/>
      </patternFill>
    </fill>
    <fill>
      <patternFill patternType="solid">
        <fgColor rgb="FFFAFAFA"/>
        <bgColor indexed="64"/>
      </patternFill>
    </fill>
    <fill>
      <patternFill patternType="solid">
        <fgColor rgb="FF80461B"/>
        <bgColor indexed="64"/>
      </patternFill>
    </fill>
    <fill>
      <patternFill patternType="solid">
        <fgColor rgb="FF00CD00"/>
        <bgColor indexed="64"/>
      </patternFill>
    </fill>
    <fill>
      <patternFill patternType="solid">
        <fgColor rgb="FFFCFCFC"/>
        <bgColor indexed="64"/>
      </patternFill>
    </fill>
    <fill>
      <patternFill patternType="solid">
        <fgColor rgb="FF6F4E37"/>
        <bgColor indexed="64"/>
      </patternFill>
    </fill>
    <fill>
      <patternFill patternType="solid">
        <fgColor rgb="FF34C924"/>
        <bgColor indexed="64"/>
      </patternFill>
    </fill>
    <fill>
      <patternFill patternType="solid">
        <fgColor rgb="FFFEFEFE"/>
        <bgColor indexed="64"/>
      </patternFill>
    </fill>
    <fill>
      <patternFill patternType="solid">
        <fgColor rgb="FF635147"/>
        <bgColor indexed="64"/>
      </patternFill>
    </fill>
    <fill>
      <patternFill patternType="solid">
        <fgColor rgb="FF838B83"/>
        <bgColor indexed="64"/>
      </patternFill>
    </fill>
    <fill>
      <patternFill patternType="solid">
        <fgColor rgb="FFB8B8B8"/>
        <bgColor indexed="64"/>
      </patternFill>
    </fill>
    <fill>
      <patternFill patternType="solid">
        <fgColor rgb="FF6B4226"/>
        <bgColor indexed="64"/>
      </patternFill>
    </fill>
    <fill>
      <patternFill patternType="solid">
        <fgColor rgb="FF679267"/>
        <bgColor indexed="64"/>
      </patternFill>
    </fill>
    <fill>
      <patternFill patternType="solid">
        <fgColor rgb="FFB5B5B5"/>
        <bgColor indexed="64"/>
      </patternFill>
    </fill>
    <fill>
      <patternFill patternType="solid">
        <fgColor rgb="FF5C4033"/>
        <bgColor indexed="64"/>
      </patternFill>
    </fill>
    <fill>
      <patternFill patternType="solid">
        <fgColor rgb="FF698B69"/>
        <bgColor indexed="64"/>
      </patternFill>
    </fill>
    <fill>
      <patternFill patternType="solid">
        <fgColor rgb="FFB3B3B3"/>
        <bgColor indexed="64"/>
      </patternFill>
    </fill>
    <fill>
      <patternFill patternType="solid">
        <fgColor rgb="FF5A3A22"/>
        <bgColor indexed="64"/>
      </patternFill>
    </fill>
    <fill>
      <patternFill patternType="solid">
        <fgColor rgb="FF44944A"/>
        <bgColor indexed="64"/>
      </patternFill>
    </fill>
    <fill>
      <patternFill patternType="solid">
        <fgColor rgb="FFB0B0B0"/>
        <bgColor indexed="64"/>
      </patternFill>
    </fill>
    <fill>
      <patternFill patternType="solid">
        <fgColor rgb="FF5C3317"/>
        <bgColor indexed="64"/>
      </patternFill>
    </fill>
    <fill>
      <patternFill patternType="solid">
        <fgColor rgb="FF548B54"/>
        <bgColor indexed="64"/>
      </patternFill>
    </fill>
    <fill>
      <patternFill patternType="solid">
        <fgColor rgb="FFAFAFAF"/>
        <bgColor indexed="64"/>
      </patternFill>
    </fill>
    <fill>
      <patternFill patternType="solid">
        <fgColor rgb="FF593319"/>
        <bgColor indexed="64"/>
      </patternFill>
    </fill>
    <fill>
      <patternFill patternType="solid">
        <fgColor rgb="FF149414"/>
        <bgColor indexed="64"/>
      </patternFill>
    </fill>
    <fill>
      <patternFill patternType="solid">
        <fgColor rgb="FFADADAD"/>
        <bgColor indexed="64"/>
      </patternFill>
    </fill>
    <fill>
      <patternFill patternType="solid">
        <fgColor rgb="FF582900"/>
        <bgColor indexed="64"/>
      </patternFill>
    </fill>
    <fill>
      <patternFill patternType="solid">
        <fgColor rgb="FF238E23"/>
        <bgColor indexed="64"/>
      </patternFill>
    </fill>
    <fill>
      <patternFill patternType="solid">
        <fgColor rgb="FFABABAB"/>
        <bgColor indexed="64"/>
      </patternFill>
    </fill>
    <fill>
      <patternFill patternType="solid">
        <fgColor rgb="FF3E322C"/>
        <bgColor indexed="64"/>
      </patternFill>
    </fill>
    <fill>
      <patternFill patternType="solid">
        <fgColor rgb="FF228B22"/>
        <bgColor indexed="64"/>
      </patternFill>
    </fill>
    <fill>
      <patternFill patternType="solid">
        <fgColor rgb="FFA8A8A8"/>
        <bgColor indexed="64"/>
      </patternFill>
    </fill>
    <fill>
      <patternFill patternType="solid">
        <fgColor rgb="FF422518"/>
        <bgColor indexed="64"/>
      </patternFill>
    </fill>
    <fill>
      <patternFill patternType="solid">
        <fgColor rgb="FF008B00"/>
        <bgColor indexed="64"/>
      </patternFill>
    </fill>
    <fill>
      <patternFill patternType="solid">
        <fgColor rgb="FFA6A6A6"/>
        <bgColor indexed="64"/>
      </patternFill>
    </fill>
    <fill>
      <patternFill patternType="solid">
        <fgColor rgb="FF3F2204"/>
        <bgColor indexed="64"/>
      </patternFill>
    </fill>
    <fill>
      <patternFill patternType="solid">
        <fgColor rgb="FFA3A3A3"/>
        <bgColor indexed="64"/>
      </patternFill>
    </fill>
    <fill>
      <patternFill patternType="solid">
        <fgColor rgb="FF28201C"/>
        <bgColor indexed="64"/>
      </patternFill>
    </fill>
    <fill>
      <patternFill patternType="solid">
        <fgColor rgb="FF426F42"/>
        <bgColor indexed="64"/>
      </patternFill>
    </fill>
    <fill>
      <patternFill patternType="solid">
        <fgColor rgb="FFA1A1A1"/>
        <bgColor indexed="64"/>
      </patternFill>
    </fill>
    <fill>
      <patternFill patternType="solid">
        <fgColor rgb="FF2F1B0C"/>
        <bgColor indexed="64"/>
      </patternFill>
    </fill>
    <fill>
      <patternFill patternType="solid">
        <fgColor rgb="FF22780F"/>
        <bgColor indexed="64"/>
      </patternFill>
    </fill>
    <fill>
      <patternFill patternType="solid">
        <fgColor rgb="FF9E9E9E"/>
        <bgColor indexed="64"/>
      </patternFill>
    </fill>
    <fill>
      <patternFill patternType="solid">
        <fgColor rgb="FF7FFF00"/>
        <bgColor indexed="64"/>
      </patternFill>
    </fill>
    <fill>
      <patternFill patternType="solid">
        <fgColor rgb="FF096A09"/>
        <bgColor indexed="64"/>
      </patternFill>
    </fill>
    <fill>
      <patternFill patternType="solid">
        <fgColor rgb="FF9C9C9C"/>
        <bgColor indexed="64"/>
      </patternFill>
    </fill>
    <fill>
      <patternFill patternType="solid">
        <fgColor rgb="FF7CFC00"/>
        <bgColor indexed="64"/>
      </patternFill>
    </fill>
    <fill>
      <patternFill patternType="solid">
        <fgColor rgb="FF006400"/>
        <bgColor indexed="64"/>
      </patternFill>
    </fill>
    <fill>
      <patternFill patternType="solid">
        <fgColor rgb="FF999999"/>
        <bgColor indexed="64"/>
      </patternFill>
    </fill>
    <fill>
      <patternFill patternType="solid">
        <fgColor rgb="FF76EE00"/>
        <bgColor indexed="64"/>
      </patternFill>
    </fill>
    <fill>
      <patternFill patternType="solid">
        <fgColor rgb="FF2F4F2F"/>
        <bgColor indexed="64"/>
      </patternFill>
    </fill>
    <fill>
      <patternFill patternType="solid">
        <fgColor rgb="FF969696"/>
        <bgColor indexed="64"/>
      </patternFill>
    </fill>
    <fill>
      <patternFill patternType="solid">
        <fgColor rgb="FF7FDD4C"/>
        <bgColor indexed="64"/>
      </patternFill>
    </fill>
    <fill>
      <patternFill patternType="solid">
        <fgColor rgb="FFB6E5AF"/>
        <bgColor indexed="64"/>
      </patternFill>
    </fill>
    <fill>
      <patternFill patternType="solid">
        <fgColor rgb="FF949494"/>
        <bgColor indexed="64"/>
      </patternFill>
    </fill>
    <fill>
      <patternFill patternType="solid">
        <fgColor rgb="FF66CD00"/>
        <bgColor indexed="64"/>
      </patternFill>
    </fill>
    <fill>
      <patternFill patternType="solid">
        <fgColor rgb="FF85C17E"/>
        <bgColor indexed="64"/>
      </patternFill>
    </fill>
    <fill>
      <patternFill patternType="solid">
        <fgColor rgb="FF919191"/>
        <bgColor indexed="64"/>
      </patternFill>
    </fill>
    <fill>
      <patternFill patternType="solid">
        <fgColor rgb="FF458B00"/>
        <bgColor indexed="64"/>
      </patternFill>
    </fill>
    <fill>
      <patternFill patternType="solid">
        <fgColor rgb="FF57D53B"/>
        <bgColor indexed="64"/>
      </patternFill>
    </fill>
    <fill>
      <patternFill patternType="solid">
        <fgColor rgb="FF8F8F8F"/>
        <bgColor indexed="64"/>
      </patternFill>
    </fill>
    <fill>
      <patternFill patternType="solid">
        <fgColor rgb="FF467129"/>
        <bgColor indexed="64"/>
      </patternFill>
    </fill>
    <fill>
      <patternFill patternType="solid">
        <fgColor rgb="FF82C46C"/>
        <bgColor indexed="64"/>
      </patternFill>
    </fill>
    <fill>
      <patternFill patternType="solid">
        <fgColor rgb="FF8C8C8C"/>
        <bgColor indexed="64"/>
      </patternFill>
    </fill>
    <fill>
      <patternFill patternType="solid">
        <fgColor rgb="FF00FF7F"/>
        <bgColor indexed="64"/>
      </patternFill>
    </fill>
    <fill>
      <patternFill patternType="solid">
        <fgColor rgb="FF679F5A"/>
        <bgColor indexed="64"/>
      </patternFill>
    </fill>
    <fill>
      <patternFill patternType="solid">
        <fgColor rgb="FF8A8A8A"/>
        <bgColor indexed="64"/>
      </patternFill>
    </fill>
    <fill>
      <patternFill patternType="solid">
        <fgColor rgb="FF54F98D"/>
        <bgColor indexed="64"/>
      </patternFill>
    </fill>
    <fill>
      <patternFill patternType="solid">
        <fgColor rgb="FF3A9D23"/>
        <bgColor indexed="64"/>
      </patternFill>
    </fill>
    <fill>
      <patternFill patternType="solid">
        <fgColor rgb="FF888888"/>
        <bgColor indexed="64"/>
      </patternFill>
    </fill>
    <fill>
      <patternFill patternType="solid">
        <fgColor rgb="FF54FF9F"/>
        <bgColor indexed="64"/>
      </patternFill>
    </fill>
    <fill>
      <patternFill patternType="solid">
        <fgColor rgb="FF1B4F08"/>
        <bgColor indexed="64"/>
      </patternFill>
    </fill>
    <fill>
      <patternFill patternType="solid">
        <fgColor rgb="FF878787"/>
        <bgColor indexed="64"/>
      </patternFill>
    </fill>
    <fill>
      <patternFill patternType="solid">
        <fgColor rgb="FF00FE7E"/>
        <bgColor indexed="64"/>
      </patternFill>
    </fill>
    <fill>
      <patternFill patternType="solid">
        <fgColor rgb="FF2B3D26"/>
        <bgColor indexed="64"/>
      </patternFill>
    </fill>
    <fill>
      <patternFill patternType="solid">
        <fgColor rgb="FF858585"/>
        <bgColor indexed="64"/>
      </patternFill>
    </fill>
    <fill>
      <patternFill patternType="solid">
        <fgColor rgb="FFB2BEB5"/>
        <bgColor indexed="64"/>
      </patternFill>
    </fill>
    <fill>
      <patternFill patternType="solid">
        <fgColor rgb="FFB0F2B6"/>
        <bgColor indexed="64"/>
      </patternFill>
    </fill>
    <fill>
      <patternFill patternType="solid">
        <fgColor rgb="FF848484"/>
        <bgColor indexed="64"/>
      </patternFill>
    </fill>
    <fill>
      <patternFill patternType="solid">
        <fgColor rgb="FF4EEE94"/>
        <bgColor indexed="64"/>
      </patternFill>
    </fill>
    <fill>
      <patternFill patternType="solid">
        <fgColor rgb="FF01D758"/>
        <bgColor indexed="64"/>
      </patternFill>
    </fill>
    <fill>
      <patternFill patternType="solid">
        <fgColor rgb="FF828282"/>
        <bgColor indexed="64"/>
      </patternFill>
    </fill>
    <fill>
      <patternFill patternType="solid">
        <fgColor rgb="FF70DB93"/>
        <bgColor indexed="64"/>
      </patternFill>
    </fill>
    <fill>
      <patternFill patternType="solid">
        <fgColor rgb="FF16B84E"/>
        <bgColor indexed="64"/>
      </patternFill>
    </fill>
    <fill>
      <patternFill patternType="solid">
        <fgColor rgb="FF7F7F7F"/>
        <bgColor indexed="64"/>
      </patternFill>
    </fill>
    <fill>
      <patternFill patternType="solid">
        <fgColor rgb="FF00EE76"/>
        <bgColor indexed="64"/>
      </patternFill>
    </fill>
    <fill>
      <patternFill patternType="solid">
        <fgColor rgb="FF689D71"/>
        <bgColor indexed="64"/>
      </patternFill>
    </fill>
    <fill>
      <patternFill patternType="solid">
        <fgColor rgb="FF7D7D7D"/>
        <bgColor indexed="64"/>
      </patternFill>
    </fill>
    <fill>
      <patternFill patternType="solid">
        <fgColor rgb="FF43CD80"/>
        <bgColor indexed="64"/>
      </patternFill>
    </fill>
    <fill>
      <patternFill patternType="solid">
        <fgColor rgb="FF27A64C"/>
        <bgColor indexed="64"/>
      </patternFill>
    </fill>
    <fill>
      <patternFill patternType="solid">
        <fgColor rgb="FF7A7A7A"/>
        <bgColor indexed="64"/>
      </patternFill>
    </fill>
    <fill>
      <patternFill patternType="solid">
        <fgColor rgb="FF00CD66"/>
        <bgColor indexed="64"/>
      </patternFill>
    </fill>
    <fill>
      <patternFill patternType="solid">
        <fgColor rgb="FF355E3B"/>
        <bgColor indexed="64"/>
      </patternFill>
    </fill>
    <fill>
      <patternFill patternType="solid">
        <fgColor rgb="FF787878"/>
        <bgColor indexed="64"/>
      </patternFill>
    </fill>
    <fill>
      <patternFill patternType="solid">
        <fgColor rgb="FF3CB371"/>
        <bgColor indexed="64"/>
      </patternFill>
    </fill>
    <fill>
      <patternFill patternType="solid">
        <fgColor rgb="FF00561B"/>
        <bgColor indexed="64"/>
      </patternFill>
    </fill>
    <fill>
      <patternFill patternType="solid">
        <fgColor rgb="FF777777"/>
        <bgColor indexed="64"/>
      </patternFill>
    </fill>
    <fill>
      <patternFill patternType="solid">
        <fgColor rgb="FF4CA66B"/>
        <bgColor indexed="64"/>
      </patternFill>
    </fill>
    <fill>
      <patternFill patternType="solid">
        <fgColor rgb="FF18391E"/>
        <bgColor indexed="64"/>
      </patternFill>
    </fill>
    <fill>
      <patternFill patternType="solid">
        <fgColor rgb="FF757575"/>
        <bgColor indexed="64"/>
      </patternFill>
    </fill>
    <fill>
      <patternFill patternType="solid">
        <fgColor rgb="FF1FA055"/>
        <bgColor indexed="64"/>
      </patternFill>
    </fill>
    <fill>
      <patternFill patternType="solid">
        <fgColor rgb="FFBF3EFF"/>
        <bgColor indexed="64"/>
      </patternFill>
    </fill>
    <fill>
      <patternFill patternType="solid">
        <fgColor rgb="FF737373"/>
        <bgColor indexed="64"/>
      </patternFill>
    </fill>
    <fill>
      <patternFill patternType="solid">
        <fgColor rgb="FF2E8B57"/>
        <bgColor indexed="64"/>
      </patternFill>
    </fill>
    <fill>
      <patternFill patternType="solid">
        <fgColor rgb="FFB23AEE"/>
        <bgColor indexed="64"/>
      </patternFill>
    </fill>
    <fill>
      <patternFill patternType="solid">
        <fgColor rgb="FF707070"/>
        <bgColor indexed="64"/>
      </patternFill>
    </fill>
    <fill>
      <patternFill patternType="solid">
        <fgColor rgb="FF008B45"/>
        <bgColor indexed="64"/>
      </patternFill>
    </fill>
    <fill>
      <patternFill patternType="solid">
        <fgColor rgb="FF9400D3"/>
        <bgColor indexed="64"/>
      </patternFill>
    </fill>
    <fill>
      <patternFill patternType="solid">
        <fgColor rgb="FF6E6E6E"/>
        <bgColor indexed="64"/>
      </patternFill>
    </fill>
    <fill>
      <patternFill patternType="solid">
        <fgColor rgb="FF386F48"/>
        <bgColor indexed="64"/>
      </patternFill>
    </fill>
    <fill>
      <patternFill patternType="solid">
        <fgColor rgb="FF9932CD"/>
        <bgColor indexed="64"/>
      </patternFill>
    </fill>
    <fill>
      <patternFill patternType="solid">
        <fgColor rgb="FF6B6B6B"/>
        <bgColor indexed="64"/>
      </patternFill>
    </fill>
    <fill>
      <patternFill patternType="solid">
        <fgColor rgb="FF00622D"/>
        <bgColor indexed="64"/>
      </patternFill>
    </fill>
    <fill>
      <patternFill patternType="solid">
        <fgColor rgb="FF9A32CD"/>
        <bgColor indexed="64"/>
      </patternFill>
    </fill>
    <fill>
      <patternFill patternType="solid">
        <fgColor rgb="FF696969"/>
        <bgColor indexed="64"/>
      </patternFill>
    </fill>
    <fill>
      <patternFill patternType="solid">
        <fgColor rgb="FF175732"/>
        <bgColor indexed="64"/>
      </patternFill>
    </fill>
    <fill>
      <patternFill patternType="solid">
        <fgColor rgb="FF9932CC"/>
        <bgColor indexed="64"/>
      </patternFill>
    </fill>
    <fill>
      <patternFill patternType="solid">
        <fgColor rgb="FF666666"/>
        <bgColor indexed="64"/>
      </patternFill>
    </fill>
    <fill>
      <patternFill patternType="solid">
        <fgColor rgb="FF095228"/>
        <bgColor indexed="64"/>
      </patternFill>
    </fill>
    <fill>
      <patternFill patternType="solid">
        <fgColor rgb="FF884DA7"/>
        <bgColor indexed="64"/>
      </patternFill>
    </fill>
    <fill>
      <patternFill patternType="solid">
        <fgColor rgb="FF636363"/>
        <bgColor indexed="64"/>
      </patternFill>
    </fill>
    <fill>
      <patternFill patternType="solid">
        <fgColor rgb="FF173620"/>
        <bgColor indexed="64"/>
      </patternFill>
    </fill>
    <fill>
      <patternFill patternType="solid">
        <fgColor rgb="FF68228B"/>
        <bgColor indexed="64"/>
      </patternFill>
    </fill>
    <fill>
      <patternFill patternType="solid">
        <fgColor rgb="FF616161"/>
        <bgColor indexed="64"/>
      </patternFill>
    </fill>
    <fill>
      <patternFill patternType="solid">
        <fgColor rgb="FF003118"/>
        <bgColor indexed="64"/>
      </patternFill>
    </fill>
    <fill>
      <patternFill patternType="solid">
        <fgColor rgb="FF120D16"/>
        <bgColor indexed="64"/>
      </patternFill>
    </fill>
    <fill>
      <patternFill patternType="solid">
        <fgColor rgb="FFA020F0"/>
        <bgColor indexed="64"/>
      </patternFill>
    </fill>
    <fill>
      <patternFill patternType="solid">
        <fgColor rgb="FF5E5E5E"/>
        <bgColor indexed="64"/>
      </patternFill>
    </fill>
    <fill>
      <patternFill patternType="solid">
        <fgColor rgb="FFFFB90F"/>
        <bgColor indexed="64"/>
      </patternFill>
    </fill>
    <fill>
      <patternFill patternType="solid">
        <fgColor rgb="FF9966CC"/>
        <bgColor indexed="64"/>
      </patternFill>
    </fill>
    <fill>
      <patternFill patternType="solid">
        <fgColor rgb="FF5C5C5C"/>
        <bgColor indexed="64"/>
      </patternFill>
    </fill>
    <fill>
      <patternFill patternType="solid">
        <fgColor rgb="FFFFC125"/>
        <bgColor indexed="64"/>
      </patternFill>
    </fill>
    <fill>
      <patternFill patternType="solid">
        <fgColor rgb="FF8806CE"/>
        <bgColor indexed="64"/>
      </patternFill>
    </fill>
    <fill>
      <patternFill patternType="solid">
        <fgColor rgb="FF595959"/>
        <bgColor indexed="64"/>
      </patternFill>
    </fill>
    <fill>
      <patternFill patternType="solid">
        <fgColor rgb="FFCDC0B0"/>
        <bgColor indexed="64"/>
      </patternFill>
    </fill>
    <fill>
      <patternFill patternType="solid">
        <fgColor rgb="FF551A8B"/>
        <bgColor indexed="64"/>
      </patternFill>
    </fill>
    <fill>
      <patternFill patternType="solid">
        <fgColor rgb="FF575757"/>
        <bgColor indexed="64"/>
      </patternFill>
    </fill>
    <fill>
      <patternFill patternType="solid">
        <fgColor rgb="FFFFC14F"/>
        <bgColor indexed="64"/>
      </patternFill>
    </fill>
    <fill>
      <patternFill patternType="solid">
        <fgColor rgb="FF32174D"/>
        <bgColor indexed="64"/>
      </patternFill>
    </fill>
    <fill>
      <patternFill patternType="solid">
        <fgColor rgb="FF555555"/>
        <bgColor indexed="64"/>
      </patternFill>
    </fill>
    <fill>
      <patternFill patternType="solid">
        <fgColor rgb="FFFFCB60"/>
        <bgColor indexed="64"/>
      </patternFill>
    </fill>
    <fill>
      <patternFill patternType="solid">
        <fgColor rgb="FF2F2140"/>
        <bgColor indexed="64"/>
      </patternFill>
    </fill>
    <fill>
      <patternFill patternType="solid">
        <fgColor rgb="FF545454"/>
        <bgColor indexed="64"/>
      </patternFill>
    </fill>
    <fill>
      <patternFill patternType="solid">
        <fgColor rgb="FFEEC591"/>
        <bgColor indexed="64"/>
      </patternFill>
    </fill>
    <fill>
      <patternFill patternType="solid">
        <fgColor rgb="FFC9A0DC"/>
        <bgColor indexed="64"/>
      </patternFill>
    </fill>
    <fill>
      <patternFill patternType="solid">
        <fgColor rgb="FF525252"/>
        <bgColor indexed="64"/>
      </patternFill>
    </fill>
    <fill>
      <patternFill patternType="solid">
        <fgColor rgb="FFFBC97F"/>
        <bgColor indexed="64"/>
      </patternFill>
    </fill>
    <fill>
      <patternFill patternType="solid">
        <fgColor rgb="FFCFA0E9"/>
        <bgColor indexed="64"/>
      </patternFill>
    </fill>
    <fill>
      <patternFill patternType="solid">
        <fgColor rgb="FF4F4F4F"/>
        <bgColor indexed="64"/>
      </patternFill>
    </fill>
    <fill>
      <patternFill patternType="solid">
        <fgColor rgb="FFEBC79E"/>
        <bgColor indexed="64"/>
      </patternFill>
    </fill>
    <fill>
      <patternFill patternType="solid">
        <fgColor rgb="FFD6CADD"/>
        <bgColor indexed="64"/>
      </patternFill>
    </fill>
    <fill>
      <patternFill patternType="solid">
        <fgColor rgb="FF4D4D4D"/>
        <bgColor indexed="64"/>
      </patternFill>
    </fill>
    <fill>
      <patternFill patternType="solid">
        <fgColor rgb="FFEECFA1"/>
        <bgColor indexed="64"/>
      </patternFill>
    </fill>
    <fill>
      <patternFill patternType="solid">
        <fgColor rgb="FFB666D2"/>
        <bgColor indexed="64"/>
      </patternFill>
    </fill>
    <fill>
      <patternFill patternType="solid">
        <fgColor rgb="FFFFD39B"/>
        <bgColor indexed="64"/>
      </patternFill>
    </fill>
    <fill>
      <patternFill patternType="solid">
        <fgColor rgb="FF401A4C"/>
        <bgColor indexed="64"/>
      </patternFill>
    </fill>
    <fill>
      <patternFill patternType="solid">
        <fgColor theme="4"/>
        <bgColor indexed="64"/>
      </patternFill>
    </fill>
    <fill>
      <patternFill patternType="solid">
        <fgColor rgb="FFF2A068"/>
        <bgColor indexed="64"/>
      </patternFill>
    </fill>
    <fill>
      <patternFill patternType="solid">
        <fgColor theme="5" tint="0.59999389629810485"/>
        <bgColor indexed="64"/>
      </patternFill>
    </fill>
    <fill>
      <patternFill patternType="solid">
        <fgColor theme="0" tint="-4.9989318521683403E-2"/>
        <bgColor indexed="9"/>
      </patternFill>
    </fill>
    <fill>
      <patternFill patternType="solid">
        <fgColor rgb="FFFF66FF"/>
        <bgColor indexed="9"/>
      </patternFill>
    </fill>
    <fill>
      <patternFill patternType="solid">
        <fgColor theme="9" tint="0.59999389629810485"/>
        <bgColor indexed="9"/>
      </patternFill>
    </fill>
    <fill>
      <patternFill patternType="solid">
        <fgColor theme="1"/>
        <bgColor indexed="64"/>
      </patternFill>
    </fill>
    <fill>
      <patternFill patternType="solid">
        <fgColor rgb="FFDDDDFF"/>
        <bgColor indexed="64"/>
      </patternFill>
    </fill>
    <fill>
      <patternFill patternType="solid">
        <fgColor rgb="FFDEFFBD"/>
        <bgColor theme="9"/>
      </patternFill>
    </fill>
    <fill>
      <patternFill patternType="solid">
        <fgColor theme="0"/>
        <bgColor theme="9" tint="0.79998168889431442"/>
      </patternFill>
    </fill>
    <fill>
      <patternFill patternType="gray125">
        <bgColor theme="0" tint="-0.14999847407452621"/>
      </patternFill>
    </fill>
    <fill>
      <patternFill patternType="solid">
        <fgColor rgb="FF0033CC"/>
        <bgColor indexed="64"/>
      </patternFill>
    </fill>
    <fill>
      <patternFill patternType="solid">
        <fgColor theme="9" tint="0.79998168889431442"/>
        <bgColor theme="9" tint="0.79995117038483843"/>
      </patternFill>
    </fill>
    <fill>
      <patternFill patternType="solid">
        <fgColor rgb="FFECECEC"/>
        <bgColor indexed="64"/>
      </patternFill>
    </fill>
    <fill>
      <patternFill patternType="solid">
        <fgColor rgb="FFDB6413"/>
        <bgColor indexed="64"/>
      </patternFill>
    </fill>
    <fill>
      <patternFill patternType="solid">
        <fgColor rgb="FFDB6413"/>
        <bgColor indexed="50"/>
      </patternFill>
    </fill>
  </fills>
  <borders count="388">
    <border>
      <left/>
      <right/>
      <top/>
      <bottom/>
      <diagonal/>
    </border>
    <border>
      <left/>
      <right style="medium">
        <color indexed="64"/>
      </right>
      <top/>
      <bottom style="medium">
        <color indexed="64"/>
      </bottom>
      <diagonal/>
    </border>
    <border>
      <left/>
      <right/>
      <top/>
      <bottom style="medium">
        <color indexed="64"/>
      </bottom>
      <diagonal/>
    </border>
    <border>
      <left style="medium">
        <color auto="1"/>
      </left>
      <right/>
      <top/>
      <bottom style="medium">
        <color auto="1"/>
      </bottom>
      <diagonal/>
    </border>
    <border>
      <left/>
      <right style="medium">
        <color auto="1"/>
      </right>
      <top/>
      <bottom/>
      <diagonal/>
    </border>
    <border>
      <left style="medium">
        <color indexed="64"/>
      </left>
      <right/>
      <top/>
      <bottom/>
      <diagonal/>
    </border>
    <border>
      <left style="medium">
        <color indexed="64"/>
      </left>
      <right style="hair">
        <color indexed="64"/>
      </right>
      <top/>
      <bottom/>
      <diagonal/>
    </border>
    <border>
      <left/>
      <right/>
      <top/>
      <bottom style="mediumDashed">
        <color indexed="64"/>
      </bottom>
      <diagonal/>
    </border>
    <border>
      <left/>
      <right style="medium">
        <color indexed="64"/>
      </right>
      <top style="double">
        <color theme="9" tint="0.39994506668294322"/>
      </top>
      <bottom/>
      <diagonal/>
    </border>
    <border>
      <left/>
      <right/>
      <top style="double">
        <color theme="9" tint="0.39994506668294322"/>
      </top>
      <bottom/>
      <diagonal/>
    </border>
    <border>
      <left style="thin">
        <color auto="1"/>
      </left>
      <right/>
      <top/>
      <bottom/>
      <diagonal/>
    </border>
    <border>
      <left/>
      <right/>
      <top style="hair">
        <color auto="1"/>
      </top>
      <bottom/>
      <diagonal/>
    </border>
    <border>
      <left/>
      <right style="medium">
        <color indexed="64"/>
      </right>
      <top/>
      <bottom style="hair">
        <color auto="1"/>
      </bottom>
      <diagonal/>
    </border>
    <border>
      <left/>
      <right/>
      <top/>
      <bottom style="hair">
        <color auto="1"/>
      </bottom>
      <diagonal/>
    </border>
    <border>
      <left style="hair">
        <color indexed="64"/>
      </left>
      <right/>
      <top/>
      <bottom/>
      <diagonal/>
    </border>
    <border>
      <left/>
      <right style="medium">
        <color indexed="64"/>
      </right>
      <top style="medium">
        <color auto="1"/>
      </top>
      <bottom/>
      <diagonal/>
    </border>
    <border>
      <left/>
      <right/>
      <top style="medium">
        <color auto="1"/>
      </top>
      <bottom/>
      <diagonal/>
    </border>
    <border>
      <left style="medium">
        <color indexed="64"/>
      </left>
      <right/>
      <top style="medium">
        <color indexed="64"/>
      </top>
      <bottom/>
      <diagonal/>
    </border>
    <border>
      <left style="mediumDashed">
        <color auto="1"/>
      </left>
      <right/>
      <top/>
      <bottom/>
      <diagonal/>
    </border>
    <border>
      <left/>
      <right/>
      <top style="hair">
        <color theme="9" tint="0.39994506668294322"/>
      </top>
      <bottom style="hair">
        <color theme="9" tint="0.39994506668294322"/>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bottom style="hair">
        <color indexed="64"/>
      </bottom>
      <diagonal/>
    </border>
    <border>
      <left style="medium">
        <color auto="1"/>
      </left>
      <right/>
      <top style="double">
        <color theme="9" tint="0.39994506668294322"/>
      </top>
      <bottom/>
      <diagonal/>
    </border>
    <border>
      <left/>
      <right style="thin">
        <color auto="1"/>
      </right>
      <top style="hair">
        <color theme="9" tint="0.59996337778862885"/>
      </top>
      <bottom style="hair">
        <color theme="9" tint="0.59996337778862885"/>
      </bottom>
      <diagonal/>
    </border>
    <border>
      <left/>
      <right style="thin">
        <color indexed="64"/>
      </right>
      <top/>
      <bottom style="hair">
        <color indexed="64"/>
      </bottom>
      <diagonal/>
    </border>
    <border>
      <left/>
      <right style="thin">
        <color auto="1"/>
      </right>
      <top style="double">
        <color theme="9" tint="0.39994506668294322"/>
      </top>
      <bottom/>
      <diagonal/>
    </border>
    <border>
      <left style="double">
        <color theme="9" tint="0.39994506668294322"/>
      </left>
      <right style="double">
        <color theme="9" tint="0.39994506668294322"/>
      </right>
      <top style="double">
        <color theme="9" tint="0.39994506668294322"/>
      </top>
      <bottom style="double">
        <color theme="9" tint="0.39994506668294322"/>
      </bottom>
      <diagonal/>
    </border>
    <border>
      <left style="medium">
        <color indexed="64"/>
      </left>
      <right style="double">
        <color theme="9" tint="0.39994506668294322"/>
      </right>
      <top style="double">
        <color theme="9" tint="0.39994506668294322"/>
      </top>
      <bottom style="double">
        <color theme="9" tint="0.39994506668294322"/>
      </bottom>
      <diagonal/>
    </border>
    <border>
      <left/>
      <right style="hair">
        <color auto="1"/>
      </right>
      <top/>
      <bottom style="hair">
        <color auto="1"/>
      </bottom>
      <diagonal/>
    </border>
    <border>
      <left/>
      <right style="mediumDashed">
        <color auto="1"/>
      </right>
      <top/>
      <bottom style="hair">
        <color auto="1"/>
      </bottom>
      <diagonal/>
    </border>
    <border>
      <left/>
      <right style="mediumDashed">
        <color indexed="64"/>
      </right>
      <top/>
      <bottom/>
      <diagonal/>
    </border>
    <border>
      <left/>
      <right style="hair">
        <color indexed="64"/>
      </right>
      <top/>
      <bottom/>
      <diagonal/>
    </border>
    <border>
      <left/>
      <right/>
      <top style="mediumDashed">
        <color indexed="64"/>
      </top>
      <bottom/>
      <diagonal/>
    </border>
    <border>
      <left style="mediumDashed">
        <color auto="1"/>
      </left>
      <right/>
      <top/>
      <bottom style="mediumDashed">
        <color auto="1"/>
      </bottom>
      <diagonal/>
    </border>
    <border>
      <left style="mediumDashed">
        <color indexed="64"/>
      </left>
      <right/>
      <top style="mediumDashed">
        <color indexed="64"/>
      </top>
      <bottom/>
      <diagonal/>
    </border>
    <border>
      <left style="hair">
        <color auto="1"/>
      </left>
      <right style="hair">
        <color indexed="64"/>
      </right>
      <top/>
      <bottom style="hair">
        <color auto="1"/>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style="medium">
        <color auto="1"/>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medium">
        <color indexed="64"/>
      </right>
      <top style="hair">
        <color theme="9" tint="0.39994506668294322"/>
      </top>
      <bottom style="hair">
        <color theme="9" tint="0.39994506668294322"/>
      </bottom>
      <diagonal/>
    </border>
    <border>
      <left style="hair">
        <color theme="9" tint="0.39994506668294322"/>
      </left>
      <right/>
      <top style="hair">
        <color theme="9" tint="0.39994506668294322"/>
      </top>
      <bottom style="hair">
        <color theme="9" tint="0.39994506668294322"/>
      </bottom>
      <diagonal/>
    </border>
    <border>
      <left/>
      <right/>
      <top/>
      <bottom style="thin">
        <color theme="9" tint="0.39997558519241921"/>
      </bottom>
      <diagonal/>
    </border>
    <border>
      <left/>
      <right style="hair">
        <color indexed="64"/>
      </right>
      <top/>
      <bottom style="thin">
        <color theme="9" tint="0.39997558519241921"/>
      </bottom>
      <diagonal/>
    </border>
    <border>
      <left style="hair">
        <color indexed="64"/>
      </left>
      <right/>
      <top/>
      <bottom style="thin">
        <color theme="9" tint="0.39997558519241921"/>
      </bottom>
      <diagonal/>
    </border>
    <border>
      <left style="hair">
        <color theme="9" tint="0.39994506668294322"/>
      </left>
      <right/>
      <top/>
      <bottom style="hair">
        <color theme="9" tint="0.39988402966399123"/>
      </bottom>
      <diagonal/>
    </border>
    <border>
      <left style="hair">
        <color auto="1"/>
      </left>
      <right/>
      <top/>
      <bottom style="hair">
        <color auto="1"/>
      </bottom>
      <diagonal/>
    </border>
    <border>
      <left/>
      <right/>
      <top style="thin">
        <color theme="9" tint="0.39997558519241921"/>
      </top>
      <bottom style="thin">
        <color theme="9" tint="0.39997558519241921"/>
      </bottom>
      <diagonal/>
    </border>
    <border>
      <left style="hair">
        <color theme="9" tint="0.39994506668294322"/>
      </left>
      <right style="hair">
        <color theme="9" tint="0.39994506668294322"/>
      </right>
      <top/>
      <bottom style="hair">
        <color theme="9" tint="0.39991454817346722"/>
      </bottom>
      <diagonal/>
    </border>
    <border>
      <left/>
      <right style="hair">
        <color indexed="64"/>
      </right>
      <top style="hair">
        <color indexed="64"/>
      </top>
      <bottom/>
      <diagonal/>
    </border>
    <border>
      <left/>
      <right style="hair">
        <color indexed="64"/>
      </right>
      <top style="double">
        <color theme="9" tint="0.39994506668294322"/>
      </top>
      <bottom/>
      <diagonal/>
    </border>
    <border>
      <left style="medium">
        <color indexed="64"/>
      </left>
      <right/>
      <top style="hair">
        <color auto="1"/>
      </top>
      <bottom/>
      <diagonal/>
    </border>
    <border>
      <left/>
      <right style="medium">
        <color indexed="64"/>
      </right>
      <top/>
      <bottom style="mediumDashed">
        <color indexed="64"/>
      </bottom>
      <diagonal/>
    </border>
    <border>
      <left style="medium">
        <color indexed="64"/>
      </left>
      <right/>
      <top/>
      <bottom style="mediumDashed">
        <color indexed="64"/>
      </bottom>
      <diagonal/>
    </border>
    <border>
      <left style="medium">
        <color indexed="64"/>
      </left>
      <right style="hair">
        <color indexed="64"/>
      </right>
      <top style="double">
        <color theme="9" tint="0.39994506668294322"/>
      </top>
      <bottom/>
      <diagonal/>
    </border>
    <border>
      <left style="thin">
        <color auto="1"/>
      </left>
      <right/>
      <top style="double">
        <color theme="9" tint="0.39994506668294322"/>
      </top>
      <bottom/>
      <diagonal/>
    </border>
    <border>
      <left style="medium">
        <color indexed="64"/>
      </left>
      <right style="hair">
        <color auto="1"/>
      </right>
      <top/>
      <bottom style="hair">
        <color auto="1"/>
      </bottom>
      <diagonal/>
    </border>
    <border>
      <left style="thin">
        <color auto="1"/>
      </left>
      <right/>
      <top/>
      <bottom style="hair">
        <color indexed="64"/>
      </bottom>
      <diagonal/>
    </border>
    <border>
      <left style="medium">
        <color indexed="64"/>
      </left>
      <right style="hair">
        <color indexed="64"/>
      </right>
      <top style="hair">
        <color theme="9" tint="0.39991454817346722"/>
      </top>
      <bottom style="hair">
        <color theme="9" tint="0.39991454817346722"/>
      </bottom>
      <diagonal/>
    </border>
    <border>
      <left style="thin">
        <color indexed="64"/>
      </left>
      <right/>
      <top/>
      <bottom style="thin">
        <color theme="9" tint="0.39997558519241921"/>
      </bottom>
      <diagonal/>
    </border>
    <border>
      <left style="hair">
        <color theme="9" tint="0.39994506668294322"/>
      </left>
      <right/>
      <top/>
      <bottom style="hair">
        <color theme="9" tint="0.39991454817346722"/>
      </bottom>
      <diagonal/>
    </border>
    <border>
      <left style="medium">
        <color indexed="64"/>
      </left>
      <right style="hair">
        <color theme="9" tint="0.39994506668294322"/>
      </right>
      <top/>
      <bottom style="hair">
        <color theme="9" tint="0.39991454817346722"/>
      </bottom>
      <diagonal/>
    </border>
    <border>
      <left/>
      <right/>
      <top/>
      <bottom style="double">
        <color theme="9" tint="0.39994506668294322"/>
      </bottom>
      <diagonal/>
    </border>
    <border>
      <left style="medium">
        <color indexed="64"/>
      </left>
      <right/>
      <top/>
      <bottom style="thin">
        <color theme="9" tint="0.39997558519241921"/>
      </bottom>
      <diagonal/>
    </border>
    <border>
      <left/>
      <right style="hair">
        <color indexed="64"/>
      </right>
      <top style="hair">
        <color theme="9" tint="0.39991454817346722"/>
      </top>
      <bottom style="hair">
        <color theme="9" tint="0.39991454817346722"/>
      </bottom>
      <diagonal/>
    </border>
    <border>
      <left style="hair">
        <color indexed="64"/>
      </left>
      <right style="hair">
        <color indexed="64"/>
      </right>
      <top style="double">
        <color theme="9" tint="0.39994506668294322"/>
      </top>
      <bottom/>
      <diagonal/>
    </border>
    <border>
      <left style="medium">
        <color indexed="64"/>
      </left>
      <right/>
      <top style="hair">
        <color theme="9" tint="0.39994506668294322"/>
      </top>
      <bottom style="hair">
        <color theme="9" tint="0.39994506668294322"/>
      </bottom>
      <diagonal/>
    </border>
    <border>
      <left style="hair">
        <color theme="9" tint="0.39991454817346722"/>
      </left>
      <right style="hair">
        <color theme="9" tint="0.39994506668294322"/>
      </right>
      <top style="hair">
        <color theme="9" tint="0.39994506668294322"/>
      </top>
      <bottom style="hair">
        <color theme="9" tint="0.39994506668294322"/>
      </bottom>
      <diagonal/>
    </border>
    <border>
      <left style="hair">
        <color indexed="64"/>
      </left>
      <right/>
      <top style="hair">
        <color theme="9" tint="0.39994506668294322"/>
      </top>
      <bottom style="hair">
        <color theme="9" tint="0.39994506668294322"/>
      </bottom>
      <diagonal/>
    </border>
    <border>
      <left style="hair">
        <color indexed="64"/>
      </left>
      <right style="hair">
        <color indexed="64"/>
      </right>
      <top style="hair">
        <color theme="9" tint="0.39994506668294322"/>
      </top>
      <bottom style="hair">
        <color theme="9" tint="0.39994506668294322"/>
      </bottom>
      <diagonal/>
    </border>
    <border>
      <left/>
      <right style="hair">
        <color indexed="64"/>
      </right>
      <top style="hair">
        <color theme="9" tint="0.39994506668294322"/>
      </top>
      <bottom style="hair">
        <color theme="9" tint="0.39994506668294322"/>
      </bottom>
      <diagonal/>
    </border>
    <border>
      <left style="hair">
        <color theme="9" tint="0.39991454817346722"/>
      </left>
      <right style="hair">
        <color theme="9" tint="0.39994506668294322"/>
      </right>
      <top/>
      <bottom style="thin">
        <color theme="9" tint="0.39997558519241921"/>
      </bottom>
      <diagonal/>
    </border>
    <border>
      <left/>
      <right/>
      <top style="thin">
        <color theme="9" tint="0.39997558519241921"/>
      </top>
      <bottom/>
      <diagonal/>
    </border>
    <border>
      <left/>
      <right/>
      <top style="hair">
        <color auto="1"/>
      </top>
      <bottom style="hair">
        <color theme="9" tint="0.39994506668294322"/>
      </bottom>
      <diagonal/>
    </border>
    <border>
      <left/>
      <right/>
      <top style="hair">
        <color theme="9" tint="0.39985351115451523"/>
      </top>
      <bottom style="hair">
        <color theme="9" tint="0.39985351115451523"/>
      </bottom>
      <diagonal/>
    </border>
    <border>
      <left/>
      <right/>
      <top/>
      <bottom style="hair">
        <color theme="9" tint="0.59996337778862885"/>
      </bottom>
      <diagonal/>
    </border>
    <border>
      <left/>
      <right/>
      <top style="hair">
        <color indexed="64"/>
      </top>
      <bottom style="hair">
        <color theme="9" tint="0.39985351115451523"/>
      </bottom>
      <diagonal/>
    </border>
    <border>
      <left/>
      <right/>
      <top/>
      <bottom style="double">
        <color auto="1"/>
      </bottom>
      <diagonal/>
    </border>
    <border>
      <left style="hair">
        <color indexed="64"/>
      </left>
      <right/>
      <top style="double">
        <color theme="9" tint="0.39994506668294322"/>
      </top>
      <bottom/>
      <diagonal/>
    </border>
    <border>
      <left/>
      <right/>
      <top style="double">
        <color theme="9" tint="0.39994506668294322"/>
      </top>
      <bottom style="hair">
        <color auto="1"/>
      </bottom>
      <diagonal/>
    </border>
    <border>
      <left/>
      <right/>
      <top style="double">
        <color auto="1"/>
      </top>
      <bottom/>
      <diagonal/>
    </border>
    <border>
      <left/>
      <right/>
      <top style="hair">
        <color theme="9" tint="0.39991454817346722"/>
      </top>
      <bottom style="hair">
        <color theme="9" tint="0.39991454817346722"/>
      </bottom>
      <diagonal/>
    </border>
    <border>
      <left/>
      <right/>
      <top style="hair">
        <color theme="9" tint="0.39994506668294322"/>
      </top>
      <bottom/>
      <diagonal/>
    </border>
    <border>
      <left/>
      <right style="medium">
        <color indexed="64"/>
      </right>
      <top style="hair">
        <color theme="9" tint="0.39994506668294322"/>
      </top>
      <bottom/>
      <diagonal/>
    </border>
    <border>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medium">
        <color indexed="64"/>
      </right>
      <top style="hair">
        <color indexed="64"/>
      </top>
      <bottom/>
      <diagonal/>
    </border>
    <border>
      <left style="hair">
        <color theme="9" tint="0.39991454817346722"/>
      </left>
      <right style="hair">
        <color theme="9" tint="0.39991454817346722"/>
      </right>
      <top style="double">
        <color theme="9" tint="0.39994506668294322"/>
      </top>
      <bottom/>
      <diagonal/>
    </border>
    <border>
      <left style="hair">
        <color theme="9" tint="0.39991454817346722"/>
      </left>
      <right style="hair">
        <color theme="9" tint="0.39991454817346722"/>
      </right>
      <top/>
      <bottom style="hair">
        <color auto="1"/>
      </bottom>
      <diagonal/>
    </border>
    <border>
      <left style="hair">
        <color theme="9" tint="0.39991454817346722"/>
      </left>
      <right style="hair">
        <color theme="9" tint="0.39991454817346722"/>
      </right>
      <top/>
      <bottom style="thin">
        <color theme="9" tint="0.39997558519241921"/>
      </bottom>
      <diagonal/>
    </border>
    <border>
      <left/>
      <right style="hair">
        <color theme="9" tint="0.39985351115451523"/>
      </right>
      <top/>
      <bottom/>
      <diagonal/>
    </border>
    <border>
      <left/>
      <right style="hair">
        <color theme="9" tint="0.39985351115451523"/>
      </right>
      <top/>
      <bottom style="hair">
        <color auto="1"/>
      </bottom>
      <diagonal/>
    </border>
    <border>
      <left/>
      <right style="hair">
        <color theme="9" tint="0.39985351115451523"/>
      </right>
      <top style="hair">
        <color theme="9" tint="0.39988402966399123"/>
      </top>
      <bottom style="hair">
        <color theme="9" tint="0.39988402966399123"/>
      </bottom>
      <diagonal/>
    </border>
    <border>
      <left style="thin">
        <color theme="9" tint="0.39991454817346722"/>
      </left>
      <right/>
      <top style="double">
        <color theme="9" tint="0.39994506668294322"/>
      </top>
      <bottom/>
      <diagonal/>
    </border>
    <border>
      <left style="thin">
        <color theme="9" tint="0.39991454817346722"/>
      </left>
      <right/>
      <top/>
      <bottom style="hair">
        <color auto="1"/>
      </bottom>
      <diagonal/>
    </border>
    <border>
      <left style="thin">
        <color theme="9" tint="0.39991454817346722"/>
      </left>
      <right/>
      <top style="hair">
        <color theme="9" tint="0.39991454817346722"/>
      </top>
      <bottom style="hair">
        <color theme="9" tint="0.39991454817346722"/>
      </bottom>
      <diagonal/>
    </border>
    <border>
      <left style="mediumDashed">
        <color indexed="64"/>
      </left>
      <right style="hair">
        <color indexed="64"/>
      </right>
      <top style="mediumDashed">
        <color indexed="64"/>
      </top>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diagonal/>
    </border>
    <border>
      <left/>
      <right/>
      <top style="medium">
        <color theme="0"/>
      </top>
      <bottom/>
      <diagonal/>
    </border>
    <border>
      <left/>
      <right style="medium">
        <color theme="0"/>
      </right>
      <top/>
      <bottom/>
      <diagonal/>
    </border>
    <border>
      <left/>
      <right/>
      <top/>
      <bottom style="medium">
        <color theme="0"/>
      </bottom>
      <diagonal/>
    </border>
    <border>
      <left/>
      <right style="medium">
        <color theme="0"/>
      </right>
      <top/>
      <bottom style="medium">
        <color theme="0"/>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theme="9" tint="0.39991454817346722"/>
      </top>
      <bottom style="thin">
        <color theme="9" tint="0.39991454817346722"/>
      </bottom>
      <diagonal/>
    </border>
    <border>
      <left/>
      <right/>
      <top style="hair">
        <color theme="9"/>
      </top>
      <bottom style="hair">
        <color theme="9"/>
      </bottom>
      <diagonal/>
    </border>
    <border>
      <left style="hair">
        <color indexed="64"/>
      </left>
      <right/>
      <top/>
      <bottom style="thin">
        <color indexed="64"/>
      </bottom>
      <diagonal/>
    </border>
    <border>
      <left/>
      <right style="mediumDashed">
        <color auto="1"/>
      </right>
      <top style="thin">
        <color auto="1"/>
      </top>
      <bottom/>
      <diagonal/>
    </border>
    <border>
      <left/>
      <right/>
      <top style="thin">
        <color auto="1"/>
      </top>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top/>
      <bottom style="thin">
        <color indexed="64"/>
      </bottom>
      <diagonal/>
    </border>
    <border>
      <left/>
      <right/>
      <top/>
      <bottom style="double">
        <color theme="9" tint="0.39988402966399123"/>
      </bottom>
      <diagonal/>
    </border>
    <border>
      <left/>
      <right/>
      <top style="double">
        <color theme="0" tint="-0.499984740745262"/>
      </top>
      <bottom/>
      <diagonal/>
    </border>
    <border>
      <left/>
      <right/>
      <top style="double">
        <color theme="9" tint="0.39988402966399123"/>
      </top>
      <bottom/>
      <diagonal/>
    </border>
    <border>
      <left/>
      <right/>
      <top/>
      <bottom style="hair">
        <color theme="9" tint="0.39994506668294322"/>
      </bottom>
      <diagonal/>
    </border>
    <border>
      <left/>
      <right/>
      <top/>
      <bottom style="hair">
        <color theme="9" tint="0.39988402966399123"/>
      </bottom>
      <diagonal/>
    </border>
    <border>
      <left/>
      <right/>
      <top style="dotted">
        <color indexed="64"/>
      </top>
      <bottom/>
      <diagonal/>
    </border>
    <border>
      <left/>
      <right/>
      <top style="thin">
        <color indexed="64"/>
      </top>
      <bottom style="thin">
        <color indexed="64"/>
      </bottom>
      <diagonal/>
    </border>
    <border>
      <left style="thick">
        <color rgb="FF0000FF"/>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7030A0"/>
      </left>
      <right style="thin">
        <color rgb="FF7030A0"/>
      </right>
      <top style="thin">
        <color rgb="FF7030A0"/>
      </top>
      <bottom style="thin">
        <color rgb="FF7030A0"/>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medium">
        <color auto="1"/>
      </top>
      <bottom style="thin">
        <color indexed="64"/>
      </bottom>
      <diagonal/>
    </border>
    <border>
      <left/>
      <right/>
      <top style="medium">
        <color indexed="64"/>
      </top>
      <bottom style="thin">
        <color indexed="64"/>
      </bottom>
      <diagonal/>
    </border>
    <border>
      <left/>
      <right style="medium">
        <color auto="1"/>
      </right>
      <top style="medium">
        <color auto="1"/>
      </top>
      <bottom style="thin">
        <color auto="1"/>
      </bottom>
      <diagonal/>
    </border>
    <border>
      <left style="medium">
        <color auto="1"/>
      </left>
      <right/>
      <top/>
      <bottom/>
      <diagonal/>
    </border>
    <border>
      <left/>
      <right/>
      <top style="medium">
        <color indexed="64"/>
      </top>
      <bottom/>
      <diagonal/>
    </border>
    <border>
      <left style="thin">
        <color auto="1"/>
      </left>
      <right/>
      <top style="medium">
        <color auto="1"/>
      </top>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hair">
        <color auto="1"/>
      </left>
      <right/>
      <top/>
      <bottom/>
      <diagonal/>
    </border>
    <border>
      <left/>
      <right/>
      <top/>
      <bottom style="dashed">
        <color indexed="64"/>
      </bottom>
      <diagonal/>
    </border>
    <border>
      <left style="hair">
        <color auto="1"/>
      </left>
      <right style="hair">
        <color indexed="64"/>
      </right>
      <top/>
      <bottom style="hair">
        <color auto="1"/>
      </bottom>
      <diagonal/>
    </border>
    <border>
      <left style="medium">
        <color auto="1"/>
      </left>
      <right/>
      <top style="dotted">
        <color indexed="64"/>
      </top>
      <bottom/>
      <diagonal/>
    </border>
    <border>
      <left/>
      <right style="medium">
        <color indexed="64"/>
      </right>
      <top style="dotted">
        <color indexed="64"/>
      </top>
      <bottom/>
      <diagonal/>
    </border>
    <border>
      <left/>
      <right/>
      <top style="thin">
        <color indexed="64"/>
      </top>
      <bottom/>
      <diagonal/>
    </border>
    <border>
      <left/>
      <right/>
      <top style="dashed">
        <color theme="1" tint="0.499984740745262"/>
      </top>
      <bottom/>
      <diagonal/>
    </border>
    <border>
      <left/>
      <right/>
      <top style="dashed">
        <color auto="1"/>
      </top>
      <bottom style="double">
        <color theme="0" tint="-0.34998626667073579"/>
      </bottom>
      <diagonal/>
    </border>
    <border>
      <left style="hair">
        <color indexed="64"/>
      </left>
      <right style="hair">
        <color indexed="64"/>
      </right>
      <top style="double">
        <color theme="0" tint="-0.34998626667073579"/>
      </top>
      <bottom/>
      <diagonal/>
    </border>
    <border>
      <left/>
      <right style="hair">
        <color auto="1"/>
      </right>
      <top style="double">
        <color theme="0" tint="-0.34998626667073579"/>
      </top>
      <bottom/>
      <diagonal/>
    </border>
    <border>
      <left/>
      <right/>
      <top style="double">
        <color theme="0" tint="-0.34998626667073579"/>
      </top>
      <bottom/>
      <diagonal/>
    </border>
    <border>
      <left/>
      <right style="hair">
        <color auto="1"/>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double">
        <color rgb="FFED7D31"/>
      </top>
      <bottom/>
      <diagonal/>
    </border>
    <border>
      <left style="thin">
        <color indexed="64"/>
      </left>
      <right style="medium">
        <color indexed="64"/>
      </right>
      <top style="thin">
        <color indexed="64"/>
      </top>
      <bottom/>
      <diagonal/>
    </border>
    <border>
      <left style="hair">
        <color auto="1"/>
      </left>
      <right style="thin">
        <color indexed="64"/>
      </right>
      <top style="hair">
        <color auto="1"/>
      </top>
      <bottom/>
      <diagonal/>
    </border>
    <border>
      <left style="hair">
        <color auto="1"/>
      </left>
      <right style="thin">
        <color indexed="64"/>
      </right>
      <top/>
      <bottom style="hair">
        <color auto="1"/>
      </bottom>
      <diagonal/>
    </border>
    <border>
      <left/>
      <right style="hair">
        <color indexed="64"/>
      </right>
      <top style="thin">
        <color indexed="64"/>
      </top>
      <bottom/>
      <diagonal/>
    </border>
    <border>
      <left style="hair">
        <color indexed="64"/>
      </left>
      <right/>
      <top style="thin">
        <color indexed="64"/>
      </top>
      <bottom/>
      <diagonal/>
    </border>
    <border>
      <left/>
      <right style="thin">
        <color indexed="64"/>
      </right>
      <top/>
      <bottom style="medium">
        <color auto="1"/>
      </bottom>
      <diagonal/>
    </border>
    <border>
      <left style="hair">
        <color auto="1"/>
      </left>
      <right style="hair">
        <color auto="1"/>
      </right>
      <top style="hair">
        <color auto="1"/>
      </top>
      <bottom style="hair">
        <color auto="1"/>
      </bottom>
      <diagonal/>
    </border>
    <border>
      <left style="hair">
        <color indexed="64"/>
      </left>
      <right/>
      <top style="hair">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thin">
        <color auto="1"/>
      </right>
      <top style="medium">
        <color auto="1"/>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auto="1"/>
      </left>
      <right style="thin">
        <color indexed="64"/>
      </right>
      <top style="medium">
        <color auto="1"/>
      </top>
      <bottom/>
      <diagonal/>
    </border>
    <border>
      <left/>
      <right/>
      <top style="thin">
        <color indexed="64"/>
      </top>
      <bottom/>
      <diagonal/>
    </border>
    <border>
      <left style="thin">
        <color auto="1"/>
      </left>
      <right style="medium">
        <color auto="1"/>
      </right>
      <top style="double">
        <color theme="0" tint="-0.34998626667073579"/>
      </top>
      <bottom/>
      <diagonal/>
    </border>
    <border>
      <left style="thin">
        <color auto="1"/>
      </left>
      <right/>
      <top style="thin">
        <color auto="1"/>
      </top>
      <bottom/>
      <diagonal/>
    </border>
    <border>
      <left/>
      <right style="hair">
        <color auto="1"/>
      </right>
      <top style="dashed">
        <color auto="1"/>
      </top>
      <bottom style="double">
        <color theme="0" tint="-0.34998626667073579"/>
      </bottom>
      <diagonal/>
    </border>
    <border>
      <left style="mediumDashed">
        <color auto="1"/>
      </left>
      <right/>
      <top/>
      <bottom style="double">
        <color theme="0" tint="-0.34998626667073579"/>
      </bottom>
      <diagonal/>
    </border>
    <border>
      <left/>
      <right/>
      <top style="hair">
        <color indexed="64"/>
      </top>
      <bottom/>
      <diagonal/>
    </border>
    <border>
      <left style="hair">
        <color indexed="64"/>
      </left>
      <right style="hair">
        <color indexed="64"/>
      </right>
      <top style="thin">
        <color theme="9" tint="0.39997558519241921"/>
      </top>
      <bottom style="thin">
        <color theme="9" tint="0.39997558519241921"/>
      </bottom>
      <diagonal/>
    </border>
    <border>
      <left style="medium">
        <color indexed="64"/>
      </left>
      <right/>
      <top style="double">
        <color theme="0" tint="-0.499984740745262"/>
      </top>
      <bottom/>
      <diagonal/>
    </border>
    <border>
      <left/>
      <right style="hair">
        <color auto="1"/>
      </right>
      <top style="double">
        <color theme="0" tint="-0.499984740745262"/>
      </top>
      <bottom/>
      <diagonal/>
    </border>
    <border>
      <left style="hair">
        <color indexed="64"/>
      </left>
      <right style="hair">
        <color indexed="64"/>
      </right>
      <top style="double">
        <color theme="0" tint="-0.499984740745262"/>
      </top>
      <bottom/>
      <diagonal/>
    </border>
    <border>
      <left/>
      <right style="medium">
        <color indexed="64"/>
      </right>
      <top style="double">
        <color theme="0" tint="-0.499984740745262"/>
      </top>
      <bottom/>
      <diagonal/>
    </border>
    <border>
      <left style="medium">
        <color indexed="64"/>
      </left>
      <right/>
      <top style="double">
        <color rgb="FFED7D31"/>
      </top>
      <bottom/>
      <diagonal/>
    </border>
    <border>
      <left/>
      <right style="medium">
        <color indexed="64"/>
      </right>
      <top style="double">
        <color rgb="FFED7D31"/>
      </top>
      <bottom/>
      <diagonal/>
    </border>
    <border>
      <left style="hair">
        <color auto="1"/>
      </left>
      <right/>
      <top style="double">
        <color theme="0" tint="-0.499984740745262"/>
      </top>
      <bottom/>
      <diagonal/>
    </border>
    <border>
      <left/>
      <right style="thin">
        <color indexed="64"/>
      </right>
      <top style="thin">
        <color indexed="64"/>
      </top>
      <bottom/>
      <diagonal/>
    </border>
    <border>
      <left style="hair">
        <color indexed="64"/>
      </left>
      <right style="hair">
        <color indexed="64"/>
      </right>
      <top/>
      <bottom style="thin">
        <color theme="9" tint="0.39997558519241921"/>
      </bottom>
      <diagonal/>
    </border>
    <border>
      <left style="medium">
        <color indexed="64"/>
      </left>
      <right/>
      <top/>
      <bottom style="medium">
        <color indexed="64"/>
      </bottom>
      <diagonal/>
    </border>
    <border>
      <left/>
      <right style="medium">
        <color auto="1"/>
      </right>
      <top/>
      <bottom/>
      <diagonal/>
    </border>
    <border>
      <left style="hair">
        <color theme="9" tint="0.39988402966399123"/>
      </left>
      <right style="hair">
        <color theme="9" tint="0.39988402966399123"/>
      </right>
      <top style="hair">
        <color theme="9" tint="0.39988402966399123"/>
      </top>
      <bottom style="hair">
        <color theme="9" tint="0.39988402966399123"/>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left style="medium">
        <color indexed="64"/>
      </left>
      <right style="medium">
        <color auto="1"/>
      </right>
      <top/>
      <bottom/>
      <diagonal/>
    </border>
    <border>
      <left/>
      <right style="mediumDashed">
        <color indexed="64"/>
      </right>
      <top style="mediumDashed">
        <color indexed="64"/>
      </top>
      <bottom/>
      <diagonal/>
    </border>
    <border>
      <left/>
      <right style="mediumDashed">
        <color indexed="64"/>
      </right>
      <top/>
      <bottom style="dashed">
        <color indexed="64"/>
      </bottom>
      <diagonal/>
    </border>
    <border>
      <left/>
      <right style="mediumDashed">
        <color indexed="64"/>
      </right>
      <top/>
      <bottom style="mediumDashed">
        <color indexed="64"/>
      </bottom>
      <diagonal/>
    </border>
    <border>
      <left/>
      <right style="medium">
        <color indexed="64"/>
      </right>
      <top/>
      <bottom style="medium">
        <color indexed="64"/>
      </bottom>
      <diagonal/>
    </border>
    <border>
      <left style="hair">
        <color theme="9" tint="0.39985351115451523"/>
      </left>
      <right style="hair">
        <color theme="9" tint="0.39985351115451523"/>
      </right>
      <top style="hair">
        <color theme="9" tint="0.39985351115451523"/>
      </top>
      <bottom style="hair">
        <color theme="9" tint="0.39985351115451523"/>
      </bottom>
      <diagonal/>
    </border>
    <border>
      <left style="thin">
        <color theme="9" tint="0.39985351115451523"/>
      </left>
      <right style="mediumDashed">
        <color theme="9" tint="0.39985351115451523"/>
      </right>
      <top style="double">
        <color theme="9" tint="0.39988402966399123"/>
      </top>
      <bottom/>
      <diagonal/>
    </border>
    <border>
      <left style="thin">
        <color theme="9" tint="0.39985351115451523"/>
      </left>
      <right style="mediumDashed">
        <color theme="9" tint="0.39985351115451523"/>
      </right>
      <top/>
      <bottom style="double">
        <color theme="9" tint="0.39988402966399123"/>
      </bottom>
      <diagonal/>
    </border>
    <border>
      <left/>
      <right/>
      <top style="thin">
        <color indexed="64"/>
      </top>
      <bottom style="thin">
        <color indexed="64"/>
      </bottom>
      <diagonal/>
    </border>
    <border>
      <left style="hair">
        <color auto="1"/>
      </left>
      <right/>
      <top style="dashed">
        <color indexed="64"/>
      </top>
      <bottom/>
      <diagonal/>
    </border>
    <border>
      <left/>
      <right/>
      <top style="dashed">
        <color indexed="64"/>
      </top>
      <bottom/>
      <diagonal/>
    </border>
    <border>
      <left/>
      <right style="mediumDashed">
        <color auto="1"/>
      </right>
      <top style="dashed">
        <color auto="1"/>
      </top>
      <bottom/>
      <diagonal/>
    </border>
    <border>
      <left style="hair">
        <color auto="1"/>
      </left>
      <right/>
      <top/>
      <bottom style="mediumDashed">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top/>
      <bottom style="thin">
        <color auto="1"/>
      </bottom>
      <diagonal/>
    </border>
    <border>
      <left/>
      <right/>
      <top/>
      <bottom style="thin">
        <color auto="1"/>
      </bottom>
      <diagonal/>
    </border>
    <border>
      <left/>
      <right/>
      <top/>
      <bottom style="double">
        <color theme="9" tint="0.39982299264503923"/>
      </bottom>
      <diagonal/>
    </border>
    <border>
      <left style="hair">
        <color theme="9" tint="0.39994506668294322"/>
      </left>
      <right style="hair">
        <color theme="9" tint="0.39994506668294322"/>
      </right>
      <top style="hair">
        <color theme="9" tint="0.39994506668294322"/>
      </top>
      <bottom style="hair">
        <color theme="9" tint="0.39994506668294322"/>
      </bottom>
      <diagonal/>
    </border>
    <border>
      <left style="mediumDashed">
        <color theme="9" tint="0.39985351115451523"/>
      </left>
      <right/>
      <top/>
      <bottom style="double">
        <color theme="9" tint="0.39988402966399123"/>
      </bottom>
      <diagonal/>
    </border>
    <border>
      <left style="medium">
        <color indexed="64"/>
      </left>
      <right/>
      <top style="dashed">
        <color theme="1" tint="0.499984740745262"/>
      </top>
      <bottom/>
      <diagonal/>
    </border>
    <border>
      <left style="medium">
        <color indexed="64"/>
      </left>
      <right/>
      <top/>
      <bottom style="double">
        <color theme="9" tint="0.39988402966399123"/>
      </bottom>
      <diagonal/>
    </border>
    <border>
      <left style="medium">
        <color indexed="64"/>
      </left>
      <right/>
      <top style="thin">
        <color indexed="64"/>
      </top>
      <bottom/>
      <diagonal/>
    </border>
    <border>
      <left/>
      <right style="hair">
        <color indexed="64"/>
      </right>
      <top style="thin">
        <color indexed="64"/>
      </top>
      <bottom/>
      <diagonal/>
    </border>
    <border>
      <left style="double">
        <color theme="9" tint="0.39994506668294322"/>
      </left>
      <right style="thin">
        <color auto="1"/>
      </right>
      <top style="double">
        <color theme="9" tint="0.39994506668294322"/>
      </top>
      <bottom style="double">
        <color theme="9" tint="0.39994506668294322"/>
      </bottom>
      <diagonal/>
    </border>
    <border>
      <left style="medium">
        <color indexed="64"/>
      </left>
      <right/>
      <top style="hair">
        <color theme="9" tint="0.39991454817346722"/>
      </top>
      <bottom style="hair">
        <color theme="9" tint="0.39991454817346722"/>
      </bottom>
      <diagonal/>
    </border>
    <border>
      <left/>
      <right style="medium">
        <color auto="1"/>
      </right>
      <top style="thin">
        <color auto="1"/>
      </top>
      <bottom/>
      <diagonal/>
    </border>
    <border>
      <left style="medium">
        <color indexed="64"/>
      </left>
      <right style="mediumDashed">
        <color indexed="64"/>
      </right>
      <top/>
      <bottom style="mediumDashed">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theme="9" tint="0.39997558519241921"/>
      </top>
      <bottom style="hair">
        <color theme="9" tint="0.39994506668294322"/>
      </bottom>
      <diagonal/>
    </border>
    <border>
      <left style="hair">
        <color auto="1"/>
      </left>
      <right style="hair">
        <color indexed="64"/>
      </right>
      <top/>
      <bottom style="hair">
        <color auto="1"/>
      </bottom>
      <diagonal/>
    </border>
    <border>
      <left/>
      <right style="double">
        <color theme="9" tint="0.39991454817346722"/>
      </right>
      <top style="double">
        <color theme="9" tint="0.39991454817346722"/>
      </top>
      <bottom style="double">
        <color theme="9" tint="0.39994506668294322"/>
      </bottom>
      <diagonal/>
    </border>
    <border>
      <left style="double">
        <color theme="0" tint="-0.34998626667073579"/>
      </left>
      <right/>
      <top style="double">
        <color theme="0" tint="-0.34998626667073579"/>
      </top>
      <bottom style="double">
        <color theme="0" tint="-0.34998626667073579"/>
      </bottom>
      <diagonal/>
    </border>
    <border>
      <left/>
      <right/>
      <top style="double">
        <color theme="0" tint="-0.34998626667073579"/>
      </top>
      <bottom style="double">
        <color theme="0" tint="-0.34998626667073579"/>
      </bottom>
      <diagonal/>
    </border>
    <border>
      <left/>
      <right style="mediumDashed">
        <color auto="1"/>
      </right>
      <top style="double">
        <color theme="0" tint="-0.34998626667073579"/>
      </top>
      <bottom style="double">
        <color theme="0" tint="-0.34998626667073579"/>
      </bottom>
      <diagonal/>
    </border>
    <border>
      <left style="thin">
        <color theme="0" tint="-0.34998626667073579"/>
      </left>
      <right/>
      <top/>
      <bottom/>
      <diagonal/>
    </border>
    <border>
      <left/>
      <right style="hair">
        <color indexed="64"/>
      </right>
      <top/>
      <bottom style="dashed">
        <color auto="1"/>
      </bottom>
      <diagonal/>
    </border>
    <border>
      <left/>
      <right/>
      <top/>
      <bottom style="double">
        <color theme="0" tint="-0.34998626667073579"/>
      </bottom>
      <diagonal/>
    </border>
    <border>
      <left/>
      <right style="hair">
        <color auto="1"/>
      </right>
      <top/>
      <bottom style="double">
        <color theme="0" tint="-0.34998626667073579"/>
      </bottom>
      <diagonal/>
    </border>
    <border>
      <left style="hair">
        <color indexed="64"/>
      </left>
      <right/>
      <top style="hair">
        <color theme="1" tint="0.499984740745262"/>
      </top>
      <bottom/>
      <diagonal/>
    </border>
    <border>
      <left/>
      <right/>
      <top style="hair">
        <color theme="1" tint="0.499984740745262"/>
      </top>
      <bottom/>
      <diagonal/>
    </border>
    <border>
      <left/>
      <right style="mediumDashed">
        <color auto="1"/>
      </right>
      <top style="hair">
        <color theme="1" tint="0.499984740745262"/>
      </top>
      <bottom/>
      <diagonal/>
    </border>
    <border>
      <left style="medium">
        <color auto="1"/>
      </left>
      <right/>
      <top style="double">
        <color auto="1"/>
      </top>
      <bottom/>
      <diagonal/>
    </border>
    <border>
      <left/>
      <right style="medium">
        <color auto="1"/>
      </right>
      <top style="double">
        <color auto="1"/>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auto="1"/>
      </left>
      <right style="double">
        <color theme="9" tint="0.39991454817346722"/>
      </right>
      <top style="double">
        <color theme="9" tint="0.39991454817346722"/>
      </top>
      <bottom style="double">
        <color theme="9" tint="0.39994506668294322"/>
      </bottom>
      <diagonal/>
    </border>
    <border>
      <left/>
      <right style="medium">
        <color auto="1"/>
      </right>
      <top style="double">
        <color theme="0" tint="-0.34998626667073579"/>
      </top>
      <bottom style="double">
        <color theme="0" tint="-0.34998626667073579"/>
      </bottom>
      <diagonal/>
    </border>
    <border>
      <left/>
      <right style="medium">
        <color auto="1"/>
      </right>
      <top style="double">
        <color theme="0" tint="-0.34998626667073579"/>
      </top>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right style="hair">
        <color auto="1"/>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hair">
        <color indexed="64"/>
      </left>
      <right style="hair">
        <color indexed="64"/>
      </right>
      <top/>
      <bottom style="hair">
        <color auto="1"/>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right/>
      <top style="thin">
        <color indexed="64"/>
      </top>
      <bottom/>
      <diagonal/>
    </border>
    <border>
      <left/>
      <right/>
      <top/>
      <bottom style="thin">
        <color indexed="64"/>
      </bottom>
      <diagonal/>
    </border>
    <border>
      <left style="hair">
        <color indexed="64"/>
      </left>
      <right/>
      <top/>
      <bottom style="hair">
        <color auto="1"/>
      </bottom>
      <diagonal/>
    </border>
    <border>
      <left/>
      <right style="medium">
        <color auto="1"/>
      </right>
      <top style="thin">
        <color auto="1"/>
      </top>
      <bottom/>
      <diagonal/>
    </border>
    <border>
      <left style="double">
        <color auto="1"/>
      </left>
      <right/>
      <top style="double">
        <color auto="1"/>
      </top>
      <bottom/>
      <diagonal/>
    </border>
    <border>
      <left/>
      <right style="double">
        <color auto="1"/>
      </right>
      <top style="double">
        <color auto="1"/>
      </top>
      <bottom/>
      <diagonal/>
    </border>
    <border>
      <left style="double">
        <color indexed="64"/>
      </left>
      <right/>
      <top/>
      <bottom/>
      <diagonal/>
    </border>
    <border>
      <left/>
      <right style="double">
        <color indexed="64"/>
      </right>
      <top/>
      <bottom/>
      <diagonal/>
    </border>
    <border>
      <left style="double">
        <color auto="1"/>
      </left>
      <right/>
      <top/>
      <bottom style="double">
        <color auto="1"/>
      </bottom>
      <diagonal/>
    </border>
    <border>
      <left/>
      <right style="double">
        <color auto="1"/>
      </right>
      <top/>
      <bottom style="double">
        <color auto="1"/>
      </bottom>
      <diagonal/>
    </border>
    <border>
      <left style="thin">
        <color auto="1"/>
      </left>
      <right style="thin">
        <color auto="1"/>
      </right>
      <top/>
      <bottom style="medium">
        <color auto="1"/>
      </bottom>
      <diagonal/>
    </border>
    <border>
      <left style="thin">
        <color indexed="64"/>
      </left>
      <right/>
      <top/>
      <bottom style="medium">
        <color indexed="64"/>
      </bottom>
      <diagonal/>
    </border>
    <border>
      <left style="hair">
        <color indexed="8"/>
      </left>
      <right style="hair">
        <color indexed="8"/>
      </right>
      <top style="hair">
        <color indexed="8"/>
      </top>
      <bottom style="hair">
        <color indexed="8"/>
      </bottom>
      <diagonal/>
    </border>
    <border>
      <left style="thin">
        <color indexed="8"/>
      </left>
      <right style="thin">
        <color auto="1"/>
      </right>
      <top style="medium">
        <color auto="1"/>
      </top>
      <bottom style="thin">
        <color theme="0" tint="-0.24994659260841701"/>
      </bottom>
      <diagonal/>
    </border>
    <border>
      <left style="thin">
        <color auto="1"/>
      </left>
      <right style="thin">
        <color auto="1"/>
      </right>
      <top style="medium">
        <color auto="1"/>
      </top>
      <bottom style="thin">
        <color theme="0" tint="-0.24994659260841701"/>
      </bottom>
      <diagonal/>
    </border>
    <border>
      <left style="thin">
        <color auto="1"/>
      </left>
      <right/>
      <top style="medium">
        <color auto="1"/>
      </top>
      <bottom style="thin">
        <color theme="0" tint="-0.24994659260841701"/>
      </bottom>
      <diagonal/>
    </border>
    <border>
      <left/>
      <right/>
      <top style="medium">
        <color auto="1"/>
      </top>
      <bottom style="thin">
        <color theme="0" tint="-0.24994659260841701"/>
      </bottom>
      <diagonal/>
    </border>
    <border>
      <left/>
      <right style="thin">
        <color auto="1"/>
      </right>
      <top style="medium">
        <color auto="1"/>
      </top>
      <bottom style="thin">
        <color theme="0" tint="-0.24994659260841701"/>
      </bottom>
      <diagonal/>
    </border>
    <border>
      <left style="thin">
        <color indexed="8"/>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right style="thin">
        <color auto="1"/>
      </right>
      <top style="thin">
        <color theme="0" tint="-0.24994659260841701"/>
      </top>
      <bottom style="thin">
        <color theme="1"/>
      </bottom>
      <diagonal/>
    </border>
    <border>
      <left style="thin">
        <color auto="1"/>
      </left>
      <right style="thin">
        <color auto="1"/>
      </right>
      <top style="thin">
        <color theme="0" tint="-0.24994659260841701"/>
      </top>
      <bottom style="thin">
        <color theme="1"/>
      </bottom>
      <diagonal/>
    </border>
    <border>
      <left style="thin">
        <color auto="1"/>
      </left>
      <right/>
      <top style="thin">
        <color theme="0" tint="-0.24994659260841701"/>
      </top>
      <bottom style="thin">
        <color theme="1"/>
      </bottom>
      <diagonal/>
    </border>
    <border>
      <left/>
      <right/>
      <top style="thin">
        <color theme="0" tint="-0.24994659260841701"/>
      </top>
      <bottom style="thin">
        <color theme="1"/>
      </bottom>
      <diagonal/>
    </border>
    <border>
      <left style="hair">
        <color auto="1"/>
      </left>
      <right style="hair">
        <color auto="1"/>
      </right>
      <top style="hair">
        <color auto="1"/>
      </top>
      <bottom style="hair">
        <color auto="1"/>
      </bottom>
      <diagonal/>
    </border>
    <border>
      <left style="mediumDashed">
        <color indexed="64"/>
      </left>
      <right style="thin">
        <color indexed="64"/>
      </right>
      <top style="mediumDashed">
        <color indexed="64"/>
      </top>
      <bottom/>
      <diagonal/>
    </border>
    <border>
      <left style="mediumDashed">
        <color indexed="64"/>
      </left>
      <right style="thin">
        <color indexed="64"/>
      </right>
      <top/>
      <bottom/>
      <diagonal/>
    </border>
    <border>
      <left style="mediumDashed">
        <color indexed="64"/>
      </left>
      <right style="thin">
        <color indexed="64"/>
      </right>
      <top/>
      <bottom style="mediumDashed">
        <color indexed="64"/>
      </bottom>
      <diagonal/>
    </border>
    <border>
      <left/>
      <right style="medium">
        <color auto="1"/>
      </right>
      <top style="hair">
        <color auto="1"/>
      </top>
      <bottom/>
      <diagonal/>
    </border>
    <border>
      <left/>
      <right/>
      <top style="hair">
        <color auto="1"/>
      </top>
      <bottom/>
      <diagonal/>
    </border>
    <border>
      <left/>
      <right style="thin">
        <color auto="1"/>
      </right>
      <top style="thin">
        <color auto="1"/>
      </top>
      <bottom style="thin">
        <color indexed="64"/>
      </bottom>
      <diagonal/>
    </border>
    <border>
      <left/>
      <right/>
      <top style="hair">
        <color indexed="64"/>
      </top>
      <bottom style="hair">
        <color indexed="64"/>
      </bottom>
      <diagonal/>
    </border>
    <border>
      <left/>
      <right style="medium">
        <color auto="1"/>
      </right>
      <top style="hair">
        <color auto="1"/>
      </top>
      <bottom style="hair">
        <color auto="1"/>
      </bottom>
      <diagonal/>
    </border>
    <border>
      <left/>
      <right style="medium">
        <color auto="1"/>
      </right>
      <top style="thin">
        <color indexed="64"/>
      </top>
      <bottom style="thin">
        <color indexed="64"/>
      </bottom>
      <diagonal/>
    </border>
    <border>
      <left/>
      <right style="hair">
        <color indexed="64"/>
      </right>
      <top style="hair">
        <color indexed="64"/>
      </top>
      <bottom/>
      <diagonal/>
    </border>
    <border>
      <left style="hair">
        <color indexed="60"/>
      </left>
      <right style="hair">
        <color indexed="64"/>
      </right>
      <top/>
      <bottom style="hair">
        <color indexed="64"/>
      </bottom>
      <diagonal/>
    </border>
    <border>
      <left style="hair">
        <color auto="1"/>
      </left>
      <right style="hair">
        <color indexed="64"/>
      </right>
      <top/>
      <bottom style="hair">
        <color auto="1"/>
      </bottom>
      <diagonal/>
    </border>
    <border>
      <left style="hair">
        <color indexed="64"/>
      </left>
      <right style="medium">
        <color auto="1"/>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hair">
        <color indexed="64"/>
      </left>
      <right style="hair">
        <color indexed="64"/>
      </right>
      <top style="hair">
        <color auto="1"/>
      </top>
      <bottom/>
      <diagonal/>
    </border>
    <border>
      <left style="hair">
        <color auto="1"/>
      </left>
      <right/>
      <top/>
      <bottom style="hair">
        <color auto="1"/>
      </bottom>
      <diagonal/>
    </border>
    <border>
      <left style="mediumDashed">
        <color indexed="64"/>
      </left>
      <right/>
      <top/>
      <bottom style="medium">
        <color auto="1"/>
      </bottom>
      <diagonal/>
    </border>
    <border>
      <left style="mediumDashed">
        <color auto="1"/>
      </left>
      <right/>
      <top style="hair">
        <color auto="1"/>
      </top>
      <bottom style="thin">
        <color auto="1"/>
      </bottom>
      <diagonal/>
    </border>
    <border>
      <left/>
      <right/>
      <top style="hair">
        <color auto="1"/>
      </top>
      <bottom style="thin">
        <color indexed="64"/>
      </bottom>
      <diagonal/>
    </border>
    <border>
      <left/>
      <right style="mediumDashed">
        <color auto="1"/>
      </right>
      <top style="hair">
        <color auto="1"/>
      </top>
      <bottom style="thin">
        <color auto="1"/>
      </bottom>
      <diagonal/>
    </border>
    <border>
      <left style="mediumDashed">
        <color indexed="64"/>
      </left>
      <right/>
      <top style="thin">
        <color auto="1"/>
      </top>
      <bottom style="hair">
        <color indexed="64"/>
      </bottom>
      <diagonal/>
    </border>
    <border>
      <left/>
      <right style="mediumDashed">
        <color auto="1"/>
      </right>
      <top style="thin">
        <color indexed="64"/>
      </top>
      <bottom style="hair">
        <color indexed="64"/>
      </bottom>
      <diagonal/>
    </border>
    <border>
      <left/>
      <right style="mediumDashed">
        <color auto="1"/>
      </right>
      <top style="hair">
        <color auto="1"/>
      </top>
      <bottom/>
      <diagonal/>
    </border>
    <border>
      <left style="medium">
        <color theme="4" tint="0.39994506668294322"/>
      </left>
      <right/>
      <top style="medium">
        <color theme="4" tint="0.39994506668294322"/>
      </top>
      <bottom/>
      <diagonal/>
    </border>
    <border>
      <left/>
      <right/>
      <top style="medium">
        <color theme="4" tint="0.39994506668294322"/>
      </top>
      <bottom/>
      <diagonal/>
    </border>
    <border>
      <left/>
      <right style="medium">
        <color theme="4" tint="0.39994506668294322"/>
      </right>
      <top style="medium">
        <color theme="4" tint="0.39994506668294322"/>
      </top>
      <bottom/>
      <diagonal/>
    </border>
    <border>
      <left style="medium">
        <color theme="4" tint="0.39994506668294322"/>
      </left>
      <right style="medium">
        <color theme="4" tint="0.39994506668294322"/>
      </right>
      <top/>
      <bottom/>
      <diagonal/>
    </border>
    <border>
      <left style="medium">
        <color theme="4" tint="0.39994506668294322"/>
      </left>
      <right style="medium">
        <color theme="4" tint="0.39994506668294322"/>
      </right>
      <top/>
      <bottom style="medium">
        <color theme="4" tint="0.39994506668294322"/>
      </bottom>
      <diagonal/>
    </border>
    <border>
      <left style="medium">
        <color theme="4" tint="0.39994506668294322"/>
      </left>
      <right/>
      <top/>
      <bottom/>
      <diagonal/>
    </border>
    <border>
      <left/>
      <right style="medium">
        <color theme="4" tint="0.39994506668294322"/>
      </right>
      <top/>
      <bottom/>
      <diagonal/>
    </border>
    <border>
      <left style="medium">
        <color theme="4" tint="0.39994506668294322"/>
      </left>
      <right style="medium">
        <color theme="4" tint="0.39994506668294322"/>
      </right>
      <top style="medium">
        <color theme="4" tint="0.39994506668294322"/>
      </top>
      <bottom style="medium">
        <color theme="4" tint="0.39994506668294322"/>
      </bottom>
      <diagonal/>
    </border>
    <border>
      <left style="medium">
        <color theme="4" tint="0.39994506668294322"/>
      </left>
      <right style="medium">
        <color theme="4" tint="0.39994506668294322"/>
      </right>
      <top style="medium">
        <color theme="4" tint="0.39994506668294322"/>
      </top>
      <bottom style="medium">
        <color theme="4" tint="0.39991454817346722"/>
      </bottom>
      <diagonal/>
    </border>
    <border>
      <left style="medium">
        <color theme="4" tint="0.39994506668294322"/>
      </left>
      <right/>
      <top/>
      <bottom style="medium">
        <color theme="4" tint="0.39991454817346722"/>
      </bottom>
      <diagonal/>
    </border>
    <border>
      <left/>
      <right style="medium">
        <color theme="4" tint="0.39994506668294322"/>
      </right>
      <top/>
      <bottom style="medium">
        <color theme="4" tint="0.39991454817346722"/>
      </bottom>
      <diagonal/>
    </border>
    <border>
      <left style="double">
        <color theme="9" tint="0.39994506668294322"/>
      </left>
      <right/>
      <top/>
      <bottom/>
      <diagonal/>
    </border>
    <border>
      <left/>
      <right/>
      <top/>
      <bottom style="hair">
        <color theme="9" tint="0.39985351115451523"/>
      </bottom>
      <diagonal/>
    </border>
    <border>
      <left style="medium">
        <color theme="9" tint="0.39994506668294322"/>
      </left>
      <right/>
      <top style="double">
        <color theme="9" tint="0.39994506668294322"/>
      </top>
      <bottom/>
      <diagonal/>
    </border>
    <border>
      <left style="thin">
        <color theme="9" tint="0.39985351115451523"/>
      </left>
      <right style="mediumDashed">
        <color theme="9" tint="0.39985351115451523"/>
      </right>
      <top style="double">
        <color theme="9" tint="0.39994506668294322"/>
      </top>
      <bottom/>
      <diagonal/>
    </border>
    <border>
      <left style="mediumDashed">
        <color theme="9" tint="0.39985351115451523"/>
      </left>
      <right/>
      <top style="double">
        <color theme="9" tint="0.39994506668294322"/>
      </top>
      <bottom/>
      <diagonal/>
    </border>
    <border>
      <left style="medium">
        <color theme="9" tint="0.39982299264503923"/>
      </left>
      <right style="medium">
        <color indexed="64"/>
      </right>
      <top/>
      <bottom/>
      <diagonal/>
    </border>
    <border>
      <left style="medium">
        <color theme="9" tint="0.39994506668294322"/>
      </left>
      <right/>
      <top/>
      <bottom style="double">
        <color theme="9" tint="0.39988402966399123"/>
      </bottom>
      <diagonal/>
    </border>
    <border>
      <left style="medium">
        <color theme="9" tint="0.39994506668294322"/>
      </left>
      <right/>
      <top style="hair">
        <color theme="8" tint="-0.24994659260841701"/>
      </top>
      <bottom style="hair">
        <color theme="8" tint="-0.24994659260841701"/>
      </bottom>
      <diagonal/>
    </border>
    <border>
      <left/>
      <right style="hair">
        <color theme="8" tint="-0.24994659260841701"/>
      </right>
      <top style="hair">
        <color theme="8" tint="-0.24994659260841701"/>
      </top>
      <bottom style="hair">
        <color theme="8" tint="-0.24994659260841701"/>
      </bottom>
      <diagonal/>
    </border>
    <border>
      <left/>
      <right style="mediumDashed">
        <color theme="9" tint="0.39985351115451523"/>
      </right>
      <top style="hair">
        <color rgb="FFC00000"/>
      </top>
      <bottom style="hair">
        <color rgb="FFC00000"/>
      </bottom>
      <diagonal/>
    </border>
    <border>
      <left style="hair">
        <color theme="9" tint="0.39994506668294322"/>
      </left>
      <right/>
      <top/>
      <bottom/>
      <diagonal/>
    </border>
    <border>
      <left/>
      <right/>
      <top style="hair">
        <color theme="9" tint="0.39991454817346722"/>
      </top>
      <bottom/>
      <diagonal/>
    </border>
    <border>
      <left style="hair">
        <color theme="9" tint="0.39994506668294322"/>
      </left>
      <right style="hair">
        <color theme="9" tint="0.39994506668294322"/>
      </right>
      <top style="hair">
        <color theme="9" tint="0.39994506668294322"/>
      </top>
      <bottom/>
      <diagonal/>
    </border>
    <border>
      <left/>
      <right/>
      <top style="hair">
        <color theme="9" tint="0.39988402966399123"/>
      </top>
      <bottom/>
      <diagonal/>
    </border>
    <border>
      <left style="mediumDashed">
        <color theme="9" tint="0.39985351115451523"/>
      </left>
      <right/>
      <top style="hair">
        <color theme="9" tint="0.39982299264503923"/>
      </top>
      <bottom style="hair">
        <color theme="9" tint="0.39982299264503923"/>
      </bottom>
      <diagonal/>
    </border>
    <border>
      <left/>
      <right/>
      <top style="hair">
        <color theme="9" tint="0.39982299264503923"/>
      </top>
      <bottom style="hair">
        <color theme="9" tint="0.39982299264503923"/>
      </bottom>
      <diagonal/>
    </border>
    <border>
      <left style="hair">
        <color theme="9" tint="0.39994506668294322"/>
      </left>
      <right/>
      <top style="hair">
        <color theme="9" tint="0.39982299264503923"/>
      </top>
      <bottom style="hair">
        <color theme="9" tint="0.39982299264503923"/>
      </bottom>
      <diagonal/>
    </border>
    <border>
      <left style="hair">
        <color theme="9" tint="0.39994506668294322"/>
      </left>
      <right style="hair">
        <color theme="9" tint="0.39994506668294322"/>
      </right>
      <top style="hair">
        <color theme="9" tint="0.39982299264503923"/>
      </top>
      <bottom style="hair">
        <color theme="9" tint="0.39982299264503923"/>
      </bottom>
      <diagonal/>
    </border>
    <border>
      <left style="medium">
        <color indexed="64"/>
      </left>
      <right/>
      <top style="medium">
        <color indexed="64"/>
      </top>
      <bottom style="hair">
        <color theme="9" tint="0.39994506668294322"/>
      </bottom>
      <diagonal/>
    </border>
    <border>
      <left style="medium">
        <color indexed="64"/>
      </left>
      <right/>
      <top style="thin">
        <color theme="9" tint="0.39997558519241921"/>
      </top>
      <bottom style="hair">
        <color theme="9" tint="0.39994506668294322"/>
      </bottom>
      <diagonal/>
    </border>
    <border>
      <left/>
      <right style="mediumDashed">
        <color theme="1"/>
      </right>
      <top style="double">
        <color theme="0" tint="-0.34998626667073579"/>
      </top>
      <bottom style="double">
        <color theme="0" tint="-0.34998626667073579"/>
      </bottom>
      <diagonal/>
    </border>
    <border>
      <left style="medium">
        <color indexed="64"/>
      </left>
      <right/>
      <top style="hair">
        <color theme="8" tint="-0.24994659260841701"/>
      </top>
      <bottom style="hair">
        <color theme="8" tint="-0.24994659260841701"/>
      </bottom>
      <diagonal/>
    </border>
    <border>
      <left/>
      <right/>
      <top/>
      <bottom style="hair">
        <color rgb="FFFF0000"/>
      </bottom>
      <diagonal/>
    </border>
    <border>
      <left style="hair">
        <color rgb="FFFF0000"/>
      </left>
      <right style="hair">
        <color rgb="FFFF0000"/>
      </right>
      <top style="hair">
        <color rgb="FFFF0000"/>
      </top>
      <bottom style="hair">
        <color rgb="FFFF0000"/>
      </bottom>
      <diagonal/>
    </border>
    <border>
      <left style="medium">
        <color indexed="64"/>
      </left>
      <right/>
      <top style="double">
        <color theme="9" tint="0.39988402966399123"/>
      </top>
      <bottom/>
      <diagonal/>
    </border>
    <border>
      <left style="medium">
        <color indexed="64"/>
      </left>
      <right/>
      <top/>
      <bottom style="double">
        <color theme="9" tint="0.39982299264503923"/>
      </bottom>
      <diagonal/>
    </border>
    <border>
      <left/>
      <right style="hair">
        <color theme="9" tint="0.39991454817346722"/>
      </right>
      <top/>
      <bottom/>
      <diagonal/>
    </border>
    <border>
      <left style="medium">
        <color indexed="64"/>
      </left>
      <right style="hair">
        <color indexed="64"/>
      </right>
      <top style="hair">
        <color indexed="64"/>
      </top>
      <bottom style="medium">
        <color indexed="64"/>
      </bottom>
      <diagonal/>
    </border>
    <border>
      <left/>
      <right style="mediumDashed">
        <color rgb="FFFF0000"/>
      </right>
      <top/>
      <bottom/>
      <diagonal/>
    </border>
    <border>
      <left/>
      <right/>
      <top/>
      <bottom style="double">
        <color theme="9" tint="0.39991454817346722"/>
      </bottom>
      <diagonal/>
    </border>
    <border>
      <left/>
      <right style="medium">
        <color auto="1"/>
      </right>
      <top/>
      <bottom style="double">
        <color theme="9" tint="0.39991454817346722"/>
      </bottom>
      <diagonal/>
    </border>
    <border>
      <left style="thin">
        <color auto="1"/>
      </left>
      <right style="double">
        <color theme="9" tint="0.39991454817346722"/>
      </right>
      <top style="double">
        <color theme="9" tint="0.39991454817346722"/>
      </top>
      <bottom style="double">
        <color theme="9" tint="0.39994506668294322"/>
      </bottom>
      <diagonal/>
    </border>
    <border>
      <left style="double">
        <color theme="9" tint="0.39991454817346722"/>
      </left>
      <right style="medium">
        <color auto="1"/>
      </right>
      <top style="double">
        <color theme="9" tint="0.39991454817346722"/>
      </top>
      <bottom style="double">
        <color theme="9" tint="0.39994506668294322"/>
      </bottom>
      <diagonal/>
    </border>
    <border>
      <left/>
      <right style="thin">
        <color theme="9" tint="0.39991454817346722"/>
      </right>
      <top style="double">
        <color theme="9" tint="0.39994506668294322"/>
      </top>
      <bottom/>
      <diagonal/>
    </border>
    <border>
      <left style="hair">
        <color auto="1"/>
      </left>
      <right style="medium">
        <color auto="1"/>
      </right>
      <top style="double">
        <color theme="9" tint="0.39994506668294322"/>
      </top>
      <bottom/>
      <diagonal/>
    </border>
    <border>
      <left/>
      <right style="thin">
        <color theme="9" tint="0.39991454817346722"/>
      </right>
      <top/>
      <bottom style="hair">
        <color auto="1"/>
      </bottom>
      <diagonal/>
    </border>
    <border>
      <left style="hair">
        <color auto="1"/>
      </left>
      <right style="medium">
        <color auto="1"/>
      </right>
      <top/>
      <bottom style="hair">
        <color auto="1"/>
      </bottom>
      <diagonal/>
    </border>
    <border>
      <left style="thin">
        <color auto="1"/>
      </left>
      <right style="hair">
        <color theme="9" tint="0.59996337778862885"/>
      </right>
      <top style="hair">
        <color theme="9" tint="0.59996337778862885"/>
      </top>
      <bottom style="hair">
        <color theme="9" tint="0.59996337778862885"/>
      </bottom>
      <diagonal/>
    </border>
    <border>
      <left style="hair">
        <color theme="9" tint="0.59996337778862885"/>
      </left>
      <right/>
      <top style="hair">
        <color theme="9" tint="0.59996337778862885"/>
      </top>
      <bottom style="hair">
        <color theme="9" tint="0.59996337778862885"/>
      </bottom>
      <diagonal/>
    </border>
    <border>
      <left style="thin">
        <color theme="9" tint="0.39991454817346722"/>
      </left>
      <right style="hair">
        <color theme="9" tint="0.59996337778862885"/>
      </right>
      <top style="hair">
        <color theme="9" tint="0.59996337778862885"/>
      </top>
      <bottom style="hair">
        <color theme="9" tint="0.59996337778862885"/>
      </bottom>
      <diagonal/>
    </border>
    <border>
      <left style="hair">
        <color theme="9" tint="0.59996337778862885"/>
      </left>
      <right style="thin">
        <color theme="9" tint="0.39991454817346722"/>
      </right>
      <top style="hair">
        <color theme="9" tint="0.59996337778862885"/>
      </top>
      <bottom style="hair">
        <color theme="9" tint="0.59996337778862885"/>
      </bottom>
      <diagonal/>
    </border>
    <border>
      <left/>
      <right style="medium">
        <color auto="1"/>
      </right>
      <top style="hair">
        <color theme="9" tint="0.59996337778862885"/>
      </top>
      <bottom style="hair">
        <color theme="9" tint="0.59996337778862885"/>
      </bottom>
      <diagonal/>
    </border>
    <border>
      <left style="hair">
        <color auto="1"/>
      </left>
      <right style="medium">
        <color auto="1"/>
      </right>
      <top/>
      <bottom/>
      <diagonal/>
    </border>
    <border>
      <left/>
      <right style="medium">
        <color indexed="64"/>
      </right>
      <top/>
      <bottom style="hair">
        <color theme="9" tint="0.39994506668294322"/>
      </bottom>
      <diagonal/>
    </border>
    <border>
      <left style="thin">
        <color auto="1"/>
      </left>
      <right/>
      <top style="hair">
        <color theme="9" tint="0.39994506668294322"/>
      </top>
      <bottom style="thin">
        <color auto="1"/>
      </bottom>
      <diagonal/>
    </border>
    <border>
      <left/>
      <right/>
      <top style="hair">
        <color theme="9" tint="0.39994506668294322"/>
      </top>
      <bottom style="thin">
        <color auto="1"/>
      </bottom>
      <diagonal/>
    </border>
    <border>
      <left style="hair">
        <color auto="1"/>
      </left>
      <right/>
      <top style="hair">
        <color theme="9" tint="0.39994506668294322"/>
      </top>
      <bottom style="thin">
        <color indexed="64"/>
      </bottom>
      <diagonal/>
    </border>
    <border>
      <left/>
      <right style="medium">
        <color auto="1"/>
      </right>
      <top style="hair">
        <color theme="9" tint="0.39994506668294322"/>
      </top>
      <bottom style="thin">
        <color auto="1"/>
      </bottom>
      <diagonal/>
    </border>
    <border>
      <left style="hair">
        <color auto="1"/>
      </left>
      <right style="hair">
        <color auto="1"/>
      </right>
      <top style="hair">
        <color auto="1"/>
      </top>
      <bottom style="thin">
        <color indexed="64"/>
      </bottom>
      <diagonal/>
    </border>
    <border>
      <left style="hair">
        <color auto="1"/>
      </left>
      <right style="medium">
        <color auto="1"/>
      </right>
      <top style="hair">
        <color theme="9" tint="0.39994506668294322"/>
      </top>
      <bottom style="thin">
        <color indexed="64"/>
      </bottom>
      <diagonal/>
    </border>
    <border>
      <left style="double">
        <color theme="9" tint="0.39988402966399123"/>
      </left>
      <right/>
      <top style="double">
        <color theme="9" tint="0.39988402966399123"/>
      </top>
      <bottom/>
      <diagonal/>
    </border>
    <border>
      <left/>
      <right style="double">
        <color theme="9" tint="0.39988402966399123"/>
      </right>
      <top style="double">
        <color theme="9" tint="0.39988402966399123"/>
      </top>
      <bottom/>
      <diagonal/>
    </border>
    <border>
      <left style="double">
        <color theme="9" tint="0.39988402966399123"/>
      </left>
      <right/>
      <top/>
      <bottom style="double">
        <color theme="9" tint="0.39988402966399123"/>
      </bottom>
      <diagonal/>
    </border>
    <border>
      <left/>
      <right style="double">
        <color theme="9" tint="0.39988402966399123"/>
      </right>
      <top/>
      <bottom style="double">
        <color theme="9" tint="0.39988402966399123"/>
      </bottom>
      <diagonal/>
    </border>
    <border>
      <left/>
      <right/>
      <top style="hair">
        <color auto="1"/>
      </top>
      <bottom style="mediumDashed">
        <color auto="1"/>
      </bottom>
      <diagonal/>
    </border>
    <border>
      <left/>
      <right style="mediumDashed">
        <color auto="1"/>
      </right>
      <top style="hair">
        <color auto="1"/>
      </top>
      <bottom style="mediumDashed">
        <color auto="1"/>
      </bottom>
      <diagonal/>
    </border>
    <border>
      <left/>
      <right/>
      <top style="mediumDashed">
        <color indexed="64"/>
      </top>
      <bottom style="hair">
        <color indexed="64"/>
      </bottom>
      <diagonal/>
    </border>
    <border>
      <left style="thin">
        <color auto="1"/>
      </left>
      <right/>
      <top style="hair">
        <color theme="9" tint="0.39994506668294322"/>
      </top>
      <bottom/>
      <diagonal/>
    </border>
  </borders>
  <cellStyleXfs count="51">
    <xf numFmtId="0" fontId="0" fillId="0" borderId="0"/>
    <xf numFmtId="0" fontId="1" fillId="0" borderId="0"/>
    <xf numFmtId="0" fontId="6" fillId="0" borderId="0"/>
    <xf numFmtId="0" fontId="6" fillId="0" borderId="0"/>
    <xf numFmtId="0" fontId="1" fillId="0" borderId="0"/>
    <xf numFmtId="0" fontId="16" fillId="0" borderId="0"/>
    <xf numFmtId="0" fontId="1" fillId="0" borderId="0"/>
    <xf numFmtId="0" fontId="1" fillId="0" borderId="0"/>
    <xf numFmtId="0" fontId="1" fillId="0" borderId="0"/>
    <xf numFmtId="0" fontId="6" fillId="0" borderId="0"/>
    <xf numFmtId="0" fontId="6" fillId="0" borderId="0"/>
    <xf numFmtId="0" fontId="34" fillId="0" borderId="0" applyNumberFormat="0" applyFill="0" applyBorder="0" applyAlignment="0" applyProtection="0"/>
    <xf numFmtId="0" fontId="41" fillId="0" borderId="0"/>
    <xf numFmtId="0" fontId="1" fillId="0" borderId="0"/>
    <xf numFmtId="0" fontId="11" fillId="0" borderId="0"/>
    <xf numFmtId="0" fontId="54" fillId="0" borderId="0"/>
    <xf numFmtId="0" fontId="1" fillId="0" borderId="0"/>
    <xf numFmtId="0" fontId="1" fillId="0" borderId="0"/>
    <xf numFmtId="0" fontId="54" fillId="0" borderId="0"/>
    <xf numFmtId="0" fontId="1" fillId="0" borderId="0"/>
    <xf numFmtId="0" fontId="1" fillId="0" borderId="0"/>
    <xf numFmtId="0" fontId="1" fillId="0" borderId="0"/>
    <xf numFmtId="0" fontId="101" fillId="0" borderId="0"/>
    <xf numFmtId="0" fontId="1" fillId="0" borderId="0"/>
    <xf numFmtId="0" fontId="11" fillId="0" borderId="0"/>
    <xf numFmtId="0" fontId="6" fillId="0" borderId="0"/>
    <xf numFmtId="0" fontId="116" fillId="0" borderId="0" applyNumberFormat="0" applyFill="0" applyBorder="0" applyAlignment="0" applyProtection="0">
      <alignment vertical="top"/>
      <protection locked="0"/>
    </xf>
    <xf numFmtId="0" fontId="34" fillId="0" borderId="0" applyNumberFormat="0" applyFill="0" applyBorder="0" applyAlignment="0" applyProtection="0"/>
    <xf numFmtId="0" fontId="140" fillId="0" borderId="0"/>
    <xf numFmtId="0" fontId="154" fillId="0" borderId="0"/>
    <xf numFmtId="0" fontId="116" fillId="0" borderId="0" applyNumberFormat="0" applyFill="0" applyBorder="0" applyAlignment="0" applyProtection="0">
      <alignment vertical="top"/>
      <protection locked="0"/>
    </xf>
    <xf numFmtId="0" fontId="6" fillId="0" borderId="0"/>
    <xf numFmtId="0" fontId="1" fillId="0" borderId="0"/>
    <xf numFmtId="0" fontId="1" fillId="0" borderId="0"/>
    <xf numFmtId="0" fontId="1" fillId="0" borderId="0"/>
    <xf numFmtId="0" fontId="261" fillId="0" borderId="0" applyNumberFormat="0" applyFill="0" applyBorder="0" applyAlignment="0" applyProtection="0"/>
    <xf numFmtId="0" fontId="11" fillId="0" borderId="0"/>
    <xf numFmtId="0" fontId="1" fillId="0" borderId="0"/>
    <xf numFmtId="0" fontId="1" fillId="0" borderId="0"/>
    <xf numFmtId="0" fontId="1" fillId="0" borderId="0"/>
    <xf numFmtId="0" fontId="1" fillId="0" borderId="0"/>
    <xf numFmtId="0" fontId="54" fillId="0" borderId="0"/>
    <xf numFmtId="0" fontId="116" fillId="0" borderId="0" applyNumberFormat="0" applyFill="0" applyBorder="0" applyAlignment="0" applyProtection="0"/>
    <xf numFmtId="0" fontId="1" fillId="0" borderId="0"/>
    <xf numFmtId="0" fontId="1" fillId="0" borderId="0"/>
    <xf numFmtId="0" fontId="1" fillId="0" borderId="0"/>
    <xf numFmtId="0" fontId="1" fillId="0" borderId="0"/>
    <xf numFmtId="0" fontId="34" fillId="0" borderId="0" applyNumberFormat="0" applyFill="0" applyBorder="0" applyAlignment="0" applyProtection="0"/>
    <xf numFmtId="0" fontId="1" fillId="0" borderId="0"/>
    <xf numFmtId="0" fontId="1" fillId="0" borderId="0"/>
    <xf numFmtId="0" fontId="363" fillId="0" borderId="0"/>
  </cellStyleXfs>
  <cellXfs count="5100">
    <xf numFmtId="0" fontId="0" fillId="0" borderId="0" xfId="0"/>
    <xf numFmtId="0" fontId="0" fillId="0" borderId="0" xfId="0" applyAlignment="1">
      <alignment vertical="center"/>
    </xf>
    <xf numFmtId="0" fontId="1" fillId="0" borderId="0" xfId="1"/>
    <xf numFmtId="0" fontId="5" fillId="2" borderId="0" xfId="1" applyFont="1" applyFill="1" applyAlignment="1">
      <alignment horizontal="center" vertical="center"/>
    </xf>
    <xf numFmtId="0" fontId="0" fillId="2" borderId="0" xfId="0" applyFill="1" applyAlignment="1">
      <alignment vertical="center"/>
    </xf>
    <xf numFmtId="0" fontId="2" fillId="3" borderId="0" xfId="2" applyFont="1" applyFill="1" applyAlignment="1">
      <alignment horizontal="center" vertical="center"/>
    </xf>
    <xf numFmtId="0" fontId="7" fillId="4" borderId="0" xfId="1" applyFont="1" applyFill="1" applyAlignment="1">
      <alignment horizontal="center" vertical="center"/>
    </xf>
    <xf numFmtId="0" fontId="8" fillId="5" borderId="0" xfId="2" applyFont="1" applyFill="1" applyAlignment="1">
      <alignment horizontal="center" vertical="center"/>
    </xf>
    <xf numFmtId="0" fontId="9" fillId="0" borderId="0" xfId="2" applyFont="1" applyAlignment="1">
      <alignment horizontal="center" vertical="center"/>
    </xf>
    <xf numFmtId="0" fontId="8" fillId="6" borderId="0" xfId="2" applyFont="1" applyFill="1" applyAlignment="1">
      <alignment horizontal="center" vertical="center"/>
    </xf>
    <xf numFmtId="0" fontId="11" fillId="8" borderId="0" xfId="1" applyFont="1" applyFill="1" applyAlignment="1">
      <alignment vertical="center"/>
    </xf>
    <xf numFmtId="0" fontId="1" fillId="8" borderId="0" xfId="1" applyFill="1" applyAlignment="1">
      <alignment vertical="center"/>
    </xf>
    <xf numFmtId="0" fontId="12" fillId="9" borderId="0" xfId="3" applyFont="1" applyFill="1" applyAlignment="1">
      <alignment horizontal="center" vertical="center"/>
    </xf>
    <xf numFmtId="0" fontId="12" fillId="8" borderId="0" xfId="3" applyFont="1" applyFill="1" applyAlignment="1">
      <alignment horizontal="center" vertical="center"/>
    </xf>
    <xf numFmtId="0" fontId="8" fillId="6" borderId="2" xfId="2" applyFont="1" applyFill="1" applyBorder="1" applyAlignment="1">
      <alignment horizontal="center" vertical="center"/>
    </xf>
    <xf numFmtId="0" fontId="10" fillId="9" borderId="0" xfId="1" applyFont="1" applyFill="1" applyAlignment="1">
      <alignment horizontal="left" vertical="center"/>
    </xf>
    <xf numFmtId="0" fontId="0" fillId="0" borderId="4" xfId="0" applyBorder="1"/>
    <xf numFmtId="0" fontId="1" fillId="8" borderId="0" xfId="1" applyFill="1"/>
    <xf numFmtId="0" fontId="1" fillId="8" borderId="5" xfId="1" applyFill="1" applyBorder="1"/>
    <xf numFmtId="0" fontId="0" fillId="8" borderId="0" xfId="0" applyFill="1" applyAlignment="1">
      <alignment horizontal="center" vertical="center"/>
    </xf>
    <xf numFmtId="0" fontId="0" fillId="8" borderId="0" xfId="0" applyFill="1" applyAlignment="1">
      <alignment vertical="center"/>
    </xf>
    <xf numFmtId="0" fontId="0" fillId="5" borderId="0" xfId="0" applyFill="1"/>
    <xf numFmtId="0" fontId="0" fillId="8" borderId="0" xfId="0" applyFill="1"/>
    <xf numFmtId="0" fontId="0" fillId="8" borderId="4" xfId="0" applyFill="1" applyBorder="1" applyAlignment="1">
      <alignment vertical="center"/>
    </xf>
    <xf numFmtId="0" fontId="32" fillId="15" borderId="18" xfId="4" applyFont="1" applyFill="1" applyBorder="1" applyAlignment="1">
      <alignment horizontal="center" vertical="center"/>
    </xf>
    <xf numFmtId="0" fontId="29" fillId="19" borderId="18" xfId="8" applyFont="1" applyFill="1" applyBorder="1" applyAlignment="1">
      <alignment horizontal="center" vertical="center"/>
    </xf>
    <xf numFmtId="0" fontId="0" fillId="8" borderId="5" xfId="0" applyFill="1" applyBorder="1" applyAlignment="1">
      <alignment vertical="center"/>
    </xf>
    <xf numFmtId="0" fontId="1" fillId="6" borderId="0" xfId="1" applyFill="1" applyAlignment="1">
      <alignment horizontal="center" vertical="center"/>
    </xf>
    <xf numFmtId="0" fontId="15" fillId="27" borderId="20" xfId="2" applyFont="1" applyFill="1" applyBorder="1" applyAlignment="1" applyProtection="1">
      <alignment horizontal="center" vertical="center"/>
      <protection hidden="1"/>
    </xf>
    <xf numFmtId="0" fontId="46" fillId="29" borderId="20" xfId="2" applyFont="1" applyFill="1" applyBorder="1" applyAlignment="1" applyProtection="1">
      <alignment horizontal="center" vertical="center"/>
      <protection hidden="1"/>
    </xf>
    <xf numFmtId="0" fontId="46" fillId="29" borderId="21" xfId="2" applyFont="1" applyFill="1" applyBorder="1" applyAlignment="1" applyProtection="1">
      <alignment horizontal="center" vertical="center"/>
      <protection hidden="1"/>
    </xf>
    <xf numFmtId="0" fontId="25" fillId="8" borderId="9" xfId="2" applyFont="1" applyFill="1" applyBorder="1" applyAlignment="1">
      <alignment horizontal="center" vertical="center" wrapText="1"/>
    </xf>
    <xf numFmtId="1" fontId="17" fillId="26" borderId="24" xfId="2" applyNumberFormat="1" applyFont="1" applyFill="1" applyBorder="1" applyAlignment="1">
      <alignment horizontal="center" vertical="center"/>
    </xf>
    <xf numFmtId="164" fontId="28" fillId="18" borderId="0" xfId="2" applyNumberFormat="1" applyFont="1" applyFill="1" applyAlignment="1">
      <alignment horizontal="center" vertical="center"/>
    </xf>
    <xf numFmtId="0" fontId="15" fillId="8" borderId="13" xfId="2" applyFont="1" applyFill="1" applyBorder="1" applyAlignment="1">
      <alignment horizontal="center" vertical="center"/>
    </xf>
    <xf numFmtId="0" fontId="8" fillId="17" borderId="27" xfId="1" applyFont="1" applyFill="1" applyBorder="1" applyAlignment="1">
      <alignment horizontal="center" vertical="center"/>
    </xf>
    <xf numFmtId="0" fontId="8" fillId="17" borderId="28" xfId="1" applyFont="1" applyFill="1" applyBorder="1" applyAlignment="1">
      <alignment horizontal="center" vertical="center"/>
    </xf>
    <xf numFmtId="167" fontId="33" fillId="8" borderId="29" xfId="2" applyNumberFormat="1" applyFont="1" applyFill="1" applyBorder="1" applyAlignment="1">
      <alignment horizontal="left" vertical="center"/>
    </xf>
    <xf numFmtId="0" fontId="48" fillId="8" borderId="0" xfId="1" applyFont="1" applyFill="1" applyAlignment="1">
      <alignment vertical="center"/>
    </xf>
    <xf numFmtId="0" fontId="49" fillId="8" borderId="0" xfId="2" applyFont="1" applyFill="1" applyAlignment="1">
      <alignment horizontal="center" vertical="center"/>
    </xf>
    <xf numFmtId="0" fontId="35" fillId="8" borderId="0" xfId="1" applyFont="1" applyFill="1" applyAlignment="1">
      <alignment vertical="center"/>
    </xf>
    <xf numFmtId="0" fontId="28" fillId="6" borderId="13" xfId="16" applyFont="1" applyFill="1" applyBorder="1" applyAlignment="1">
      <alignment horizontal="center" vertical="center"/>
    </xf>
    <xf numFmtId="0" fontId="58" fillId="6" borderId="0" xfId="0" applyFont="1" applyFill="1" applyAlignment="1">
      <alignment horizontal="center" vertical="center"/>
    </xf>
    <xf numFmtId="0" fontId="17" fillId="8" borderId="0" xfId="0" applyFont="1" applyFill="1"/>
    <xf numFmtId="0" fontId="0" fillId="8" borderId="4" xfId="0" applyFill="1" applyBorder="1"/>
    <xf numFmtId="1" fontId="15" fillId="8" borderId="0" xfId="2" applyNumberFormat="1" applyFont="1" applyFill="1" applyAlignment="1" applyProtection="1">
      <alignment vertical="center" wrapText="1"/>
      <protection hidden="1"/>
    </xf>
    <xf numFmtId="0" fontId="62" fillId="8" borderId="0" xfId="15" applyFont="1" applyFill="1" applyAlignment="1">
      <alignment horizontal="left" vertical="center"/>
    </xf>
    <xf numFmtId="0" fontId="63" fillId="21" borderId="0" xfId="2" applyFont="1" applyFill="1" applyAlignment="1">
      <alignment horizontal="left" vertical="center"/>
    </xf>
    <xf numFmtId="0" fontId="10" fillId="8" borderId="0" xfId="17" applyFont="1" applyFill="1" applyAlignment="1">
      <alignment vertical="center"/>
    </xf>
    <xf numFmtId="0" fontId="14" fillId="12" borderId="35" xfId="2" applyFont="1" applyFill="1" applyBorder="1" applyAlignment="1" applyProtection="1">
      <alignment horizontal="center" vertical="center" textRotation="90"/>
      <protection locked="0"/>
    </xf>
    <xf numFmtId="0" fontId="71" fillId="10" borderId="0" xfId="2" applyFont="1" applyFill="1" applyAlignment="1" applyProtection="1">
      <alignment vertical="center"/>
      <protection hidden="1"/>
    </xf>
    <xf numFmtId="0" fontId="31" fillId="8" borderId="5" xfId="5" applyFont="1" applyFill="1" applyBorder="1" applyAlignment="1">
      <alignment horizontal="right" vertical="center"/>
    </xf>
    <xf numFmtId="0" fontId="72" fillId="6" borderId="37" xfId="2" applyFont="1" applyFill="1" applyBorder="1" applyAlignment="1">
      <alignment horizontal="center" vertical="center"/>
    </xf>
    <xf numFmtId="165" fontId="72" fillId="6" borderId="38" xfId="2" applyNumberFormat="1" applyFont="1" applyFill="1" applyBorder="1" applyAlignment="1">
      <alignment horizontal="center" vertical="center"/>
    </xf>
    <xf numFmtId="0" fontId="72" fillId="6" borderId="38" xfId="2" applyFont="1" applyFill="1" applyBorder="1" applyAlignment="1">
      <alignment horizontal="center" vertical="center"/>
    </xf>
    <xf numFmtId="169" fontId="72" fillId="6" borderId="38" xfId="2" applyNumberFormat="1" applyFont="1" applyFill="1" applyBorder="1" applyAlignment="1">
      <alignment horizontal="center" vertical="center"/>
    </xf>
    <xf numFmtId="0" fontId="73" fillId="10" borderId="20" xfId="2" applyFont="1" applyFill="1" applyBorder="1" applyAlignment="1" applyProtection="1">
      <alignment horizontal="center" vertical="center"/>
      <protection hidden="1"/>
    </xf>
    <xf numFmtId="0" fontId="73" fillId="18" borderId="20" xfId="2" applyFont="1" applyFill="1" applyBorder="1" applyAlignment="1" applyProtection="1">
      <alignment horizontal="center" vertical="center"/>
      <protection hidden="1"/>
    </xf>
    <xf numFmtId="0" fontId="15" fillId="28" borderId="20" xfId="2" applyFont="1" applyFill="1" applyBorder="1" applyAlignment="1" applyProtection="1">
      <alignment horizontal="center" vertical="center"/>
      <protection hidden="1"/>
    </xf>
    <xf numFmtId="0" fontId="40" fillId="8" borderId="0" xfId="2" applyFont="1" applyFill="1" applyAlignment="1">
      <alignment horizontal="left" vertical="center"/>
    </xf>
    <xf numFmtId="0" fontId="61" fillId="8" borderId="0" xfId="2" applyFont="1" applyFill="1" applyAlignment="1">
      <alignment horizontal="left" vertical="center"/>
    </xf>
    <xf numFmtId="0" fontId="75" fillId="8" borderId="0" xfId="2" applyFont="1" applyFill="1" applyAlignment="1" applyProtection="1">
      <alignment vertical="center"/>
      <protection hidden="1"/>
    </xf>
    <xf numFmtId="0" fontId="11" fillId="8" borderId="5" xfId="1" applyFont="1" applyFill="1" applyBorder="1" applyAlignment="1">
      <alignment horizontal="left" vertical="center"/>
    </xf>
    <xf numFmtId="0" fontId="32" fillId="15" borderId="34" xfId="4" applyFont="1" applyFill="1" applyBorder="1" applyAlignment="1">
      <alignment horizontal="center" vertical="center"/>
    </xf>
    <xf numFmtId="1" fontId="77" fillId="21" borderId="45" xfId="2" applyNumberFormat="1" applyFont="1" applyFill="1" applyBorder="1" applyAlignment="1">
      <alignment horizontal="center" vertical="center"/>
    </xf>
    <xf numFmtId="0" fontId="28" fillId="6" borderId="0" xfId="16" applyFont="1" applyFill="1" applyAlignment="1">
      <alignment horizontal="center" vertical="center"/>
    </xf>
    <xf numFmtId="1" fontId="26" fillId="21" borderId="45" xfId="2" applyNumberFormat="1" applyFont="1" applyFill="1" applyBorder="1" applyAlignment="1">
      <alignment horizontal="center" vertical="center"/>
    </xf>
    <xf numFmtId="0" fontId="29" fillId="6" borderId="0" xfId="8" applyFont="1" applyFill="1" applyAlignment="1">
      <alignment horizontal="center" vertical="center"/>
    </xf>
    <xf numFmtId="165" fontId="78" fillId="21" borderId="46" xfId="2" applyNumberFormat="1" applyFont="1" applyFill="1" applyBorder="1" applyAlignment="1">
      <alignment horizontal="center" vertical="center"/>
    </xf>
    <xf numFmtId="165" fontId="26" fillId="40" borderId="47" xfId="2" applyNumberFormat="1" applyFont="1" applyFill="1" applyBorder="1" applyAlignment="1">
      <alignment horizontal="center" vertical="center"/>
    </xf>
    <xf numFmtId="0" fontId="48" fillId="8" borderId="0" xfId="1" applyFont="1" applyFill="1" applyAlignment="1">
      <alignment horizontal="left" vertical="center"/>
    </xf>
    <xf numFmtId="0" fontId="48" fillId="8" borderId="0" xfId="4" applyFont="1" applyFill="1" applyAlignment="1">
      <alignment vertical="center"/>
    </xf>
    <xf numFmtId="0" fontId="79" fillId="8" borderId="0" xfId="2" applyFont="1" applyFill="1" applyAlignment="1">
      <alignment horizontal="left" vertical="center"/>
    </xf>
    <xf numFmtId="0" fontId="1" fillId="0" borderId="0" xfId="1" applyAlignment="1">
      <alignment vertical="center"/>
    </xf>
    <xf numFmtId="1" fontId="26" fillId="21" borderId="50" xfId="2" applyNumberFormat="1" applyFont="1" applyFill="1" applyBorder="1" applyAlignment="1">
      <alignment horizontal="center" vertical="center"/>
    </xf>
    <xf numFmtId="0" fontId="28" fillId="6" borderId="51" xfId="16" applyFont="1" applyFill="1" applyBorder="1" applyAlignment="1">
      <alignment horizontal="center" vertical="center"/>
    </xf>
    <xf numFmtId="2" fontId="77" fillId="21" borderId="45" xfId="2" applyNumberFormat="1" applyFont="1" applyFill="1" applyBorder="1" applyAlignment="1">
      <alignment horizontal="center" vertical="center"/>
    </xf>
    <xf numFmtId="1" fontId="26" fillId="40" borderId="47" xfId="2" applyNumberFormat="1" applyFont="1" applyFill="1" applyBorder="1" applyAlignment="1">
      <alignment horizontal="center" vertical="center"/>
    </xf>
    <xf numFmtId="0" fontId="73" fillId="28" borderId="20" xfId="2" applyFont="1" applyFill="1" applyBorder="1" applyAlignment="1" applyProtection="1">
      <alignment horizontal="center" vertical="center"/>
      <protection hidden="1"/>
    </xf>
    <xf numFmtId="0" fontId="8" fillId="0" borderId="0" xfId="1" applyFont="1" applyAlignment="1">
      <alignment horizontal="center" vertical="center"/>
    </xf>
    <xf numFmtId="0" fontId="25" fillId="57" borderId="13" xfId="9" applyFont="1" applyFill="1" applyBorder="1" applyAlignment="1">
      <alignment horizontal="center" vertical="center"/>
    </xf>
    <xf numFmtId="0" fontId="25" fillId="0" borderId="0" xfId="1" applyFont="1" applyAlignment="1">
      <alignment horizontal="center" vertical="center"/>
    </xf>
    <xf numFmtId="168" fontId="25" fillId="30" borderId="53" xfId="2" applyNumberFormat="1" applyFont="1" applyFill="1" applyBorder="1" applyAlignment="1">
      <alignment horizontal="center" vertical="center"/>
    </xf>
    <xf numFmtId="0" fontId="10" fillId="8" borderId="0" xfId="1" applyFont="1" applyFill="1" applyAlignment="1">
      <alignment horizontal="left" vertical="center"/>
    </xf>
    <xf numFmtId="0" fontId="31" fillId="8" borderId="0" xfId="5" applyFont="1" applyFill="1" applyAlignment="1">
      <alignment horizontal="right" vertical="center"/>
    </xf>
    <xf numFmtId="0" fontId="15" fillId="0" borderId="0" xfId="2" applyFont="1" applyAlignment="1">
      <alignment horizontal="center"/>
    </xf>
    <xf numFmtId="0" fontId="15" fillId="0" borderId="0" xfId="2" applyFont="1" applyAlignment="1">
      <alignment horizontal="left"/>
    </xf>
    <xf numFmtId="0" fontId="25" fillId="0" borderId="0" xfId="3" applyFont="1"/>
    <xf numFmtId="0" fontId="12" fillId="0" borderId="0" xfId="3" applyFont="1" applyAlignment="1">
      <alignment horizontal="center" vertical="center"/>
    </xf>
    <xf numFmtId="164" fontId="87" fillId="8" borderId="0" xfId="10" applyNumberFormat="1" applyFont="1" applyFill="1" applyAlignment="1">
      <alignment horizontal="left" vertical="center"/>
    </xf>
    <xf numFmtId="0" fontId="89" fillId="2" borderId="0" xfId="2" applyFont="1" applyFill="1" applyAlignment="1">
      <alignment horizontal="left" vertical="center"/>
    </xf>
    <xf numFmtId="0" fontId="89" fillId="2" borderId="0" xfId="2" applyFont="1" applyFill="1" applyAlignment="1">
      <alignment horizontal="right" vertical="center"/>
    </xf>
    <xf numFmtId="0" fontId="35" fillId="8" borderId="0" xfId="0" applyFont="1" applyFill="1" applyAlignment="1">
      <alignment vertical="center"/>
    </xf>
    <xf numFmtId="0" fontId="90" fillId="2" borderId="0" xfId="2" applyFont="1" applyFill="1" applyAlignment="1">
      <alignment horizontal="left" vertical="center"/>
    </xf>
    <xf numFmtId="0" fontId="91" fillId="2" borderId="0" xfId="7" applyFont="1" applyFill="1" applyAlignment="1">
      <alignment horizontal="center" vertical="center"/>
    </xf>
    <xf numFmtId="0" fontId="91" fillId="60" borderId="0" xfId="7" applyFont="1" applyFill="1" applyAlignment="1">
      <alignment horizontal="center" vertical="center"/>
    </xf>
    <xf numFmtId="0" fontId="91" fillId="2" borderId="16" xfId="7" applyFont="1" applyFill="1" applyBorder="1" applyAlignment="1">
      <alignment horizontal="center" vertical="center"/>
    </xf>
    <xf numFmtId="0" fontId="91" fillId="60" borderId="16" xfId="7" applyFont="1" applyFill="1" applyBorder="1" applyAlignment="1">
      <alignment horizontal="center" vertical="center"/>
    </xf>
    <xf numFmtId="0" fontId="92" fillId="11" borderId="9" xfId="7" applyFont="1" applyFill="1" applyBorder="1" applyAlignment="1">
      <alignment horizontal="center" vertical="center"/>
    </xf>
    <xf numFmtId="0" fontId="10" fillId="7" borderId="5" xfId="3" applyFont="1" applyFill="1" applyBorder="1" applyAlignment="1">
      <alignment vertical="center"/>
    </xf>
    <xf numFmtId="0" fontId="10" fillId="7" borderId="0" xfId="3" applyFont="1" applyFill="1" applyAlignment="1">
      <alignment vertical="center"/>
    </xf>
    <xf numFmtId="0" fontId="10" fillId="7" borderId="0" xfId="3" applyFont="1" applyFill="1" applyAlignment="1">
      <alignment horizontal="center" vertical="center"/>
    </xf>
    <xf numFmtId="0" fontId="10" fillId="7" borderId="4" xfId="3" applyFont="1" applyFill="1" applyBorder="1" applyAlignment="1">
      <alignment vertical="center"/>
    </xf>
    <xf numFmtId="0" fontId="20" fillId="8" borderId="57" xfId="2" applyFont="1" applyFill="1" applyBorder="1" applyAlignment="1">
      <alignment horizontal="center"/>
    </xf>
    <xf numFmtId="0" fontId="25" fillId="57" borderId="58" xfId="2" applyFont="1" applyFill="1" applyBorder="1" applyAlignment="1" applyProtection="1">
      <alignment horizontal="center"/>
      <protection locked="0"/>
    </xf>
    <xf numFmtId="0" fontId="38" fillId="57" borderId="9" xfId="2" applyFont="1" applyFill="1" applyBorder="1" applyAlignment="1" applyProtection="1">
      <alignment horizontal="center"/>
      <protection locked="0"/>
    </xf>
    <xf numFmtId="0" fontId="20" fillId="8" borderId="59" xfId="15" applyFont="1" applyFill="1" applyBorder="1" applyAlignment="1">
      <alignment horizontal="center" vertical="center"/>
    </xf>
    <xf numFmtId="0" fontId="25" fillId="57" borderId="60" xfId="2" applyFont="1" applyFill="1" applyBorder="1" applyAlignment="1" applyProtection="1">
      <alignment horizontal="center" vertical="center"/>
      <protection hidden="1"/>
    </xf>
    <xf numFmtId="0" fontId="60" fillId="8" borderId="61" xfId="15" applyFont="1" applyFill="1" applyBorder="1" applyAlignment="1">
      <alignment horizontal="left" vertical="center"/>
    </xf>
    <xf numFmtId="1" fontId="26" fillId="40" borderId="62" xfId="2" applyNumberFormat="1" applyFont="1" applyFill="1" applyBorder="1" applyAlignment="1">
      <alignment horizontal="center" vertical="center"/>
    </xf>
    <xf numFmtId="0" fontId="28" fillId="6" borderId="63" xfId="16" applyFont="1" applyFill="1" applyBorder="1" applyAlignment="1">
      <alignment horizontal="center" vertical="center"/>
    </xf>
    <xf numFmtId="0" fontId="28" fillId="6" borderId="64" xfId="16" applyFont="1" applyFill="1" applyBorder="1" applyAlignment="1">
      <alignment horizontal="center" vertical="center"/>
    </xf>
    <xf numFmtId="0" fontId="0" fillId="8" borderId="0" xfId="0" applyFill="1" applyAlignment="1">
      <alignment vertical="top"/>
    </xf>
    <xf numFmtId="0" fontId="35" fillId="8" borderId="65" xfId="0" applyFont="1" applyFill="1" applyBorder="1" applyAlignment="1">
      <alignment vertical="center"/>
    </xf>
    <xf numFmtId="0" fontId="20" fillId="8" borderId="53" xfId="2" applyFont="1" applyFill="1" applyBorder="1" applyAlignment="1">
      <alignment horizontal="center"/>
    </xf>
    <xf numFmtId="0" fontId="20" fillId="8" borderId="29" xfId="15" applyFont="1" applyFill="1" applyBorder="1" applyAlignment="1">
      <alignment horizontal="center" vertical="center"/>
    </xf>
    <xf numFmtId="0" fontId="60" fillId="8" borderId="67" xfId="15" applyFont="1" applyFill="1" applyBorder="1" applyAlignment="1">
      <alignment horizontal="left" vertical="center"/>
    </xf>
    <xf numFmtId="0" fontId="17" fillId="6" borderId="37" xfId="2" applyFont="1" applyFill="1" applyBorder="1" applyAlignment="1">
      <alignment horizontal="left" vertical="center"/>
    </xf>
    <xf numFmtId="0" fontId="11" fillId="8" borderId="5" xfId="1" applyFont="1" applyFill="1" applyBorder="1"/>
    <xf numFmtId="0" fontId="11" fillId="8" borderId="0" xfId="1" applyFont="1" applyFill="1"/>
    <xf numFmtId="0" fontId="25" fillId="57" borderId="23" xfId="2" applyFont="1" applyFill="1" applyBorder="1" applyAlignment="1" applyProtection="1">
      <alignment horizontal="center"/>
      <protection locked="0"/>
    </xf>
    <xf numFmtId="0" fontId="20" fillId="8" borderId="68" xfId="2" applyFont="1" applyFill="1" applyBorder="1" applyAlignment="1">
      <alignment horizontal="center"/>
    </xf>
    <xf numFmtId="0" fontId="25" fillId="57" borderId="5" xfId="2" applyFont="1" applyFill="1" applyBorder="1" applyAlignment="1" applyProtection="1">
      <alignment horizontal="center" vertical="center"/>
      <protection hidden="1"/>
    </xf>
    <xf numFmtId="0" fontId="25" fillId="57" borderId="0" xfId="9" applyFont="1" applyFill="1" applyAlignment="1">
      <alignment horizontal="center" vertical="center"/>
    </xf>
    <xf numFmtId="0" fontId="20" fillId="8" borderId="37" xfId="15" applyFont="1" applyFill="1" applyBorder="1" applyAlignment="1">
      <alignment horizontal="center" vertical="center"/>
    </xf>
    <xf numFmtId="1" fontId="26" fillId="40" borderId="69" xfId="2" applyNumberFormat="1" applyFont="1" applyFill="1" applyBorder="1" applyAlignment="1">
      <alignment horizontal="center" vertical="center"/>
    </xf>
    <xf numFmtId="1" fontId="26" fillId="21" borderId="70" xfId="2" applyNumberFormat="1" applyFont="1" applyFill="1" applyBorder="1" applyAlignment="1">
      <alignment horizontal="center" vertical="center"/>
    </xf>
    <xf numFmtId="0" fontId="28" fillId="6" borderId="44" xfId="16" applyFont="1" applyFill="1" applyBorder="1" applyAlignment="1">
      <alignment horizontal="center" vertical="center"/>
    </xf>
    <xf numFmtId="1" fontId="77" fillId="21" borderId="19" xfId="2" applyNumberFormat="1" applyFont="1" applyFill="1" applyBorder="1" applyAlignment="1">
      <alignment horizontal="center" vertical="center"/>
    </xf>
    <xf numFmtId="0" fontId="73" fillId="18" borderId="71" xfId="2" applyFont="1" applyFill="1" applyBorder="1" applyAlignment="1" applyProtection="1">
      <alignment horizontal="center" vertical="center"/>
      <protection hidden="1"/>
    </xf>
    <xf numFmtId="0" fontId="60" fillId="8" borderId="72" xfId="15" applyFont="1" applyFill="1" applyBorder="1" applyAlignment="1">
      <alignment horizontal="left" vertical="center"/>
    </xf>
    <xf numFmtId="0" fontId="15" fillId="28" borderId="71" xfId="2" applyFont="1" applyFill="1" applyBorder="1" applyAlignment="1" applyProtection="1">
      <alignment horizontal="center" vertical="center"/>
      <protection hidden="1"/>
    </xf>
    <xf numFmtId="2" fontId="26" fillId="40" borderId="69" xfId="2" applyNumberFormat="1" applyFont="1" applyFill="1" applyBorder="1" applyAlignment="1">
      <alignment horizontal="center" vertical="center"/>
    </xf>
    <xf numFmtId="0" fontId="15" fillId="27" borderId="72" xfId="2" applyFont="1" applyFill="1" applyBorder="1" applyAlignment="1" applyProtection="1">
      <alignment horizontal="center" vertical="center"/>
      <protection hidden="1"/>
    </xf>
    <xf numFmtId="0" fontId="60" fillId="8" borderId="73" xfId="15" applyFont="1" applyFill="1" applyBorder="1" applyAlignment="1">
      <alignment horizontal="left" vertical="center"/>
    </xf>
    <xf numFmtId="0" fontId="0" fillId="8" borderId="5" xfId="0" applyFill="1" applyBorder="1"/>
    <xf numFmtId="0" fontId="46" fillId="29" borderId="72" xfId="2" applyFont="1" applyFill="1" applyBorder="1" applyAlignment="1" applyProtection="1">
      <alignment horizontal="center" vertical="center"/>
      <protection hidden="1"/>
    </xf>
    <xf numFmtId="0" fontId="76" fillId="8" borderId="72" xfId="2" applyFont="1" applyFill="1" applyBorder="1" applyAlignment="1" applyProtection="1">
      <alignment vertical="center"/>
      <protection hidden="1"/>
    </xf>
    <xf numFmtId="1" fontId="26" fillId="40" borderId="66" xfId="2" applyNumberFormat="1" applyFont="1" applyFill="1" applyBorder="1" applyAlignment="1">
      <alignment horizontal="center" vertical="center"/>
    </xf>
    <xf numFmtId="1" fontId="26" fillId="21" borderId="74" xfId="2" applyNumberFormat="1" applyFont="1" applyFill="1" applyBorder="1" applyAlignment="1">
      <alignment horizontal="center" vertical="center"/>
    </xf>
    <xf numFmtId="0" fontId="83" fillId="8" borderId="5" xfId="0" applyFont="1" applyFill="1" applyBorder="1" applyAlignment="1">
      <alignment vertical="center"/>
    </xf>
    <xf numFmtId="0" fontId="0" fillId="8" borderId="75" xfId="0" applyFill="1" applyBorder="1"/>
    <xf numFmtId="0" fontId="29" fillId="8" borderId="0" xfId="2" applyFont="1" applyFill="1" applyAlignment="1" applyProtection="1">
      <alignment horizontal="left" vertical="center"/>
      <protection locked="0"/>
    </xf>
    <xf numFmtId="0" fontId="46" fillId="29" borderId="40" xfId="2" applyFont="1" applyFill="1" applyBorder="1" applyAlignment="1" applyProtection="1">
      <alignment horizontal="center" vertical="center"/>
      <protection hidden="1"/>
    </xf>
    <xf numFmtId="1" fontId="17" fillId="26" borderId="76" xfId="2" applyNumberFormat="1" applyFont="1" applyFill="1" applyBorder="1" applyAlignment="1">
      <alignment horizontal="center" vertical="center"/>
    </xf>
    <xf numFmtId="1" fontId="28" fillId="26" borderId="77" xfId="2" applyNumberFormat="1" applyFont="1" applyFill="1" applyBorder="1" applyAlignment="1">
      <alignment horizontal="left" vertical="center"/>
    </xf>
    <xf numFmtId="1" fontId="17" fillId="25" borderId="19" xfId="2" applyNumberFormat="1" applyFont="1" applyFill="1" applyBorder="1" applyAlignment="1">
      <alignment horizontal="left" vertical="center"/>
    </xf>
    <xf numFmtId="1" fontId="28" fillId="25" borderId="78" xfId="2" applyNumberFormat="1" applyFont="1" applyFill="1" applyBorder="1" applyAlignment="1">
      <alignment horizontal="left" vertical="center"/>
    </xf>
    <xf numFmtId="0" fontId="15" fillId="28" borderId="40" xfId="2" applyFont="1" applyFill="1" applyBorder="1" applyAlignment="1" applyProtection="1">
      <alignment horizontal="center" vertical="center"/>
      <protection hidden="1"/>
    </xf>
    <xf numFmtId="0" fontId="15" fillId="27" borderId="40" xfId="2" applyFont="1" applyFill="1" applyBorder="1" applyAlignment="1" applyProtection="1">
      <alignment horizontal="center" vertical="center"/>
      <protection hidden="1"/>
    </xf>
    <xf numFmtId="1" fontId="28" fillId="26" borderId="79" xfId="2" applyNumberFormat="1" applyFont="1" applyFill="1" applyBorder="1" applyAlignment="1">
      <alignment horizontal="left" vertical="center"/>
    </xf>
    <xf numFmtId="0" fontId="0" fillId="0" borderId="5" xfId="0" applyBorder="1"/>
    <xf numFmtId="0" fontId="40" fillId="0" borderId="5" xfId="0" applyFont="1" applyBorder="1"/>
    <xf numFmtId="164" fontId="97" fillId="8" borderId="71" xfId="2" applyNumberFormat="1" applyFont="1" applyFill="1" applyBorder="1" applyAlignment="1">
      <alignment horizontal="center" vertical="center"/>
    </xf>
    <xf numFmtId="1" fontId="20" fillId="61" borderId="19" xfId="2" applyNumberFormat="1" applyFont="1" applyFill="1" applyBorder="1" applyAlignment="1">
      <alignment horizontal="center" vertical="center"/>
    </xf>
    <xf numFmtId="1" fontId="17" fillId="44" borderId="0" xfId="2" applyNumberFormat="1" applyFont="1" applyFill="1" applyAlignment="1">
      <alignment horizontal="right" vertical="center"/>
    </xf>
    <xf numFmtId="166" fontId="47" fillId="21" borderId="84" xfId="2" applyNumberFormat="1" applyFont="1" applyFill="1" applyBorder="1" applyAlignment="1">
      <alignment horizontal="center" vertical="center"/>
    </xf>
    <xf numFmtId="164" fontId="97" fillId="8" borderId="85" xfId="2" applyNumberFormat="1" applyFont="1" applyFill="1" applyBorder="1" applyAlignment="1">
      <alignment horizontal="center" vertical="center"/>
    </xf>
    <xf numFmtId="1" fontId="20" fillId="25" borderId="86" xfId="2" applyNumberFormat="1" applyFont="1" applyFill="1" applyBorder="1" applyAlignment="1">
      <alignment horizontal="right" vertical="center"/>
    </xf>
    <xf numFmtId="164" fontId="97" fillId="43" borderId="71" xfId="2" applyNumberFormat="1" applyFont="1" applyFill="1" applyBorder="1" applyAlignment="1">
      <alignment horizontal="center" vertical="center"/>
    </xf>
    <xf numFmtId="164" fontId="97" fillId="62" borderId="19" xfId="2" applyNumberFormat="1" applyFont="1" applyFill="1" applyBorder="1" applyAlignment="1">
      <alignment horizontal="center" vertical="center"/>
    </xf>
    <xf numFmtId="1" fontId="20" fillId="26" borderId="43" xfId="2" applyNumberFormat="1" applyFont="1" applyFill="1" applyBorder="1" applyAlignment="1">
      <alignment horizontal="right" vertical="center"/>
    </xf>
    <xf numFmtId="0" fontId="10" fillId="8" borderId="5" xfId="2" quotePrefix="1" applyFont="1" applyFill="1" applyBorder="1" applyAlignment="1" applyProtection="1">
      <alignment vertical="center"/>
      <protection hidden="1"/>
    </xf>
    <xf numFmtId="0" fontId="10" fillId="8" borderId="0" xfId="2" quotePrefix="1" applyFont="1" applyFill="1" applyAlignment="1" applyProtection="1">
      <alignment vertical="center"/>
      <protection hidden="1"/>
    </xf>
    <xf numFmtId="0" fontId="15" fillId="8" borderId="10" xfId="2" applyFont="1" applyFill="1" applyBorder="1" applyAlignment="1" applyProtection="1">
      <alignment horizontal="right" vertical="center"/>
      <protection hidden="1"/>
    </xf>
    <xf numFmtId="0" fontId="15" fillId="8" borderId="87" xfId="2" applyFont="1" applyFill="1" applyBorder="1" applyAlignment="1" applyProtection="1">
      <alignment horizontal="right" vertical="center"/>
      <protection hidden="1"/>
    </xf>
    <xf numFmtId="0" fontId="15" fillId="8" borderId="88" xfId="2" applyFont="1" applyFill="1" applyBorder="1" applyAlignment="1" applyProtection="1">
      <alignment horizontal="left" vertical="center"/>
      <protection hidden="1"/>
    </xf>
    <xf numFmtId="0" fontId="0" fillId="8" borderId="89" xfId="0" applyFill="1" applyBorder="1" applyAlignment="1">
      <alignment vertical="center"/>
    </xf>
    <xf numFmtId="164" fontId="83" fillId="6" borderId="5" xfId="2" applyNumberFormat="1" applyFont="1" applyFill="1" applyBorder="1" applyAlignment="1">
      <alignment horizontal="left" vertical="center"/>
    </xf>
    <xf numFmtId="0" fontId="4" fillId="8" borderId="0" xfId="0" applyFont="1" applyFill="1"/>
    <xf numFmtId="0" fontId="46" fillId="29" borderId="39" xfId="2" applyFont="1" applyFill="1" applyBorder="1" applyAlignment="1" applyProtection="1">
      <alignment horizontal="center" vertical="center"/>
      <protection hidden="1"/>
    </xf>
    <xf numFmtId="0" fontId="72" fillId="6" borderId="6" xfId="2" applyFont="1" applyFill="1" applyBorder="1" applyAlignment="1">
      <alignment horizontal="center" vertical="center"/>
    </xf>
    <xf numFmtId="169" fontId="72" fillId="6" borderId="90" xfId="2" applyNumberFormat="1" applyFont="1" applyFill="1" applyBorder="1" applyAlignment="1">
      <alignment horizontal="center" vertical="center"/>
    </xf>
    <xf numFmtId="0" fontId="99" fillId="5" borderId="0" xfId="2" applyFont="1" applyFill="1" applyAlignment="1">
      <alignment horizontal="left" vertical="center"/>
    </xf>
    <xf numFmtId="0" fontId="11" fillId="0" borderId="0" xfId="1" applyFont="1"/>
    <xf numFmtId="0" fontId="59" fillId="8" borderId="0" xfId="1" applyFont="1" applyFill="1" applyAlignment="1">
      <alignment vertical="center"/>
    </xf>
    <xf numFmtId="165" fontId="78" fillId="21" borderId="93" xfId="2" applyNumberFormat="1" applyFont="1" applyFill="1" applyBorder="1" applyAlignment="1">
      <alignment horizontal="center" vertical="center"/>
    </xf>
    <xf numFmtId="0" fontId="100" fillId="8" borderId="0" xfId="1" applyFont="1" applyFill="1" applyAlignment="1">
      <alignment vertical="center"/>
    </xf>
    <xf numFmtId="0" fontId="100" fillId="8" borderId="0" xfId="1" applyFont="1" applyFill="1" applyAlignment="1">
      <alignment horizontal="left" vertical="center"/>
    </xf>
    <xf numFmtId="0" fontId="100" fillId="8" borderId="0" xfId="0" applyFont="1" applyFill="1" applyAlignment="1">
      <alignment vertical="center"/>
    </xf>
    <xf numFmtId="168" fontId="25" fillId="30" borderId="81" xfId="2" applyNumberFormat="1" applyFont="1" applyFill="1" applyBorder="1" applyAlignment="1">
      <alignment horizontal="center" vertical="center"/>
    </xf>
    <xf numFmtId="0" fontId="15" fillId="8" borderId="49" xfId="13" applyFont="1" applyFill="1" applyBorder="1" applyAlignment="1">
      <alignment horizontal="right" vertical="center"/>
    </xf>
    <xf numFmtId="0" fontId="1" fillId="8" borderId="0" xfId="1" applyFill="1" applyAlignment="1">
      <alignment horizontal="center" vertical="center"/>
    </xf>
    <xf numFmtId="0" fontId="11" fillId="8" borderId="0" xfId="18" applyFont="1" applyFill="1" applyAlignment="1">
      <alignment vertical="center"/>
    </xf>
    <xf numFmtId="0" fontId="29" fillId="5" borderId="0" xfId="2" applyFont="1" applyFill="1" applyAlignment="1">
      <alignment horizontal="left" vertical="center"/>
    </xf>
    <xf numFmtId="0" fontId="29" fillId="18" borderId="0" xfId="2" applyFont="1" applyFill="1" applyAlignment="1">
      <alignment horizontal="center" vertical="center"/>
    </xf>
    <xf numFmtId="0" fontId="61" fillId="18" borderId="0" xfId="2" applyFont="1" applyFill="1" applyAlignment="1">
      <alignment horizontal="left" vertical="center"/>
    </xf>
    <xf numFmtId="0" fontId="29" fillId="18" borderId="0" xfId="20" applyFont="1" applyFill="1" applyAlignment="1">
      <alignment horizontal="center" vertical="center"/>
    </xf>
    <xf numFmtId="0" fontId="74" fillId="8" borderId="0" xfId="2" applyFont="1" applyFill="1" applyAlignment="1">
      <alignment horizontal="left" vertical="center"/>
    </xf>
    <xf numFmtId="0" fontId="40" fillId="37" borderId="0" xfId="20" applyFont="1" applyFill="1" applyAlignment="1">
      <alignment horizontal="center" vertical="center"/>
    </xf>
    <xf numFmtId="0" fontId="108" fillId="9" borderId="0" xfId="23" applyFont="1" applyFill="1" applyAlignment="1">
      <alignment vertical="center"/>
    </xf>
    <xf numFmtId="0" fontId="40" fillId="8" borderId="0" xfId="18" applyFont="1" applyFill="1" applyAlignment="1">
      <alignment vertical="center"/>
    </xf>
    <xf numFmtId="0" fontId="19" fillId="9" borderId="0" xfId="1" applyFont="1" applyFill="1" applyAlignment="1">
      <alignment horizontal="left" vertical="center"/>
    </xf>
    <xf numFmtId="0" fontId="19" fillId="8" borderId="0" xfId="2" applyFont="1" applyFill="1" applyAlignment="1">
      <alignment vertical="center" wrapText="1"/>
    </xf>
    <xf numFmtId="0" fontId="19" fillId="8" borderId="0" xfId="2" applyFont="1" applyFill="1" applyAlignment="1" applyProtection="1">
      <alignment horizontal="left" vertical="center"/>
      <protection locked="0"/>
    </xf>
    <xf numFmtId="0" fontId="15" fillId="8" borderId="0" xfId="2" applyFont="1" applyFill="1" applyProtection="1">
      <protection locked="0"/>
    </xf>
    <xf numFmtId="1" fontId="19" fillId="34" borderId="0" xfId="2" applyNumberFormat="1" applyFont="1" applyFill="1" applyAlignment="1" applyProtection="1">
      <alignment horizontal="center" vertical="center"/>
      <protection hidden="1"/>
    </xf>
    <xf numFmtId="0" fontId="19" fillId="8" borderId="0" xfId="2" applyFont="1" applyFill="1" applyAlignment="1" applyProtection="1">
      <alignment horizontal="center" vertical="center"/>
      <protection locked="0"/>
    </xf>
    <xf numFmtId="0" fontId="77" fillId="33" borderId="0" xfId="2" applyFont="1" applyFill="1" applyAlignment="1" applyProtection="1">
      <alignment horizontal="right" vertical="center" wrapText="1"/>
      <protection hidden="1"/>
    </xf>
    <xf numFmtId="174" fontId="20" fillId="33" borderId="94" xfId="2" applyNumberFormat="1" applyFont="1" applyFill="1" applyBorder="1" applyAlignment="1">
      <alignment horizontal="center" vertical="center"/>
    </xf>
    <xf numFmtId="0" fontId="2" fillId="69" borderId="9" xfId="2" applyFont="1" applyFill="1" applyBorder="1" applyAlignment="1" applyProtection="1">
      <alignment horizontal="right" vertical="center" wrapText="1"/>
      <protection hidden="1"/>
    </xf>
    <xf numFmtId="175" fontId="2" fillId="70" borderId="87" xfId="2" applyNumberFormat="1" applyFont="1" applyFill="1" applyBorder="1" applyAlignment="1" applyProtection="1">
      <alignment horizontal="center" vertical="center" wrapText="1"/>
      <protection hidden="1"/>
    </xf>
    <xf numFmtId="0" fontId="36" fillId="8" borderId="13" xfId="2" applyFont="1" applyFill="1" applyBorder="1" applyAlignment="1" applyProtection="1">
      <alignment horizontal="center"/>
      <protection locked="0"/>
    </xf>
    <xf numFmtId="0" fontId="20" fillId="8" borderId="95" xfId="2" applyFont="1" applyFill="1" applyBorder="1" applyAlignment="1" applyProtection="1">
      <alignment horizontal="center"/>
      <protection locked="0"/>
    </xf>
    <xf numFmtId="0" fontId="0" fillId="9" borderId="0" xfId="0" applyFill="1"/>
    <xf numFmtId="175" fontId="66" fillId="71" borderId="0" xfId="2" applyNumberFormat="1" applyFont="1" applyFill="1" applyAlignment="1">
      <alignment horizontal="center" vertical="center"/>
    </xf>
    <xf numFmtId="174" fontId="15" fillId="0" borderId="96" xfId="2" applyNumberFormat="1" applyFont="1" applyBorder="1" applyAlignment="1">
      <alignment horizontal="center" vertical="center"/>
    </xf>
    <xf numFmtId="0" fontId="19" fillId="21" borderId="0" xfId="2" applyFont="1" applyFill="1" applyAlignment="1">
      <alignment horizontal="center" vertical="center" wrapText="1"/>
    </xf>
    <xf numFmtId="0" fontId="25" fillId="8" borderId="97" xfId="2" applyFont="1" applyFill="1" applyBorder="1" applyAlignment="1">
      <alignment horizontal="center" vertical="center" wrapText="1"/>
    </xf>
    <xf numFmtId="0" fontId="10" fillId="9" borderId="0" xfId="23" applyFont="1" applyFill="1" applyAlignment="1">
      <alignment horizontal="left" vertical="center"/>
    </xf>
    <xf numFmtId="0" fontId="47" fillId="21" borderId="98" xfId="2" applyFont="1" applyFill="1" applyBorder="1" applyAlignment="1" applyProtection="1">
      <alignment horizontal="center" vertical="center"/>
      <protection locked="0"/>
    </xf>
    <xf numFmtId="166" fontId="36" fillId="21" borderId="99" xfId="2" applyNumberFormat="1" applyFont="1" applyFill="1" applyBorder="1" applyAlignment="1">
      <alignment horizontal="center" vertical="center"/>
    </xf>
    <xf numFmtId="0" fontId="8" fillId="7" borderId="5" xfId="2" applyFont="1" applyFill="1" applyBorder="1" applyAlignment="1">
      <alignment horizontal="center" vertical="center"/>
    </xf>
    <xf numFmtId="0" fontId="8" fillId="7" borderId="0" xfId="2" applyFont="1" applyFill="1" applyAlignment="1">
      <alignment horizontal="center" vertical="center"/>
    </xf>
    <xf numFmtId="0" fontId="8" fillId="7" borderId="4" xfId="2" applyFont="1" applyFill="1" applyBorder="1" applyAlignment="1">
      <alignment horizontal="center" vertical="center"/>
    </xf>
    <xf numFmtId="0" fontId="8" fillId="6" borderId="3" xfId="2" applyFont="1" applyFill="1" applyBorder="1" applyAlignment="1">
      <alignment horizontal="center" vertical="center"/>
    </xf>
    <xf numFmtId="0" fontId="0" fillId="8" borderId="2" xfId="0" applyFill="1" applyBorder="1"/>
    <xf numFmtId="0" fontId="2" fillId="58" borderId="0" xfId="1" applyFont="1" applyFill="1" applyAlignment="1">
      <alignment horizontal="right" vertical="center"/>
    </xf>
    <xf numFmtId="0" fontId="10" fillId="0" borderId="0" xfId="2" applyFont="1" applyAlignment="1">
      <alignment vertical="center"/>
    </xf>
    <xf numFmtId="0" fontId="14" fillId="12" borderId="100" xfId="2" applyFont="1" applyFill="1" applyBorder="1" applyAlignment="1" applyProtection="1">
      <alignment horizontal="center" vertical="center" textRotation="90"/>
      <protection locked="0"/>
    </xf>
    <xf numFmtId="0" fontId="7" fillId="11" borderId="33" xfId="3" applyFont="1" applyFill="1" applyBorder="1" applyAlignment="1">
      <alignment horizontal="center" vertical="center"/>
    </xf>
    <xf numFmtId="0" fontId="7" fillId="11" borderId="33" xfId="2" applyFont="1" applyFill="1" applyBorder="1" applyAlignment="1">
      <alignment horizontal="center" vertical="center"/>
    </xf>
    <xf numFmtId="0" fontId="49" fillId="0" borderId="0" xfId="2" applyFont="1" applyAlignment="1">
      <alignment horizontal="center" vertical="center"/>
    </xf>
    <xf numFmtId="0" fontId="65" fillId="9" borderId="0" xfId="1" applyFont="1" applyFill="1" applyAlignment="1">
      <alignment horizontal="left" vertical="center"/>
    </xf>
    <xf numFmtId="0" fontId="9" fillId="9" borderId="0" xfId="2" applyFont="1" applyFill="1" applyAlignment="1">
      <alignment horizontal="center" vertical="center"/>
    </xf>
    <xf numFmtId="0" fontId="75" fillId="0" borderId="0" xfId="1" applyFont="1" applyAlignment="1">
      <alignment horizontal="center" vertical="center"/>
    </xf>
    <xf numFmtId="0" fontId="10" fillId="8" borderId="0" xfId="3" applyFont="1" applyFill="1"/>
    <xf numFmtId="0" fontId="112" fillId="75" borderId="0" xfId="1" applyFont="1" applyFill="1" applyAlignment="1">
      <alignment vertical="center"/>
    </xf>
    <xf numFmtId="0" fontId="34" fillId="8" borderId="0" xfId="11" applyFill="1"/>
    <xf numFmtId="0" fontId="5" fillId="76" borderId="0" xfId="22" applyFont="1" applyFill="1" applyAlignment="1">
      <alignment horizontal="center" vertical="center"/>
    </xf>
    <xf numFmtId="0" fontId="115" fillId="77" borderId="0" xfId="22" applyFont="1" applyFill="1" applyAlignment="1">
      <alignment horizontal="center" vertical="center"/>
    </xf>
    <xf numFmtId="0" fontId="5" fillId="78" borderId="0" xfId="22" applyFont="1" applyFill="1" applyAlignment="1">
      <alignment horizontal="center" vertical="center"/>
    </xf>
    <xf numFmtId="0" fontId="115" fillId="79" borderId="0" xfId="22" applyFont="1" applyFill="1" applyAlignment="1">
      <alignment horizontal="center" vertical="center"/>
    </xf>
    <xf numFmtId="0" fontId="5" fillId="80" borderId="0" xfId="22" applyFont="1" applyFill="1" applyAlignment="1">
      <alignment horizontal="center" vertical="center"/>
    </xf>
    <xf numFmtId="0" fontId="115" fillId="81" borderId="0" xfId="22" applyFont="1" applyFill="1" applyAlignment="1">
      <alignment horizontal="center" vertical="center"/>
    </xf>
    <xf numFmtId="0" fontId="115" fillId="82" borderId="0" xfId="22" applyFont="1" applyFill="1" applyAlignment="1">
      <alignment horizontal="center" vertical="center"/>
    </xf>
    <xf numFmtId="0" fontId="115" fillId="83" borderId="0" xfId="22" applyFont="1" applyFill="1" applyAlignment="1">
      <alignment horizontal="center" vertical="center"/>
    </xf>
    <xf numFmtId="0" fontId="7" fillId="9" borderId="0" xfId="3" applyFont="1" applyFill="1" applyAlignment="1">
      <alignment vertical="center"/>
    </xf>
    <xf numFmtId="0" fontId="75" fillId="8" borderId="0" xfId="2" applyFont="1" applyFill="1" applyAlignment="1">
      <alignment horizontal="center" vertical="center"/>
    </xf>
    <xf numFmtId="0" fontId="15" fillId="9" borderId="105" xfId="2" applyFont="1" applyFill="1" applyBorder="1" applyAlignment="1">
      <alignment horizontal="center" vertical="center"/>
    </xf>
    <xf numFmtId="0" fontId="75" fillId="8" borderId="0" xfId="2" applyFont="1" applyFill="1" applyAlignment="1">
      <alignment vertical="center"/>
    </xf>
    <xf numFmtId="0" fontId="15" fillId="51" borderId="105" xfId="2" applyFont="1" applyFill="1" applyBorder="1" applyAlignment="1">
      <alignment horizontal="center" vertical="center"/>
    </xf>
    <xf numFmtId="0" fontId="5" fillId="84" borderId="0" xfId="22" applyFont="1" applyFill="1" applyAlignment="1">
      <alignment horizontal="center" vertical="center"/>
    </xf>
    <xf numFmtId="0" fontId="5" fillId="85" borderId="0" xfId="22" applyFont="1" applyFill="1" applyAlignment="1">
      <alignment horizontal="center" vertical="center"/>
    </xf>
    <xf numFmtId="0" fontId="5" fillId="86" borderId="0" xfId="22" applyFont="1" applyFill="1" applyAlignment="1">
      <alignment horizontal="center" vertical="center"/>
    </xf>
    <xf numFmtId="0" fontId="115" fillId="87" borderId="0" xfId="22" applyFont="1" applyFill="1" applyAlignment="1">
      <alignment horizontal="center" vertical="center"/>
    </xf>
    <xf numFmtId="0" fontId="5" fillId="88" borderId="0" xfId="22" applyFont="1" applyFill="1" applyAlignment="1">
      <alignment horizontal="center" vertical="center"/>
    </xf>
    <xf numFmtId="0" fontId="115" fillId="89" borderId="0" xfId="22" applyFont="1" applyFill="1" applyAlignment="1">
      <alignment horizontal="center" vertical="center"/>
    </xf>
    <xf numFmtId="0" fontId="115" fillId="90" borderId="0" xfId="22" applyFont="1" applyFill="1" applyAlignment="1">
      <alignment horizontal="center" vertical="center"/>
    </xf>
    <xf numFmtId="0" fontId="115" fillId="60" borderId="0" xfId="22" applyFont="1" applyFill="1" applyAlignment="1">
      <alignment horizontal="center" vertical="center"/>
    </xf>
    <xf numFmtId="0" fontId="115" fillId="91" borderId="0" xfId="22" applyFont="1" applyFill="1" applyAlignment="1">
      <alignment horizontal="center" vertical="center"/>
    </xf>
    <xf numFmtId="0" fontId="5" fillId="92" borderId="0" xfId="22" applyFont="1" applyFill="1" applyAlignment="1">
      <alignment horizontal="center" vertical="center"/>
    </xf>
    <xf numFmtId="0" fontId="115" fillId="93" borderId="0" xfId="22" applyFont="1" applyFill="1" applyAlignment="1">
      <alignment horizontal="center" vertical="center"/>
    </xf>
    <xf numFmtId="0" fontId="115" fillId="94" borderId="0" xfId="22" applyFont="1" applyFill="1" applyAlignment="1">
      <alignment horizontal="center" vertical="center"/>
    </xf>
    <xf numFmtId="0" fontId="5" fillId="95" borderId="0" xfId="22" applyFont="1" applyFill="1" applyAlignment="1">
      <alignment horizontal="center" vertical="center"/>
    </xf>
    <xf numFmtId="0" fontId="115" fillId="96" borderId="0" xfId="22" applyFont="1" applyFill="1" applyAlignment="1">
      <alignment horizontal="center" vertical="center"/>
    </xf>
    <xf numFmtId="0" fontId="115" fillId="97" borderId="0" xfId="22" applyFont="1" applyFill="1" applyAlignment="1">
      <alignment horizontal="center" vertical="center"/>
    </xf>
    <xf numFmtId="0" fontId="115" fillId="98" borderId="0" xfId="22" applyFont="1" applyFill="1" applyAlignment="1">
      <alignment horizontal="center" vertical="center"/>
    </xf>
    <xf numFmtId="0" fontId="5" fillId="99" borderId="0" xfId="22" applyFont="1" applyFill="1" applyAlignment="1">
      <alignment horizontal="center" vertical="center"/>
    </xf>
    <xf numFmtId="0" fontId="5" fillId="100" borderId="0" xfId="22" applyFont="1" applyFill="1" applyAlignment="1">
      <alignment horizontal="center" vertical="center"/>
    </xf>
    <xf numFmtId="0" fontId="115" fillId="101" borderId="0" xfId="22" applyFont="1" applyFill="1" applyAlignment="1">
      <alignment horizontal="center" vertical="center"/>
    </xf>
    <xf numFmtId="0" fontId="115" fillId="102" borderId="0" xfId="22" applyFont="1" applyFill="1" applyAlignment="1">
      <alignment horizontal="center" vertical="center"/>
    </xf>
    <xf numFmtId="0" fontId="5" fillId="103" borderId="0" xfId="22" applyFont="1" applyFill="1" applyAlignment="1">
      <alignment horizontal="center" vertical="center"/>
    </xf>
    <xf numFmtId="0" fontId="5" fillId="104" borderId="0" xfId="22" applyFont="1" applyFill="1" applyAlignment="1">
      <alignment horizontal="center" vertical="center"/>
    </xf>
    <xf numFmtId="0" fontId="5" fillId="105" borderId="0" xfId="22" applyFont="1" applyFill="1" applyAlignment="1">
      <alignment horizontal="center" vertical="center"/>
    </xf>
    <xf numFmtId="0" fontId="5" fillId="106" borderId="0" xfId="22" applyFont="1" applyFill="1" applyAlignment="1">
      <alignment horizontal="center" vertical="center"/>
    </xf>
    <xf numFmtId="0" fontId="75" fillId="8" borderId="106" xfId="2" applyFont="1" applyFill="1" applyBorder="1" applyAlignment="1">
      <alignment horizontal="center" vertical="center"/>
    </xf>
    <xf numFmtId="0" fontId="114" fillId="9" borderId="107" xfId="2" applyFont="1" applyFill="1" applyBorder="1" applyAlignment="1">
      <alignment vertical="center"/>
    </xf>
    <xf numFmtId="0" fontId="75" fillId="8" borderId="106" xfId="2" applyFont="1" applyFill="1" applyBorder="1" applyAlignment="1">
      <alignment vertical="center"/>
    </xf>
    <xf numFmtId="0" fontId="114" fillId="51" borderId="107" xfId="2" applyFont="1" applyFill="1" applyBorder="1" applyAlignment="1">
      <alignment vertical="center"/>
    </xf>
    <xf numFmtId="0" fontId="115" fillId="107" borderId="0" xfId="22" applyFont="1" applyFill="1" applyAlignment="1">
      <alignment horizontal="center" vertical="center"/>
    </xf>
    <xf numFmtId="0" fontId="115" fillId="108" borderId="0" xfId="22" applyFont="1" applyFill="1" applyAlignment="1">
      <alignment horizontal="center" vertical="center"/>
    </xf>
    <xf numFmtId="0" fontId="115" fillId="64" borderId="0" xfId="22" applyFont="1" applyFill="1" applyAlignment="1">
      <alignment horizontal="center" vertical="center"/>
    </xf>
    <xf numFmtId="0" fontId="115" fillId="66" borderId="0" xfId="22" applyFont="1" applyFill="1" applyAlignment="1">
      <alignment horizontal="center" vertical="center"/>
    </xf>
    <xf numFmtId="0" fontId="115" fillId="109" borderId="0" xfId="22" applyFont="1" applyFill="1" applyAlignment="1">
      <alignment horizontal="center" vertical="center"/>
    </xf>
    <xf numFmtId="0" fontId="115" fillId="110" borderId="0" xfId="22" applyFont="1" applyFill="1" applyAlignment="1">
      <alignment horizontal="center" vertical="center"/>
    </xf>
    <xf numFmtId="0" fontId="115" fillId="111" borderId="0" xfId="22" applyFont="1" applyFill="1" applyAlignment="1">
      <alignment horizontal="center" vertical="center"/>
    </xf>
    <xf numFmtId="0" fontId="115" fillId="112" borderId="0" xfId="22" applyFont="1" applyFill="1" applyAlignment="1">
      <alignment horizontal="center" vertical="center"/>
    </xf>
    <xf numFmtId="0" fontId="13" fillId="9" borderId="0" xfId="23" applyFont="1" applyFill="1" applyAlignment="1">
      <alignment vertical="center"/>
    </xf>
    <xf numFmtId="0" fontId="5" fillId="113" borderId="0" xfId="22" applyFont="1" applyFill="1" applyAlignment="1">
      <alignment horizontal="center" vertical="center"/>
    </xf>
    <xf numFmtId="0" fontId="115" fillId="114" borderId="0" xfId="22" applyFont="1" applyFill="1" applyAlignment="1">
      <alignment horizontal="center" vertical="center"/>
    </xf>
    <xf numFmtId="0" fontId="115" fillId="115" borderId="0" xfId="22" applyFont="1" applyFill="1" applyAlignment="1">
      <alignment horizontal="center" vertical="center"/>
    </xf>
    <xf numFmtId="0" fontId="115" fillId="116" borderId="0" xfId="22" applyFont="1" applyFill="1" applyAlignment="1">
      <alignment horizontal="center" vertical="center"/>
    </xf>
    <xf numFmtId="0" fontId="115" fillId="117" borderId="0" xfId="22" applyFont="1" applyFill="1" applyAlignment="1">
      <alignment horizontal="center" vertical="center"/>
    </xf>
    <xf numFmtId="0" fontId="5" fillId="118" borderId="0" xfId="22" applyFont="1" applyFill="1" applyAlignment="1">
      <alignment horizontal="center" vertical="center"/>
    </xf>
    <xf numFmtId="0" fontId="5" fillId="119" borderId="0" xfId="22" applyFont="1" applyFill="1" applyAlignment="1">
      <alignment horizontal="center" vertical="center"/>
    </xf>
    <xf numFmtId="0" fontId="5" fillId="120" borderId="0" xfId="22" applyFont="1" applyFill="1" applyAlignment="1">
      <alignment horizontal="center" vertical="center"/>
    </xf>
    <xf numFmtId="0" fontId="5" fillId="121" borderId="0" xfId="22" applyFont="1" applyFill="1" applyAlignment="1">
      <alignment horizontal="center" vertical="center"/>
    </xf>
    <xf numFmtId="0" fontId="5" fillId="122" borderId="0" xfId="22" applyFont="1" applyFill="1" applyAlignment="1">
      <alignment horizontal="center" vertical="center"/>
    </xf>
    <xf numFmtId="0" fontId="5" fillId="123" borderId="0" xfId="22" applyFont="1" applyFill="1" applyAlignment="1">
      <alignment horizontal="center" vertical="center"/>
    </xf>
    <xf numFmtId="0" fontId="5" fillId="124" borderId="0" xfId="22" applyFont="1" applyFill="1" applyAlignment="1">
      <alignment horizontal="center" vertical="center"/>
    </xf>
    <xf numFmtId="0" fontId="5" fillId="125" borderId="0" xfId="22" applyFont="1" applyFill="1" applyAlignment="1">
      <alignment horizontal="center" vertical="center"/>
    </xf>
    <xf numFmtId="0" fontId="5" fillId="126" borderId="0" xfId="22" applyFont="1" applyFill="1" applyAlignment="1">
      <alignment horizontal="center" vertical="center"/>
    </xf>
    <xf numFmtId="0" fontId="5" fillId="127" borderId="0" xfId="22" applyFont="1" applyFill="1" applyAlignment="1">
      <alignment horizontal="center" vertical="center"/>
    </xf>
    <xf numFmtId="0" fontId="5" fillId="128" borderId="0" xfId="22" applyFont="1" applyFill="1" applyAlignment="1">
      <alignment horizontal="center" vertical="center"/>
    </xf>
    <xf numFmtId="0" fontId="75" fillId="75" borderId="0" xfId="2" applyFont="1" applyFill="1" applyAlignment="1">
      <alignment vertical="center"/>
    </xf>
    <xf numFmtId="0" fontId="118" fillId="75" borderId="0" xfId="2" applyFont="1" applyFill="1" applyAlignment="1">
      <alignment horizontal="right" vertical="center"/>
    </xf>
    <xf numFmtId="0" fontId="20" fillId="8" borderId="10" xfId="3" applyFont="1" applyFill="1" applyBorder="1" applyAlignment="1">
      <alignment vertical="center"/>
    </xf>
    <xf numFmtId="0" fontId="20" fillId="8" borderId="87" xfId="3" applyFont="1" applyFill="1" applyBorder="1" applyAlignment="1">
      <alignment vertical="center"/>
    </xf>
    <xf numFmtId="0" fontId="105" fillId="8" borderId="0" xfId="1" applyFont="1" applyFill="1" applyAlignment="1">
      <alignment vertical="center"/>
    </xf>
    <xf numFmtId="0" fontId="126" fillId="8" borderId="0" xfId="11" applyFont="1" applyFill="1" applyBorder="1" applyAlignment="1">
      <alignment vertical="center"/>
    </xf>
    <xf numFmtId="0" fontId="19" fillId="0" borderId="0" xfId="0" applyFont="1"/>
    <xf numFmtId="0" fontId="11" fillId="0" borderId="0" xfId="0" applyFont="1"/>
    <xf numFmtId="0" fontId="5" fillId="75" borderId="0" xfId="2" applyFont="1" applyFill="1" applyAlignment="1" applyProtection="1">
      <alignment horizontal="left" vertical="center"/>
      <protection hidden="1"/>
    </xf>
    <xf numFmtId="0" fontId="1" fillId="35" borderId="0" xfId="1" applyFill="1"/>
    <xf numFmtId="0" fontId="34" fillId="9" borderId="0" xfId="11" applyFill="1" applyAlignment="1">
      <alignment horizontal="left" vertical="center"/>
    </xf>
    <xf numFmtId="0" fontId="5" fillId="75" borderId="0" xfId="2" applyFont="1" applyFill="1" applyAlignment="1" applyProtection="1">
      <alignment vertical="center"/>
      <protection hidden="1"/>
    </xf>
    <xf numFmtId="0" fontId="5" fillId="75" borderId="0" xfId="24" applyFont="1" applyFill="1" applyAlignment="1">
      <alignment horizontal="left" vertical="center"/>
    </xf>
    <xf numFmtId="0" fontId="2" fillId="75" borderId="0" xfId="25" applyFont="1" applyFill="1" applyAlignment="1">
      <alignment horizontal="left" vertical="center"/>
    </xf>
    <xf numFmtId="0" fontId="108" fillId="9" borderId="0" xfId="23" applyFont="1" applyFill="1" applyAlignment="1">
      <alignment horizontal="left" vertical="center"/>
    </xf>
    <xf numFmtId="0" fontId="28" fillId="11" borderId="7" xfId="3" applyFont="1" applyFill="1" applyBorder="1" applyAlignment="1">
      <alignment horizontal="center" vertical="center"/>
    </xf>
    <xf numFmtId="0" fontId="48" fillId="8" borderId="0" xfId="1" applyFont="1" applyFill="1"/>
    <xf numFmtId="0" fontId="105" fillId="8" borderId="0" xfId="0" applyFont="1" applyFill="1"/>
    <xf numFmtId="0" fontId="48" fillId="8" borderId="0" xfId="0" applyFont="1" applyFill="1"/>
    <xf numFmtId="0" fontId="8" fillId="6" borderId="0" xfId="1" applyFont="1" applyFill="1" applyAlignment="1">
      <alignment horizontal="center" vertical="center"/>
    </xf>
    <xf numFmtId="0" fontId="6" fillId="0" borderId="0" xfId="2"/>
    <xf numFmtId="0" fontId="7" fillId="4" borderId="0" xfId="0" applyFont="1" applyFill="1" applyAlignment="1">
      <alignment horizontal="center" vertical="center"/>
    </xf>
    <xf numFmtId="0" fontId="6" fillId="0" borderId="0" xfId="25" applyAlignment="1">
      <alignment vertical="center"/>
    </xf>
    <xf numFmtId="0" fontId="6" fillId="75" borderId="0" xfId="2" applyFill="1" applyAlignment="1">
      <alignment vertical="center"/>
    </xf>
    <xf numFmtId="0" fontId="130" fillId="75" borderId="0" xfId="25" applyFont="1" applyFill="1"/>
    <xf numFmtId="0" fontId="6" fillId="75" borderId="0" xfId="25" applyFill="1" applyAlignment="1">
      <alignment vertical="center"/>
    </xf>
    <xf numFmtId="0" fontId="131" fillId="75" borderId="0" xfId="25" applyFont="1" applyFill="1" applyAlignment="1">
      <alignment horizontal="center" vertical="center"/>
    </xf>
    <xf numFmtId="0" fontId="64" fillId="75" borderId="0" xfId="0" applyFont="1" applyFill="1" applyAlignment="1">
      <alignment horizontal="left" vertical="top"/>
    </xf>
    <xf numFmtId="0" fontId="6" fillId="75" borderId="0" xfId="25" applyFill="1" applyProtection="1">
      <protection hidden="1"/>
    </xf>
    <xf numFmtId="0" fontId="132" fillId="75" borderId="0" xfId="25" applyFont="1" applyFill="1" applyAlignment="1">
      <alignment vertical="center"/>
    </xf>
    <xf numFmtId="0" fontId="132" fillId="75" borderId="0" xfId="25" applyFont="1" applyFill="1" applyAlignment="1">
      <alignment horizontal="right" vertical="center"/>
    </xf>
    <xf numFmtId="0" fontId="133" fillId="75" borderId="0" xfId="25" applyFont="1" applyFill="1" applyAlignment="1">
      <alignment vertical="center"/>
    </xf>
    <xf numFmtId="0" fontId="134" fillId="4" borderId="4" xfId="25" applyFont="1" applyFill="1" applyBorder="1" applyAlignment="1">
      <alignment horizontal="center" vertical="center"/>
    </xf>
    <xf numFmtId="0" fontId="135" fillId="131" borderId="0" xfId="25" applyFont="1" applyFill="1" applyAlignment="1">
      <alignment horizontal="center" vertical="center"/>
    </xf>
    <xf numFmtId="0" fontId="1" fillId="75" borderId="0" xfId="7" applyFill="1"/>
    <xf numFmtId="0" fontId="136" fillId="8" borderId="0" xfId="25" applyFont="1" applyFill="1" applyAlignment="1">
      <alignment horizontal="center" vertical="center"/>
    </xf>
    <xf numFmtId="0" fontId="132" fillId="75" borderId="5" xfId="25" applyFont="1" applyFill="1" applyBorder="1" applyAlignment="1">
      <alignment vertical="center"/>
    </xf>
    <xf numFmtId="0" fontId="134" fillId="4" borderId="0" xfId="25" applyFont="1" applyFill="1" applyAlignment="1">
      <alignment horizontal="center" vertical="center"/>
    </xf>
    <xf numFmtId="0" fontId="6" fillId="0" borderId="0" xfId="25" applyProtection="1">
      <protection hidden="1"/>
    </xf>
    <xf numFmtId="0" fontId="137" fillId="8" borderId="0" xfId="25" applyFont="1" applyFill="1" applyAlignment="1">
      <alignment horizontal="left" vertical="center"/>
    </xf>
    <xf numFmtId="0" fontId="6" fillId="8" borderId="0" xfId="25" applyFill="1" applyProtection="1">
      <protection hidden="1"/>
    </xf>
    <xf numFmtId="173" fontId="138" fillId="8" borderId="0" xfId="25" applyNumberFormat="1" applyFont="1" applyFill="1" applyAlignment="1">
      <alignment vertical="center"/>
    </xf>
    <xf numFmtId="0" fontId="6" fillId="8" borderId="0" xfId="25" applyFill="1" applyAlignment="1">
      <alignment vertical="center"/>
    </xf>
    <xf numFmtId="0" fontId="137" fillId="8" borderId="5" xfId="25" applyFont="1" applyFill="1" applyBorder="1" applyAlignment="1">
      <alignment vertical="center"/>
    </xf>
    <xf numFmtId="0" fontId="139" fillId="8" borderId="0" xfId="25" applyFont="1" applyFill="1" applyAlignment="1">
      <alignment vertical="center"/>
    </xf>
    <xf numFmtId="0" fontId="141" fillId="75" borderId="0" xfId="28" applyFont="1" applyFill="1" applyAlignment="1">
      <alignment vertical="center"/>
    </xf>
    <xf numFmtId="0" fontId="142" fillId="75" borderId="0" xfId="0" applyFont="1" applyFill="1" applyAlignment="1">
      <alignment vertical="center"/>
    </xf>
    <xf numFmtId="0" fontId="143" fillId="75" borderId="0" xfId="0" applyFont="1" applyFill="1" applyAlignment="1">
      <alignment horizontal="right" vertical="center"/>
    </xf>
    <xf numFmtId="0" fontId="144" fillId="75" borderId="0" xfId="25" applyFont="1" applyFill="1" applyAlignment="1" applyProtection="1">
      <alignment vertical="center"/>
      <protection hidden="1"/>
    </xf>
    <xf numFmtId="0" fontId="68" fillId="75" borderId="0" xfId="0" applyFont="1" applyFill="1" applyAlignment="1">
      <alignment horizontal="center" vertical="center"/>
    </xf>
    <xf numFmtId="0" fontId="131" fillId="75" borderId="0" xfId="25" quotePrefix="1" applyFont="1" applyFill="1" applyAlignment="1">
      <alignment horizontal="center" vertical="center"/>
    </xf>
    <xf numFmtId="0" fontId="6" fillId="6" borderId="0" xfId="2" applyFill="1" applyAlignment="1">
      <alignment vertical="center"/>
    </xf>
    <xf numFmtId="0" fontId="6" fillId="6" borderId="0" xfId="25" applyFill="1" applyAlignment="1">
      <alignment vertical="center"/>
    </xf>
    <xf numFmtId="0" fontId="145" fillId="6" borderId="0" xfId="11" applyFont="1" applyFill="1" applyAlignment="1">
      <alignment vertical="center"/>
    </xf>
    <xf numFmtId="0" fontId="146" fillId="75" borderId="0" xfId="28" applyFont="1" applyFill="1" applyAlignment="1">
      <alignment vertical="center"/>
    </xf>
    <xf numFmtId="0" fontId="6" fillId="0" borderId="0" xfId="2" applyAlignment="1">
      <alignment vertical="center"/>
    </xf>
    <xf numFmtId="0" fontId="6" fillId="75" borderId="0" xfId="2" applyFill="1" applyProtection="1">
      <protection hidden="1"/>
    </xf>
    <xf numFmtId="0" fontId="133" fillId="75" borderId="0" xfId="2" applyFont="1" applyFill="1" applyAlignment="1">
      <alignment vertical="center"/>
    </xf>
    <xf numFmtId="0" fontId="6" fillId="5" borderId="0" xfId="2" applyFill="1" applyAlignment="1">
      <alignment vertical="center"/>
    </xf>
    <xf numFmtId="0" fontId="147" fillId="5" borderId="0" xfId="11" applyFont="1" applyFill="1" applyBorder="1" applyAlignment="1">
      <alignment vertical="center"/>
    </xf>
    <xf numFmtId="0" fontId="130" fillId="75" borderId="0" xfId="2" applyFont="1" applyFill="1" applyAlignment="1">
      <alignment vertical="center"/>
    </xf>
    <xf numFmtId="0" fontId="69" fillId="75" borderId="0" xfId="2" applyFont="1" applyFill="1" applyAlignment="1">
      <alignment horizontal="left" vertical="center"/>
    </xf>
    <xf numFmtId="0" fontId="148" fillId="75" borderId="0" xfId="2" applyFont="1" applyFill="1" applyProtection="1">
      <protection hidden="1"/>
    </xf>
    <xf numFmtId="0" fontId="11" fillId="75" borderId="0" xfId="7" applyFont="1" applyFill="1"/>
    <xf numFmtId="0" fontId="32" fillId="75" borderId="0" xfId="7" applyFont="1" applyFill="1" applyAlignment="1">
      <alignment vertical="center"/>
    </xf>
    <xf numFmtId="0" fontId="144" fillId="75" borderId="0" xfId="24" applyFont="1" applyFill="1" applyAlignment="1">
      <alignment horizontal="left" vertical="center"/>
    </xf>
    <xf numFmtId="0" fontId="149" fillId="75" borderId="0" xfId="24" applyFont="1" applyFill="1" applyAlignment="1">
      <alignment horizontal="left" vertical="center"/>
    </xf>
    <xf numFmtId="0" fontId="144" fillId="75" borderId="0" xfId="2" applyFont="1" applyFill="1" applyAlignment="1" applyProtection="1">
      <alignment vertical="center"/>
      <protection hidden="1"/>
    </xf>
    <xf numFmtId="0" fontId="150" fillId="75" borderId="0" xfId="24" applyFont="1" applyFill="1" applyAlignment="1">
      <alignment horizontal="left" vertical="center"/>
    </xf>
    <xf numFmtId="0" fontId="151" fillId="75" borderId="0" xfId="7" applyFont="1" applyFill="1" applyAlignment="1">
      <alignment vertical="center"/>
    </xf>
    <xf numFmtId="0" fontId="144" fillId="75" borderId="0" xfId="2" applyFont="1" applyFill="1" applyAlignment="1" applyProtection="1">
      <alignment horizontal="left" vertical="center"/>
      <protection hidden="1"/>
    </xf>
    <xf numFmtId="0" fontId="152" fillId="132" borderId="5" xfId="2" applyFont="1" applyFill="1" applyBorder="1" applyAlignment="1">
      <alignment horizontal="center" vertical="center"/>
    </xf>
    <xf numFmtId="0" fontId="152" fillId="133" borderId="5" xfId="2" applyFont="1" applyFill="1" applyBorder="1" applyAlignment="1">
      <alignment horizontal="center" vertical="center"/>
    </xf>
    <xf numFmtId="0" fontId="151" fillId="75" borderId="0" xfId="2" applyFont="1" applyFill="1" applyAlignment="1">
      <alignment vertical="center"/>
    </xf>
    <xf numFmtId="175" fontId="153" fillId="134" borderId="110" xfId="2" applyNumberFormat="1" applyFont="1" applyFill="1" applyBorder="1" applyAlignment="1">
      <alignment horizontal="center" vertical="center"/>
    </xf>
    <xf numFmtId="0" fontId="155" fillId="0" borderId="6" xfId="29" applyFont="1" applyBorder="1" applyAlignment="1">
      <alignment horizontal="center" vertical="center"/>
    </xf>
    <xf numFmtId="0" fontId="156" fillId="8" borderId="5" xfId="2" applyFont="1" applyFill="1" applyBorder="1" applyAlignment="1">
      <alignment horizontal="center" vertical="center"/>
    </xf>
    <xf numFmtId="0" fontId="157" fillId="77" borderId="0" xfId="2" applyFont="1" applyFill="1" applyAlignment="1">
      <alignment horizontal="center" vertical="center"/>
    </xf>
    <xf numFmtId="0" fontId="158" fillId="77" borderId="0" xfId="2" applyFont="1" applyFill="1" applyAlignment="1">
      <alignment horizontal="center" vertical="center"/>
    </xf>
    <xf numFmtId="0" fontId="159" fillId="77" borderId="0" xfId="2" applyFont="1" applyFill="1" applyAlignment="1">
      <alignment horizontal="center" vertical="center"/>
    </xf>
    <xf numFmtId="0" fontId="160" fillId="77" borderId="0" xfId="2" applyFont="1" applyFill="1" applyAlignment="1">
      <alignment horizontal="center" vertical="center"/>
    </xf>
    <xf numFmtId="0" fontId="161" fillId="77" borderId="0" xfId="2" applyFont="1" applyFill="1" applyAlignment="1">
      <alignment horizontal="center" vertical="center"/>
    </xf>
    <xf numFmtId="0" fontId="162" fillId="77" borderId="0" xfId="2" applyFont="1" applyFill="1" applyAlignment="1">
      <alignment horizontal="center" vertical="center"/>
    </xf>
    <xf numFmtId="0" fontId="163" fillId="77" borderId="0" xfId="2" applyFont="1" applyFill="1" applyAlignment="1">
      <alignment horizontal="center" vertical="center"/>
    </xf>
    <xf numFmtId="0" fontId="164" fillId="77" borderId="0" xfId="2" applyFont="1" applyFill="1" applyAlignment="1">
      <alignment horizontal="center" vertical="center"/>
    </xf>
    <xf numFmtId="0" fontId="165" fillId="77" borderId="0" xfId="2" applyFont="1" applyFill="1" applyAlignment="1">
      <alignment horizontal="center" vertical="center"/>
    </xf>
    <xf numFmtId="0" fontId="166" fillId="77" borderId="0" xfId="2" applyFont="1" applyFill="1" applyAlignment="1">
      <alignment horizontal="center" vertical="center"/>
    </xf>
    <xf numFmtId="0" fontId="167" fillId="77" borderId="0" xfId="2" applyFont="1" applyFill="1" applyAlignment="1">
      <alignment horizontal="center" vertical="center"/>
    </xf>
    <xf numFmtId="0" fontId="168" fillId="77" borderId="0" xfId="2" applyFont="1" applyFill="1" applyAlignment="1">
      <alignment horizontal="center" vertical="center"/>
    </xf>
    <xf numFmtId="0" fontId="169" fillId="77" borderId="0" xfId="2" applyFont="1" applyFill="1" applyAlignment="1">
      <alignment horizontal="center" vertical="center"/>
    </xf>
    <xf numFmtId="0" fontId="170" fillId="77" borderId="0" xfId="2" applyFont="1" applyFill="1" applyAlignment="1">
      <alignment horizontal="center" vertical="center"/>
    </xf>
    <xf numFmtId="0" fontId="171" fillId="77" borderId="0" xfId="2" applyFont="1" applyFill="1" applyAlignment="1">
      <alignment horizontal="center" vertical="center"/>
    </xf>
    <xf numFmtId="0" fontId="172" fillId="77" borderId="0" xfId="2" applyFont="1" applyFill="1" applyAlignment="1">
      <alignment horizontal="center" vertical="center"/>
    </xf>
    <xf numFmtId="0" fontId="173" fillId="77" borderId="0" xfId="2" applyFont="1" applyFill="1" applyAlignment="1">
      <alignment horizontal="center" vertical="center"/>
    </xf>
    <xf numFmtId="0" fontId="174" fillId="77" borderId="0" xfId="2" applyFont="1" applyFill="1" applyAlignment="1">
      <alignment horizontal="center" vertical="center"/>
    </xf>
    <xf numFmtId="0" fontId="1" fillId="75" borderId="0" xfId="8" applyFill="1"/>
    <xf numFmtId="0" fontId="175" fillId="75" borderId="0" xfId="24" applyFont="1" applyFill="1" applyAlignment="1">
      <alignment horizontal="left" vertical="center"/>
    </xf>
    <xf numFmtId="0" fontId="176" fillId="75" borderId="0" xfId="24" applyFont="1" applyFill="1" applyAlignment="1">
      <alignment horizontal="left" vertical="center"/>
    </xf>
    <xf numFmtId="0" fontId="177" fillId="75" borderId="0" xfId="24" applyFont="1" applyFill="1" applyAlignment="1">
      <alignment horizontal="left" vertical="center"/>
    </xf>
    <xf numFmtId="0" fontId="178" fillId="75" borderId="0" xfId="24" applyFont="1" applyFill="1" applyAlignment="1">
      <alignment horizontal="left" vertical="center"/>
    </xf>
    <xf numFmtId="0" fontId="179" fillId="75" borderId="0" xfId="24" applyFont="1" applyFill="1" applyAlignment="1">
      <alignment horizontal="left" vertical="center"/>
    </xf>
    <xf numFmtId="0" fontId="180" fillId="75" borderId="0" xfId="24" applyFont="1" applyFill="1" applyAlignment="1">
      <alignment horizontal="left" vertical="center"/>
    </xf>
    <xf numFmtId="0" fontId="181" fillId="75" borderId="0" xfId="24" applyFont="1" applyFill="1" applyAlignment="1">
      <alignment horizontal="left" vertical="center"/>
    </xf>
    <xf numFmtId="0" fontId="132" fillId="75" borderId="0" xfId="2" applyFont="1" applyFill="1" applyAlignment="1">
      <alignment horizontal="center" vertical="center"/>
    </xf>
    <xf numFmtId="0" fontId="182" fillId="75" borderId="0" xfId="2" applyFont="1" applyFill="1" applyAlignment="1">
      <alignment horizontal="right" vertical="center"/>
    </xf>
    <xf numFmtId="0" fontId="183" fillId="75" borderId="0" xfId="2" applyFont="1" applyFill="1" applyAlignment="1">
      <alignment vertical="center"/>
    </xf>
    <xf numFmtId="0" fontId="184" fillId="75" borderId="0" xfId="14" applyFont="1" applyFill="1" applyAlignment="1">
      <alignment horizontal="left" vertical="center"/>
    </xf>
    <xf numFmtId="0" fontId="132" fillId="75" borderId="0" xfId="2" applyFont="1" applyFill="1" applyAlignment="1">
      <alignment vertical="center"/>
    </xf>
    <xf numFmtId="176" fontId="185" fillId="135" borderId="111" xfId="24" applyNumberFormat="1" applyFont="1" applyFill="1" applyBorder="1" applyAlignment="1" applyProtection="1">
      <alignment horizontal="center" vertical="center"/>
      <protection locked="0"/>
    </xf>
    <xf numFmtId="164" fontId="129" fillId="75" borderId="40" xfId="10" applyNumberFormat="1" applyFont="1" applyFill="1" applyBorder="1" applyAlignment="1">
      <alignment horizontal="center" vertical="center"/>
    </xf>
    <xf numFmtId="0" fontId="151" fillId="75" borderId="0" xfId="2" applyFont="1" applyFill="1" applyAlignment="1">
      <alignment horizontal="center" vertical="center"/>
    </xf>
    <xf numFmtId="0" fontId="6" fillId="5" borderId="0" xfId="2" applyFill="1" applyAlignment="1" applyProtection="1">
      <alignment horizontal="left"/>
      <protection hidden="1"/>
    </xf>
    <xf numFmtId="0" fontId="1" fillId="5" borderId="0" xfId="16" applyFill="1" applyAlignment="1">
      <alignment horizontal="left"/>
    </xf>
    <xf numFmtId="164" fontId="186" fillId="5" borderId="0" xfId="10" applyNumberFormat="1" applyFont="1" applyFill="1" applyAlignment="1">
      <alignment horizontal="left" vertical="center"/>
    </xf>
    <xf numFmtId="0" fontId="188" fillId="75" borderId="0" xfId="2" applyFont="1" applyFill="1" applyAlignment="1" applyProtection="1">
      <alignment horizontal="center" vertical="center"/>
      <protection hidden="1"/>
    </xf>
    <xf numFmtId="0" fontId="189" fillId="6" borderId="0" xfId="2" applyFont="1" applyFill="1" applyAlignment="1">
      <alignment horizontal="left" vertical="center"/>
    </xf>
    <xf numFmtId="0" fontId="190" fillId="6" borderId="0" xfId="2" applyFont="1" applyFill="1" applyAlignment="1">
      <alignment horizontal="left" vertical="center"/>
    </xf>
    <xf numFmtId="0" fontId="191" fillId="6" borderId="0" xfId="11" applyFont="1" applyFill="1" applyAlignment="1">
      <alignment horizontal="left" vertical="center"/>
    </xf>
    <xf numFmtId="0" fontId="192" fillId="6" borderId="0" xfId="2" applyFont="1" applyFill="1" applyAlignment="1">
      <alignment horizontal="left" vertical="center"/>
    </xf>
    <xf numFmtId="0" fontId="6" fillId="6" borderId="0" xfId="2" applyFill="1" applyProtection="1">
      <protection hidden="1"/>
    </xf>
    <xf numFmtId="0" fontId="6" fillId="0" borderId="0" xfId="25"/>
    <xf numFmtId="0" fontId="189" fillId="6" borderId="0" xfId="25" applyFont="1" applyFill="1" applyAlignment="1">
      <alignment horizontal="left" vertical="center"/>
    </xf>
    <xf numFmtId="0" fontId="0" fillId="8" borderId="1" xfId="0" applyFill="1" applyBorder="1"/>
    <xf numFmtId="0" fontId="0" fillId="8" borderId="3" xfId="0" applyFill="1" applyBorder="1"/>
    <xf numFmtId="0" fontId="190" fillId="6" borderId="0" xfId="25" applyFont="1" applyFill="1" applyAlignment="1">
      <alignment horizontal="left" vertical="center"/>
    </xf>
    <xf numFmtId="0" fontId="1" fillId="8" borderId="0" xfId="7" applyFill="1"/>
    <xf numFmtId="0" fontId="105" fillId="8" borderId="0" xfId="7" applyFont="1" applyFill="1" applyAlignment="1">
      <alignment vertical="center"/>
    </xf>
    <xf numFmtId="0" fontId="105" fillId="8" borderId="5" xfId="7" applyFont="1" applyFill="1" applyBorder="1" applyAlignment="1">
      <alignment vertical="center"/>
    </xf>
    <xf numFmtId="0" fontId="105" fillId="8" borderId="4" xfId="7" applyFont="1" applyFill="1" applyBorder="1" applyAlignment="1">
      <alignment vertical="center" wrapText="1"/>
    </xf>
    <xf numFmtId="0" fontId="105" fillId="8" borderId="0" xfId="7" applyFont="1" applyFill="1" applyAlignment="1">
      <alignment vertical="center" wrapText="1"/>
    </xf>
    <xf numFmtId="0" fontId="6" fillId="8" borderId="4" xfId="25" applyFill="1" applyBorder="1"/>
    <xf numFmtId="0" fontId="6" fillId="8" borderId="0" xfId="25" applyFill="1"/>
    <xf numFmtId="0" fontId="6" fillId="8" borderId="5" xfId="25" applyFill="1" applyBorder="1"/>
    <xf numFmtId="0" fontId="19" fillId="8" borderId="4" xfId="25" applyFont="1" applyFill="1" applyBorder="1" applyAlignment="1">
      <alignment vertical="center"/>
    </xf>
    <xf numFmtId="0" fontId="19" fillId="8" borderId="0" xfId="25" applyFont="1" applyFill="1" applyAlignment="1">
      <alignment vertical="center"/>
    </xf>
    <xf numFmtId="0" fontId="19" fillId="8" borderId="5" xfId="25" applyFont="1" applyFill="1" applyBorder="1" applyAlignment="1">
      <alignment vertical="center"/>
    </xf>
    <xf numFmtId="0" fontId="13" fillId="8" borderId="0" xfId="7" applyFont="1" applyFill="1" applyAlignment="1">
      <alignment horizontal="center"/>
    </xf>
    <xf numFmtId="0" fontId="19" fillId="8" borderId="15" xfId="25" applyFont="1" applyFill="1" applyBorder="1" applyAlignment="1">
      <alignment vertical="center"/>
    </xf>
    <xf numFmtId="0" fontId="19" fillId="8" borderId="16" xfId="25" applyFont="1" applyFill="1" applyBorder="1" applyAlignment="1">
      <alignment vertical="center"/>
    </xf>
    <xf numFmtId="0" fontId="19" fillId="8" borderId="17" xfId="25" applyFont="1" applyFill="1" applyBorder="1" applyAlignment="1">
      <alignment vertical="center"/>
    </xf>
    <xf numFmtId="0" fontId="0" fillId="8" borderId="15" xfId="0" applyFill="1" applyBorder="1"/>
    <xf numFmtId="0" fontId="193" fillId="8" borderId="0" xfId="2" applyFont="1" applyFill="1" applyAlignment="1" applyProtection="1">
      <alignment horizontal="center" vertical="center"/>
      <protection hidden="1"/>
    </xf>
    <xf numFmtId="0" fontId="194" fillId="8" borderId="0" xfId="0" applyFont="1" applyFill="1"/>
    <xf numFmtId="0" fontId="196" fillId="8" borderId="0" xfId="2" applyFont="1" applyFill="1" applyAlignment="1" applyProtection="1">
      <alignment horizontal="center" vertical="center"/>
      <protection hidden="1"/>
    </xf>
    <xf numFmtId="0" fontId="197" fillId="8" borderId="0" xfId="0" applyFont="1" applyFill="1"/>
    <xf numFmtId="0" fontId="198" fillId="8" borderId="0" xfId="11" applyFont="1" applyFill="1"/>
    <xf numFmtId="0" fontId="198" fillId="8" borderId="0" xfId="11" applyFont="1" applyFill="1" applyAlignment="1">
      <alignment vertical="center"/>
    </xf>
    <xf numFmtId="0" fontId="197" fillId="8" borderId="0" xfId="0" applyFont="1" applyFill="1" applyAlignment="1">
      <alignment vertical="center"/>
    </xf>
    <xf numFmtId="0" fontId="199" fillId="8" borderId="0" xfId="0" applyFont="1" applyFill="1" applyAlignment="1">
      <alignment vertical="center"/>
    </xf>
    <xf numFmtId="0" fontId="200" fillId="8" borderId="0" xfId="2" applyFont="1" applyFill="1" applyAlignment="1" applyProtection="1">
      <alignment horizontal="center" vertical="center"/>
      <protection hidden="1"/>
    </xf>
    <xf numFmtId="0" fontId="201" fillId="8" borderId="0" xfId="11" applyFont="1" applyFill="1" applyAlignment="1">
      <alignment vertical="center"/>
    </xf>
    <xf numFmtId="0" fontId="48" fillId="8" borderId="0" xfId="0" applyFont="1" applyFill="1" applyAlignment="1">
      <alignment horizontal="right" vertical="center"/>
    </xf>
    <xf numFmtId="0" fontId="201" fillId="8" borderId="0" xfId="11" applyFont="1" applyFill="1"/>
    <xf numFmtId="0" fontId="203" fillId="75" borderId="0" xfId="2" applyFont="1" applyFill="1" applyAlignment="1" applyProtection="1">
      <alignment horizontal="center" vertical="center"/>
      <protection hidden="1"/>
    </xf>
    <xf numFmtId="0" fontId="204" fillId="8" borderId="0" xfId="0" applyFont="1" applyFill="1" applyAlignment="1">
      <alignment vertical="center"/>
    </xf>
    <xf numFmtId="0" fontId="130" fillId="75" borderId="0" xfId="2" applyFont="1" applyFill="1"/>
    <xf numFmtId="0" fontId="205" fillId="8" borderId="0" xfId="0" applyFont="1" applyFill="1"/>
    <xf numFmtId="0" fontId="206" fillId="8" borderId="0" xfId="11" applyFont="1" applyFill="1" applyAlignment="1">
      <alignment vertical="center"/>
    </xf>
    <xf numFmtId="0" fontId="207" fillId="75" borderId="0" xfId="2" applyFont="1" applyFill="1" applyAlignment="1">
      <alignment vertical="center"/>
    </xf>
    <xf numFmtId="0" fontId="209" fillId="75" borderId="0" xfId="2" applyFont="1" applyFill="1" applyAlignment="1">
      <alignment vertical="center"/>
    </xf>
    <xf numFmtId="0" fontId="210" fillId="75" borderId="0" xfId="2" applyFont="1" applyFill="1" applyAlignment="1">
      <alignment vertical="center"/>
    </xf>
    <xf numFmtId="0" fontId="211" fillId="75" borderId="0" xfId="2" applyFont="1" applyFill="1" applyAlignment="1">
      <alignment vertical="center"/>
    </xf>
    <xf numFmtId="0" fontId="208" fillId="75" borderId="0" xfId="30" applyFont="1" applyFill="1" applyAlignment="1" applyProtection="1">
      <alignment vertical="center"/>
    </xf>
    <xf numFmtId="0" fontId="212" fillId="6" borderId="0" xfId="2" applyFont="1" applyFill="1" applyAlignment="1">
      <alignment horizontal="left" vertical="center"/>
    </xf>
    <xf numFmtId="0" fontId="75" fillId="8" borderId="109" xfId="31" applyFont="1" applyFill="1" applyBorder="1" applyAlignment="1">
      <alignment vertical="center"/>
    </xf>
    <xf numFmtId="0" fontId="75" fillId="8" borderId="112" xfId="31" applyFont="1" applyFill="1" applyBorder="1" applyAlignment="1">
      <alignment vertical="center"/>
    </xf>
    <xf numFmtId="0" fontId="213" fillId="6" borderId="30" xfId="0" applyFont="1" applyFill="1" applyBorder="1" applyAlignment="1">
      <alignment vertical="center" wrapText="1"/>
    </xf>
    <xf numFmtId="0" fontId="213" fillId="6" borderId="13" xfId="0" applyFont="1" applyFill="1" applyBorder="1" applyAlignment="1">
      <alignment vertical="center" wrapText="1"/>
    </xf>
    <xf numFmtId="0" fontId="214" fillId="6" borderId="13" xfId="2" applyFont="1" applyFill="1" applyBorder="1" applyAlignment="1">
      <alignment horizontal="center" vertical="center"/>
    </xf>
    <xf numFmtId="0" fontId="80" fillId="6" borderId="13" xfId="0" applyFont="1" applyFill="1" applyBorder="1" applyAlignment="1">
      <alignment horizontal="center" vertical="center"/>
    </xf>
    <xf numFmtId="0" fontId="80" fillId="6" borderId="13" xfId="0" applyFont="1" applyFill="1" applyBorder="1" applyAlignment="1">
      <alignment vertical="center"/>
    </xf>
    <xf numFmtId="0" fontId="65" fillId="136" borderId="13" xfId="2" applyFont="1" applyFill="1" applyBorder="1" applyAlignment="1">
      <alignment vertical="center"/>
    </xf>
    <xf numFmtId="0" fontId="50" fillId="6" borderId="13" xfId="0" applyFont="1" applyFill="1" applyBorder="1" applyAlignment="1">
      <alignment vertical="center"/>
    </xf>
    <xf numFmtId="177" fontId="81" fillId="136" borderId="13" xfId="2" applyNumberFormat="1" applyFont="1" applyFill="1" applyBorder="1" applyAlignment="1">
      <alignment vertical="center"/>
    </xf>
    <xf numFmtId="0" fontId="215" fillId="6" borderId="13" xfId="0" applyFont="1" applyFill="1" applyBorder="1" applyAlignment="1">
      <alignment vertical="center"/>
    </xf>
    <xf numFmtId="171" fontId="123" fillId="137" borderId="13" xfId="2" applyNumberFormat="1" applyFont="1" applyFill="1" applyBorder="1" applyAlignment="1">
      <alignment vertical="center"/>
    </xf>
    <xf numFmtId="1" fontId="84" fillId="6" borderId="13" xfId="5" applyNumberFormat="1" applyFont="1" applyFill="1" applyBorder="1" applyAlignment="1">
      <alignment vertical="center"/>
    </xf>
    <xf numFmtId="0" fontId="75" fillId="8" borderId="87" xfId="31" applyFont="1" applyFill="1" applyBorder="1" applyAlignment="1">
      <alignment vertical="center"/>
    </xf>
    <xf numFmtId="0" fontId="75" fillId="8" borderId="14" xfId="31" applyFont="1" applyFill="1" applyBorder="1" applyAlignment="1">
      <alignment vertical="center"/>
    </xf>
    <xf numFmtId="0" fontId="213" fillId="8" borderId="31" xfId="0" applyFont="1" applyFill="1" applyBorder="1" applyAlignment="1">
      <alignment vertical="center" wrapText="1"/>
    </xf>
    <xf numFmtId="0" fontId="213" fillId="8" borderId="0" xfId="0" applyFont="1" applyFill="1" applyAlignment="1">
      <alignment vertical="center" wrapText="1"/>
    </xf>
    <xf numFmtId="0" fontId="214" fillId="8" borderId="0" xfId="2" applyFont="1" applyFill="1" applyAlignment="1">
      <alignment horizontal="center" vertical="center"/>
    </xf>
    <xf numFmtId="0" fontId="80" fillId="0" borderId="0" xfId="0" applyFont="1"/>
    <xf numFmtId="1" fontId="123" fillId="8" borderId="0" xfId="5" applyNumberFormat="1" applyFont="1" applyFill="1" applyAlignment="1">
      <alignment vertical="center"/>
    </xf>
    <xf numFmtId="0" fontId="216" fillId="8" borderId="31" xfId="2" applyFont="1" applyFill="1" applyBorder="1" applyAlignment="1" applyProtection="1">
      <alignment horizontal="left" vertical="center"/>
      <protection locked="0"/>
    </xf>
    <xf numFmtId="0" fontId="216" fillId="8" borderId="0" xfId="2" applyFont="1" applyFill="1" applyAlignment="1" applyProtection="1">
      <alignment horizontal="left" vertical="center"/>
      <protection locked="0"/>
    </xf>
    <xf numFmtId="177" fontId="217" fillId="73" borderId="0" xfId="12" applyNumberFormat="1" applyFont="1" applyFill="1" applyAlignment="1" applyProtection="1">
      <alignment horizontal="center" vertical="center"/>
      <protection locked="0"/>
    </xf>
    <xf numFmtId="0" fontId="80" fillId="8" borderId="0" xfId="0" applyFont="1" applyFill="1" applyAlignment="1">
      <alignment horizontal="center" vertical="center"/>
    </xf>
    <xf numFmtId="0" fontId="80" fillId="8" borderId="0" xfId="0" applyFont="1" applyFill="1" applyAlignment="1">
      <alignment vertical="center"/>
    </xf>
    <xf numFmtId="0" fontId="65" fillId="138" borderId="0" xfId="2" applyFont="1" applyFill="1" applyAlignment="1">
      <alignment vertical="center"/>
    </xf>
    <xf numFmtId="0" fontId="50" fillId="8" borderId="0" xfId="0" applyFont="1" applyFill="1" applyAlignment="1">
      <alignment vertical="center"/>
    </xf>
    <xf numFmtId="177" fontId="75" fillId="138" borderId="0" xfId="2" applyNumberFormat="1" applyFont="1" applyFill="1" applyAlignment="1">
      <alignment horizontal="center" vertical="center"/>
    </xf>
    <xf numFmtId="0" fontId="215" fillId="8" borderId="0" xfId="0" applyFont="1" applyFill="1" applyAlignment="1">
      <alignment vertical="center"/>
    </xf>
    <xf numFmtId="0" fontId="81" fillId="8" borderId="0" xfId="0" applyFont="1" applyFill="1" applyAlignment="1">
      <alignment vertical="center"/>
    </xf>
    <xf numFmtId="171" fontId="123" fillId="73" borderId="0" xfId="2" applyNumberFormat="1" applyFont="1" applyFill="1" applyAlignment="1">
      <alignment horizontal="center" vertical="center"/>
    </xf>
    <xf numFmtId="0" fontId="218" fillId="5" borderId="0" xfId="11" applyFont="1" applyFill="1" applyAlignment="1">
      <alignment vertical="center"/>
    </xf>
    <xf numFmtId="0" fontId="80" fillId="8" borderId="31" xfId="0" applyFont="1" applyFill="1" applyBorder="1" applyAlignment="1">
      <alignment vertical="center"/>
    </xf>
    <xf numFmtId="165" fontId="217" fillId="73" borderId="0" xfId="12" applyNumberFormat="1" applyFont="1" applyFill="1" applyAlignment="1" applyProtection="1">
      <alignment horizontal="center" vertical="center"/>
      <protection locked="0"/>
    </xf>
    <xf numFmtId="0" fontId="65" fillId="8" borderId="0" xfId="7" applyFont="1" applyFill="1" applyAlignment="1">
      <alignment horizontal="center" vertical="center"/>
    </xf>
    <xf numFmtId="0" fontId="65" fillId="8" borderId="0" xfId="12" applyFont="1" applyFill="1" applyAlignment="1" applyProtection="1">
      <alignment horizontal="center" vertical="center"/>
      <protection locked="0"/>
    </xf>
    <xf numFmtId="0" fontId="65" fillId="8" borderId="0" xfId="12" applyFont="1" applyFill="1" applyAlignment="1" applyProtection="1">
      <alignment horizontal="left" vertical="center"/>
      <protection locked="0"/>
    </xf>
    <xf numFmtId="0" fontId="48" fillId="8" borderId="0" xfId="0" applyFont="1" applyFill="1" applyAlignment="1">
      <alignment horizontal="center" vertical="center"/>
    </xf>
    <xf numFmtId="0" fontId="123" fillId="73" borderId="0" xfId="12" applyFont="1" applyFill="1" applyAlignment="1" applyProtection="1">
      <alignment horizontal="center" vertical="center"/>
      <protection locked="0"/>
    </xf>
    <xf numFmtId="0" fontId="123" fillId="139" borderId="0" xfId="2" applyFont="1" applyFill="1" applyAlignment="1">
      <alignment horizontal="center" vertical="center"/>
    </xf>
    <xf numFmtId="0" fontId="94" fillId="5" borderId="0" xfId="1" applyFont="1" applyFill="1" applyAlignment="1">
      <alignment vertical="center"/>
    </xf>
    <xf numFmtId="0" fontId="80" fillId="8" borderId="0" xfId="15" applyFont="1" applyFill="1" applyAlignment="1">
      <alignment vertical="center"/>
    </xf>
    <xf numFmtId="0" fontId="215" fillId="24" borderId="0" xfId="12" applyFont="1" applyFill="1" applyAlignment="1" applyProtection="1">
      <alignment horizontal="center" vertical="center"/>
      <protection locked="0"/>
    </xf>
    <xf numFmtId="0" fontId="219" fillId="24" borderId="0" xfId="12" applyFont="1" applyFill="1" applyAlignment="1" applyProtection="1">
      <alignment horizontal="center" vertical="center" wrapText="1"/>
      <protection locked="0"/>
    </xf>
    <xf numFmtId="0" fontId="216" fillId="6" borderId="113" xfId="2" applyFont="1" applyFill="1" applyBorder="1" applyAlignment="1" applyProtection="1">
      <alignment horizontal="left" vertical="center"/>
      <protection locked="0"/>
    </xf>
    <xf numFmtId="0" fontId="216" fillId="6" borderId="114" xfId="2" applyFont="1" applyFill="1" applyBorder="1" applyAlignment="1" applyProtection="1">
      <alignment horizontal="left" vertical="center"/>
      <protection locked="0"/>
    </xf>
    <xf numFmtId="0" fontId="81" fillId="6" borderId="114" xfId="2" applyFont="1" applyFill="1" applyBorder="1" applyAlignment="1">
      <alignment horizontal="center" vertical="center"/>
    </xf>
    <xf numFmtId="0" fontId="65" fillId="6" borderId="114" xfId="2" applyFont="1" applyFill="1" applyBorder="1"/>
    <xf numFmtId="0" fontId="81" fillId="6" borderId="114" xfId="12" applyFont="1" applyFill="1" applyBorder="1" applyAlignment="1">
      <alignment horizontal="center" vertical="center"/>
    </xf>
    <xf numFmtId="0" fontId="15" fillId="77" borderId="115" xfId="31" applyFont="1" applyFill="1" applyBorder="1" applyAlignment="1">
      <alignment horizontal="left" vertical="center"/>
    </xf>
    <xf numFmtId="0" fontId="15" fillId="77" borderId="116" xfId="31" applyFont="1" applyFill="1" applyBorder="1" applyAlignment="1">
      <alignment horizontal="left" vertical="center"/>
    </xf>
    <xf numFmtId="0" fontId="15" fillId="77" borderId="117" xfId="31" applyFont="1" applyFill="1" applyBorder="1" applyAlignment="1">
      <alignment horizontal="left" vertical="center"/>
    </xf>
    <xf numFmtId="0" fontId="220" fillId="5" borderId="0" xfId="0" applyFont="1" applyFill="1" applyAlignment="1">
      <alignment vertical="center"/>
    </xf>
    <xf numFmtId="0" fontId="65" fillId="140" borderId="10" xfId="0" applyFont="1" applyFill="1" applyBorder="1" applyAlignment="1">
      <alignment vertical="center"/>
    </xf>
    <xf numFmtId="0" fontId="220" fillId="5" borderId="0" xfId="1" applyFont="1" applyFill="1" applyAlignment="1">
      <alignment vertical="center"/>
    </xf>
    <xf numFmtId="0" fontId="202" fillId="75" borderId="0" xfId="2" applyFont="1" applyFill="1" applyAlignment="1">
      <alignment horizontal="left" vertical="center"/>
    </xf>
    <xf numFmtId="0" fontId="146" fillId="75" borderId="0" xfId="2" applyFont="1" applyFill="1" applyAlignment="1">
      <alignment horizontal="left" vertical="center"/>
    </xf>
    <xf numFmtId="0" fontId="221" fillId="7" borderId="0" xfId="2" applyFont="1" applyFill="1" applyAlignment="1">
      <alignment horizontal="right" vertical="center"/>
    </xf>
    <xf numFmtId="0" fontId="222" fillId="75" borderId="0" xfId="2" applyFont="1" applyFill="1" applyAlignment="1">
      <alignment horizontal="left" vertical="center"/>
    </xf>
    <xf numFmtId="0" fontId="182" fillId="75" borderId="0" xfId="2" applyFont="1" applyFill="1" applyAlignment="1">
      <alignment vertical="center"/>
    </xf>
    <xf numFmtId="0" fontId="37" fillId="4" borderId="0" xfId="0" applyFont="1" applyFill="1" applyAlignment="1">
      <alignment horizontal="center" vertical="center"/>
    </xf>
    <xf numFmtId="0" fontId="1" fillId="75" borderId="0" xfId="16" applyFill="1"/>
    <xf numFmtId="0" fontId="223" fillId="75" borderId="0" xfId="2" applyFont="1" applyFill="1" applyAlignment="1">
      <alignment horizontal="left" vertical="center"/>
    </xf>
    <xf numFmtId="0" fontId="224" fillId="75" borderId="0" xfId="2" applyFont="1" applyFill="1" applyProtection="1">
      <protection hidden="1"/>
    </xf>
    <xf numFmtId="0" fontId="225" fillId="75" borderId="0" xfId="2" applyFont="1" applyFill="1" applyAlignment="1">
      <alignment vertical="center"/>
    </xf>
    <xf numFmtId="0" fontId="226" fillId="75" borderId="0" xfId="8" applyFont="1" applyFill="1"/>
    <xf numFmtId="0" fontId="227" fillId="75" borderId="0" xfId="2" applyFont="1" applyFill="1" applyAlignment="1">
      <alignment vertical="center"/>
    </xf>
    <xf numFmtId="0" fontId="228" fillId="75" borderId="0" xfId="11" applyFont="1" applyFill="1" applyAlignment="1">
      <alignment vertical="center"/>
    </xf>
    <xf numFmtId="0" fontId="229" fillId="75" borderId="0" xfId="2" applyFont="1" applyFill="1" applyAlignment="1">
      <alignment vertical="center"/>
    </xf>
    <xf numFmtId="0" fontId="230" fillId="75" borderId="0" xfId="8" applyFont="1" applyFill="1"/>
    <xf numFmtId="0" fontId="229" fillId="75" borderId="0" xfId="2" applyFont="1" applyFill="1" applyProtection="1">
      <protection hidden="1"/>
    </xf>
    <xf numFmtId="0" fontId="231" fillId="75" borderId="0" xfId="11" applyFont="1" applyFill="1" applyAlignment="1">
      <alignment vertical="center"/>
    </xf>
    <xf numFmtId="0" fontId="191" fillId="6" borderId="0" xfId="11" applyFont="1" applyFill="1" applyAlignment="1">
      <alignment vertical="center"/>
    </xf>
    <xf numFmtId="0" fontId="69" fillId="75" borderId="0" xfId="0" applyFont="1" applyFill="1" applyAlignment="1">
      <alignment vertical="center"/>
    </xf>
    <xf numFmtId="0" fontId="234" fillId="75" borderId="0" xfId="2" applyFont="1" applyFill="1" applyAlignment="1">
      <alignment vertical="center"/>
    </xf>
    <xf numFmtId="0" fontId="144" fillId="75" borderId="0" xfId="0" applyFont="1" applyFill="1" applyAlignment="1">
      <alignment horizontal="center" vertical="center"/>
    </xf>
    <xf numFmtId="0" fontId="235" fillId="20" borderId="0" xfId="0" applyFont="1" applyFill="1" applyAlignment="1">
      <alignment horizontal="center" vertical="center"/>
    </xf>
    <xf numFmtId="0" fontId="69" fillId="75" borderId="0" xfId="23" applyFont="1" applyFill="1" applyAlignment="1">
      <alignment horizontal="center" vertical="center"/>
    </xf>
    <xf numFmtId="0" fontId="144" fillId="75" borderId="0" xfId="0" applyFont="1" applyFill="1"/>
    <xf numFmtId="0" fontId="236" fillId="75" borderId="0" xfId="2" applyFont="1" applyFill="1" applyAlignment="1">
      <alignment vertical="center"/>
    </xf>
    <xf numFmtId="0" fontId="236" fillId="75" borderId="0" xfId="2" applyFont="1" applyFill="1" applyAlignment="1" applyProtection="1">
      <alignment horizontal="center" vertical="center"/>
      <protection hidden="1"/>
    </xf>
    <xf numFmtId="0" fontId="144" fillId="75" borderId="0" xfId="1" applyFont="1" applyFill="1" applyAlignment="1">
      <alignment horizontal="center" vertical="center"/>
    </xf>
    <xf numFmtId="0" fontId="237" fillId="75" borderId="0" xfId="2" applyFont="1" applyFill="1" applyAlignment="1" applyProtection="1">
      <alignment horizontal="center" vertical="center"/>
      <protection hidden="1"/>
    </xf>
    <xf numFmtId="0" fontId="147" fillId="6" borderId="0" xfId="11" applyFont="1" applyFill="1" applyAlignment="1">
      <alignment horizontal="left" vertical="center"/>
    </xf>
    <xf numFmtId="0" fontId="238" fillId="6" borderId="0" xfId="1" applyFont="1" applyFill="1" applyAlignment="1">
      <alignment horizontal="center" vertical="center"/>
    </xf>
    <xf numFmtId="0" fontId="235" fillId="6" borderId="0" xfId="0" applyFont="1" applyFill="1"/>
    <xf numFmtId="0" fontId="237" fillId="6" borderId="0" xfId="2" applyFont="1" applyFill="1" applyAlignment="1" applyProtection="1">
      <alignment horizontal="center" vertical="center"/>
      <protection hidden="1"/>
    </xf>
    <xf numFmtId="0" fontId="239" fillId="6" borderId="0" xfId="1" applyFont="1" applyFill="1" applyAlignment="1">
      <alignment horizontal="left" vertical="center"/>
    </xf>
    <xf numFmtId="0" fontId="69" fillId="75" borderId="0" xfId="1" applyFont="1" applyFill="1" applyAlignment="1">
      <alignment horizontal="left" vertical="center"/>
    </xf>
    <xf numFmtId="0" fontId="144" fillId="75" borderId="0" xfId="1" applyFont="1" applyFill="1"/>
    <xf numFmtId="0" fontId="240" fillId="75" borderId="0" xfId="0" applyFont="1" applyFill="1" applyAlignment="1">
      <alignment horizontal="left" vertical="center"/>
    </xf>
    <xf numFmtId="0" fontId="240" fillId="75" borderId="0" xfId="0" applyFont="1" applyFill="1" applyAlignment="1">
      <alignment horizontal="center" vertical="center"/>
    </xf>
    <xf numFmtId="0" fontId="144" fillId="75" borderId="0" xfId="1" applyFont="1" applyFill="1" applyAlignment="1">
      <alignment horizontal="left" vertical="center"/>
    </xf>
    <xf numFmtId="0" fontId="241" fillId="2" borderId="0" xfId="2" applyFont="1" applyFill="1" applyAlignment="1">
      <alignment horizontal="left" vertical="center"/>
    </xf>
    <xf numFmtId="0" fontId="241" fillId="2" borderId="0" xfId="2" applyFont="1" applyFill="1" applyAlignment="1">
      <alignment horizontal="right" vertical="center"/>
    </xf>
    <xf numFmtId="0" fontId="39" fillId="5" borderId="0" xfId="4" applyFont="1" applyFill="1" applyAlignment="1">
      <alignment horizontal="right" vertical="center"/>
    </xf>
    <xf numFmtId="0" fontId="14" fillId="47" borderId="0" xfId="0" applyFont="1" applyFill="1" applyAlignment="1">
      <alignment horizontal="center" vertical="center"/>
    </xf>
    <xf numFmtId="0" fontId="247" fillId="75" borderId="0" xfId="2" applyFont="1" applyFill="1" applyAlignment="1">
      <alignment horizontal="left" vertical="center"/>
    </xf>
    <xf numFmtId="170" fontId="97" fillId="42" borderId="48" xfId="2" applyNumberFormat="1" applyFont="1" applyFill="1" applyBorder="1" applyAlignment="1">
      <alignment horizontal="center" vertical="center"/>
    </xf>
    <xf numFmtId="0" fontId="97" fillId="42" borderId="123" xfId="2" applyFont="1" applyFill="1" applyBorder="1" applyAlignment="1">
      <alignment horizontal="left" vertical="center"/>
    </xf>
    <xf numFmtId="170" fontId="97" fillId="8" borderId="44" xfId="2" applyNumberFormat="1" applyFont="1" applyFill="1" applyBorder="1" applyAlignment="1">
      <alignment horizontal="center" vertical="center"/>
    </xf>
    <xf numFmtId="0" fontId="97" fillId="8" borderId="19" xfId="2" applyFont="1" applyFill="1" applyBorder="1" applyAlignment="1">
      <alignment horizontal="left" vertical="center"/>
    </xf>
    <xf numFmtId="1" fontId="97" fillId="42" borderId="123" xfId="2" applyNumberFormat="1" applyFont="1" applyFill="1" applyBorder="1" applyAlignment="1">
      <alignment horizontal="left" vertical="center"/>
    </xf>
    <xf numFmtId="0" fontId="97" fillId="42" borderId="122" xfId="2" applyFont="1" applyFill="1" applyBorder="1" applyAlignment="1">
      <alignment horizontal="left" vertical="center"/>
    </xf>
    <xf numFmtId="0" fontId="0" fillId="16" borderId="0" xfId="0" applyFill="1"/>
    <xf numFmtId="0" fontId="25" fillId="8" borderId="0" xfId="2" applyFont="1" applyFill="1" applyAlignment="1">
      <alignment vertical="center"/>
    </xf>
    <xf numFmtId="0" fontId="93" fillId="8" borderId="16" xfId="2" applyFont="1" applyFill="1" applyBorder="1" applyAlignment="1" applyProtection="1">
      <alignment horizontal="center" vertical="center" textRotation="90"/>
      <protection locked="0"/>
    </xf>
    <xf numFmtId="0" fontId="61" fillId="8" borderId="16" xfId="2" applyFont="1" applyFill="1" applyBorder="1" applyAlignment="1" applyProtection="1">
      <alignment vertical="center"/>
      <protection hidden="1"/>
    </xf>
    <xf numFmtId="0" fontId="0" fillId="8" borderId="16" xfId="0" applyFill="1" applyBorder="1"/>
    <xf numFmtId="0" fontId="8" fillId="8" borderId="16" xfId="2" applyFont="1" applyFill="1" applyBorder="1" applyAlignment="1" applyProtection="1">
      <alignment vertical="center"/>
      <protection hidden="1"/>
    </xf>
    <xf numFmtId="0" fontId="93" fillId="8" borderId="0" xfId="2" applyFont="1" applyFill="1" applyAlignment="1" applyProtection="1">
      <alignment horizontal="center" vertical="center" textRotation="90"/>
      <protection locked="0"/>
    </xf>
    <xf numFmtId="0" fontId="61" fillId="8" borderId="0" xfId="2" applyFont="1" applyFill="1" applyAlignment="1" applyProtection="1">
      <alignment vertical="center"/>
      <protection hidden="1"/>
    </xf>
    <xf numFmtId="0" fontId="61" fillId="8" borderId="0" xfId="2" applyFont="1" applyFill="1" applyAlignment="1" applyProtection="1">
      <alignment horizontal="left" vertical="center"/>
      <protection hidden="1"/>
    </xf>
    <xf numFmtId="0" fontId="93" fillId="8" borderId="2" xfId="2" applyFont="1" applyFill="1" applyBorder="1" applyAlignment="1" applyProtection="1">
      <alignment horizontal="center" vertical="center" textRotation="90"/>
      <protection locked="0"/>
    </xf>
    <xf numFmtId="0" fontId="40" fillId="8" borderId="125" xfId="1" applyFont="1" applyFill="1" applyBorder="1"/>
    <xf numFmtId="0" fontId="10" fillId="8" borderId="0" xfId="2" applyFont="1" applyFill="1" applyAlignment="1" applyProtection="1">
      <alignment horizontal="left" vertical="center"/>
      <protection hidden="1"/>
    </xf>
    <xf numFmtId="0" fontId="93" fillId="141" borderId="27" xfId="1" applyFont="1" applyFill="1" applyBorder="1" applyAlignment="1">
      <alignment horizontal="center" vertical="center"/>
    </xf>
    <xf numFmtId="0" fontId="248" fillId="16" borderId="0" xfId="4" applyFont="1" applyFill="1" applyAlignment="1">
      <alignment horizontal="center" vertical="center"/>
    </xf>
    <xf numFmtId="0" fontId="248" fillId="5" borderId="0" xfId="2" applyFont="1" applyFill="1" applyAlignment="1" applyProtection="1">
      <alignment horizontal="center" vertical="center"/>
      <protection hidden="1"/>
    </xf>
    <xf numFmtId="0" fontId="248" fillId="5" borderId="0" xfId="9" applyFont="1" applyFill="1" applyAlignment="1">
      <alignment horizontal="center" vertical="center"/>
    </xf>
    <xf numFmtId="0" fontId="248" fillId="5" borderId="0" xfId="16" applyFont="1" applyFill="1" applyAlignment="1">
      <alignment horizontal="center" vertical="center"/>
    </xf>
    <xf numFmtId="0" fontId="248" fillId="5" borderId="0" xfId="2" applyFont="1" applyFill="1" applyAlignment="1" applyProtection="1">
      <alignment vertical="center"/>
      <protection locked="0"/>
    </xf>
    <xf numFmtId="0" fontId="248" fillId="5" borderId="0" xfId="2" applyFont="1" applyFill="1" applyAlignment="1">
      <alignment vertical="center"/>
    </xf>
    <xf numFmtId="0" fontId="248" fillId="5" borderId="0" xfId="2" applyFont="1" applyFill="1" applyAlignment="1" applyProtection="1">
      <alignment vertical="center"/>
      <protection hidden="1"/>
    </xf>
    <xf numFmtId="0" fontId="248" fillId="5" borderId="0" xfId="15" applyFont="1" applyFill="1" applyAlignment="1">
      <alignment horizontal="center" vertical="center"/>
    </xf>
    <xf numFmtId="0" fontId="248" fillId="5" borderId="0" xfId="2" applyFont="1" applyFill="1" applyAlignment="1" applyProtection="1">
      <alignment horizontal="center"/>
      <protection locked="0"/>
    </xf>
    <xf numFmtId="0" fontId="248" fillId="5" borderId="0" xfId="2" applyFont="1" applyFill="1" applyAlignment="1">
      <alignment horizontal="center"/>
    </xf>
    <xf numFmtId="0" fontId="0" fillId="0" borderId="0" xfId="0" applyAlignment="1">
      <alignment horizontal="left" vertical="center" indent="1"/>
    </xf>
    <xf numFmtId="0" fontId="4" fillId="0" borderId="0" xfId="0" applyFont="1" applyAlignment="1">
      <alignment horizontal="left" vertical="center" indent="1"/>
    </xf>
    <xf numFmtId="0" fontId="249" fillId="0" borderId="0" xfId="0" applyFont="1" applyAlignment="1">
      <alignment horizontal="left" vertical="center" indent="1" readingOrder="1"/>
    </xf>
    <xf numFmtId="0" fontId="251" fillId="0" borderId="0" xfId="0" applyFont="1" applyAlignment="1">
      <alignment horizontal="left" vertical="center" indent="1" readingOrder="1"/>
    </xf>
    <xf numFmtId="0" fontId="38" fillId="0" borderId="0" xfId="0" applyFont="1" applyAlignment="1">
      <alignment horizontal="center" vertical="center"/>
    </xf>
    <xf numFmtId="0" fontId="252" fillId="20" borderId="0" xfId="1" applyFont="1" applyFill="1" applyAlignment="1">
      <alignment vertical="center"/>
    </xf>
    <xf numFmtId="0" fontId="40" fillId="8" borderId="0" xfId="5" applyFont="1" applyFill="1" applyAlignment="1">
      <alignment vertical="center"/>
    </xf>
    <xf numFmtId="0" fontId="243" fillId="0" borderId="0" xfId="1" applyFont="1"/>
    <xf numFmtId="0" fontId="243" fillId="0" borderId="0" xfId="0" applyFont="1"/>
    <xf numFmtId="0" fontId="65" fillId="15" borderId="33" xfId="2" applyFont="1" applyFill="1" applyBorder="1" applyAlignment="1">
      <alignment horizontal="right" vertical="center"/>
    </xf>
    <xf numFmtId="0" fontId="38" fillId="0" borderId="0" xfId="0" applyFont="1" applyAlignment="1">
      <alignment vertical="center"/>
    </xf>
    <xf numFmtId="0" fontId="34" fillId="0" borderId="0" xfId="11" applyAlignment="1">
      <alignment vertical="center"/>
    </xf>
    <xf numFmtId="0" fontId="83" fillId="0" borderId="126" xfId="0" applyFont="1" applyBorder="1"/>
    <xf numFmtId="0" fontId="34" fillId="19" borderId="0" xfId="11" applyFill="1" applyAlignment="1">
      <alignment vertical="center"/>
    </xf>
    <xf numFmtId="0" fontId="0" fillId="19" borderId="0" xfId="0" applyFill="1"/>
    <xf numFmtId="0" fontId="10" fillId="19" borderId="0" xfId="2" applyFont="1" applyFill="1" applyAlignment="1" applyProtection="1">
      <alignment horizontal="left" vertical="center"/>
      <protection hidden="1"/>
    </xf>
    <xf numFmtId="164" fontId="88" fillId="8" borderId="0" xfId="10" applyNumberFormat="1" applyFont="1" applyFill="1" applyAlignment="1">
      <alignment horizontal="right" vertical="center"/>
    </xf>
    <xf numFmtId="0" fontId="103" fillId="5" borderId="0" xfId="5" applyFont="1" applyFill="1" applyAlignment="1">
      <alignment vertical="center"/>
    </xf>
    <xf numFmtId="0" fontId="7" fillId="70" borderId="7" xfId="3" applyFont="1" applyFill="1" applyBorder="1" applyAlignment="1">
      <alignment horizontal="left" vertical="center"/>
    </xf>
    <xf numFmtId="0" fontId="7" fillId="70" borderId="7" xfId="3" applyFont="1" applyFill="1" applyBorder="1" applyAlignment="1">
      <alignment horizontal="center" vertical="center"/>
    </xf>
    <xf numFmtId="0" fontId="7" fillId="70" borderId="7" xfId="3" applyFont="1" applyFill="1" applyBorder="1" applyAlignment="1">
      <alignment horizontal="right" vertical="center"/>
    </xf>
    <xf numFmtId="0" fontId="61" fillId="21" borderId="0" xfId="2" applyFont="1" applyFill="1" applyAlignment="1">
      <alignment horizontal="center" vertical="center"/>
    </xf>
    <xf numFmtId="0" fontId="93" fillId="142" borderId="27" xfId="1" applyFont="1" applyFill="1" applyBorder="1" applyAlignment="1">
      <alignment horizontal="center" vertical="center"/>
    </xf>
    <xf numFmtId="0" fontId="183" fillId="75" borderId="0" xfId="2" applyFont="1" applyFill="1" applyAlignment="1">
      <alignment horizontal="left" vertical="center"/>
    </xf>
    <xf numFmtId="0" fontId="225" fillId="75" borderId="0" xfId="2" applyFont="1" applyFill="1" applyAlignment="1">
      <alignment horizontal="left" vertical="center"/>
    </xf>
    <xf numFmtId="0" fontId="224" fillId="75" borderId="0" xfId="2" applyFont="1" applyFill="1" applyAlignment="1" applyProtection="1">
      <alignment horizontal="left" vertical="center"/>
      <protection hidden="1"/>
    </xf>
    <xf numFmtId="0" fontId="255" fillId="5" borderId="0" xfId="11" applyFont="1" applyFill="1" applyAlignment="1" applyProtection="1">
      <alignment horizontal="left" vertical="center"/>
      <protection hidden="1"/>
    </xf>
    <xf numFmtId="0" fontId="224" fillId="5" borderId="0" xfId="2" applyFont="1" applyFill="1" applyAlignment="1" applyProtection="1">
      <alignment horizontal="left" vertical="center"/>
      <protection hidden="1"/>
    </xf>
    <xf numFmtId="0" fontId="226" fillId="5" borderId="0" xfId="16" applyFont="1" applyFill="1" applyAlignment="1">
      <alignment horizontal="left" vertical="center"/>
    </xf>
    <xf numFmtId="0" fontId="1" fillId="5" borderId="0" xfId="16" applyFill="1"/>
    <xf numFmtId="0" fontId="39" fillId="5" borderId="0" xfId="0" applyFont="1" applyFill="1" applyAlignment="1">
      <alignment horizontal="left" vertical="center"/>
    </xf>
    <xf numFmtId="0" fontId="39" fillId="5" borderId="0" xfId="0" applyFont="1" applyFill="1" applyAlignment="1">
      <alignment horizontal="center" vertical="center"/>
    </xf>
    <xf numFmtId="0" fontId="58" fillId="6" borderId="0" xfId="0" applyFont="1" applyFill="1" applyAlignment="1">
      <alignment horizontal="right" vertical="center"/>
    </xf>
    <xf numFmtId="0" fontId="34" fillId="8" borderId="0" xfId="11" applyFill="1" applyAlignment="1">
      <alignment horizontal="left" vertical="center"/>
    </xf>
    <xf numFmtId="0" fontId="50" fillId="8" borderId="0" xfId="1" applyFont="1" applyFill="1" applyAlignment="1">
      <alignment vertical="center"/>
    </xf>
    <xf numFmtId="0" fontId="119" fillId="8" borderId="0" xfId="1" applyFont="1" applyFill="1" applyAlignment="1">
      <alignment horizontal="left" vertical="center"/>
    </xf>
    <xf numFmtId="0" fontId="105" fillId="8" borderId="0" xfId="1" applyFont="1" applyFill="1" applyAlignment="1">
      <alignment horizontal="left" vertical="center"/>
    </xf>
    <xf numFmtId="0" fontId="123" fillId="8" borderId="0" xfId="1" applyFont="1" applyFill="1" applyAlignment="1">
      <alignment horizontal="center" vertical="center"/>
    </xf>
    <xf numFmtId="0" fontId="110" fillId="8" borderId="0" xfId="1" applyFont="1" applyFill="1" applyAlignment="1">
      <alignment horizontal="right" vertical="center"/>
    </xf>
    <xf numFmtId="0" fontId="110" fillId="8" borderId="0" xfId="1" applyFont="1" applyFill="1"/>
    <xf numFmtId="0" fontId="110" fillId="8" borderId="0" xfId="2" applyFont="1" applyFill="1" applyAlignment="1" applyProtection="1">
      <alignment horizontal="center" vertical="center"/>
      <protection hidden="1"/>
    </xf>
    <xf numFmtId="0" fontId="10" fillId="8" borderId="0" xfId="2" applyFont="1" applyFill="1" applyAlignment="1" applyProtection="1">
      <alignment horizontal="right" vertical="center"/>
      <protection hidden="1"/>
    </xf>
    <xf numFmtId="0" fontId="12" fillId="8" borderId="0" xfId="1" applyFont="1" applyFill="1" applyAlignment="1">
      <alignment horizontal="center" vertical="center"/>
    </xf>
    <xf numFmtId="0" fontId="1" fillId="0" borderId="0" xfId="0" applyFont="1"/>
    <xf numFmtId="0" fontId="9" fillId="8" borderId="0" xfId="1" applyFont="1" applyFill="1" applyAlignment="1">
      <alignment horizontal="center" vertical="center"/>
    </xf>
    <xf numFmtId="0" fontId="9" fillId="8" borderId="87" xfId="1" applyFont="1" applyFill="1" applyBorder="1" applyAlignment="1">
      <alignment horizontal="center" vertical="center"/>
    </xf>
    <xf numFmtId="0" fontId="75" fillId="8" borderId="87" xfId="1" applyFont="1" applyFill="1" applyBorder="1" applyAlignment="1">
      <alignment horizontal="left" vertical="center"/>
    </xf>
    <xf numFmtId="0" fontId="11" fillId="0" borderId="0" xfId="24"/>
    <xf numFmtId="0" fontId="34" fillId="32" borderId="0" xfId="11" applyNumberFormat="1" applyFill="1" applyBorder="1" applyAlignment="1">
      <alignment horizontal="center" vertical="center"/>
    </xf>
    <xf numFmtId="0" fontId="34" fillId="32" borderId="0" xfId="27" applyNumberFormat="1" applyFill="1" applyBorder="1" applyAlignment="1">
      <alignment horizontal="center" vertical="center"/>
    </xf>
    <xf numFmtId="0" fontId="34" fillId="33" borderId="0" xfId="27" applyNumberFormat="1" applyFill="1" applyBorder="1" applyAlignment="1">
      <alignment horizontal="center"/>
    </xf>
    <xf numFmtId="0" fontId="25" fillId="8" borderId="0" xfId="2" applyFont="1" applyFill="1"/>
    <xf numFmtId="0" fontId="95" fillId="0" borderId="0" xfId="19" applyFont="1" applyAlignment="1">
      <alignment vertical="center"/>
    </xf>
    <xf numFmtId="0" fontId="262" fillId="34" borderId="129" xfId="0" applyFont="1" applyFill="1" applyBorder="1" applyAlignment="1">
      <alignment horizontal="center" vertical="center"/>
    </xf>
    <xf numFmtId="0" fontId="34" fillId="144" borderId="0" xfId="27" applyFill="1" applyBorder="1" applyAlignment="1">
      <alignment horizontal="center" vertical="center"/>
    </xf>
    <xf numFmtId="0" fontId="34" fillId="8" borderId="0" xfId="27" applyFill="1" applyBorder="1" applyAlignment="1">
      <alignment horizontal="center" vertical="center"/>
    </xf>
    <xf numFmtId="0" fontId="261" fillId="144" borderId="0" xfId="35" applyFill="1" applyBorder="1" applyAlignment="1">
      <alignment horizontal="center" vertical="center"/>
    </xf>
    <xf numFmtId="0" fontId="15" fillId="146" borderId="13" xfId="10" applyFont="1" applyFill="1" applyBorder="1" applyAlignment="1">
      <alignment horizontal="left" vertical="center"/>
    </xf>
    <xf numFmtId="0" fontId="15" fillId="146" borderId="13" xfId="10" applyFont="1" applyFill="1" applyBorder="1" applyAlignment="1">
      <alignment horizontal="right" vertical="center"/>
    </xf>
    <xf numFmtId="1" fontId="15" fillId="146" borderId="13" xfId="5" applyNumberFormat="1" applyFont="1" applyFill="1" applyBorder="1" applyAlignment="1">
      <alignment horizontal="right" vertical="center"/>
    </xf>
    <xf numFmtId="182" fontId="11" fillId="146" borderId="13" xfId="24" applyNumberFormat="1" applyFill="1" applyBorder="1" applyAlignment="1">
      <alignment horizontal="center" vertical="center"/>
    </xf>
    <xf numFmtId="0" fontId="11" fillId="146" borderId="13" xfId="24" applyFill="1" applyBorder="1" applyAlignment="1">
      <alignment horizontal="right" vertical="center"/>
    </xf>
    <xf numFmtId="164" fontId="11" fillId="146" borderId="12" xfId="24" applyNumberFormat="1" applyFill="1" applyBorder="1" applyAlignment="1">
      <alignment horizontal="left" vertical="center"/>
    </xf>
    <xf numFmtId="0" fontId="264" fillId="8" borderId="0" xfId="27" applyFont="1" applyFill="1" applyBorder="1" applyAlignment="1">
      <alignment horizontal="center" vertical="center"/>
    </xf>
    <xf numFmtId="0" fontId="0" fillId="146" borderId="13" xfId="0" applyFill="1" applyBorder="1" applyAlignment="1">
      <alignment horizontal="right" vertical="center"/>
    </xf>
    <xf numFmtId="0" fontId="10" fillId="64" borderId="130" xfId="5" applyFont="1" applyFill="1" applyBorder="1" applyAlignment="1" applyProtection="1">
      <alignment horizontal="centerContinuous" vertical="center"/>
      <protection locked="0"/>
    </xf>
    <xf numFmtId="0" fontId="10" fillId="64" borderId="131" xfId="5" applyFont="1" applyFill="1" applyBorder="1" applyAlignment="1" applyProtection="1">
      <alignment horizontal="centerContinuous" vertical="center"/>
      <protection locked="0"/>
    </xf>
    <xf numFmtId="0" fontId="10" fillId="154" borderId="131" xfId="5" applyFont="1" applyFill="1" applyBorder="1" applyAlignment="1" applyProtection="1">
      <alignment horizontal="centerContinuous" vertical="center"/>
      <protection locked="0"/>
    </xf>
    <xf numFmtId="0" fontId="10" fillId="64" borderId="132" xfId="5" applyFont="1" applyFill="1" applyBorder="1" applyAlignment="1" applyProtection="1">
      <alignment horizontal="right" vertical="center"/>
      <protection locked="0"/>
    </xf>
    <xf numFmtId="0" fontId="1" fillId="6" borderId="116" xfId="8" applyFill="1" applyBorder="1" applyAlignment="1">
      <alignment horizontal="center" vertical="center"/>
    </xf>
    <xf numFmtId="0" fontId="28" fillId="8" borderId="13" xfId="2" applyFont="1" applyFill="1" applyBorder="1" applyAlignment="1">
      <alignment horizontal="left" vertical="center"/>
    </xf>
    <xf numFmtId="175" fontId="286" fillId="93" borderId="87" xfId="8" applyNumberFormat="1" applyFont="1" applyFill="1" applyBorder="1" applyAlignment="1" applyProtection="1">
      <alignment horizontal="center" vertical="center"/>
      <protection locked="0"/>
    </xf>
    <xf numFmtId="176" fontId="287" fillId="93" borderId="87" xfId="8" applyNumberFormat="1" applyFont="1" applyFill="1" applyBorder="1" applyAlignment="1" applyProtection="1">
      <alignment horizontal="center" vertical="center"/>
      <protection locked="0"/>
    </xf>
    <xf numFmtId="175" fontId="287" fillId="93" borderId="87" xfId="8" applyNumberFormat="1" applyFont="1" applyFill="1" applyBorder="1" applyAlignment="1" applyProtection="1">
      <alignment horizontal="center" vertical="center"/>
      <protection locked="0"/>
    </xf>
    <xf numFmtId="175" fontId="17" fillId="8" borderId="87" xfId="8" applyNumberFormat="1" applyFont="1" applyFill="1" applyBorder="1" applyAlignment="1" applyProtection="1">
      <alignment horizontal="center" vertical="center"/>
      <protection locked="0"/>
    </xf>
    <xf numFmtId="0" fontId="25" fillId="8" borderId="13" xfId="8" applyFont="1" applyFill="1" applyBorder="1" applyAlignment="1" applyProtection="1">
      <alignment horizontal="left" vertical="center"/>
      <protection locked="0"/>
    </xf>
    <xf numFmtId="176" fontId="17" fillId="8" borderId="87" xfId="8" applyNumberFormat="1" applyFont="1" applyFill="1" applyBorder="1" applyAlignment="1" applyProtection="1">
      <alignment horizontal="center" vertical="center"/>
      <protection locked="0"/>
    </xf>
    <xf numFmtId="166" fontId="289" fillId="93" borderId="87" xfId="8" applyNumberFormat="1" applyFont="1" applyFill="1" applyBorder="1" applyAlignment="1" applyProtection="1">
      <alignment horizontal="center" vertical="center"/>
      <protection locked="0"/>
    </xf>
    <xf numFmtId="0" fontId="10" fillId="4" borderId="133" xfId="5" applyFont="1" applyFill="1" applyBorder="1" applyAlignment="1" applyProtection="1">
      <alignment horizontal="left" vertical="center"/>
      <protection locked="0"/>
    </xf>
    <xf numFmtId="0" fontId="10" fillId="4" borderId="134" xfId="5" applyFont="1" applyFill="1" applyBorder="1" applyAlignment="1" applyProtection="1">
      <alignment horizontal="centerContinuous" vertical="center"/>
      <protection locked="0"/>
    </xf>
    <xf numFmtId="0" fontId="10" fillId="4" borderId="135" xfId="5" applyFont="1" applyFill="1" applyBorder="1" applyAlignment="1" applyProtection="1">
      <alignment horizontal="right" vertical="center"/>
      <protection locked="0"/>
    </xf>
    <xf numFmtId="0" fontId="1" fillId="6" borderId="13" xfId="8" applyFill="1" applyBorder="1" applyAlignment="1">
      <alignment horizontal="center" vertical="center"/>
    </xf>
    <xf numFmtId="199" fontId="45" fillId="93" borderId="87" xfId="8" applyNumberFormat="1" applyFont="1" applyFill="1" applyBorder="1" applyAlignment="1" applyProtection="1">
      <alignment horizontal="center" vertical="center"/>
      <protection locked="0"/>
    </xf>
    <xf numFmtId="0" fontId="1" fillId="8" borderId="10" xfId="0" applyFont="1" applyFill="1" applyBorder="1"/>
    <xf numFmtId="0" fontId="52" fillId="8" borderId="10" xfId="2" applyFont="1" applyFill="1" applyBorder="1" applyAlignment="1">
      <alignment horizontal="center" vertical="center"/>
    </xf>
    <xf numFmtId="199" fontId="15" fillId="77" borderId="87" xfId="8" applyNumberFormat="1" applyFont="1" applyFill="1" applyBorder="1" applyAlignment="1" applyProtection="1">
      <alignment horizontal="center" vertical="center"/>
      <protection locked="0"/>
    </xf>
    <xf numFmtId="199" fontId="33" fillId="93" borderId="87" xfId="8" applyNumberFormat="1" applyFont="1" applyFill="1" applyBorder="1" applyAlignment="1" applyProtection="1">
      <alignment horizontal="center" vertical="center"/>
      <protection locked="0"/>
    </xf>
    <xf numFmtId="0" fontId="34" fillId="8" borderId="13" xfId="11" applyFill="1" applyBorder="1" applyAlignment="1">
      <alignment vertical="center"/>
    </xf>
    <xf numFmtId="0" fontId="68" fillId="8" borderId="13" xfId="10" applyFont="1" applyFill="1" applyBorder="1" applyAlignment="1">
      <alignment horizontal="center" vertical="center"/>
    </xf>
    <xf numFmtId="0" fontId="1" fillId="0" borderId="13" xfId="0" applyFont="1" applyBorder="1"/>
    <xf numFmtId="0" fontId="1" fillId="0" borderId="12" xfId="0" applyFont="1" applyBorder="1"/>
    <xf numFmtId="0" fontId="17" fillId="8" borderId="13" xfId="2" applyFont="1" applyFill="1" applyBorder="1" applyAlignment="1" applyProtection="1">
      <alignment horizontal="center" vertical="center"/>
      <protection hidden="1"/>
    </xf>
    <xf numFmtId="0" fontId="4" fillId="8" borderId="13" xfId="8" applyFont="1" applyFill="1" applyBorder="1" applyAlignment="1">
      <alignment horizontal="center"/>
    </xf>
    <xf numFmtId="0" fontId="52" fillId="4" borderId="87" xfId="2" applyFont="1" applyFill="1" applyBorder="1" applyAlignment="1">
      <alignment horizontal="center" vertical="center"/>
    </xf>
    <xf numFmtId="0" fontId="10" fillId="16" borderId="87" xfId="2" applyFont="1" applyFill="1" applyBorder="1" applyAlignment="1" applyProtection="1">
      <alignment horizontal="center" vertical="center"/>
      <protection locked="0"/>
    </xf>
    <xf numFmtId="0" fontId="12" fillId="8" borderId="118" xfId="1" applyFont="1" applyFill="1" applyBorder="1" applyAlignment="1">
      <alignment horizontal="center" vertical="center"/>
    </xf>
    <xf numFmtId="0" fontId="72" fillId="4" borderId="0" xfId="1" applyFont="1" applyFill="1" applyAlignment="1">
      <alignment horizontal="center" vertical="center"/>
    </xf>
    <xf numFmtId="0" fontId="0" fillId="6" borderId="0" xfId="0" applyFill="1"/>
    <xf numFmtId="0" fontId="83" fillId="8" borderId="0" xfId="0" applyFont="1" applyFill="1" applyAlignment="1">
      <alignment horizontal="left" vertical="center" indent="1"/>
    </xf>
    <xf numFmtId="0" fontId="25" fillId="0" borderId="0" xfId="2" applyFont="1" applyAlignment="1">
      <alignment vertical="center"/>
    </xf>
    <xf numFmtId="0" fontId="50" fillId="20" borderId="0" xfId="7" applyFont="1" applyFill="1" applyAlignment="1">
      <alignment horizontal="center" vertical="center"/>
    </xf>
    <xf numFmtId="0" fontId="1" fillId="8" borderId="0" xfId="7" applyFill="1" applyAlignment="1">
      <alignment wrapText="1"/>
    </xf>
    <xf numFmtId="0" fontId="297" fillId="8" borderId="0" xfId="2" applyFont="1" applyFill="1" applyAlignment="1">
      <alignment horizontal="center" vertical="center"/>
    </xf>
    <xf numFmtId="0" fontId="296" fillId="8" borderId="0" xfId="5" applyFont="1" applyFill="1" applyAlignment="1">
      <alignment horizontal="center" vertical="center"/>
    </xf>
    <xf numFmtId="0" fontId="298" fillId="8" borderId="0" xfId="5" applyFont="1" applyFill="1" applyAlignment="1">
      <alignment horizontal="center" vertical="center"/>
    </xf>
    <xf numFmtId="0" fontId="299" fillId="11" borderId="0" xfId="7" applyFont="1" applyFill="1" applyAlignment="1">
      <alignment horizontal="right" vertical="center"/>
    </xf>
    <xf numFmtId="0" fontId="126" fillId="8" borderId="0" xfId="27" applyFont="1" applyFill="1" applyAlignment="1">
      <alignment vertical="center"/>
    </xf>
    <xf numFmtId="0" fontId="300" fillId="8" borderId="0" xfId="2" applyFont="1" applyFill="1" applyAlignment="1" applyProtection="1">
      <alignment horizontal="center" vertical="center"/>
      <protection hidden="1"/>
    </xf>
    <xf numFmtId="0" fontId="301" fillId="8" borderId="0" xfId="7" applyFont="1" applyFill="1" applyAlignment="1">
      <alignment horizontal="justify" vertical="center"/>
    </xf>
    <xf numFmtId="0" fontId="59" fillId="8" borderId="0" xfId="2" applyFont="1" applyFill="1" applyAlignment="1" applyProtection="1">
      <alignment horizontal="center" vertical="center"/>
      <protection hidden="1"/>
    </xf>
    <xf numFmtId="0" fontId="302" fillId="8" borderId="0" xfId="7" applyFont="1" applyFill="1" applyAlignment="1">
      <alignment horizontal="justify" vertical="center"/>
    </xf>
    <xf numFmtId="0" fontId="13" fillId="8" borderId="0" xfId="2" applyFont="1" applyFill="1" applyAlignment="1" applyProtection="1">
      <alignment horizontal="left" vertical="center"/>
      <protection hidden="1"/>
    </xf>
    <xf numFmtId="0" fontId="59" fillId="8" borderId="0" xfId="2" applyFont="1" applyFill="1" applyAlignment="1" applyProtection="1">
      <alignment horizontal="left" vertical="center"/>
      <protection hidden="1"/>
    </xf>
    <xf numFmtId="0" fontId="13" fillId="8" borderId="0" xfId="2" applyFont="1" applyFill="1" applyAlignment="1" applyProtection="1">
      <alignment horizontal="left" vertical="center" wrapText="1"/>
      <protection hidden="1"/>
    </xf>
    <xf numFmtId="0" fontId="25" fillId="0" borderId="0" xfId="2" applyFont="1"/>
    <xf numFmtId="0" fontId="303" fillId="8" borderId="0" xfId="7" applyFont="1" applyFill="1" applyAlignment="1">
      <alignment horizontal="justify" vertical="center"/>
    </xf>
    <xf numFmtId="0" fontId="10" fillId="8" borderId="0" xfId="2" applyFont="1" applyFill="1" applyAlignment="1" applyProtection="1">
      <alignment vertical="center" wrapText="1"/>
      <protection hidden="1"/>
    </xf>
    <xf numFmtId="0" fontId="4" fillId="72" borderId="0" xfId="7" applyFont="1" applyFill="1" applyAlignment="1">
      <alignment vertical="center"/>
    </xf>
    <xf numFmtId="0" fontId="126" fillId="8" borderId="0" xfId="27" applyFont="1" applyFill="1" applyBorder="1" applyAlignment="1">
      <alignment vertical="center"/>
    </xf>
    <xf numFmtId="0" fontId="1" fillId="0" borderId="0" xfId="7"/>
    <xf numFmtId="0" fontId="13" fillId="8" borderId="0" xfId="2" applyFont="1" applyFill="1" applyAlignment="1" applyProtection="1">
      <alignment vertical="center" wrapText="1"/>
      <protection hidden="1"/>
    </xf>
    <xf numFmtId="0" fontId="65" fillId="8" borderId="0" xfId="2" applyFont="1" applyFill="1" applyAlignment="1" applyProtection="1">
      <alignment horizontal="left" vertical="center"/>
      <protection hidden="1"/>
    </xf>
    <xf numFmtId="0" fontId="295" fillId="8" borderId="0" xfId="2" applyFont="1" applyFill="1" applyAlignment="1" applyProtection="1">
      <alignment horizontal="center" vertical="center"/>
      <protection hidden="1"/>
    </xf>
    <xf numFmtId="0" fontId="295" fillId="8" borderId="0" xfId="2" applyFont="1" applyFill="1" applyAlignment="1" applyProtection="1">
      <alignment horizontal="left" vertical="center"/>
      <protection hidden="1"/>
    </xf>
    <xf numFmtId="0" fontId="126" fillId="8" borderId="0" xfId="27" applyFont="1" applyFill="1" applyBorder="1" applyAlignment="1" applyProtection="1">
      <alignment horizontal="right" vertical="center"/>
      <protection hidden="1"/>
    </xf>
    <xf numFmtId="0" fontId="201" fillId="8" borderId="0" xfId="27" applyFont="1" applyFill="1" applyAlignment="1">
      <alignment horizontal="left" vertical="center"/>
    </xf>
    <xf numFmtId="0" fontId="201" fillId="0" borderId="0" xfId="27" applyFont="1" applyAlignment="1">
      <alignment horizontal="left" vertical="center"/>
    </xf>
    <xf numFmtId="0" fontId="1" fillId="0" borderId="0" xfId="7" applyAlignment="1">
      <alignment wrapText="1"/>
    </xf>
    <xf numFmtId="0" fontId="50" fillId="8" borderId="136" xfId="1" applyFont="1" applyFill="1" applyBorder="1" applyAlignment="1">
      <alignment vertical="center"/>
    </xf>
    <xf numFmtId="0" fontId="1" fillId="0" borderId="0" xfId="17"/>
    <xf numFmtId="1" fontId="1" fillId="4" borderId="0" xfId="1" applyNumberFormat="1" applyFill="1" applyAlignment="1">
      <alignment horizontal="center"/>
    </xf>
    <xf numFmtId="0" fontId="9" fillId="0" borderId="0" xfId="23" applyFont="1" applyAlignment="1">
      <alignment horizontal="center" vertical="center"/>
    </xf>
    <xf numFmtId="0" fontId="91" fillId="60" borderId="142" xfId="7" applyFont="1" applyFill="1" applyBorder="1" applyAlignment="1">
      <alignment horizontal="center" vertical="center"/>
    </xf>
    <xf numFmtId="0" fontId="91" fillId="2" borderId="142" xfId="7" applyFont="1" applyFill="1" applyBorder="1" applyAlignment="1">
      <alignment horizontal="center" vertical="center"/>
    </xf>
    <xf numFmtId="0" fontId="13" fillId="8" borderId="0" xfId="1" applyFont="1" applyFill="1"/>
    <xf numFmtId="0" fontId="1" fillId="8" borderId="0" xfId="17" applyFill="1"/>
    <xf numFmtId="0" fontId="56" fillId="8" borderId="0" xfId="1" applyFont="1" applyFill="1" applyAlignment="1">
      <alignment horizontal="left" vertical="center"/>
    </xf>
    <xf numFmtId="0" fontId="67" fillId="8" borderId="0" xfId="1" applyFont="1" applyFill="1" applyAlignment="1">
      <alignment horizontal="center" vertical="center"/>
    </xf>
    <xf numFmtId="0" fontId="65" fillId="9" borderId="0" xfId="2" applyFont="1" applyFill="1" applyAlignment="1">
      <alignment vertical="center"/>
    </xf>
    <xf numFmtId="0" fontId="68" fillId="11" borderId="0" xfId="3" applyFont="1" applyFill="1" applyAlignment="1">
      <alignment horizontal="left" vertical="center"/>
    </xf>
    <xf numFmtId="0" fontId="56" fillId="9" borderId="0" xfId="1" applyFont="1" applyFill="1" applyAlignment="1">
      <alignment horizontal="left" vertical="center"/>
    </xf>
    <xf numFmtId="0" fontId="305" fillId="9" borderId="0" xfId="3" applyFont="1" applyFill="1" applyAlignment="1">
      <alignment horizontal="center" vertical="center"/>
    </xf>
    <xf numFmtId="0" fontId="306" fillId="9" borderId="0" xfId="2" applyFont="1" applyFill="1" applyAlignment="1">
      <alignment horizontal="center" vertical="center"/>
    </xf>
    <xf numFmtId="0" fontId="13" fillId="9" borderId="0" xfId="1" applyFont="1" applyFill="1" applyAlignment="1">
      <alignment horizontal="left" vertical="center"/>
    </xf>
    <xf numFmtId="0" fontId="1" fillId="9" borderId="0" xfId="1" applyFill="1"/>
    <xf numFmtId="0" fontId="109" fillId="9" borderId="149" xfId="23" applyFont="1" applyFill="1" applyBorder="1" applyAlignment="1">
      <alignment vertical="center"/>
    </xf>
    <xf numFmtId="0" fontId="307" fillId="9" borderId="0" xfId="23" applyFont="1" applyFill="1" applyAlignment="1">
      <alignment vertical="center"/>
    </xf>
    <xf numFmtId="0" fontId="76" fillId="8" borderId="151" xfId="2" applyFont="1" applyFill="1" applyBorder="1" applyAlignment="1" applyProtection="1">
      <alignment vertical="center"/>
      <protection hidden="1"/>
    </xf>
    <xf numFmtId="0" fontId="259" fillId="9" borderId="149" xfId="23" applyFont="1" applyFill="1" applyBorder="1" applyAlignment="1">
      <alignment vertical="center"/>
    </xf>
    <xf numFmtId="0" fontId="102" fillId="75" borderId="136" xfId="2" applyFont="1" applyFill="1" applyBorder="1" applyAlignment="1">
      <alignment vertical="center"/>
    </xf>
    <xf numFmtId="0" fontId="13" fillId="9" borderId="0" xfId="23" applyFont="1" applyFill="1" applyAlignment="1">
      <alignment horizontal="left" vertical="center"/>
    </xf>
    <xf numFmtId="0" fontId="201" fillId="9" borderId="0" xfId="11" applyFont="1" applyFill="1" applyAlignment="1">
      <alignment horizontal="left" vertical="center"/>
    </xf>
    <xf numFmtId="0" fontId="307" fillId="9" borderId="0" xfId="23" applyFont="1" applyFill="1" applyAlignment="1">
      <alignment horizontal="left" vertical="center"/>
    </xf>
    <xf numFmtId="0" fontId="50" fillId="7" borderId="0" xfId="1" applyFont="1" applyFill="1"/>
    <xf numFmtId="0" fontId="40" fillId="51" borderId="0" xfId="5" applyFont="1" applyFill="1" applyAlignment="1">
      <alignment horizontal="center"/>
    </xf>
    <xf numFmtId="0" fontId="15" fillId="51" borderId="0" xfId="17" applyFont="1" applyFill="1" applyAlignment="1">
      <alignment horizontal="center" vertical="center"/>
    </xf>
    <xf numFmtId="0" fontId="75" fillId="51" borderId="0" xfId="5" applyFont="1" applyFill="1" applyAlignment="1">
      <alignment horizontal="left" vertical="center"/>
    </xf>
    <xf numFmtId="0" fontId="37" fillId="9" borderId="0" xfId="2" applyFont="1" applyFill="1" applyAlignment="1">
      <alignment vertical="center"/>
    </xf>
    <xf numFmtId="0" fontId="76" fillId="8" borderId="0" xfId="2" applyFont="1" applyFill="1" applyAlignment="1" applyProtection="1">
      <alignment vertical="center"/>
      <protection hidden="1"/>
    </xf>
    <xf numFmtId="0" fontId="39" fillId="5" borderId="0" xfId="4" applyFont="1" applyFill="1" applyAlignment="1">
      <alignment vertical="center"/>
    </xf>
    <xf numFmtId="1" fontId="14" fillId="74" borderId="0" xfId="2" applyNumberFormat="1" applyFont="1" applyFill="1" applyAlignment="1" applyProtection="1">
      <alignment horizontal="center" vertical="center" wrapText="1"/>
      <protection hidden="1"/>
    </xf>
    <xf numFmtId="0" fontId="14" fillId="47" borderId="0" xfId="0" applyFont="1" applyFill="1" applyAlignment="1">
      <alignment horizontal="left" vertical="center"/>
    </xf>
    <xf numFmtId="0" fontId="18" fillId="47" borderId="0" xfId="0" applyFont="1" applyFill="1" applyAlignment="1">
      <alignment horizontal="left" vertical="center"/>
    </xf>
    <xf numFmtId="0" fontId="32" fillId="47" borderId="0" xfId="0" applyFont="1" applyFill="1" applyAlignment="1">
      <alignment horizontal="center" vertical="center"/>
    </xf>
    <xf numFmtId="0" fontId="14" fillId="70" borderId="18" xfId="8" applyFont="1" applyFill="1" applyBorder="1" applyAlignment="1">
      <alignment horizontal="center" vertical="center"/>
    </xf>
    <xf numFmtId="0" fontId="68" fillId="70" borderId="136" xfId="0" applyFont="1" applyFill="1" applyBorder="1" applyAlignment="1">
      <alignment vertical="center"/>
    </xf>
    <xf numFmtId="0" fontId="7" fillId="70" borderId="136" xfId="0" applyFont="1" applyFill="1" applyBorder="1" applyAlignment="1">
      <alignment vertical="center"/>
    </xf>
    <xf numFmtId="0" fontId="56" fillId="8" borderId="0" xfId="0" applyFont="1" applyFill="1" applyAlignment="1">
      <alignment horizontal="left" vertical="center"/>
    </xf>
    <xf numFmtId="0" fontId="48" fillId="8" borderId="0" xfId="39" applyFont="1" applyFill="1" applyAlignment="1">
      <alignment horizontal="center" vertical="center"/>
    </xf>
    <xf numFmtId="0" fontId="109" fillId="9" borderId="0" xfId="23" applyFont="1" applyFill="1" applyAlignment="1">
      <alignment vertical="center"/>
    </xf>
    <xf numFmtId="0" fontId="4" fillId="8" borderId="0" xfId="0" applyFont="1" applyFill="1" applyAlignment="1">
      <alignment vertical="center"/>
    </xf>
    <xf numFmtId="0" fontId="256" fillId="8" borderId="0" xfId="15" applyFont="1" applyFill="1" applyAlignment="1">
      <alignment horizontal="center" vertical="center"/>
    </xf>
    <xf numFmtId="0" fontId="256" fillId="8" borderId="0" xfId="15" applyFont="1" applyFill="1" applyAlignment="1">
      <alignment horizontal="center" vertical="center" wrapText="1"/>
    </xf>
    <xf numFmtId="0" fontId="8" fillId="6" borderId="146" xfId="2" applyFont="1" applyFill="1" applyBorder="1" applyAlignment="1">
      <alignment horizontal="center" vertical="center"/>
    </xf>
    <xf numFmtId="0" fontId="38" fillId="57" borderId="0" xfId="2" applyFont="1" applyFill="1" applyAlignment="1" applyProtection="1">
      <alignment horizontal="center"/>
      <protection locked="0"/>
    </xf>
    <xf numFmtId="0" fontId="8" fillId="6" borderId="147" xfId="2" applyFont="1" applyFill="1" applyBorder="1" applyAlignment="1">
      <alignment horizontal="center" vertical="center"/>
    </xf>
    <xf numFmtId="0" fontId="310" fillId="20" borderId="33" xfId="2" applyFont="1" applyFill="1" applyBorder="1" applyAlignment="1" applyProtection="1">
      <alignment horizontal="center" vertical="center" wrapText="1"/>
      <protection hidden="1"/>
    </xf>
    <xf numFmtId="0" fontId="310" fillId="20" borderId="0" xfId="2" applyFont="1" applyFill="1" applyAlignment="1" applyProtection="1">
      <alignment horizontal="center" vertical="center" wrapText="1"/>
      <protection hidden="1"/>
    </xf>
    <xf numFmtId="0" fontId="57" fillId="0" borderId="0" xfId="2" applyFont="1" applyAlignment="1">
      <alignment horizontal="center" vertical="center"/>
    </xf>
    <xf numFmtId="0" fontId="39" fillId="5" borderId="0" xfId="4" applyFont="1" applyFill="1" applyAlignment="1">
      <alignment horizontal="left" vertical="center"/>
    </xf>
    <xf numFmtId="0" fontId="32" fillId="15" borderId="18" xfId="4" applyFont="1" applyFill="1" applyBorder="1" applyAlignment="1">
      <alignment vertical="center"/>
    </xf>
    <xf numFmtId="0" fontId="8" fillId="5" borderId="0" xfId="7" applyFont="1" applyFill="1" applyAlignment="1">
      <alignment horizontal="center" vertical="center"/>
    </xf>
    <xf numFmtId="0" fontId="28" fillId="8" borderId="0" xfId="17" applyFont="1" applyFill="1" applyAlignment="1">
      <alignment horizontal="right" vertical="center"/>
    </xf>
    <xf numFmtId="0" fontId="17" fillId="6" borderId="0" xfId="0" applyFont="1" applyFill="1" applyAlignment="1">
      <alignment vertical="center"/>
    </xf>
    <xf numFmtId="0" fontId="18" fillId="15" borderId="7" xfId="2" applyFont="1" applyFill="1" applyBorder="1" applyAlignment="1" applyProtection="1">
      <alignment vertical="center"/>
      <protection hidden="1"/>
    </xf>
    <xf numFmtId="0" fontId="14" fillId="15" borderId="7" xfId="2" applyFont="1" applyFill="1" applyBorder="1" applyAlignment="1" applyProtection="1">
      <alignment vertical="center"/>
      <protection hidden="1"/>
    </xf>
    <xf numFmtId="0" fontId="25" fillId="57" borderId="0" xfId="2" applyFont="1" applyFill="1" applyAlignment="1" applyProtection="1">
      <alignment horizontal="center"/>
      <protection locked="0"/>
    </xf>
    <xf numFmtId="0" fontId="25" fillId="57" borderId="13" xfId="2" applyFont="1" applyFill="1" applyBorder="1" applyAlignment="1" applyProtection="1">
      <alignment horizontal="center" vertical="center"/>
      <protection hidden="1"/>
    </xf>
    <xf numFmtId="165" fontId="26" fillId="40" borderId="45" xfId="2" applyNumberFormat="1" applyFont="1" applyFill="1" applyBorder="1" applyAlignment="1">
      <alignment horizontal="center" vertical="center"/>
    </xf>
    <xf numFmtId="0" fontId="39" fillId="5" borderId="160" xfId="4" applyFont="1" applyFill="1" applyBorder="1" applyAlignment="1">
      <alignment horizontal="right" vertical="center"/>
    </xf>
    <xf numFmtId="0" fontId="76" fillId="8" borderId="36" xfId="2" applyFont="1" applyFill="1" applyBorder="1" applyAlignment="1" applyProtection="1">
      <alignment vertical="center"/>
      <protection hidden="1"/>
    </xf>
    <xf numFmtId="0" fontId="7" fillId="69" borderId="7" xfId="3" applyFont="1" applyFill="1" applyBorder="1" applyAlignment="1">
      <alignment horizontal="center" vertical="center"/>
    </xf>
    <xf numFmtId="0" fontId="18" fillId="69" borderId="7" xfId="2" applyFont="1" applyFill="1" applyBorder="1" applyAlignment="1" applyProtection="1">
      <alignment vertical="center"/>
      <protection hidden="1"/>
    </xf>
    <xf numFmtId="0" fontId="14" fillId="69" borderId="7" xfId="2" applyFont="1" applyFill="1" applyBorder="1" applyAlignment="1" applyProtection="1">
      <alignment vertical="center"/>
      <protection hidden="1"/>
    </xf>
    <xf numFmtId="0" fontId="2" fillId="14" borderId="136" xfId="5" applyFont="1" applyFill="1" applyBorder="1" applyAlignment="1">
      <alignment horizontal="center" vertical="center"/>
    </xf>
    <xf numFmtId="0" fontId="0" fillId="8" borderId="136" xfId="0" applyFill="1" applyBorder="1"/>
    <xf numFmtId="0" fontId="242" fillId="8" borderId="0" xfId="3" applyFont="1" applyFill="1" applyAlignment="1">
      <alignment horizontal="center" vertical="center"/>
    </xf>
    <xf numFmtId="0" fontId="91" fillId="60" borderId="137" xfId="7" applyFont="1" applyFill="1" applyBorder="1" applyAlignment="1">
      <alignment horizontal="center" vertical="center"/>
    </xf>
    <xf numFmtId="0" fontId="24" fillId="0" borderId="0" xfId="0" applyFont="1" applyAlignment="1">
      <alignment vertical="center"/>
    </xf>
    <xf numFmtId="0" fontId="284" fillId="0" borderId="0" xfId="1" applyFont="1"/>
    <xf numFmtId="0" fontId="312" fillId="8" borderId="0" xfId="3" applyFont="1" applyFill="1" applyAlignment="1">
      <alignment horizontal="center" vertical="center"/>
    </xf>
    <xf numFmtId="0" fontId="94" fillId="8" borderId="0" xfId="39" applyFont="1" applyFill="1"/>
    <xf numFmtId="0" fontId="313" fillId="8" borderId="0" xfId="39" applyFont="1" applyFill="1" applyAlignment="1">
      <alignment vertical="center"/>
    </xf>
    <xf numFmtId="0" fontId="313" fillId="8" borderId="0" xfId="17" applyFont="1" applyFill="1" applyAlignment="1">
      <alignment vertical="center"/>
    </xf>
    <xf numFmtId="0" fontId="85" fillId="8" borderId="0" xfId="39" applyFont="1" applyFill="1"/>
    <xf numFmtId="0" fontId="33" fillId="8" borderId="0" xfId="39" applyFont="1" applyFill="1" applyAlignment="1">
      <alignment vertical="center"/>
    </xf>
    <xf numFmtId="0" fontId="75" fillId="8" borderId="0" xfId="5" applyFont="1" applyFill="1" applyAlignment="1">
      <alignment horizontal="left" vertical="center" wrapText="1"/>
    </xf>
    <xf numFmtId="0" fontId="127" fillId="75" borderId="0" xfId="2" applyFont="1" applyFill="1" applyAlignment="1">
      <alignment horizontal="center" vertical="center"/>
    </xf>
    <xf numFmtId="0" fontId="13" fillId="8" borderId="0" xfId="2" applyFont="1" applyFill="1" applyAlignment="1">
      <alignment horizontal="right" vertical="center"/>
    </xf>
    <xf numFmtId="0" fontId="68" fillId="45" borderId="0" xfId="2" applyFont="1" applyFill="1" applyAlignment="1">
      <alignment horizontal="center" vertical="center"/>
    </xf>
    <xf numFmtId="0" fontId="2" fillId="12" borderId="0" xfId="2" applyFont="1" applyFill="1" applyAlignment="1">
      <alignment horizontal="center" vertical="center"/>
    </xf>
    <xf numFmtId="0" fontId="68" fillId="11" borderId="33" xfId="3" applyFont="1" applyFill="1" applyBorder="1" applyAlignment="1">
      <alignment horizontal="left" vertical="center"/>
    </xf>
    <xf numFmtId="0" fontId="2" fillId="14" borderId="143" xfId="5" applyFont="1" applyFill="1" applyBorder="1" applyAlignment="1">
      <alignment horizontal="center" vertical="center"/>
    </xf>
    <xf numFmtId="0" fontId="2" fillId="14" borderId="142" xfId="5" applyFont="1" applyFill="1" applyBorder="1" applyAlignment="1">
      <alignment horizontal="center" vertical="center"/>
    </xf>
    <xf numFmtId="0" fontId="2" fillId="14" borderId="0" xfId="5" applyFont="1" applyFill="1" applyAlignment="1">
      <alignment horizontal="center" vertical="center"/>
    </xf>
    <xf numFmtId="0" fontId="48" fillId="9" borderId="0" xfId="0" applyFont="1" applyFill="1"/>
    <xf numFmtId="0" fontId="68" fillId="12" borderId="0" xfId="2" applyFont="1" applyFill="1" applyAlignment="1" applyProtection="1">
      <alignment horizontal="center" vertical="center" textRotation="90"/>
      <protection locked="0"/>
    </xf>
    <xf numFmtId="0" fontId="280" fillId="8" borderId="0" xfId="2" applyFont="1" applyFill="1" applyAlignment="1">
      <alignment horizontal="center" vertical="center" wrapText="1"/>
    </xf>
    <xf numFmtId="0" fontId="13" fillId="8" borderId="0" xfId="5" applyFont="1" applyFill="1" applyAlignment="1">
      <alignment vertical="center"/>
    </xf>
    <xf numFmtId="0" fontId="13" fillId="8" borderId="0" xfId="5" applyFont="1" applyFill="1" applyAlignment="1">
      <alignment horizontal="center" vertical="center"/>
    </xf>
    <xf numFmtId="0" fontId="10" fillId="51" borderId="0" xfId="5" applyFont="1" applyFill="1" applyAlignment="1">
      <alignment vertical="center"/>
    </xf>
    <xf numFmtId="0" fontId="13" fillId="51" borderId="0" xfId="5" applyFont="1" applyFill="1" applyAlignment="1">
      <alignment vertical="center"/>
    </xf>
    <xf numFmtId="0" fontId="13" fillId="51" borderId="0" xfId="5" applyFont="1" applyFill="1" applyAlignment="1">
      <alignment horizontal="right" vertical="center"/>
    </xf>
    <xf numFmtId="0" fontId="15" fillId="51" borderId="13" xfId="5" applyFont="1" applyFill="1" applyBorder="1" applyAlignment="1">
      <alignment vertical="center"/>
    </xf>
    <xf numFmtId="0" fontId="15" fillId="51" borderId="13" xfId="5" applyFont="1" applyFill="1" applyBorder="1" applyAlignment="1">
      <alignment horizontal="right" vertical="center"/>
    </xf>
    <xf numFmtId="0" fontId="15" fillId="51" borderId="0" xfId="5" applyFont="1" applyFill="1" applyAlignment="1">
      <alignment horizontal="center" vertical="center"/>
    </xf>
    <xf numFmtId="0" fontId="74" fillId="51" borderId="0" xfId="5" applyFont="1" applyFill="1" applyAlignment="1">
      <alignment horizontal="left" vertical="center"/>
    </xf>
    <xf numFmtId="0" fontId="25" fillId="9" borderId="0" xfId="2" applyFont="1" applyFill="1"/>
    <xf numFmtId="0" fontId="13" fillId="51" borderId="0" xfId="5" applyFont="1" applyFill="1" applyAlignment="1">
      <alignment horizontal="right"/>
    </xf>
    <xf numFmtId="0" fontId="13" fillId="51" borderId="13" xfId="5" applyFont="1" applyFill="1" applyBorder="1" applyAlignment="1">
      <alignment horizontal="right"/>
    </xf>
    <xf numFmtId="0" fontId="1" fillId="9" borderId="0" xfId="17" applyFill="1"/>
    <xf numFmtId="0" fontId="13" fillId="9" borderId="0" xfId="5" applyFont="1" applyFill="1" applyAlignment="1">
      <alignment vertical="center"/>
    </xf>
    <xf numFmtId="0" fontId="15" fillId="51" borderId="0" xfId="5" applyFont="1" applyFill="1" applyAlignment="1">
      <alignment horizontal="left" vertical="center"/>
    </xf>
    <xf numFmtId="0" fontId="15" fillId="51" borderId="0" xfId="17" applyFont="1" applyFill="1"/>
    <xf numFmtId="0" fontId="294" fillId="51" borderId="0" xfId="5" applyFont="1" applyFill="1" applyAlignment="1">
      <alignment horizontal="right" vertical="center"/>
    </xf>
    <xf numFmtId="164" fontId="13" fillId="9" borderId="0" xfId="10" applyNumberFormat="1" applyFont="1" applyFill="1" applyAlignment="1">
      <alignment horizontal="center" vertical="center"/>
    </xf>
    <xf numFmtId="0" fontId="10" fillId="9" borderId="0" xfId="5" applyFont="1" applyFill="1" applyAlignment="1">
      <alignment vertical="center"/>
    </xf>
    <xf numFmtId="164" fontId="15" fillId="51" borderId="0" xfId="10" applyNumberFormat="1" applyFont="1" applyFill="1" applyAlignment="1">
      <alignment vertical="center"/>
    </xf>
    <xf numFmtId="164" fontId="13" fillId="9" borderId="0" xfId="10" applyNumberFormat="1" applyFont="1" applyFill="1" applyAlignment="1">
      <alignment vertical="center"/>
    </xf>
    <xf numFmtId="9" fontId="75" fillId="51" borderId="0" xfId="5" applyNumberFormat="1" applyFont="1" applyFill="1" applyAlignment="1">
      <alignment vertical="center"/>
    </xf>
    <xf numFmtId="164" fontId="13" fillId="51" borderId="0" xfId="10" applyNumberFormat="1" applyFont="1" applyFill="1" applyAlignment="1">
      <alignment vertical="center"/>
    </xf>
    <xf numFmtId="0" fontId="1" fillId="51" borderId="0" xfId="17" applyFill="1"/>
    <xf numFmtId="0" fontId="25" fillId="51" borderId="146" xfId="2" applyFont="1" applyFill="1" applyBorder="1"/>
    <xf numFmtId="164" fontId="13" fillId="51" borderId="146" xfId="10" applyNumberFormat="1" applyFont="1" applyFill="1" applyBorder="1" applyAlignment="1">
      <alignment horizontal="center" vertical="center"/>
    </xf>
    <xf numFmtId="0" fontId="17" fillId="51" borderId="0" xfId="17" applyFont="1" applyFill="1" applyAlignment="1">
      <alignment horizontal="center" vertical="center"/>
    </xf>
    <xf numFmtId="0" fontId="17" fillId="51" borderId="0" xfId="17" applyFont="1" applyFill="1"/>
    <xf numFmtId="0" fontId="10" fillId="51" borderId="0" xfId="17" applyFont="1" applyFill="1" applyAlignment="1">
      <alignment horizontal="right" vertical="center"/>
    </xf>
    <xf numFmtId="0" fontId="75" fillId="51" borderId="0" xfId="5" applyFont="1" applyFill="1" applyAlignment="1">
      <alignment horizontal="left" vertical="center" wrapText="1"/>
    </xf>
    <xf numFmtId="0" fontId="270" fillId="51" borderId="0" xfId="5" applyFont="1" applyFill="1" applyAlignment="1">
      <alignment vertical="center"/>
    </xf>
    <xf numFmtId="164" fontId="65" fillId="51" borderId="0" xfId="10" applyNumberFormat="1" applyFont="1" applyFill="1" applyAlignment="1">
      <alignment vertical="center" wrapText="1"/>
    </xf>
    <xf numFmtId="0" fontId="272" fillId="51" borderId="0" xfId="17" applyFont="1" applyFill="1" applyAlignment="1">
      <alignment vertical="center"/>
    </xf>
    <xf numFmtId="201" fontId="272" fillId="51" borderId="0" xfId="17" applyNumberFormat="1" applyFont="1" applyFill="1" applyAlignment="1">
      <alignment vertical="center"/>
    </xf>
    <xf numFmtId="0" fontId="8" fillId="51" borderId="0" xfId="17" applyFont="1" applyFill="1" applyAlignment="1" applyProtection="1">
      <alignment vertical="center"/>
      <protection locked="0"/>
    </xf>
    <xf numFmtId="0" fontId="13" fillId="51" borderId="171" xfId="5" applyFont="1" applyFill="1" applyBorder="1" applyAlignment="1">
      <alignment horizontal="right" vertical="center"/>
    </xf>
    <xf numFmtId="0" fontId="25" fillId="51" borderId="172" xfId="2" applyFont="1" applyFill="1" applyBorder="1"/>
    <xf numFmtId="0" fontId="25" fillId="51" borderId="148" xfId="2" applyFont="1" applyFill="1" applyBorder="1"/>
    <xf numFmtId="0" fontId="15" fillId="9" borderId="49" xfId="17" applyFont="1" applyFill="1" applyBorder="1" applyAlignment="1">
      <alignment horizontal="center" vertical="center"/>
    </xf>
    <xf numFmtId="0" fontId="15" fillId="9" borderId="13" xfId="17" applyFont="1" applyFill="1" applyBorder="1" applyAlignment="1">
      <alignment horizontal="center" vertical="center"/>
    </xf>
    <xf numFmtId="0" fontId="15" fillId="9" borderId="13" xfId="17" applyFont="1" applyFill="1" applyBorder="1" applyAlignment="1" applyProtection="1">
      <alignment horizontal="center" vertical="center"/>
      <protection locked="0"/>
    </xf>
    <xf numFmtId="0" fontId="15" fillId="9" borderId="13" xfId="17" applyFont="1" applyFill="1" applyBorder="1" applyAlignment="1" applyProtection="1">
      <alignment horizontal="left" vertical="center"/>
      <protection locked="0"/>
    </xf>
    <xf numFmtId="0" fontId="75" fillId="51" borderId="149" xfId="5" applyFont="1" applyFill="1" applyBorder="1" applyAlignment="1">
      <alignment horizontal="left" vertical="center" wrapText="1"/>
    </xf>
    <xf numFmtId="0" fontId="67" fillId="51" borderId="0" xfId="5" applyFont="1" applyFill="1" applyAlignment="1">
      <alignment vertical="center"/>
    </xf>
    <xf numFmtId="164" fontId="86" fillId="9" borderId="146" xfId="10" applyNumberFormat="1" applyFont="1" applyFill="1" applyBorder="1" applyAlignment="1">
      <alignment horizontal="left" vertical="center"/>
    </xf>
    <xf numFmtId="0" fontId="76" fillId="19" borderId="0" xfId="8" applyFont="1" applyFill="1" applyAlignment="1">
      <alignment horizontal="center" vertical="center"/>
    </xf>
    <xf numFmtId="0" fontId="67" fillId="51" borderId="116" xfId="8" applyFont="1" applyFill="1" applyBorder="1" applyAlignment="1">
      <alignment vertical="center"/>
    </xf>
    <xf numFmtId="0" fontId="320" fillId="51" borderId="116" xfId="8" applyFont="1" applyFill="1" applyBorder="1" applyAlignment="1">
      <alignment vertical="center"/>
    </xf>
    <xf numFmtId="0" fontId="105" fillId="51" borderId="116" xfId="8" applyFont="1" applyFill="1" applyBorder="1" applyAlignment="1">
      <alignment vertical="center"/>
    </xf>
    <xf numFmtId="164" fontId="14" fillId="51" borderId="116" xfId="10" applyNumberFormat="1" applyFont="1" applyFill="1" applyBorder="1" applyAlignment="1">
      <alignment horizontal="center" vertical="center"/>
    </xf>
    <xf numFmtId="0" fontId="75" fillId="51" borderId="116" xfId="5" applyFont="1" applyFill="1" applyBorder="1" applyAlignment="1">
      <alignment horizontal="left" vertical="center"/>
    </xf>
    <xf numFmtId="0" fontId="75" fillId="51" borderId="115" xfId="5" applyFont="1" applyFill="1" applyBorder="1" applyAlignment="1">
      <alignment horizontal="left" vertical="center"/>
    </xf>
    <xf numFmtId="0" fontId="13" fillId="51" borderId="0" xfId="5" applyFont="1" applyFill="1" applyAlignment="1">
      <alignment horizontal="left" vertical="center"/>
    </xf>
    <xf numFmtId="0" fontId="13" fillId="51" borderId="87" xfId="5" applyFont="1" applyFill="1" applyBorder="1" applyAlignment="1">
      <alignment horizontal="left" vertical="center"/>
    </xf>
    <xf numFmtId="177" fontId="321" fillId="51" borderId="146" xfId="10" applyNumberFormat="1" applyFont="1" applyFill="1" applyBorder="1" applyAlignment="1">
      <alignment horizontal="center" vertical="center"/>
    </xf>
    <xf numFmtId="0" fontId="13" fillId="51" borderId="146" xfId="2" applyFont="1" applyFill="1" applyBorder="1" applyAlignment="1" applyProtection="1">
      <alignment vertical="center"/>
      <protection hidden="1"/>
    </xf>
    <xf numFmtId="0" fontId="13" fillId="51" borderId="146" xfId="5" applyFont="1" applyFill="1" applyBorder="1" applyAlignment="1">
      <alignment horizontal="left" vertical="center"/>
    </xf>
    <xf numFmtId="0" fontId="13" fillId="51" borderId="173" xfId="5" applyFont="1" applyFill="1" applyBorder="1" applyAlignment="1">
      <alignment horizontal="left" vertical="center"/>
    </xf>
    <xf numFmtId="0" fontId="68" fillId="11" borderId="0" xfId="2" applyFont="1" applyFill="1" applyAlignment="1" applyProtection="1">
      <alignment horizontal="center" vertical="center"/>
      <protection hidden="1"/>
    </xf>
    <xf numFmtId="0" fontId="245" fillId="11" borderId="116" xfId="2" applyFont="1" applyFill="1" applyBorder="1" applyAlignment="1" applyProtection="1">
      <alignment horizontal="center" vertical="center"/>
      <protection hidden="1"/>
    </xf>
    <xf numFmtId="0" fontId="15" fillId="51" borderId="0" xfId="5" applyFont="1" applyFill="1" applyAlignment="1">
      <alignment vertical="center"/>
    </xf>
    <xf numFmtId="0" fontId="8" fillId="51" borderId="162" xfId="17" applyFont="1" applyFill="1" applyBorder="1" applyAlignment="1" applyProtection="1">
      <alignment vertical="center"/>
      <protection locked="0"/>
    </xf>
    <xf numFmtId="0" fontId="56" fillId="51" borderId="13" xfId="5" applyFont="1" applyFill="1" applyBorder="1" applyAlignment="1">
      <alignment horizontal="right" vertical="center"/>
    </xf>
    <xf numFmtId="0" fontId="17" fillId="51" borderId="154" xfId="5" applyFont="1" applyFill="1" applyBorder="1" applyAlignment="1">
      <alignment horizontal="left" vertical="center"/>
    </xf>
    <xf numFmtId="167" fontId="110" fillId="8" borderId="13" xfId="2" applyNumberFormat="1" applyFont="1" applyFill="1" applyBorder="1" applyAlignment="1">
      <alignment horizontal="center" vertical="center"/>
    </xf>
    <xf numFmtId="164" fontId="51" fillId="6" borderId="181" xfId="2" applyNumberFormat="1" applyFont="1" applyFill="1" applyBorder="1" applyAlignment="1">
      <alignment horizontal="center" vertical="center"/>
    </xf>
    <xf numFmtId="0" fontId="15" fillId="16" borderId="18" xfId="4" applyFont="1" applyFill="1" applyBorder="1" applyAlignment="1">
      <alignment horizontal="center" vertical="center"/>
    </xf>
    <xf numFmtId="0" fontId="15" fillId="51" borderId="18" xfId="17" applyFont="1" applyFill="1" applyBorder="1" applyAlignment="1">
      <alignment horizontal="center" vertical="center"/>
    </xf>
    <xf numFmtId="165" fontId="11" fillId="51" borderId="32" xfId="21" applyNumberFormat="1" applyFont="1" applyFill="1" applyBorder="1" applyAlignment="1" applyProtection="1">
      <alignment horizontal="center" vertical="center"/>
      <protection locked="0"/>
    </xf>
    <xf numFmtId="0" fontId="15" fillId="51" borderId="29" xfId="21" applyFont="1" applyFill="1" applyBorder="1" applyAlignment="1" applyProtection="1">
      <alignment horizontal="center" vertical="center"/>
      <protection locked="0"/>
    </xf>
    <xf numFmtId="2" fontId="15" fillId="51" borderId="0" xfId="5" applyNumberFormat="1" applyFont="1" applyFill="1" applyAlignment="1">
      <alignment horizontal="center" vertical="center"/>
    </xf>
    <xf numFmtId="171" fontId="15" fillId="160" borderId="0" xfId="2" applyNumberFormat="1" applyFont="1" applyFill="1" applyAlignment="1">
      <alignment horizontal="center" vertical="center"/>
    </xf>
    <xf numFmtId="0" fontId="15" fillId="9" borderId="13" xfId="17" applyFont="1" applyFill="1" applyBorder="1" applyAlignment="1">
      <alignment horizontal="left" vertical="center"/>
    </xf>
    <xf numFmtId="0" fontId="25" fillId="51" borderId="182" xfId="2" applyFont="1" applyFill="1" applyBorder="1"/>
    <xf numFmtId="2" fontId="25" fillId="51" borderId="0" xfId="5" applyNumberFormat="1" applyFont="1" applyFill="1" applyAlignment="1">
      <alignment horizontal="left" vertical="center"/>
    </xf>
    <xf numFmtId="0" fontId="15" fillId="9" borderId="11" xfId="17" applyFont="1" applyFill="1" applyBorder="1" applyAlignment="1">
      <alignment vertical="center" wrapText="1"/>
    </xf>
    <xf numFmtId="0" fontId="15" fillId="9" borderId="0" xfId="17" applyFont="1" applyFill="1" applyAlignment="1">
      <alignment vertical="center" wrapText="1"/>
    </xf>
    <xf numFmtId="0" fontId="13" fillId="9" borderId="11" xfId="5" applyFont="1" applyFill="1" applyBorder="1" applyAlignment="1">
      <alignment vertical="center"/>
    </xf>
    <xf numFmtId="0" fontId="75" fillId="51" borderId="13" xfId="5" applyFont="1" applyFill="1" applyBorder="1" applyAlignment="1">
      <alignment vertical="center"/>
    </xf>
    <xf numFmtId="0" fontId="293" fillId="8" borderId="0" xfId="2" applyFont="1" applyFill="1" applyAlignment="1">
      <alignment vertical="center"/>
    </xf>
    <xf numFmtId="0" fontId="59" fillId="9" borderId="0" xfId="5" applyFont="1" applyFill="1" applyAlignment="1">
      <alignment horizontal="right"/>
    </xf>
    <xf numFmtId="10" fontId="15" fillId="9" borderId="146" xfId="5" applyNumberFormat="1" applyFont="1" applyFill="1" applyBorder="1" applyAlignment="1">
      <alignment horizontal="center" vertical="center"/>
    </xf>
    <xf numFmtId="0" fontId="0" fillId="9" borderId="146" xfId="0" applyFill="1" applyBorder="1"/>
    <xf numFmtId="0" fontId="1" fillId="9" borderId="146" xfId="17" applyFill="1" applyBorder="1"/>
    <xf numFmtId="0" fontId="1" fillId="9" borderId="173" xfId="17" applyFill="1" applyBorder="1"/>
    <xf numFmtId="0" fontId="73" fillId="10" borderId="174" xfId="2" applyFont="1" applyFill="1" applyBorder="1" applyAlignment="1" applyProtection="1">
      <alignment horizontal="center" vertical="center"/>
      <protection hidden="1"/>
    </xf>
    <xf numFmtId="0" fontId="15" fillId="9" borderId="13" xfId="17" applyFont="1" applyFill="1" applyBorder="1" applyAlignment="1">
      <alignment vertical="center" wrapText="1"/>
    </xf>
    <xf numFmtId="0" fontId="15" fillId="16" borderId="0" xfId="17" applyFont="1" applyFill="1" applyAlignment="1">
      <alignment horizontal="center" vertical="center"/>
    </xf>
    <xf numFmtId="0" fontId="75" fillId="16" borderId="0" xfId="5" applyFont="1" applyFill="1" applyAlignment="1">
      <alignment horizontal="left" vertical="center"/>
    </xf>
    <xf numFmtId="0" fontId="136" fillId="51" borderId="165" xfId="2" applyFont="1" applyFill="1" applyBorder="1" applyAlignment="1" applyProtection="1">
      <alignment vertical="center" textRotation="90"/>
      <protection hidden="1"/>
    </xf>
    <xf numFmtId="0" fontId="13" fillId="51" borderId="116" xfId="8" applyFont="1" applyFill="1" applyBorder="1" applyAlignment="1">
      <alignment horizontal="left" vertical="center"/>
    </xf>
    <xf numFmtId="0" fontId="105" fillId="51" borderId="116" xfId="8" applyFont="1" applyFill="1" applyBorder="1" applyAlignment="1">
      <alignment horizontal="left" vertical="center"/>
    </xf>
    <xf numFmtId="164" fontId="14" fillId="51" borderId="116" xfId="10" applyNumberFormat="1" applyFont="1" applyFill="1" applyBorder="1" applyAlignment="1">
      <alignment horizontal="left" vertical="center"/>
    </xf>
    <xf numFmtId="0" fontId="76" fillId="19" borderId="0" xfId="8" applyFont="1" applyFill="1" applyAlignment="1">
      <alignment horizontal="left" vertical="center"/>
    </xf>
    <xf numFmtId="177" fontId="321" fillId="51" borderId="146" xfId="10" applyNumberFormat="1" applyFont="1" applyFill="1" applyBorder="1" applyAlignment="1">
      <alignment horizontal="left" vertical="center"/>
    </xf>
    <xf numFmtId="0" fontId="13" fillId="51" borderId="146" xfId="2" applyFont="1" applyFill="1" applyBorder="1" applyAlignment="1" applyProtection="1">
      <alignment horizontal="left" vertical="center"/>
      <protection hidden="1"/>
    </xf>
    <xf numFmtId="0" fontId="319" fillId="51" borderId="116" xfId="5" applyFont="1" applyFill="1" applyBorder="1" applyAlignment="1">
      <alignment horizontal="left" vertical="center"/>
    </xf>
    <xf numFmtId="0" fontId="123" fillId="51" borderId="116" xfId="5" applyFont="1" applyFill="1" applyBorder="1" applyAlignment="1">
      <alignment horizontal="left" vertical="center"/>
    </xf>
    <xf numFmtId="0" fontId="111" fillId="51" borderId="0" xfId="2" applyFont="1" applyFill="1" applyAlignment="1">
      <alignment horizontal="left" vertical="center"/>
    </xf>
    <xf numFmtId="0" fontId="110" fillId="51" borderId="0" xfId="5" applyFont="1" applyFill="1" applyAlignment="1">
      <alignment horizontal="left" vertical="center"/>
    </xf>
    <xf numFmtId="0" fontId="59" fillId="51" borderId="0" xfId="5" applyFont="1" applyFill="1" applyAlignment="1">
      <alignment horizontal="left" vertical="center"/>
    </xf>
    <xf numFmtId="0" fontId="59" fillId="51" borderId="87" xfId="5" applyFont="1" applyFill="1" applyBorder="1" applyAlignment="1">
      <alignment horizontal="left" vertical="center"/>
    </xf>
    <xf numFmtId="0" fontId="254" fillId="162" borderId="146" xfId="5" applyFont="1" applyFill="1" applyBorder="1" applyAlignment="1">
      <alignment horizontal="left" vertical="center"/>
    </xf>
    <xf numFmtId="0" fontId="312" fillId="51" borderId="146" xfId="5" applyFont="1" applyFill="1" applyBorder="1" applyAlignment="1">
      <alignment horizontal="left" vertical="center"/>
    </xf>
    <xf numFmtId="0" fontId="59" fillId="51" borderId="146" xfId="5" applyFont="1" applyFill="1" applyBorder="1" applyAlignment="1">
      <alignment horizontal="left" vertical="center"/>
    </xf>
    <xf numFmtId="0" fontId="59" fillId="51" borderId="173" xfId="5" applyFont="1" applyFill="1" applyBorder="1" applyAlignment="1">
      <alignment horizontal="left" vertical="center"/>
    </xf>
    <xf numFmtId="0" fontId="86" fillId="51" borderId="116" xfId="5" applyFont="1" applyFill="1" applyBorder="1" applyAlignment="1">
      <alignment horizontal="left" vertical="center"/>
    </xf>
    <xf numFmtId="0" fontId="110" fillId="9" borderId="0" xfId="5" applyFont="1" applyFill="1" applyAlignment="1">
      <alignment horizontal="left" vertical="center"/>
    </xf>
    <xf numFmtId="0" fontId="1" fillId="0" borderId="146" xfId="1" applyBorder="1" applyAlignment="1">
      <alignment horizontal="left" vertical="center"/>
    </xf>
    <xf numFmtId="0" fontId="68" fillId="11" borderId="146" xfId="2" applyFont="1" applyFill="1" applyBorder="1" applyAlignment="1" applyProtection="1">
      <alignment horizontal="center" vertical="center"/>
      <protection hidden="1"/>
    </xf>
    <xf numFmtId="1" fontId="1" fillId="4" borderId="0" xfId="17" applyNumberFormat="1" applyFill="1" applyAlignment="1">
      <alignment horizontal="center" vertical="center"/>
    </xf>
    <xf numFmtId="0" fontId="7" fillId="9" borderId="0" xfId="2" applyFont="1" applyFill="1" applyAlignment="1">
      <alignment horizontal="center" vertical="center"/>
    </xf>
    <xf numFmtId="164" fontId="25" fillId="51" borderId="0" xfId="10" applyNumberFormat="1" applyFont="1" applyFill="1" applyAlignment="1">
      <alignment horizontal="right" vertical="center"/>
    </xf>
    <xf numFmtId="0" fontId="136" fillId="51" borderId="183" xfId="2" applyFont="1" applyFill="1" applyBorder="1" applyAlignment="1" applyProtection="1">
      <alignment vertical="center" textRotation="90"/>
      <protection hidden="1"/>
    </xf>
    <xf numFmtId="0" fontId="1" fillId="16" borderId="0" xfId="17" applyFill="1"/>
    <xf numFmtId="0" fontId="39" fillId="5" borderId="160" xfId="4" applyFont="1" applyFill="1" applyBorder="1" applyAlignment="1">
      <alignment vertical="center"/>
    </xf>
    <xf numFmtId="0" fontId="1" fillId="8" borderId="10" xfId="17" applyFill="1" applyBorder="1"/>
    <xf numFmtId="0" fontId="32" fillId="11" borderId="34" xfId="4" applyFont="1" applyFill="1" applyBorder="1" applyAlignment="1">
      <alignment vertical="center"/>
    </xf>
    <xf numFmtId="0" fontId="7" fillId="163" borderId="7" xfId="4" applyFont="1" applyFill="1" applyBorder="1" applyAlignment="1">
      <alignment vertical="center"/>
    </xf>
    <xf numFmtId="0" fontId="10" fillId="11" borderId="7" xfId="2" applyFont="1" applyFill="1" applyBorder="1" applyAlignment="1" applyProtection="1">
      <alignment vertical="center"/>
      <protection hidden="1"/>
    </xf>
    <xf numFmtId="0" fontId="91" fillId="60" borderId="177" xfId="7" applyFont="1" applyFill="1" applyBorder="1" applyAlignment="1">
      <alignment horizontal="center" vertical="center"/>
    </xf>
    <xf numFmtId="0" fontId="1" fillId="0" borderId="0" xfId="1" applyAlignment="1">
      <alignment horizontal="center" vertical="center"/>
    </xf>
    <xf numFmtId="0" fontId="14" fillId="14" borderId="180" xfId="5" applyFont="1" applyFill="1" applyBorder="1" applyAlignment="1">
      <alignment horizontal="center" vertical="center"/>
    </xf>
    <xf numFmtId="0" fontId="14" fillId="14" borderId="136" xfId="5" applyFont="1" applyFill="1" applyBorder="1" applyAlignment="1">
      <alignment horizontal="center" vertical="center"/>
    </xf>
    <xf numFmtId="0" fontId="33" fillId="19" borderId="136" xfId="8" applyFont="1" applyFill="1" applyBorder="1" applyAlignment="1">
      <alignment horizontal="center" vertical="center"/>
    </xf>
    <xf numFmtId="0" fontId="318" fillId="162" borderId="145" xfId="5" applyFont="1" applyFill="1" applyBorder="1" applyAlignment="1">
      <alignment horizontal="center" vertical="center"/>
    </xf>
    <xf numFmtId="0" fontId="30" fillId="0" borderId="0" xfId="2" applyFont="1" applyAlignment="1" applyProtection="1">
      <alignment horizontal="left" vertical="center"/>
      <protection locked="0"/>
    </xf>
    <xf numFmtId="0" fontId="15" fillId="31" borderId="18" xfId="4" applyFont="1" applyFill="1" applyBorder="1" applyAlignment="1">
      <alignment horizontal="center" vertical="center"/>
    </xf>
    <xf numFmtId="0" fontId="17" fillId="31" borderId="18" xfId="4" applyFont="1" applyFill="1" applyBorder="1" applyAlignment="1">
      <alignment horizontal="center" vertical="center"/>
    </xf>
    <xf numFmtId="0" fontId="15" fillId="31" borderId="34" xfId="4" applyFont="1" applyFill="1" applyBorder="1" applyAlignment="1">
      <alignment horizontal="center" vertical="center"/>
    </xf>
    <xf numFmtId="0" fontId="10" fillId="31" borderId="7" xfId="2" applyFont="1" applyFill="1" applyBorder="1" applyAlignment="1" applyProtection="1">
      <alignment vertical="center"/>
      <protection hidden="1"/>
    </xf>
    <xf numFmtId="0" fontId="7" fillId="165" borderId="7" xfId="4" applyFont="1" applyFill="1" applyBorder="1" applyAlignment="1">
      <alignment horizontal="right" vertical="center"/>
    </xf>
    <xf numFmtId="0" fontId="18" fillId="165" borderId="7" xfId="2" applyFont="1" applyFill="1" applyBorder="1" applyAlignment="1" applyProtection="1">
      <alignment vertical="center"/>
      <protection hidden="1"/>
    </xf>
    <xf numFmtId="0" fontId="14" fillId="165" borderId="7" xfId="2" applyFont="1" applyFill="1" applyBorder="1" applyAlignment="1" applyProtection="1">
      <alignment vertical="center"/>
      <protection hidden="1"/>
    </xf>
    <xf numFmtId="0" fontId="39" fillId="20" borderId="156" xfId="4" applyFont="1" applyFill="1" applyBorder="1" applyAlignment="1">
      <alignment horizontal="right" vertical="center"/>
    </xf>
    <xf numFmtId="0" fontId="39" fillId="20" borderId="185" xfId="4" applyFont="1" applyFill="1" applyBorder="1" applyAlignment="1">
      <alignment horizontal="right" vertical="center"/>
    </xf>
    <xf numFmtId="0" fontId="25" fillId="57" borderId="22" xfId="2" applyFont="1" applyFill="1" applyBorder="1" applyAlignment="1" applyProtection="1">
      <alignment horizontal="center" vertical="center"/>
      <protection hidden="1"/>
    </xf>
    <xf numFmtId="0" fontId="20" fillId="8" borderId="12" xfId="15" applyFont="1" applyFill="1" applyBorder="1" applyAlignment="1">
      <alignment horizontal="center" vertical="center"/>
    </xf>
    <xf numFmtId="0" fontId="25" fillId="57" borderId="9" xfId="2" applyFont="1" applyFill="1" applyBorder="1" applyAlignment="1">
      <alignment horizontal="center" vertical="center" wrapText="1"/>
    </xf>
    <xf numFmtId="0" fontId="25" fillId="57" borderId="13" xfId="2" applyFont="1" applyFill="1" applyBorder="1" applyAlignment="1">
      <alignment horizontal="center" vertical="center" wrapText="1"/>
    </xf>
    <xf numFmtId="0" fontId="10" fillId="31" borderId="55" xfId="2" applyFont="1" applyFill="1" applyBorder="1" applyAlignment="1" applyProtection="1">
      <alignment vertical="center"/>
      <protection hidden="1"/>
    </xf>
    <xf numFmtId="0" fontId="14" fillId="15" borderId="55" xfId="2" applyFont="1" applyFill="1" applyBorder="1" applyAlignment="1" applyProtection="1">
      <alignment vertical="center"/>
      <protection hidden="1"/>
    </xf>
    <xf numFmtId="0" fontId="84" fillId="9" borderId="0" xfId="0" applyFont="1" applyFill="1" applyAlignment="1">
      <alignment horizontal="right" vertical="center"/>
    </xf>
    <xf numFmtId="0" fontId="65" fillId="9" borderId="0" xfId="2" applyFont="1" applyFill="1" applyAlignment="1">
      <alignment horizontal="left" vertical="center"/>
    </xf>
    <xf numFmtId="0" fontId="293" fillId="20" borderId="0" xfId="2" applyFont="1" applyFill="1" applyAlignment="1" applyProtection="1">
      <alignment horizontal="center" vertical="center"/>
      <protection hidden="1"/>
    </xf>
    <xf numFmtId="0" fontId="317" fillId="18" borderId="0" xfId="17" applyFont="1" applyFill="1" applyAlignment="1">
      <alignment vertical="center"/>
    </xf>
    <xf numFmtId="0" fontId="29" fillId="9" borderId="0" xfId="5" applyFont="1" applyFill="1" applyAlignment="1">
      <alignment vertical="center"/>
    </xf>
    <xf numFmtId="165" fontId="26" fillId="40" borderId="66" xfId="2" applyNumberFormat="1" applyFont="1" applyFill="1" applyBorder="1" applyAlignment="1">
      <alignment horizontal="center" vertical="center"/>
    </xf>
    <xf numFmtId="0" fontId="73" fillId="18" borderId="174" xfId="2" applyFont="1" applyFill="1" applyBorder="1" applyAlignment="1" applyProtection="1">
      <alignment horizontal="center" vertical="center"/>
      <protection hidden="1"/>
    </xf>
    <xf numFmtId="0" fontId="311" fillId="0" borderId="4" xfId="2" applyFont="1" applyBorder="1" applyAlignment="1">
      <alignment horizontal="left" vertical="center"/>
    </xf>
    <xf numFmtId="0" fontId="18" fillId="165" borderId="56" xfId="2" applyFont="1" applyFill="1" applyBorder="1" applyAlignment="1" applyProtection="1">
      <alignment vertical="center"/>
      <protection hidden="1"/>
    </xf>
    <xf numFmtId="0" fontId="81" fillId="9" borderId="0" xfId="2" applyFont="1" applyFill="1" applyAlignment="1">
      <alignment vertical="center"/>
    </xf>
    <xf numFmtId="0" fontId="15" fillId="51" borderId="13" xfId="5" applyFont="1" applyFill="1" applyBorder="1" applyAlignment="1">
      <alignment horizontal="center" vertical="center"/>
    </xf>
    <xf numFmtId="0" fontId="53" fillId="51" borderId="13" xfId="5" applyFont="1" applyFill="1" applyBorder="1" applyAlignment="1">
      <alignment horizontal="center" wrapText="1"/>
    </xf>
    <xf numFmtId="1" fontId="77" fillId="21" borderId="188" xfId="2" applyNumberFormat="1" applyFont="1" applyFill="1" applyBorder="1" applyAlignment="1">
      <alignment horizontal="center" vertical="center"/>
    </xf>
    <xf numFmtId="0" fontId="25" fillId="57" borderId="189" xfId="2" applyFont="1" applyFill="1" applyBorder="1" applyAlignment="1" applyProtection="1">
      <alignment horizontal="center"/>
      <protection locked="0"/>
    </xf>
    <xf numFmtId="0" fontId="38" fillId="57" borderId="120" xfId="2" applyFont="1" applyFill="1" applyBorder="1" applyAlignment="1" applyProtection="1">
      <alignment horizontal="center"/>
      <protection locked="0"/>
    </xf>
    <xf numFmtId="0" fontId="52" fillId="6" borderId="120" xfId="2" applyFont="1" applyFill="1" applyBorder="1" applyAlignment="1" applyProtection="1">
      <alignment horizontal="center" vertical="center"/>
      <protection hidden="1"/>
    </xf>
    <xf numFmtId="0" fontId="20" fillId="8" borderId="192" xfId="2" applyFont="1" applyFill="1" applyBorder="1" applyAlignment="1">
      <alignment horizontal="center"/>
    </xf>
    <xf numFmtId="0" fontId="48" fillId="9" borderId="0" xfId="1" applyFont="1" applyFill="1" applyAlignment="1">
      <alignment vertical="center"/>
    </xf>
    <xf numFmtId="0" fontId="75" fillId="51" borderId="0" xfId="5" applyFont="1" applyFill="1" applyAlignment="1">
      <alignment horizontal="right" vertical="center"/>
    </xf>
    <xf numFmtId="0" fontId="50" fillId="7" borderId="0" xfId="1" applyFont="1" applyFill="1" applyAlignment="1">
      <alignment vertical="center"/>
    </xf>
    <xf numFmtId="0" fontId="74" fillId="9" borderId="0" xfId="1" applyFont="1" applyFill="1" applyAlignment="1">
      <alignment vertical="center" wrapText="1"/>
    </xf>
    <xf numFmtId="0" fontId="60" fillId="9" borderId="0" xfId="1" applyFont="1" applyFill="1" applyAlignment="1">
      <alignment horizontal="left" vertical="center"/>
    </xf>
    <xf numFmtId="0" fontId="75" fillId="9" borderId="0" xfId="1" applyFont="1" applyFill="1" applyAlignment="1">
      <alignment horizontal="center" vertical="center"/>
    </xf>
    <xf numFmtId="0" fontId="80" fillId="9" borderId="0" xfId="1" applyFont="1" applyFill="1" applyAlignment="1">
      <alignment vertical="center" wrapText="1"/>
    </xf>
    <xf numFmtId="167" fontId="110" fillId="8" borderId="0" xfId="2" applyNumberFormat="1" applyFont="1" applyFill="1" applyAlignment="1">
      <alignment horizontal="center" vertical="center"/>
    </xf>
    <xf numFmtId="0" fontId="13" fillId="9" borderId="0" xfId="5" applyFont="1" applyFill="1" applyAlignment="1">
      <alignment horizontal="right" vertical="center"/>
    </xf>
    <xf numFmtId="165" fontId="105" fillId="9" borderId="0" xfId="21" applyNumberFormat="1" applyFont="1" applyFill="1" applyAlignment="1" applyProtection="1">
      <alignment horizontal="left" vertical="center"/>
      <protection locked="0"/>
    </xf>
    <xf numFmtId="171" fontId="75" fillId="166" borderId="0" xfId="2" applyNumberFormat="1" applyFont="1" applyFill="1" applyAlignment="1">
      <alignment horizontal="center" vertical="center"/>
    </xf>
    <xf numFmtId="0" fontId="81" fillId="9" borderId="0" xfId="1" applyFont="1" applyFill="1" applyAlignment="1">
      <alignment vertical="center"/>
    </xf>
    <xf numFmtId="0" fontId="17" fillId="9" borderId="0" xfId="1" applyFont="1" applyFill="1" applyAlignment="1">
      <alignment vertical="center"/>
    </xf>
    <xf numFmtId="0" fontId="242" fillId="9" borderId="0" xfId="1" applyFont="1" applyFill="1" applyAlignment="1">
      <alignment vertical="center"/>
    </xf>
    <xf numFmtId="0" fontId="280" fillId="47" borderId="0" xfId="2" applyFont="1" applyFill="1" applyAlignment="1">
      <alignment vertical="center"/>
    </xf>
    <xf numFmtId="0" fontId="17" fillId="9" borderId="0" xfId="2" applyFont="1" applyFill="1" applyAlignment="1">
      <alignment vertical="center"/>
    </xf>
    <xf numFmtId="0" fontId="17" fillId="9" borderId="0" xfId="2" applyFont="1" applyFill="1" applyAlignment="1">
      <alignment horizontal="center" vertical="center"/>
    </xf>
    <xf numFmtId="0" fontId="17" fillId="9" borderId="167" xfId="2" applyFont="1" applyFill="1" applyBorder="1" applyAlignment="1">
      <alignment horizontal="center" vertical="center"/>
    </xf>
    <xf numFmtId="0" fontId="17" fillId="9" borderId="5" xfId="2" applyFont="1" applyFill="1" applyBorder="1" applyAlignment="1">
      <alignment horizontal="center" vertical="center"/>
    </xf>
    <xf numFmtId="0" fontId="17" fillId="9" borderId="4" xfId="2" applyFont="1" applyFill="1" applyBorder="1" applyAlignment="1">
      <alignment horizontal="center" vertical="center"/>
    </xf>
    <xf numFmtId="0" fontId="17" fillId="9" borderId="194" xfId="2" applyFont="1" applyFill="1" applyBorder="1" applyAlignment="1">
      <alignment horizontal="center" vertical="center"/>
    </xf>
    <xf numFmtId="0" fontId="75" fillId="51" borderId="22" xfId="5" applyFont="1" applyFill="1" applyBorder="1" applyAlignment="1">
      <alignment vertical="center"/>
    </xf>
    <xf numFmtId="0" fontId="18" fillId="69" borderId="56" xfId="2" applyFont="1" applyFill="1" applyBorder="1" applyAlignment="1" applyProtection="1">
      <alignment vertical="center"/>
      <protection hidden="1"/>
    </xf>
    <xf numFmtId="197" fontId="308" fillId="8" borderId="174" xfId="10" applyNumberFormat="1" applyFont="1" applyFill="1" applyBorder="1" applyAlignment="1">
      <alignment horizontal="center" vertical="center"/>
    </xf>
    <xf numFmtId="0" fontId="52" fillId="6" borderId="146" xfId="2" applyFont="1" applyFill="1" applyBorder="1" applyAlignment="1">
      <alignment horizontal="center" vertical="center"/>
    </xf>
    <xf numFmtId="0" fontId="60" fillId="9" borderId="0" xfId="1" applyFont="1" applyFill="1" applyAlignment="1">
      <alignment vertical="center"/>
    </xf>
    <xf numFmtId="0" fontId="17" fillId="9" borderId="160" xfId="2" applyFont="1" applyFill="1" applyBorder="1" applyAlignment="1">
      <alignment horizontal="center" vertical="center"/>
    </xf>
    <xf numFmtId="0" fontId="35" fillId="9" borderId="0" xfId="0" applyFont="1" applyFill="1" applyAlignment="1">
      <alignment vertical="center"/>
    </xf>
    <xf numFmtId="0" fontId="11" fillId="9" borderId="0" xfId="0" applyFont="1" applyFill="1" applyAlignment="1">
      <alignment vertical="center"/>
    </xf>
    <xf numFmtId="1" fontId="77" fillId="21" borderId="47" xfId="2" applyNumberFormat="1" applyFont="1" applyFill="1" applyBorder="1" applyAlignment="1">
      <alignment horizontal="center" vertical="center"/>
    </xf>
    <xf numFmtId="169" fontId="77" fillId="21" borderId="47" xfId="2" applyNumberFormat="1" applyFont="1" applyFill="1" applyBorder="1" applyAlignment="1">
      <alignment horizontal="center" vertical="center"/>
    </xf>
    <xf numFmtId="165" fontId="77" fillId="21" borderId="47" xfId="2" applyNumberFormat="1" applyFont="1" applyFill="1" applyBorder="1" applyAlignment="1">
      <alignment horizontal="center" vertical="center"/>
    </xf>
    <xf numFmtId="0" fontId="61" fillId="8" borderId="75" xfId="2" applyFont="1" applyFill="1" applyBorder="1" applyAlignment="1">
      <alignment horizontal="left" vertical="center"/>
    </xf>
    <xf numFmtId="0" fontId="20" fillId="8" borderId="49" xfId="15" applyFont="1" applyFill="1" applyBorder="1" applyAlignment="1">
      <alignment horizontal="center" vertical="center"/>
    </xf>
    <xf numFmtId="0" fontId="311" fillId="0" borderId="149" xfId="2" applyFont="1" applyBorder="1" applyAlignment="1">
      <alignment horizontal="left" vertical="center"/>
    </xf>
    <xf numFmtId="0" fontId="60" fillId="8" borderId="71" xfId="15" applyFont="1" applyFill="1" applyBorder="1" applyAlignment="1">
      <alignment horizontal="left" vertical="center"/>
    </xf>
    <xf numFmtId="0" fontId="82" fillId="6" borderId="81" xfId="2" applyFont="1" applyFill="1" applyBorder="1" applyAlignment="1">
      <alignment horizontal="center" vertical="center" wrapText="1"/>
    </xf>
    <xf numFmtId="0" fontId="82" fillId="6" borderId="49" xfId="2" applyFont="1" applyFill="1" applyBorder="1" applyAlignment="1">
      <alignment horizontal="center" vertical="center" wrapText="1"/>
    </xf>
    <xf numFmtId="0" fontId="61" fillId="8" borderId="5" xfId="2" applyFont="1" applyFill="1" applyBorder="1" applyAlignment="1">
      <alignment horizontal="left" vertical="center"/>
    </xf>
    <xf numFmtId="0" fontId="35" fillId="0" borderId="13" xfId="1" applyFont="1" applyBorder="1" applyAlignment="1">
      <alignment vertical="center"/>
    </xf>
    <xf numFmtId="0" fontId="25" fillId="8" borderId="13" xfId="2" applyFont="1" applyFill="1" applyBorder="1" applyAlignment="1">
      <alignment vertical="center" wrapText="1"/>
    </xf>
    <xf numFmtId="0" fontId="15" fillId="8" borderId="0" xfId="2" quotePrefix="1" applyFont="1" applyFill="1" applyAlignment="1" applyProtection="1">
      <alignment vertical="center"/>
      <protection hidden="1"/>
    </xf>
    <xf numFmtId="0" fontId="20" fillId="8" borderId="195" xfId="2" applyFont="1" applyFill="1" applyBorder="1" applyAlignment="1">
      <alignment horizontal="center"/>
    </xf>
    <xf numFmtId="0" fontId="52" fillId="6" borderId="187" xfId="2" applyFont="1" applyFill="1" applyBorder="1" applyAlignment="1" applyProtection="1">
      <alignment horizontal="center" vertical="center"/>
      <protection hidden="1"/>
    </xf>
    <xf numFmtId="0" fontId="73" fillId="28" borderId="174" xfId="2" applyFont="1" applyFill="1" applyBorder="1" applyAlignment="1" applyProtection="1">
      <alignment horizontal="center" vertical="center"/>
      <protection hidden="1"/>
    </xf>
    <xf numFmtId="0" fontId="46" fillId="29" borderId="174" xfId="2" applyFont="1" applyFill="1" applyBorder="1" applyAlignment="1" applyProtection="1">
      <alignment horizontal="center" vertical="center"/>
      <protection hidden="1"/>
    </xf>
    <xf numFmtId="0" fontId="15" fillId="28" borderId="174" xfId="2" applyFont="1" applyFill="1" applyBorder="1" applyAlignment="1" applyProtection="1">
      <alignment horizontal="center" vertical="center"/>
      <protection hidden="1"/>
    </xf>
    <xf numFmtId="0" fontId="35" fillId="0" borderId="0" xfId="1" applyFont="1" applyAlignment="1">
      <alignment vertical="center"/>
    </xf>
    <xf numFmtId="0" fontId="25" fillId="8" borderId="0" xfId="2" applyFont="1" applyFill="1" applyAlignment="1">
      <alignment vertical="center" wrapText="1"/>
    </xf>
    <xf numFmtId="0" fontId="68" fillId="52" borderId="184" xfId="1" applyFont="1" applyFill="1" applyBorder="1" applyAlignment="1">
      <alignment horizontal="centerContinuous" vertical="center"/>
    </xf>
    <xf numFmtId="0" fontId="68" fillId="52" borderId="196" xfId="1" applyFont="1" applyFill="1" applyBorder="1" applyAlignment="1">
      <alignment horizontal="centerContinuous" vertical="center"/>
    </xf>
    <xf numFmtId="0" fontId="0" fillId="8" borderId="161" xfId="0" applyFill="1" applyBorder="1" applyAlignment="1">
      <alignment vertical="center"/>
    </xf>
    <xf numFmtId="0" fontId="0" fillId="8" borderId="163" xfId="0" applyFill="1" applyBorder="1" applyAlignment="1">
      <alignment vertical="center"/>
    </xf>
    <xf numFmtId="0" fontId="15" fillId="27" borderId="174" xfId="2" applyFont="1" applyFill="1" applyBorder="1" applyAlignment="1" applyProtection="1">
      <alignment horizontal="center" vertical="center"/>
      <protection hidden="1"/>
    </xf>
    <xf numFmtId="0" fontId="28" fillId="6" borderId="51" xfId="16" applyFont="1" applyFill="1" applyBorder="1" applyAlignment="1">
      <alignment vertical="center"/>
    </xf>
    <xf numFmtId="0" fontId="26" fillId="40" borderId="45" xfId="2" applyFont="1" applyFill="1" applyBorder="1" applyAlignment="1">
      <alignment vertical="center"/>
    </xf>
    <xf numFmtId="0" fontId="26" fillId="21" borderId="45" xfId="2" applyFont="1" applyFill="1" applyBorder="1" applyAlignment="1">
      <alignment vertical="center"/>
    </xf>
    <xf numFmtId="0" fontId="77" fillId="21" borderId="45" xfId="2" applyFont="1" applyFill="1" applyBorder="1" applyAlignment="1">
      <alignment vertical="center"/>
    </xf>
    <xf numFmtId="0" fontId="29" fillId="8" borderId="18" xfId="8" applyFont="1" applyFill="1" applyBorder="1" applyAlignment="1">
      <alignment vertical="center"/>
    </xf>
    <xf numFmtId="0" fontId="39" fillId="8" borderId="0" xfId="4" applyFont="1" applyFill="1" applyAlignment="1">
      <alignment vertical="center"/>
    </xf>
    <xf numFmtId="0" fontId="26" fillId="8" borderId="0" xfId="2" applyFont="1" applyFill="1" applyAlignment="1">
      <alignment vertical="center"/>
    </xf>
    <xf numFmtId="0" fontId="28" fillId="8" borderId="0" xfId="16" applyFont="1" applyFill="1" applyAlignment="1">
      <alignment vertical="center"/>
    </xf>
    <xf numFmtId="0" fontId="77" fillId="8" borderId="0" xfId="2" applyFont="1" applyFill="1" applyAlignment="1">
      <alignment vertical="center"/>
    </xf>
    <xf numFmtId="0" fontId="32" fillId="8" borderId="18" xfId="4" applyFont="1" applyFill="1" applyBorder="1" applyAlignment="1">
      <alignment vertical="center"/>
    </xf>
    <xf numFmtId="0" fontId="26" fillId="8" borderId="45" xfId="2" applyFont="1" applyFill="1" applyBorder="1" applyAlignment="1">
      <alignment vertical="center"/>
    </xf>
    <xf numFmtId="0" fontId="77" fillId="8" borderId="45" xfId="2" applyFont="1" applyFill="1" applyBorder="1" applyAlignment="1">
      <alignment vertical="center"/>
    </xf>
    <xf numFmtId="0" fontId="76" fillId="8" borderId="13" xfId="2" applyFont="1" applyFill="1" applyBorder="1" applyAlignment="1" applyProtection="1">
      <alignment vertical="center"/>
      <protection hidden="1"/>
    </xf>
    <xf numFmtId="0" fontId="77" fillId="21" borderId="197" xfId="2" applyFont="1" applyFill="1" applyBorder="1" applyAlignment="1">
      <alignment vertical="center"/>
    </xf>
    <xf numFmtId="0" fontId="76" fillId="8" borderId="174" xfId="2" applyFont="1" applyFill="1" applyBorder="1" applyAlignment="1" applyProtection="1">
      <alignment vertical="center"/>
      <protection hidden="1"/>
    </xf>
    <xf numFmtId="0" fontId="105" fillId="8" borderId="0" xfId="0" applyFont="1" applyFill="1" applyAlignment="1">
      <alignment vertical="center"/>
    </xf>
    <xf numFmtId="0" fontId="15" fillId="51" borderId="136" xfId="17" applyFont="1" applyFill="1" applyBorder="1" applyAlignment="1">
      <alignment horizontal="left" vertical="center"/>
    </xf>
    <xf numFmtId="0" fontId="0" fillId="6" borderId="136" xfId="0" applyFill="1" applyBorder="1"/>
    <xf numFmtId="0" fontId="0" fillId="8" borderId="177" xfId="0" applyFill="1" applyBorder="1"/>
    <xf numFmtId="0" fontId="0" fillId="8" borderId="146" xfId="0" applyFill="1" applyBorder="1"/>
    <xf numFmtId="0" fontId="0" fillId="8" borderId="144" xfId="0" applyFill="1" applyBorder="1"/>
    <xf numFmtId="0" fontId="1" fillId="8" borderId="136" xfId="1" applyFill="1" applyBorder="1" applyAlignment="1">
      <alignment vertical="center"/>
    </xf>
    <xf numFmtId="0" fontId="15" fillId="8" borderId="136" xfId="2" quotePrefix="1" applyFont="1" applyFill="1" applyBorder="1" applyAlignment="1" applyProtection="1">
      <alignment vertical="center"/>
      <protection hidden="1"/>
    </xf>
    <xf numFmtId="0" fontId="11" fillId="8" borderId="136" xfId="1" applyFont="1" applyFill="1" applyBorder="1" applyAlignment="1">
      <alignment horizontal="left" vertical="center"/>
    </xf>
    <xf numFmtId="0" fontId="0" fillId="8" borderId="136" xfId="0" applyFill="1" applyBorder="1" applyAlignment="1">
      <alignment vertical="center"/>
    </xf>
    <xf numFmtId="0" fontId="17" fillId="9" borderId="136" xfId="2" applyFont="1" applyFill="1" applyBorder="1" applyAlignment="1">
      <alignment horizontal="center" vertical="center"/>
    </xf>
    <xf numFmtId="0" fontId="17" fillId="6" borderId="0" xfId="17" applyFont="1" applyFill="1" applyAlignment="1">
      <alignment horizontal="center" vertical="center"/>
    </xf>
    <xf numFmtId="0" fontId="17" fillId="6" borderId="0" xfId="5" applyFont="1" applyFill="1" applyAlignment="1">
      <alignment horizontal="left" vertical="center"/>
    </xf>
    <xf numFmtId="0" fontId="284" fillId="8" borderId="0" xfId="1" applyFont="1" applyFill="1"/>
    <xf numFmtId="0" fontId="9" fillId="8" borderId="0" xfId="23" applyFont="1" applyFill="1" applyAlignment="1">
      <alignment horizontal="center" vertical="center"/>
    </xf>
    <xf numFmtId="164" fontId="88" fillId="8" borderId="0" xfId="10" applyNumberFormat="1" applyFont="1" applyFill="1" applyAlignment="1">
      <alignment vertical="center"/>
    </xf>
    <xf numFmtId="0" fontId="8" fillId="8" borderId="0" xfId="2" applyFont="1" applyFill="1" applyAlignment="1" applyProtection="1">
      <alignment horizontal="center" vertical="center"/>
      <protection locked="0"/>
    </xf>
    <xf numFmtId="0" fontId="19" fillId="8" borderId="0" xfId="0" applyFont="1" applyFill="1" applyAlignment="1">
      <alignment horizontal="left" vertical="center"/>
    </xf>
    <xf numFmtId="0" fontId="43" fillId="167" borderId="0" xfId="5" applyFont="1" applyFill="1" applyAlignment="1">
      <alignment horizontal="center" vertical="center"/>
    </xf>
    <xf numFmtId="0" fontId="63" fillId="21" borderId="200" xfId="0" applyFont="1" applyFill="1" applyBorder="1" applyAlignment="1">
      <alignment horizontal="center" vertical="center"/>
    </xf>
    <xf numFmtId="0" fontId="17" fillId="8" borderId="16" xfId="3" applyFont="1" applyFill="1" applyBorder="1"/>
    <xf numFmtId="0" fontId="17" fillId="8" borderId="0" xfId="2" applyFont="1" applyFill="1" applyAlignment="1" applyProtection="1">
      <alignment vertical="center"/>
      <protection hidden="1"/>
    </xf>
    <xf numFmtId="0" fontId="63" fillId="8" borderId="16" xfId="2" applyFont="1" applyFill="1" applyBorder="1" applyAlignment="1" applyProtection="1">
      <alignment vertical="center"/>
      <protection hidden="1"/>
    </xf>
    <xf numFmtId="0" fontId="63" fillId="8" borderId="0" xfId="2" applyFont="1" applyFill="1" applyAlignment="1" applyProtection="1">
      <alignment vertical="center"/>
      <protection hidden="1"/>
    </xf>
    <xf numFmtId="0" fontId="63" fillId="8" borderId="0" xfId="2" applyFont="1" applyFill="1" applyAlignment="1" applyProtection="1">
      <alignment vertical="center" wrapText="1"/>
      <protection hidden="1"/>
    </xf>
    <xf numFmtId="0" fontId="63" fillId="8" borderId="0" xfId="2" applyFont="1" applyFill="1" applyAlignment="1" applyProtection="1">
      <alignment horizontal="left" vertical="center"/>
      <protection hidden="1"/>
    </xf>
    <xf numFmtId="0" fontId="65" fillId="6" borderId="144" xfId="2" applyFont="1" applyFill="1" applyBorder="1" applyAlignment="1" applyProtection="1">
      <alignment horizontal="center" vertical="center"/>
      <protection hidden="1"/>
    </xf>
    <xf numFmtId="0" fontId="13" fillId="18" borderId="1" xfId="2" applyFont="1" applyFill="1" applyBorder="1" applyAlignment="1" applyProtection="1">
      <alignment horizontal="center" vertical="center"/>
      <protection hidden="1"/>
    </xf>
    <xf numFmtId="0" fontId="8" fillId="158" borderId="201" xfId="1" applyFont="1" applyFill="1" applyBorder="1" applyAlignment="1">
      <alignment horizontal="center" vertical="center"/>
    </xf>
    <xf numFmtId="0" fontId="56" fillId="158" borderId="201" xfId="1" applyFont="1" applyFill="1" applyBorder="1" applyAlignment="1">
      <alignment horizontal="center" vertical="center"/>
    </xf>
    <xf numFmtId="0" fontId="24" fillId="8" borderId="0" xfId="0" applyFont="1" applyFill="1" applyAlignment="1">
      <alignment vertical="center"/>
    </xf>
    <xf numFmtId="0" fontId="5" fillId="47" borderId="0" xfId="0" applyFont="1" applyFill="1" applyAlignment="1">
      <alignment horizontal="right" vertical="center"/>
    </xf>
    <xf numFmtId="0" fontId="5" fillId="47" borderId="126" xfId="0" applyFont="1" applyFill="1" applyBorder="1"/>
    <xf numFmtId="0" fontId="5" fillId="47" borderId="0" xfId="0" applyFont="1" applyFill="1"/>
    <xf numFmtId="0" fontId="1" fillId="6" borderId="18" xfId="1" applyFill="1" applyBorder="1" applyAlignment="1">
      <alignment vertical="center"/>
    </xf>
    <xf numFmtId="0" fontId="15" fillId="51" borderId="0" xfId="17" applyFont="1" applyFill="1" applyAlignment="1">
      <alignment vertical="center"/>
    </xf>
    <xf numFmtId="0" fontId="75" fillId="51" borderId="0" xfId="5" applyFont="1" applyFill="1" applyAlignment="1">
      <alignment vertical="center"/>
    </xf>
    <xf numFmtId="0" fontId="91" fillId="2" borderId="177" xfId="7" applyFont="1" applyFill="1" applyBorder="1" applyAlignment="1">
      <alignment horizontal="center" vertical="center"/>
    </xf>
    <xf numFmtId="0" fontId="28" fillId="8" borderId="0" xfId="3" applyFont="1" applyFill="1" applyAlignment="1">
      <alignment horizontal="center" vertical="center"/>
    </xf>
    <xf numFmtId="0" fontId="0" fillId="8" borderId="199" xfId="0" applyFill="1" applyBorder="1" applyAlignment="1">
      <alignment vertical="center"/>
    </xf>
    <xf numFmtId="0" fontId="28" fillId="6" borderId="0" xfId="0" applyFont="1" applyFill="1" applyAlignment="1">
      <alignment vertical="center"/>
    </xf>
    <xf numFmtId="0" fontId="0" fillId="8" borderId="199" xfId="0" applyFill="1" applyBorder="1"/>
    <xf numFmtId="0" fontId="325" fillId="75" borderId="0" xfId="2" applyFont="1" applyFill="1" applyAlignment="1">
      <alignment horizontal="center" vertical="center"/>
    </xf>
    <xf numFmtId="0" fontId="88" fillId="59" borderId="0" xfId="10" applyFont="1" applyFill="1" applyAlignment="1">
      <alignment vertical="center" textRotation="90"/>
    </xf>
    <xf numFmtId="0" fontId="87" fillId="8" borderId="0" xfId="10" applyFont="1" applyFill="1" applyAlignment="1">
      <alignment horizontal="left" vertical="center"/>
    </xf>
    <xf numFmtId="0" fontId="86" fillId="8" borderId="0" xfId="2" applyFont="1" applyFill="1" applyAlignment="1" applyProtection="1">
      <alignment horizontal="left" vertical="center"/>
      <protection hidden="1"/>
    </xf>
    <xf numFmtId="164" fontId="51" fillId="6" borderId="178" xfId="2" applyNumberFormat="1" applyFont="1" applyFill="1" applyBorder="1" applyAlignment="1">
      <alignment horizontal="center" vertical="center"/>
    </xf>
    <xf numFmtId="164" fontId="51" fillId="6" borderId="87" xfId="2" applyNumberFormat="1" applyFont="1" applyFill="1" applyBorder="1" applyAlignment="1">
      <alignment horizontal="center" vertical="center"/>
    </xf>
    <xf numFmtId="0" fontId="17" fillId="8" borderId="0" xfId="5" applyFont="1" applyFill="1" applyAlignment="1">
      <alignment horizontal="right" vertical="center"/>
    </xf>
    <xf numFmtId="0" fontId="52" fillId="6" borderId="0" xfId="2" applyFont="1" applyFill="1" applyAlignment="1" applyProtection="1">
      <alignment horizontal="center" vertical="center"/>
      <protection hidden="1"/>
    </xf>
    <xf numFmtId="0" fontId="20" fillId="8" borderId="31" xfId="2" applyFont="1" applyFill="1" applyBorder="1" applyAlignment="1">
      <alignment horizontal="center"/>
    </xf>
    <xf numFmtId="0" fontId="20" fillId="8" borderId="30" xfId="15" applyFont="1" applyFill="1" applyBorder="1" applyAlignment="1">
      <alignment horizontal="center" vertical="center"/>
    </xf>
    <xf numFmtId="0" fontId="311" fillId="0" borderId="31" xfId="2" applyFont="1" applyBorder="1" applyAlignment="1">
      <alignment horizontal="left" vertical="center"/>
    </xf>
    <xf numFmtId="0" fontId="14" fillId="15" borderId="205" xfId="2" applyFont="1" applyFill="1" applyBorder="1" applyAlignment="1" applyProtection="1">
      <alignment vertical="center"/>
      <protection hidden="1"/>
    </xf>
    <xf numFmtId="0" fontId="75" fillId="51" borderId="31" xfId="5" applyFont="1" applyFill="1" applyBorder="1" applyAlignment="1">
      <alignment horizontal="left" vertical="center"/>
    </xf>
    <xf numFmtId="0" fontId="14" fillId="15" borderId="205" xfId="2" applyFont="1" applyFill="1" applyBorder="1" applyAlignment="1" applyProtection="1">
      <alignment horizontal="right" vertical="center"/>
      <protection hidden="1"/>
    </xf>
    <xf numFmtId="0" fontId="123" fillId="51" borderId="0" xfId="5" applyFont="1" applyFill="1" applyAlignment="1">
      <alignment vertical="center"/>
    </xf>
    <xf numFmtId="0" fontId="75" fillId="51" borderId="31" xfId="5" applyFont="1" applyFill="1" applyBorder="1" applyAlignment="1">
      <alignment horizontal="right" vertical="center"/>
    </xf>
    <xf numFmtId="0" fontId="311" fillId="0" borderId="31" xfId="2" applyFont="1" applyBorder="1" applyAlignment="1">
      <alignment vertical="center"/>
    </xf>
    <xf numFmtId="0" fontId="311" fillId="8" borderId="31" xfId="2" applyFont="1" applyFill="1" applyBorder="1" applyAlignment="1">
      <alignment vertical="center"/>
    </xf>
    <xf numFmtId="0" fontId="22" fillId="8" borderId="0" xfId="2" applyFont="1" applyFill="1" applyAlignment="1" applyProtection="1">
      <alignment horizontal="left" vertical="center"/>
      <protection locked="0"/>
    </xf>
    <xf numFmtId="0" fontId="10" fillId="31" borderId="205" xfId="2" applyFont="1" applyFill="1" applyBorder="1" applyAlignment="1" applyProtection="1">
      <alignment vertical="center"/>
      <protection hidden="1"/>
    </xf>
    <xf numFmtId="0" fontId="0" fillId="8" borderId="31" xfId="0" applyFill="1" applyBorder="1" applyAlignment="1">
      <alignment vertical="center"/>
    </xf>
    <xf numFmtId="0" fontId="63" fillId="21" borderId="207" xfId="0" applyFont="1" applyFill="1" applyBorder="1" applyAlignment="1">
      <alignment horizontal="center" vertical="center"/>
    </xf>
    <xf numFmtId="0" fontId="25" fillId="8" borderId="7" xfId="0" applyFont="1" applyFill="1" applyBorder="1" applyAlignment="1">
      <alignment horizontal="center" vertical="center"/>
    </xf>
    <xf numFmtId="0" fontId="50" fillId="8" borderId="199" xfId="1" applyFont="1" applyFill="1" applyBorder="1" applyAlignment="1">
      <alignment vertical="center"/>
    </xf>
    <xf numFmtId="0" fontId="308" fillId="8" borderId="0" xfId="1" applyFont="1" applyFill="1" applyAlignment="1">
      <alignment vertical="center"/>
    </xf>
    <xf numFmtId="0" fontId="123" fillId="8" borderId="136" xfId="1" applyFont="1" applyFill="1" applyBorder="1" applyAlignment="1">
      <alignment horizontal="center" vertical="center"/>
    </xf>
    <xf numFmtId="0" fontId="14" fillId="12" borderId="199" xfId="2" applyFont="1" applyFill="1" applyBorder="1" applyAlignment="1" applyProtection="1">
      <alignment horizontal="center" vertical="center" textRotation="90"/>
      <protection locked="0"/>
    </xf>
    <xf numFmtId="0" fontId="10" fillId="58" borderId="199" xfId="2" applyFont="1" applyFill="1" applyBorder="1" applyAlignment="1" applyProtection="1">
      <alignment horizontal="center" vertical="center"/>
      <protection locked="0"/>
    </xf>
    <xf numFmtId="0" fontId="105" fillId="8" borderId="136" xfId="1" applyFont="1" applyFill="1" applyBorder="1" applyAlignment="1">
      <alignment vertical="center"/>
    </xf>
    <xf numFmtId="0" fontId="9" fillId="8" borderId="199" xfId="1" applyFont="1" applyFill="1" applyBorder="1" applyAlignment="1">
      <alignment horizontal="center" vertical="center"/>
    </xf>
    <xf numFmtId="0" fontId="1" fillId="8" borderId="199" xfId="1" applyFill="1" applyBorder="1"/>
    <xf numFmtId="0" fontId="1" fillId="8" borderId="136" xfId="1" applyFill="1" applyBorder="1"/>
    <xf numFmtId="0" fontId="127" fillId="75" borderId="199" xfId="2" applyFont="1" applyFill="1" applyBorder="1" applyAlignment="1">
      <alignment horizontal="center" vertical="center"/>
    </xf>
    <xf numFmtId="0" fontId="46" fillId="8" borderId="136" xfId="2" applyFont="1" applyFill="1" applyBorder="1" applyAlignment="1" applyProtection="1">
      <alignment horizontal="left" vertical="center"/>
      <protection hidden="1"/>
    </xf>
    <xf numFmtId="0" fontId="14" fillId="45" borderId="199" xfId="2" applyFont="1" applyFill="1" applyBorder="1" applyAlignment="1">
      <alignment horizontal="center" vertical="center"/>
    </xf>
    <xf numFmtId="1" fontId="1" fillId="4" borderId="198" xfId="1" applyNumberFormat="1" applyFill="1" applyBorder="1" applyAlignment="1">
      <alignment horizontal="center"/>
    </xf>
    <xf numFmtId="1" fontId="1" fillId="4" borderId="146" xfId="1" applyNumberFormat="1" applyFill="1" applyBorder="1" applyAlignment="1">
      <alignment horizontal="center"/>
    </xf>
    <xf numFmtId="1" fontId="1" fillId="4" borderId="206" xfId="1" applyNumberFormat="1" applyFill="1" applyBorder="1" applyAlignment="1">
      <alignment horizontal="center"/>
    </xf>
    <xf numFmtId="164" fontId="97" fillId="43" borderId="19" xfId="2" applyNumberFormat="1" applyFont="1" applyFill="1" applyBorder="1" applyAlignment="1">
      <alignment horizontal="center" vertical="center"/>
    </xf>
    <xf numFmtId="164" fontId="97" fillId="8" borderId="19" xfId="2" applyNumberFormat="1" applyFont="1" applyFill="1" applyBorder="1" applyAlignment="1">
      <alignment horizontal="center" vertical="center"/>
    </xf>
    <xf numFmtId="164" fontId="248" fillId="8" borderId="19" xfId="2" applyNumberFormat="1" applyFont="1" applyFill="1" applyBorder="1" applyAlignment="1">
      <alignment horizontal="center" vertical="center"/>
    </xf>
    <xf numFmtId="0" fontId="40" fillId="8" borderId="210" xfId="1" applyFont="1" applyFill="1" applyBorder="1"/>
    <xf numFmtId="0" fontId="7" fillId="15" borderId="33" xfId="3" applyFont="1" applyFill="1" applyBorder="1" applyAlignment="1">
      <alignment horizontal="left" vertical="center"/>
    </xf>
    <xf numFmtId="0" fontId="7" fillId="15" borderId="33" xfId="3" applyFont="1" applyFill="1" applyBorder="1" applyAlignment="1">
      <alignment horizontal="center" vertical="center"/>
    </xf>
    <xf numFmtId="0" fontId="25" fillId="15" borderId="33" xfId="2" applyFont="1" applyFill="1" applyBorder="1" applyAlignment="1">
      <alignment horizontal="center" vertical="center" wrapText="1"/>
    </xf>
    <xf numFmtId="0" fontId="7" fillId="15" borderId="0" xfId="3" applyFont="1" applyFill="1" applyAlignment="1">
      <alignment horizontal="left" vertical="center"/>
    </xf>
    <xf numFmtId="0" fontId="7" fillId="15" borderId="0" xfId="3" applyFont="1" applyFill="1" applyAlignment="1">
      <alignment horizontal="center" vertical="center"/>
    </xf>
    <xf numFmtId="0" fontId="28" fillId="15" borderId="0" xfId="2" applyFont="1" applyFill="1" applyAlignment="1">
      <alignment horizontal="center" vertical="center" wrapText="1"/>
    </xf>
    <xf numFmtId="0" fontId="7" fillId="69" borderId="0" xfId="4" applyFont="1" applyFill="1" applyAlignment="1">
      <alignment horizontal="right" vertical="center"/>
    </xf>
    <xf numFmtId="0" fontId="14" fillId="69" borderId="0" xfId="2" applyFont="1" applyFill="1" applyAlignment="1">
      <alignment horizontal="left" vertical="center"/>
    </xf>
    <xf numFmtId="0" fontId="2" fillId="69" borderId="0" xfId="2" applyFont="1" applyFill="1" applyAlignment="1">
      <alignment horizontal="right" vertical="center"/>
    </xf>
    <xf numFmtId="0" fontId="68" fillId="15" borderId="0" xfId="2" applyFont="1" applyFill="1" applyAlignment="1">
      <alignment vertical="center"/>
    </xf>
    <xf numFmtId="0" fontId="68" fillId="15" borderId="0" xfId="2" applyFont="1" applyFill="1" applyAlignment="1">
      <alignment horizontal="right" vertical="center"/>
    </xf>
    <xf numFmtId="0" fontId="103" fillId="5" borderId="31" xfId="5" applyFont="1" applyFill="1" applyBorder="1" applyAlignment="1">
      <alignment vertical="center"/>
    </xf>
    <xf numFmtId="0" fontId="95" fillId="8" borderId="0" xfId="0" applyFont="1" applyFill="1" applyAlignment="1">
      <alignment horizontal="left" vertical="center" wrapText="1"/>
    </xf>
    <xf numFmtId="0" fontId="0" fillId="8" borderId="0" xfId="0" applyFill="1" applyAlignment="1">
      <alignment horizontal="left" vertical="center"/>
    </xf>
    <xf numFmtId="0" fontId="0" fillId="8" borderId="204" xfId="0" applyFill="1" applyBorder="1" applyAlignment="1">
      <alignment horizontal="left" vertical="center"/>
    </xf>
    <xf numFmtId="0" fontId="32" fillId="15" borderId="186" xfId="4" applyFont="1" applyFill="1" applyBorder="1" applyAlignment="1">
      <alignment horizontal="center" vertical="center"/>
    </xf>
    <xf numFmtId="0" fontId="9" fillId="6" borderId="211" xfId="0" applyFont="1" applyFill="1" applyBorder="1" applyAlignment="1">
      <alignment horizontal="left" vertical="center"/>
    </xf>
    <xf numFmtId="0" fontId="9" fillId="6" borderId="212" xfId="1" applyFont="1" applyFill="1" applyBorder="1" applyAlignment="1">
      <alignment horizontal="right" vertical="center"/>
    </xf>
    <xf numFmtId="0" fontId="53" fillId="6" borderId="212" xfId="0" applyFont="1" applyFill="1" applyBorder="1" applyAlignment="1">
      <alignment horizontal="right" vertical="center"/>
    </xf>
    <xf numFmtId="0" fontId="38" fillId="21" borderId="213" xfId="0" applyFont="1" applyFill="1" applyBorder="1" applyAlignment="1">
      <alignment horizontal="left" vertical="center"/>
    </xf>
    <xf numFmtId="0" fontId="268" fillId="169" borderId="149" xfId="1" applyFont="1" applyFill="1" applyBorder="1" applyAlignment="1">
      <alignment horizontal="center" vertical="center"/>
    </xf>
    <xf numFmtId="0" fontId="268" fillId="169" borderId="0" xfId="1" applyFont="1" applyFill="1" applyAlignment="1">
      <alignment horizontal="center" vertical="center"/>
    </xf>
    <xf numFmtId="0" fontId="36" fillId="68" borderId="13" xfId="1" applyFont="1" applyFill="1" applyBorder="1" applyAlignment="1">
      <alignment horizontal="center" vertical="center"/>
    </xf>
    <xf numFmtId="0" fontId="268" fillId="169" borderId="31" xfId="1" applyFont="1" applyFill="1" applyBorder="1" applyAlignment="1">
      <alignment horizontal="center" vertical="center"/>
    </xf>
    <xf numFmtId="0" fontId="25" fillId="57" borderId="149" xfId="2" applyFont="1" applyFill="1" applyBorder="1" applyAlignment="1" applyProtection="1">
      <alignment horizontal="center"/>
      <protection locked="0"/>
    </xf>
    <xf numFmtId="0" fontId="25" fillId="57" borderId="49" xfId="2" applyFont="1" applyFill="1" applyBorder="1" applyAlignment="1" applyProtection="1">
      <alignment horizontal="center" vertical="center"/>
      <protection hidden="1"/>
    </xf>
    <xf numFmtId="0" fontId="18" fillId="69" borderId="214" xfId="2" applyFont="1" applyFill="1" applyBorder="1" applyAlignment="1" applyProtection="1">
      <alignment vertical="center"/>
      <protection hidden="1"/>
    </xf>
    <xf numFmtId="0" fontId="17" fillId="143" borderId="18" xfId="4" applyFont="1" applyFill="1" applyBorder="1" applyAlignment="1">
      <alignment horizontal="center" vertical="center"/>
    </xf>
    <xf numFmtId="0" fontId="39" fillId="143" borderId="0" xfId="4" applyFont="1" applyFill="1" applyAlignment="1">
      <alignment horizontal="right" vertical="center"/>
    </xf>
    <xf numFmtId="0" fontId="15" fillId="143" borderId="18" xfId="4" applyFont="1" applyFill="1" applyBorder="1" applyAlignment="1">
      <alignment horizontal="center" vertical="center"/>
    </xf>
    <xf numFmtId="0" fontId="15" fillId="143" borderId="34" xfId="4" applyFont="1" applyFill="1" applyBorder="1" applyAlignment="1">
      <alignment horizontal="center" vertical="center"/>
    </xf>
    <xf numFmtId="0" fontId="7" fillId="143" borderId="7" xfId="4" applyFont="1" applyFill="1" applyBorder="1" applyAlignment="1">
      <alignment horizontal="right" vertical="center"/>
    </xf>
    <xf numFmtId="0" fontId="14" fillId="143" borderId="7" xfId="2" applyFont="1" applyFill="1" applyBorder="1" applyAlignment="1" applyProtection="1">
      <alignment vertical="center"/>
      <protection hidden="1"/>
    </xf>
    <xf numFmtId="0" fontId="10" fillId="143" borderId="7" xfId="2" applyFont="1" applyFill="1" applyBorder="1" applyAlignment="1" applyProtection="1">
      <alignment vertical="center"/>
      <protection hidden="1"/>
    </xf>
    <xf numFmtId="0" fontId="10" fillId="143" borderId="205" xfId="2" applyFont="1" applyFill="1" applyBorder="1" applyAlignment="1" applyProtection="1">
      <alignment vertical="center"/>
      <protection hidden="1"/>
    </xf>
    <xf numFmtId="0" fontId="243" fillId="8" borderId="0" xfId="17" applyFont="1" applyFill="1" applyAlignment="1">
      <alignment vertical="top" wrapText="1"/>
    </xf>
    <xf numFmtId="0" fontId="243" fillId="8" borderId="31" xfId="17" applyFont="1" applyFill="1" applyBorder="1" applyAlignment="1">
      <alignment vertical="top" wrapText="1"/>
    </xf>
    <xf numFmtId="0" fontId="243" fillId="8" borderId="0" xfId="17" applyFont="1" applyFill="1" applyAlignment="1">
      <alignment vertical="top"/>
    </xf>
    <xf numFmtId="0" fontId="243" fillId="8" borderId="31" xfId="17" applyFont="1" applyFill="1" applyBorder="1" applyAlignment="1">
      <alignment vertical="top"/>
    </xf>
    <xf numFmtId="0" fontId="20" fillId="6" borderId="212" xfId="0" applyFont="1" applyFill="1" applyBorder="1" applyAlignment="1">
      <alignment vertical="center"/>
    </xf>
    <xf numFmtId="0" fontId="220" fillId="20" borderId="0" xfId="5" applyFont="1" applyFill="1" applyAlignment="1">
      <alignment horizontal="left" vertical="center"/>
    </xf>
    <xf numFmtId="0" fontId="0" fillId="20" borderId="0" xfId="0" applyFill="1"/>
    <xf numFmtId="0" fontId="13" fillId="20" borderId="0" xfId="9" applyFont="1" applyFill="1" applyAlignment="1">
      <alignment horizontal="center" vertical="center"/>
    </xf>
    <xf numFmtId="0" fontId="8" fillId="6" borderId="146" xfId="2" quotePrefix="1" applyFont="1" applyFill="1" applyBorder="1" applyAlignment="1">
      <alignment horizontal="center" vertical="center"/>
    </xf>
    <xf numFmtId="0" fontId="0" fillId="8" borderId="215" xfId="0" applyFill="1" applyBorder="1"/>
    <xf numFmtId="0" fontId="30" fillId="5" borderId="10" xfId="2" applyFont="1" applyFill="1" applyBorder="1" applyAlignment="1" applyProtection="1">
      <alignment horizontal="center" vertical="center"/>
      <protection hidden="1"/>
    </xf>
    <xf numFmtId="0" fontId="252" fillId="8" borderId="216" xfId="5" applyFont="1" applyFill="1" applyBorder="1" applyAlignment="1">
      <alignment horizontal="center" vertical="center"/>
    </xf>
    <xf numFmtId="0" fontId="296" fillId="8" borderId="216" xfId="5" applyFont="1" applyFill="1" applyBorder="1" applyAlignment="1">
      <alignment horizontal="center" vertical="center"/>
    </xf>
    <xf numFmtId="0" fontId="220" fillId="8" borderId="216" xfId="5" applyFont="1" applyFill="1" applyBorder="1" applyAlignment="1">
      <alignment horizontal="center" vertical="center"/>
    </xf>
    <xf numFmtId="0" fontId="327" fillId="8" borderId="216" xfId="5" applyFont="1" applyFill="1" applyBorder="1" applyAlignment="1">
      <alignment horizontal="center" vertical="center"/>
    </xf>
    <xf numFmtId="0" fontId="328" fillId="8" borderId="0" xfId="2" applyFont="1" applyFill="1" applyAlignment="1">
      <alignment horizontal="center" vertical="center"/>
    </xf>
    <xf numFmtId="0" fontId="74" fillId="0" borderId="0" xfId="2" applyFont="1" applyAlignment="1" applyProtection="1">
      <alignment horizontal="left" vertical="center"/>
      <protection locked="0"/>
    </xf>
    <xf numFmtId="0" fontId="66" fillId="0" borderId="0" xfId="2" applyFont="1" applyAlignment="1" applyProtection="1">
      <alignment horizontal="left" vertical="center"/>
      <protection locked="0"/>
    </xf>
    <xf numFmtId="0" fontId="329" fillId="0" borderId="0" xfId="2" applyFont="1" applyAlignment="1" applyProtection="1">
      <alignment horizontal="left" vertical="center"/>
      <protection locked="0"/>
    </xf>
    <xf numFmtId="0" fontId="329" fillId="8" borderId="0" xfId="28" applyFont="1" applyFill="1" applyAlignment="1">
      <alignment horizontal="right" vertical="center"/>
    </xf>
    <xf numFmtId="0" fontId="0" fillId="0" borderId="10" xfId="0" applyBorder="1"/>
    <xf numFmtId="0" fontId="96" fillId="8" borderId="0" xfId="0" applyFont="1" applyFill="1" applyAlignment="1">
      <alignment vertical="center"/>
    </xf>
    <xf numFmtId="0" fontId="30" fillId="8" borderId="10" xfId="2" applyFont="1" applyFill="1" applyBorder="1" applyAlignment="1" applyProtection="1">
      <alignment horizontal="center" vertical="center"/>
      <protection hidden="1"/>
    </xf>
    <xf numFmtId="0" fontId="83" fillId="8" borderId="0" xfId="0" applyFont="1" applyFill="1" applyAlignment="1">
      <alignment vertical="center"/>
    </xf>
    <xf numFmtId="0" fontId="304" fillId="8" borderId="10" xfId="2" applyFont="1" applyFill="1" applyBorder="1" applyAlignment="1">
      <alignment horizontal="center" vertical="center"/>
    </xf>
    <xf numFmtId="0" fontId="0" fillId="0" borderId="217" xfId="0" applyBorder="1"/>
    <xf numFmtId="0" fontId="329" fillId="0" borderId="218" xfId="2" applyFont="1" applyBorder="1" applyAlignment="1" applyProtection="1">
      <alignment horizontal="left" vertical="center"/>
      <protection locked="0"/>
    </xf>
    <xf numFmtId="0" fontId="330" fillId="8" borderId="218" xfId="0" applyFont="1" applyFill="1" applyBorder="1"/>
    <xf numFmtId="0" fontId="15" fillId="143" borderId="7" xfId="2" applyFont="1" applyFill="1" applyBorder="1" applyAlignment="1" applyProtection="1">
      <alignment vertical="center"/>
      <protection hidden="1"/>
    </xf>
    <xf numFmtId="175" fontId="66" fillId="71" borderId="220" xfId="2" applyNumberFormat="1" applyFont="1" applyFill="1" applyBorder="1" applyAlignment="1">
      <alignment horizontal="center" vertical="center"/>
    </xf>
    <xf numFmtId="174" fontId="97" fillId="43" borderId="96" xfId="2" applyNumberFormat="1" applyFont="1" applyFill="1" applyBorder="1" applyAlignment="1">
      <alignment horizontal="center" vertical="center"/>
    </xf>
    <xf numFmtId="174" fontId="97" fillId="8" borderId="96" xfId="2" applyNumberFormat="1" applyFont="1" applyFill="1" applyBorder="1" applyAlignment="1">
      <alignment horizontal="center" vertical="center"/>
    </xf>
    <xf numFmtId="164" fontId="254" fillId="8" borderId="19" xfId="2" applyNumberFormat="1" applyFont="1" applyFill="1" applyBorder="1" applyAlignment="1">
      <alignment horizontal="center" vertical="center"/>
    </xf>
    <xf numFmtId="164" fontId="254" fillId="43" borderId="0" xfId="2" applyNumberFormat="1" applyFont="1" applyFill="1" applyAlignment="1">
      <alignment horizontal="center" vertical="center"/>
    </xf>
    <xf numFmtId="164" fontId="331" fillId="8" borderId="19" xfId="2" applyNumberFormat="1" applyFont="1" applyFill="1" applyBorder="1" applyAlignment="1">
      <alignment horizontal="center" vertical="center"/>
    </xf>
    <xf numFmtId="0" fontId="97" fillId="8" borderId="0" xfId="2" applyFont="1" applyFill="1" applyAlignment="1">
      <alignment horizontal="left" vertical="center"/>
    </xf>
    <xf numFmtId="0" fontId="97" fillId="42" borderId="0" xfId="2" applyFont="1" applyFill="1" applyAlignment="1">
      <alignment horizontal="left" vertical="center"/>
    </xf>
    <xf numFmtId="1" fontId="97" fillId="42" borderId="0" xfId="2" applyNumberFormat="1" applyFont="1" applyFill="1" applyAlignment="1">
      <alignment horizontal="left" vertical="center"/>
    </xf>
    <xf numFmtId="0" fontId="75" fillId="8" borderId="136" xfId="2" applyFont="1" applyFill="1" applyBorder="1" applyAlignment="1">
      <alignment horizontal="left" vertical="center"/>
    </xf>
    <xf numFmtId="0" fontId="81" fillId="8" borderId="0" xfId="2" applyFont="1" applyFill="1" applyAlignment="1">
      <alignment horizontal="left" vertical="center"/>
    </xf>
    <xf numFmtId="0" fontId="49" fillId="8" borderId="199" xfId="2" applyFont="1" applyFill="1" applyBorder="1" applyAlignment="1">
      <alignment horizontal="center" vertical="center"/>
    </xf>
    <xf numFmtId="0" fontId="332" fillId="8" borderId="136" xfId="2" applyFont="1" applyFill="1" applyBorder="1" applyAlignment="1">
      <alignment horizontal="left" vertical="center"/>
    </xf>
    <xf numFmtId="0" fontId="333" fillId="8" borderId="136" xfId="2" applyFont="1" applyFill="1" applyBorder="1" applyAlignment="1">
      <alignment horizontal="left" vertical="center"/>
    </xf>
    <xf numFmtId="0" fontId="324" fillId="8" borderId="136" xfId="2" applyFont="1" applyFill="1" applyBorder="1" applyAlignment="1">
      <alignment horizontal="left" vertical="center"/>
    </xf>
    <xf numFmtId="0" fontId="48" fillId="8" borderId="136" xfId="1" applyFont="1" applyFill="1" applyBorder="1" applyAlignment="1">
      <alignment vertical="center"/>
    </xf>
    <xf numFmtId="0" fontId="80" fillId="8" borderId="0" xfId="1" applyFont="1" applyFill="1" applyAlignment="1">
      <alignment vertical="center"/>
    </xf>
    <xf numFmtId="0" fontId="1" fillId="8" borderId="6" xfId="1" applyFill="1" applyBorder="1"/>
    <xf numFmtId="0" fontId="73" fillId="10" borderId="42" xfId="2" applyFont="1" applyFill="1" applyBorder="1" applyAlignment="1" applyProtection="1">
      <alignment horizontal="center" vertical="center"/>
      <protection hidden="1"/>
    </xf>
    <xf numFmtId="0" fontId="73" fillId="10" borderId="41" xfId="2" applyFont="1" applyFill="1" applyBorder="1" applyAlignment="1" applyProtection="1">
      <alignment horizontal="center" vertical="center"/>
      <protection hidden="1"/>
    </xf>
    <xf numFmtId="0" fontId="73" fillId="28" borderId="42" xfId="2" applyFont="1" applyFill="1" applyBorder="1" applyAlignment="1" applyProtection="1">
      <alignment horizontal="center" vertical="center"/>
      <protection hidden="1"/>
    </xf>
    <xf numFmtId="0" fontId="73" fillId="18" borderId="41" xfId="2" applyFont="1" applyFill="1" applyBorder="1" applyAlignment="1" applyProtection="1">
      <alignment horizontal="center" vertical="center"/>
      <protection hidden="1"/>
    </xf>
    <xf numFmtId="0" fontId="46" fillId="29" borderId="42" xfId="2" applyFont="1" applyFill="1" applyBorder="1" applyAlignment="1" applyProtection="1">
      <alignment horizontal="center" vertical="center"/>
      <protection hidden="1"/>
    </xf>
    <xf numFmtId="0" fontId="33" fillId="29" borderId="41" xfId="2" applyFont="1" applyFill="1" applyBorder="1" applyAlignment="1" applyProtection="1">
      <alignment horizontal="center" vertical="center"/>
      <protection hidden="1"/>
    </xf>
    <xf numFmtId="0" fontId="74" fillId="21" borderId="41" xfId="2" applyFont="1" applyFill="1" applyBorder="1" applyAlignment="1">
      <alignment horizontal="center" vertical="center"/>
    </xf>
    <xf numFmtId="0" fontId="74" fillId="21" borderId="42" xfId="2" applyFont="1" applyFill="1" applyBorder="1" applyAlignment="1">
      <alignment horizontal="center" vertical="center"/>
    </xf>
    <xf numFmtId="0" fontId="74" fillId="8" borderId="41" xfId="2" applyFont="1" applyFill="1" applyBorder="1" applyAlignment="1">
      <alignment horizontal="center" vertical="center"/>
    </xf>
    <xf numFmtId="0" fontId="68" fillId="52" borderId="175" xfId="1" applyFont="1" applyFill="1" applyBorder="1" applyAlignment="1">
      <alignment horizontal="centerContinuous" vertical="center"/>
    </xf>
    <xf numFmtId="0" fontId="68" fillId="52" borderId="52" xfId="1" applyFont="1" applyFill="1" applyBorder="1" applyAlignment="1">
      <alignment horizontal="centerContinuous" vertical="center"/>
    </xf>
    <xf numFmtId="0" fontId="15" fillId="8" borderId="149" xfId="2" applyFont="1" applyFill="1" applyBorder="1" applyAlignment="1" applyProtection="1">
      <alignment horizontal="center" vertical="center"/>
      <protection hidden="1"/>
    </xf>
    <xf numFmtId="0" fontId="15" fillId="8" borderId="160" xfId="2" applyFont="1" applyFill="1" applyBorder="1" applyAlignment="1" applyProtection="1">
      <alignment horizontal="right" vertical="center"/>
      <protection hidden="1"/>
    </xf>
    <xf numFmtId="0" fontId="15" fillId="8" borderId="149" xfId="2" applyFont="1" applyFill="1" applyBorder="1" applyAlignment="1" applyProtection="1">
      <alignment horizontal="right" vertical="center"/>
      <protection hidden="1"/>
    </xf>
    <xf numFmtId="0" fontId="15" fillId="8" borderId="49" xfId="2" applyFont="1" applyFill="1" applyBorder="1" applyAlignment="1" applyProtection="1">
      <alignment horizontal="right" vertical="center"/>
      <protection hidden="1"/>
    </xf>
    <xf numFmtId="0" fontId="15" fillId="8" borderId="29" xfId="2" applyFont="1" applyFill="1" applyBorder="1" applyAlignment="1" applyProtection="1">
      <alignment horizontal="right" vertical="center"/>
      <protection hidden="1"/>
    </xf>
    <xf numFmtId="0" fontId="11" fillId="0" borderId="0" xfId="1" applyFont="1" applyAlignment="1">
      <alignment vertical="center"/>
    </xf>
    <xf numFmtId="0" fontId="57" fillId="8" borderId="0" xfId="2" applyFont="1" applyFill="1" applyAlignment="1">
      <alignment horizontal="center" vertical="center"/>
    </xf>
    <xf numFmtId="0" fontId="57" fillId="8" borderId="199" xfId="2" applyFont="1" applyFill="1" applyBorder="1" applyAlignment="1">
      <alignment horizontal="center" vertical="center"/>
    </xf>
    <xf numFmtId="0" fontId="62" fillId="171" borderId="136" xfId="2" applyFont="1" applyFill="1" applyBorder="1" applyAlignment="1" applyProtection="1">
      <alignment horizontal="right" vertical="center"/>
      <protection hidden="1"/>
    </xf>
    <xf numFmtId="0" fontId="79" fillId="8" borderId="136" xfId="2" applyFont="1" applyFill="1" applyBorder="1" applyAlignment="1">
      <alignment horizontal="left" vertical="center"/>
    </xf>
    <xf numFmtId="0" fontId="11" fillId="8" borderId="136" xfId="1" applyFont="1" applyFill="1" applyBorder="1" applyAlignment="1">
      <alignment vertical="center"/>
    </xf>
    <xf numFmtId="0" fontId="29" fillId="18" borderId="136" xfId="20" applyFont="1" applyFill="1" applyBorder="1" applyAlignment="1">
      <alignment horizontal="center" vertical="center"/>
    </xf>
    <xf numFmtId="0" fontId="11" fillId="8" borderId="136" xfId="18" applyFont="1" applyFill="1" applyBorder="1" applyAlignment="1">
      <alignment vertical="center"/>
    </xf>
    <xf numFmtId="0" fontId="74" fillId="8" borderId="136" xfId="2" applyFont="1" applyFill="1" applyBorder="1" applyAlignment="1">
      <alignment horizontal="left" vertical="center"/>
    </xf>
    <xf numFmtId="0" fontId="40" fillId="37" borderId="136" xfId="20" applyFont="1" applyFill="1" applyBorder="1" applyAlignment="1">
      <alignment horizontal="center" vertical="center"/>
    </xf>
    <xf numFmtId="0" fontId="31" fillId="8" borderId="136" xfId="5" applyFont="1" applyFill="1" applyBorder="1" applyAlignment="1">
      <alignment horizontal="right" vertical="center"/>
    </xf>
    <xf numFmtId="0" fontId="70" fillId="10" borderId="0" xfId="2" applyFont="1" applyFill="1" applyAlignment="1" applyProtection="1">
      <alignment vertical="center"/>
      <protection hidden="1"/>
    </xf>
    <xf numFmtId="0" fontId="40" fillId="8" borderId="136" xfId="1" applyFont="1" applyFill="1" applyBorder="1" applyAlignment="1">
      <alignment vertical="center"/>
    </xf>
    <xf numFmtId="0" fontId="19" fillId="8" borderId="136" xfId="18" applyFont="1" applyFill="1" applyBorder="1" applyAlignment="1">
      <alignment vertical="center"/>
    </xf>
    <xf numFmtId="0" fontId="66" fillId="8" borderId="136" xfId="18" applyFont="1" applyFill="1" applyBorder="1" applyAlignment="1">
      <alignment vertical="center"/>
    </xf>
    <xf numFmtId="0" fontId="19" fillId="8" borderId="136" xfId="2" applyFont="1" applyFill="1" applyBorder="1" applyAlignment="1">
      <alignment horizontal="right" vertical="center"/>
    </xf>
    <xf numFmtId="1" fontId="19" fillId="34" borderId="136" xfId="2" applyNumberFormat="1" applyFont="1" applyFill="1" applyBorder="1" applyAlignment="1" applyProtection="1">
      <alignment horizontal="center" vertical="center"/>
      <protection hidden="1"/>
    </xf>
    <xf numFmtId="0" fontId="40" fillId="8" borderId="199" xfId="2" applyFont="1" applyFill="1" applyBorder="1" applyAlignment="1">
      <alignment vertical="center"/>
    </xf>
    <xf numFmtId="0" fontId="40" fillId="8" borderId="136" xfId="2" applyFont="1" applyFill="1" applyBorder="1" applyAlignment="1">
      <alignment vertical="center"/>
    </xf>
    <xf numFmtId="165" fontId="56" fillId="8" borderId="136" xfId="2" applyNumberFormat="1" applyFont="1" applyFill="1" applyBorder="1" applyAlignment="1" applyProtection="1">
      <alignment vertical="center"/>
      <protection hidden="1"/>
    </xf>
    <xf numFmtId="0" fontId="13" fillId="8" borderId="0" xfId="2" applyFont="1" applyFill="1" applyAlignment="1">
      <alignment horizontal="left" vertical="center"/>
    </xf>
    <xf numFmtId="0" fontId="19" fillId="8" borderId="136" xfId="2" applyFont="1" applyFill="1" applyBorder="1" applyAlignment="1" applyProtection="1">
      <alignment horizontal="center" vertical="center"/>
      <protection locked="0"/>
    </xf>
    <xf numFmtId="0" fontId="1" fillId="8" borderId="199" xfId="1" applyFill="1" applyBorder="1" applyAlignment="1">
      <alignment vertical="center"/>
    </xf>
    <xf numFmtId="0" fontId="19" fillId="21" borderId="136" xfId="2" applyFont="1" applyFill="1" applyBorder="1" applyAlignment="1">
      <alignment horizontal="center" vertical="center" wrapText="1"/>
    </xf>
    <xf numFmtId="168" fontId="25" fillId="30" borderId="224" xfId="2" applyNumberFormat="1" applyFont="1" applyFill="1" applyBorder="1" applyAlignment="1">
      <alignment horizontal="center" vertical="center"/>
    </xf>
    <xf numFmtId="168" fontId="25" fillId="30" borderId="225" xfId="2" applyNumberFormat="1" applyFont="1" applyFill="1" applyBorder="1" applyAlignment="1">
      <alignment horizontal="center" vertical="center"/>
    </xf>
    <xf numFmtId="0" fontId="15" fillId="8" borderId="22" xfId="13" applyFont="1" applyFill="1" applyBorder="1" applyAlignment="1">
      <alignment horizontal="right" vertical="center"/>
    </xf>
    <xf numFmtId="0" fontId="8" fillId="17" borderId="226" xfId="1" applyFont="1" applyFill="1" applyBorder="1" applyAlignment="1">
      <alignment horizontal="center" vertical="center"/>
    </xf>
    <xf numFmtId="0" fontId="25" fillId="8" borderId="23" xfId="2" applyFont="1" applyFill="1" applyBorder="1" applyAlignment="1">
      <alignment horizontal="center" vertical="center" wrapText="1"/>
    </xf>
    <xf numFmtId="0" fontId="47" fillId="21" borderId="22" xfId="2" applyFont="1" applyFill="1" applyBorder="1" applyAlignment="1" applyProtection="1">
      <alignment horizontal="center" vertical="center"/>
      <protection locked="0"/>
    </xf>
    <xf numFmtId="166" fontId="36" fillId="21" borderId="227" xfId="2" applyNumberFormat="1" applyFont="1" applyFill="1" applyBorder="1" applyAlignment="1">
      <alignment horizontal="center" vertical="center"/>
    </xf>
    <xf numFmtId="0" fontId="12" fillId="8" borderId="136" xfId="3" applyFont="1" applyFill="1" applyBorder="1" applyAlignment="1">
      <alignment horizontal="center" vertical="center"/>
    </xf>
    <xf numFmtId="0" fontId="12" fillId="8" borderId="199" xfId="3" applyFont="1" applyFill="1" applyBorder="1" applyAlignment="1">
      <alignment horizontal="center" vertical="center"/>
    </xf>
    <xf numFmtId="0" fontId="23" fillId="24" borderId="0" xfId="12" applyFont="1" applyFill="1" applyAlignment="1" applyProtection="1">
      <alignment horizontal="right" vertical="center"/>
      <protection locked="0"/>
    </xf>
    <xf numFmtId="165" fontId="45" fillId="172" borderId="0" xfId="12" applyNumberFormat="1" applyFont="1" applyFill="1" applyAlignment="1" applyProtection="1">
      <alignment horizontal="center" vertical="center"/>
      <protection locked="0"/>
    </xf>
    <xf numFmtId="0" fontId="40" fillId="172" borderId="0" xfId="12" applyFont="1" applyFill="1" applyAlignment="1" applyProtection="1">
      <alignment horizontal="center" vertical="center"/>
      <protection locked="0"/>
    </xf>
    <xf numFmtId="0" fontId="20" fillId="8" borderId="199" xfId="2" applyFont="1" applyFill="1" applyBorder="1" applyAlignment="1">
      <alignment horizontal="left" vertical="center"/>
    </xf>
    <xf numFmtId="0" fontId="40" fillId="172" borderId="0" xfId="2" applyFont="1" applyFill="1" applyAlignment="1">
      <alignment horizontal="center" vertical="center"/>
    </xf>
    <xf numFmtId="0" fontId="44" fillId="24" borderId="0" xfId="12" applyFont="1" applyFill="1" applyAlignment="1" applyProtection="1">
      <alignment horizontal="right" vertical="center"/>
      <protection locked="0"/>
    </xf>
    <xf numFmtId="0" fontId="36" fillId="24" borderId="0" xfId="12" applyFont="1" applyFill="1" applyAlignment="1" applyProtection="1">
      <alignment horizontal="center" vertical="center"/>
      <protection locked="0"/>
    </xf>
    <xf numFmtId="1" fontId="19" fillId="171" borderId="0" xfId="5" applyNumberFormat="1" applyFont="1" applyFill="1" applyAlignment="1">
      <alignment horizontal="center" vertical="center"/>
    </xf>
    <xf numFmtId="0" fontId="10" fillId="8" borderId="199" xfId="12" applyFont="1" applyFill="1" applyBorder="1" applyAlignment="1" applyProtection="1">
      <alignment horizontal="right" vertical="center"/>
      <protection locked="0"/>
    </xf>
    <xf numFmtId="1" fontId="38" fillId="8" borderId="136" xfId="5" applyNumberFormat="1" applyFont="1" applyFill="1" applyBorder="1" applyAlignment="1">
      <alignment vertical="center"/>
    </xf>
    <xf numFmtId="0" fontId="1" fillId="0" borderId="136" xfId="1" applyBorder="1"/>
    <xf numFmtId="0" fontId="15" fillId="8" borderId="136" xfId="9" applyFont="1" applyFill="1" applyBorder="1" applyAlignment="1">
      <alignment horizontal="right" vertical="center"/>
    </xf>
    <xf numFmtId="0" fontId="42" fillId="8" borderId="0" xfId="1" applyFont="1" applyFill="1"/>
    <xf numFmtId="0" fontId="15" fillId="24" borderId="136" xfId="12" applyFont="1" applyFill="1" applyBorder="1" applyAlignment="1" applyProtection="1">
      <alignment horizontal="left" vertical="center"/>
      <protection locked="0"/>
    </xf>
    <xf numFmtId="0" fontId="18" fillId="11" borderId="229" xfId="3" applyFont="1" applyFill="1" applyBorder="1" applyAlignment="1">
      <alignment horizontal="center" vertical="center"/>
    </xf>
    <xf numFmtId="0" fontId="8" fillId="6" borderId="136" xfId="2" applyFont="1" applyFill="1" applyBorder="1" applyAlignment="1">
      <alignment horizontal="center" vertical="center"/>
    </xf>
    <xf numFmtId="0" fontId="12" fillId="0" borderId="136" xfId="3" applyFont="1" applyBorder="1" applyAlignment="1">
      <alignment horizontal="center" vertical="center"/>
    </xf>
    <xf numFmtId="0" fontId="10" fillId="9" borderId="136" xfId="1" applyFont="1" applyFill="1" applyBorder="1" applyAlignment="1">
      <alignment horizontal="left" vertical="center"/>
    </xf>
    <xf numFmtId="0" fontId="19" fillId="9" borderId="136" xfId="1" applyFont="1" applyFill="1" applyBorder="1" applyAlignment="1">
      <alignment horizontal="left" vertical="center"/>
    </xf>
    <xf numFmtId="0" fontId="14" fillId="12" borderId="6" xfId="2" applyFont="1" applyFill="1" applyBorder="1" applyAlignment="1" applyProtection="1">
      <alignment horizontal="center" vertical="center" textRotation="90"/>
      <protection locked="0"/>
    </xf>
    <xf numFmtId="0" fontId="11" fillId="8" borderId="199" xfId="1" applyFont="1" applyFill="1" applyBorder="1" applyAlignment="1">
      <alignment vertical="center"/>
    </xf>
    <xf numFmtId="0" fontId="1" fillId="0" borderId="199" xfId="1" applyBorder="1"/>
    <xf numFmtId="0" fontId="8" fillId="7" borderId="198" xfId="2" applyFont="1" applyFill="1" applyBorder="1" applyAlignment="1">
      <alignment horizontal="center" vertical="center"/>
    </xf>
    <xf numFmtId="0" fontId="8" fillId="7" borderId="146" xfId="2" applyFont="1" applyFill="1" applyBorder="1" applyAlignment="1">
      <alignment horizontal="center" vertical="center"/>
    </xf>
    <xf numFmtId="0" fontId="8" fillId="7" borderId="206" xfId="2" applyFont="1" applyFill="1" applyBorder="1" applyAlignment="1">
      <alignment horizontal="center" vertical="center"/>
    </xf>
    <xf numFmtId="0" fontId="315" fillId="51" borderId="165" xfId="2" applyFont="1" applyFill="1" applyBorder="1" applyAlignment="1">
      <alignment horizontal="center" vertical="center" textRotation="90"/>
    </xf>
    <xf numFmtId="0" fontId="5" fillId="47" borderId="0" xfId="0" applyFont="1" applyFill="1" applyAlignment="1">
      <alignment horizontal="centerContinuous" vertical="center"/>
    </xf>
    <xf numFmtId="0" fontId="334" fillId="47" borderId="0" xfId="0" applyFont="1" applyFill="1" applyAlignment="1">
      <alignment horizontal="centerContinuous" vertical="center"/>
    </xf>
    <xf numFmtId="0" fontId="317" fillId="8" borderId="0" xfId="5" applyFont="1" applyFill="1" applyAlignment="1">
      <alignment vertical="center"/>
    </xf>
    <xf numFmtId="0" fontId="317" fillId="8" borderId="0" xfId="17" applyFont="1" applyFill="1" applyAlignment="1">
      <alignment vertical="center"/>
    </xf>
    <xf numFmtId="0" fontId="15" fillId="6" borderId="199" xfId="1" applyFont="1" applyFill="1" applyBorder="1" applyAlignment="1">
      <alignment horizontal="right" vertical="center"/>
    </xf>
    <xf numFmtId="0" fontId="317" fillId="8" borderId="87" xfId="5" applyFont="1" applyFill="1" applyBorder="1" applyAlignment="1">
      <alignment vertical="center"/>
    </xf>
    <xf numFmtId="165" fontId="27" fillId="6" borderId="0" xfId="0" applyNumberFormat="1" applyFont="1" applyFill="1" applyAlignment="1">
      <alignment horizontal="center" vertical="center"/>
    </xf>
    <xf numFmtId="0" fontId="43" fillId="159" borderId="0" xfId="0" applyFont="1" applyFill="1" applyAlignment="1">
      <alignment horizontal="left" vertical="center"/>
    </xf>
    <xf numFmtId="0" fontId="25" fillId="6" borderId="0" xfId="2" applyFont="1" applyFill="1"/>
    <xf numFmtId="0" fontId="123" fillId="8" borderId="0" xfId="0" applyFont="1" applyFill="1" applyAlignment="1">
      <alignment vertical="center"/>
    </xf>
    <xf numFmtId="0" fontId="105" fillId="8" borderId="0" xfId="0" applyFont="1" applyFill="1" applyAlignment="1">
      <alignment horizontal="left" vertical="center"/>
    </xf>
    <xf numFmtId="0" fontId="35" fillId="8" borderId="0" xfId="0" applyFont="1" applyFill="1" applyAlignment="1">
      <alignment horizontal="center" vertical="center"/>
    </xf>
    <xf numFmtId="204" fontId="40" fillId="29" borderId="87" xfId="2" applyNumberFormat="1" applyFont="1" applyFill="1" applyBorder="1" applyAlignment="1" applyProtection="1">
      <alignment horizontal="center" vertical="center"/>
      <protection hidden="1"/>
    </xf>
    <xf numFmtId="0" fontId="280" fillId="11" borderId="13" xfId="7" applyFont="1" applyFill="1" applyBorder="1" applyAlignment="1">
      <alignment horizontal="center" vertical="center"/>
    </xf>
    <xf numFmtId="0" fontId="243" fillId="6" borderId="0" xfId="0" applyFont="1" applyFill="1" applyAlignment="1">
      <alignment horizontal="center" vertical="center"/>
    </xf>
    <xf numFmtId="1" fontId="83" fillId="173" borderId="233" xfId="2" applyNumberFormat="1" applyFont="1" applyFill="1" applyBorder="1" applyAlignment="1">
      <alignment horizontal="center" vertical="center"/>
    </xf>
    <xf numFmtId="1" fontId="83" fillId="22" borderId="87" xfId="2" applyNumberFormat="1" applyFont="1" applyFill="1" applyBorder="1" applyAlignment="1">
      <alignment vertical="center"/>
    </xf>
    <xf numFmtId="201" fontId="243" fillId="6" borderId="0" xfId="0" applyNumberFormat="1" applyFont="1" applyFill="1" applyAlignment="1">
      <alignment horizontal="center" vertical="center"/>
    </xf>
    <xf numFmtId="171" fontId="19" fillId="29" borderId="87" xfId="2" applyNumberFormat="1" applyFont="1" applyFill="1" applyBorder="1" applyAlignment="1" applyProtection="1">
      <alignment horizontal="center" vertical="center"/>
      <protection hidden="1"/>
    </xf>
    <xf numFmtId="187" fontId="243" fillId="6" borderId="0" xfId="0" applyNumberFormat="1" applyFont="1" applyFill="1" applyAlignment="1">
      <alignment horizontal="center" vertical="center"/>
    </xf>
    <xf numFmtId="204" fontId="19" fillId="29" borderId="87" xfId="2" applyNumberFormat="1" applyFont="1" applyFill="1" applyBorder="1" applyAlignment="1" applyProtection="1">
      <alignment horizontal="center" vertical="center"/>
      <protection hidden="1"/>
    </xf>
    <xf numFmtId="0" fontId="335" fillId="29" borderId="174" xfId="2" applyFont="1" applyFill="1" applyBorder="1" applyAlignment="1" applyProtection="1">
      <alignment horizontal="center" vertical="center"/>
      <protection hidden="1"/>
    </xf>
    <xf numFmtId="1" fontId="38" fillId="32" borderId="174" xfId="2" applyNumberFormat="1" applyFont="1" applyFill="1" applyBorder="1" applyAlignment="1" applyProtection="1">
      <alignment horizontal="left" vertical="center"/>
      <protection hidden="1"/>
    </xf>
    <xf numFmtId="205" fontId="19" fillId="29" borderId="87" xfId="2" applyNumberFormat="1" applyFont="1" applyFill="1" applyBorder="1" applyAlignment="1" applyProtection="1">
      <alignment horizontal="center" vertical="center"/>
      <protection hidden="1"/>
    </xf>
    <xf numFmtId="0" fontId="336" fillId="21" borderId="174" xfId="2" applyFont="1" applyFill="1" applyBorder="1" applyAlignment="1">
      <alignment horizontal="left" vertical="center"/>
    </xf>
    <xf numFmtId="206" fontId="243" fillId="6" borderId="0" xfId="0" applyNumberFormat="1" applyFont="1" applyFill="1" applyAlignment="1">
      <alignment horizontal="center" vertical="center"/>
    </xf>
    <xf numFmtId="207" fontId="243" fillId="6" borderId="0" xfId="0" applyNumberFormat="1" applyFont="1" applyFill="1" applyAlignment="1">
      <alignment horizontal="center" vertical="center"/>
    </xf>
    <xf numFmtId="208" fontId="19" fillId="29" borderId="87" xfId="2" applyNumberFormat="1" applyFont="1" applyFill="1" applyBorder="1" applyAlignment="1" applyProtection="1">
      <alignment horizontal="center" vertical="center"/>
      <protection hidden="1"/>
    </xf>
    <xf numFmtId="0" fontId="269" fillId="21" borderId="174" xfId="2" applyFont="1" applyFill="1" applyBorder="1" applyAlignment="1">
      <alignment horizontal="left" vertical="center"/>
    </xf>
    <xf numFmtId="209" fontId="243" fillId="6" borderId="0" xfId="0" applyNumberFormat="1" applyFont="1" applyFill="1" applyAlignment="1">
      <alignment horizontal="center" vertical="center"/>
    </xf>
    <xf numFmtId="210" fontId="19" fillId="29" borderId="87" xfId="2" applyNumberFormat="1" applyFont="1" applyFill="1" applyBorder="1" applyAlignment="1" applyProtection="1">
      <alignment horizontal="center" vertical="center"/>
      <protection hidden="1"/>
    </xf>
    <xf numFmtId="1" fontId="285" fillId="174" borderId="174" xfId="2" applyNumberFormat="1" applyFont="1" applyFill="1" applyBorder="1" applyAlignment="1" applyProtection="1">
      <alignment horizontal="left" vertical="center"/>
      <protection hidden="1"/>
    </xf>
    <xf numFmtId="0" fontId="38" fillId="21" borderId="174" xfId="2" applyFont="1" applyFill="1" applyBorder="1" applyAlignment="1">
      <alignment horizontal="left" vertical="center"/>
    </xf>
    <xf numFmtId="0" fontId="12" fillId="5" borderId="0" xfId="2" applyFont="1" applyFill="1" applyAlignment="1">
      <alignment horizontal="center" vertical="center"/>
    </xf>
    <xf numFmtId="0" fontId="18" fillId="16" borderId="0" xfId="2" applyFont="1" applyFill="1" applyAlignment="1">
      <alignment horizontal="center" vertical="center"/>
    </xf>
    <xf numFmtId="0" fontId="2" fillId="175" borderId="0" xfId="5" applyFont="1" applyFill="1" applyAlignment="1">
      <alignment horizontal="center" vertical="center"/>
    </xf>
    <xf numFmtId="0" fontId="2" fillId="176" borderId="0" xfId="5" applyFont="1" applyFill="1" applyAlignment="1">
      <alignment horizontal="center" vertical="center"/>
    </xf>
    <xf numFmtId="0" fontId="2" fillId="177" borderId="0" xfId="5" applyFont="1" applyFill="1" applyAlignment="1">
      <alignment horizontal="center" vertical="center"/>
    </xf>
    <xf numFmtId="0" fontId="337" fillId="177" borderId="0" xfId="5" applyFont="1" applyFill="1" applyAlignment="1">
      <alignment horizontal="center" vertical="center"/>
    </xf>
    <xf numFmtId="0" fontId="84" fillId="8" borderId="0" xfId="0" applyFont="1" applyFill="1" applyAlignment="1">
      <alignment vertical="center"/>
    </xf>
    <xf numFmtId="0" fontId="38" fillId="21" borderId="31" xfId="0" applyFont="1" applyFill="1" applyBorder="1" applyAlignment="1">
      <alignment horizontal="left" vertical="center"/>
    </xf>
    <xf numFmtId="0" fontId="9" fillId="143" borderId="0" xfId="4" applyFont="1" applyFill="1" applyAlignment="1">
      <alignment horizontal="right" vertical="center"/>
    </xf>
    <xf numFmtId="0" fontId="8" fillId="17" borderId="235" xfId="1" applyFont="1" applyFill="1" applyBorder="1" applyAlignment="1">
      <alignment horizontal="center" vertical="center"/>
    </xf>
    <xf numFmtId="0" fontId="341" fillId="170" borderId="236" xfId="1" applyFont="1" applyFill="1" applyBorder="1" applyAlignment="1">
      <alignment horizontal="center" vertical="center"/>
    </xf>
    <xf numFmtId="0" fontId="341" fillId="170" borderId="237" xfId="1" applyFont="1" applyFill="1" applyBorder="1" applyAlignment="1">
      <alignment horizontal="left" vertical="center"/>
    </xf>
    <xf numFmtId="0" fontId="342" fillId="170" borderId="237" xfId="1" applyFont="1" applyFill="1" applyBorder="1" applyAlignment="1">
      <alignment horizontal="center" vertical="center"/>
    </xf>
    <xf numFmtId="0" fontId="342" fillId="170" borderId="238" xfId="1" applyFont="1" applyFill="1" applyBorder="1" applyAlignment="1">
      <alignment horizontal="center" vertical="center"/>
    </xf>
    <xf numFmtId="0" fontId="10" fillId="8" borderId="239" xfId="2" applyFont="1" applyFill="1" applyBorder="1" applyAlignment="1" applyProtection="1">
      <alignment vertical="center"/>
      <protection hidden="1"/>
    </xf>
    <xf numFmtId="0" fontId="15" fillId="8" borderId="239" xfId="2" applyFont="1" applyFill="1" applyBorder="1" applyAlignment="1" applyProtection="1">
      <alignment horizontal="left" vertical="center"/>
      <protection locked="0"/>
    </xf>
    <xf numFmtId="0" fontId="17" fillId="8" borderId="0" xfId="0" applyFont="1" applyFill="1" applyAlignment="1">
      <alignment vertical="center"/>
    </xf>
    <xf numFmtId="0" fontId="15" fillId="8" borderId="0" xfId="2" applyFont="1" applyFill="1" applyAlignment="1" applyProtection="1">
      <alignment horizontal="left" vertical="center"/>
      <protection locked="0"/>
    </xf>
    <xf numFmtId="0" fontId="15" fillId="8" borderId="31" xfId="2" applyFont="1" applyFill="1" applyBorder="1" applyAlignment="1" applyProtection="1">
      <alignment horizontal="left" vertical="center"/>
      <protection locked="0"/>
    </xf>
    <xf numFmtId="0" fontId="343" fillId="143" borderId="7" xfId="2" applyFont="1" applyFill="1" applyBorder="1" applyAlignment="1" applyProtection="1">
      <alignment vertical="center"/>
      <protection hidden="1"/>
    </xf>
    <xf numFmtId="0" fontId="9" fillId="143" borderId="160" xfId="4" applyFont="1" applyFill="1" applyBorder="1" applyAlignment="1">
      <alignment horizontal="right" vertical="center"/>
    </xf>
    <xf numFmtId="0" fontId="9" fillId="143" borderId="150" xfId="4" applyFont="1" applyFill="1" applyBorder="1" applyAlignment="1">
      <alignment horizontal="right" vertical="center"/>
    </xf>
    <xf numFmtId="0" fontId="9" fillId="143" borderId="240" xfId="4" applyFont="1" applyFill="1" applyBorder="1" applyAlignment="1">
      <alignment horizontal="right" vertical="center"/>
    </xf>
    <xf numFmtId="0" fontId="95" fillId="8" borderId="150" xfId="0" applyFont="1" applyFill="1" applyBorder="1" applyAlignment="1">
      <alignment horizontal="left" vertical="center" wrapText="1"/>
    </xf>
    <xf numFmtId="0" fontId="28" fillId="8" borderId="150" xfId="14" applyFont="1" applyFill="1" applyBorder="1" applyAlignment="1">
      <alignment horizontal="left" vertical="center"/>
    </xf>
    <xf numFmtId="0" fontId="28" fillId="8" borderId="150" xfId="14" applyFont="1" applyFill="1" applyBorder="1" applyAlignment="1">
      <alignment horizontal="center" vertical="center"/>
    </xf>
    <xf numFmtId="0" fontId="28" fillId="8" borderId="150" xfId="0" applyFont="1" applyFill="1" applyBorder="1" applyAlignment="1">
      <alignment horizontal="left" vertical="center"/>
    </xf>
    <xf numFmtId="0" fontId="0" fillId="8" borderId="150" xfId="0" applyFill="1" applyBorder="1" applyAlignment="1">
      <alignment horizontal="left" vertical="center"/>
    </xf>
    <xf numFmtId="0" fontId="39" fillId="20" borderId="241" xfId="4" applyFont="1" applyFill="1" applyBorder="1" applyAlignment="1">
      <alignment horizontal="right" vertical="center"/>
    </xf>
    <xf numFmtId="0" fontId="39" fillId="20" borderId="242" xfId="4" applyFont="1" applyFill="1" applyBorder="1" applyAlignment="1">
      <alignment horizontal="right" vertical="center"/>
    </xf>
    <xf numFmtId="0" fontId="9" fillId="6" borderId="0" xfId="0" applyFont="1" applyFill="1" applyAlignment="1">
      <alignment horizontal="left" vertical="center"/>
    </xf>
    <xf numFmtId="0" fontId="9" fillId="6" borderId="0" xfId="1" applyFont="1" applyFill="1" applyAlignment="1">
      <alignment horizontal="right" vertical="center"/>
    </xf>
    <xf numFmtId="0" fontId="53" fillId="6" borderId="241" xfId="0" applyFont="1" applyFill="1" applyBorder="1" applyAlignment="1">
      <alignment horizontal="right" vertical="center"/>
    </xf>
    <xf numFmtId="0" fontId="29" fillId="143" borderId="18" xfId="8" applyFont="1" applyFill="1" applyBorder="1" applyAlignment="1">
      <alignment horizontal="center" vertical="center"/>
    </xf>
    <xf numFmtId="0" fontId="323" fillId="8" borderId="243" xfId="2" applyFont="1" applyFill="1" applyBorder="1" applyAlignment="1" applyProtection="1">
      <alignment horizontal="left" vertical="center"/>
      <protection locked="0"/>
    </xf>
    <xf numFmtId="0" fontId="21" fillId="8" borderId="244" xfId="2" applyFont="1" applyFill="1" applyBorder="1" applyAlignment="1" applyProtection="1">
      <alignment horizontal="left" vertical="center"/>
      <protection locked="0"/>
    </xf>
    <xf numFmtId="0" fontId="42" fillId="8" borderId="244" xfId="2" applyFont="1" applyFill="1" applyBorder="1" applyAlignment="1">
      <alignment vertical="center"/>
    </xf>
    <xf numFmtId="0" fontId="25" fillId="8" borderId="245" xfId="2" applyFont="1" applyFill="1" applyBorder="1" applyAlignment="1" applyProtection="1">
      <alignment horizontal="right" vertical="center"/>
      <protection locked="0"/>
    </xf>
    <xf numFmtId="0" fontId="21" fillId="8" borderId="149" xfId="2" applyFont="1" applyFill="1" applyBorder="1" applyAlignment="1" applyProtection="1">
      <alignment horizontal="left" vertical="center"/>
      <protection locked="0"/>
    </xf>
    <xf numFmtId="0" fontId="21" fillId="8" borderId="0" xfId="2" applyFont="1" applyFill="1" applyAlignment="1" applyProtection="1">
      <alignment horizontal="left" vertical="center"/>
      <protection locked="0"/>
    </xf>
    <xf numFmtId="0" fontId="42" fillId="8" borderId="0" xfId="2" applyFont="1" applyFill="1" applyAlignment="1">
      <alignment vertical="center"/>
    </xf>
    <xf numFmtId="0" fontId="25" fillId="8" borderId="31" xfId="2" applyFont="1" applyFill="1" applyBorder="1" applyAlignment="1" applyProtection="1">
      <alignment horizontal="right" vertical="center"/>
      <protection locked="0"/>
    </xf>
    <xf numFmtId="0" fontId="25" fillId="8" borderId="149" xfId="2" applyFont="1" applyFill="1" applyBorder="1" applyAlignment="1" applyProtection="1">
      <alignment horizontal="left" vertical="center"/>
      <protection locked="0"/>
    </xf>
    <xf numFmtId="0" fontId="102" fillId="75" borderId="0" xfId="2" applyFont="1" applyFill="1" applyAlignment="1">
      <alignment horizontal="center" vertical="center" wrapText="1"/>
    </xf>
    <xf numFmtId="0" fontId="1" fillId="8" borderId="0" xfId="17" applyFill="1" applyAlignment="1">
      <alignment vertical="center"/>
    </xf>
    <xf numFmtId="0" fontId="10" fillId="5" borderId="0" xfId="1" applyFont="1" applyFill="1" applyAlignment="1">
      <alignment horizontal="left" vertical="center"/>
    </xf>
    <xf numFmtId="0" fontId="20" fillId="6" borderId="0" xfId="1" applyFont="1" applyFill="1" applyAlignment="1">
      <alignment horizontal="center" vertical="center"/>
    </xf>
    <xf numFmtId="0" fontId="20" fillId="8" borderId="136" xfId="0" applyFont="1" applyFill="1" applyBorder="1" applyAlignment="1">
      <alignment horizontal="center" vertical="center"/>
    </xf>
    <xf numFmtId="0" fontId="15" fillId="8" borderId="0" xfId="0" applyFont="1" applyFill="1" applyAlignment="1">
      <alignment vertical="center"/>
    </xf>
    <xf numFmtId="0" fontId="345" fillId="0" borderId="136" xfId="2" applyFont="1" applyBorder="1" applyAlignment="1" applyProtection="1">
      <alignment horizontal="left" vertical="center"/>
      <protection locked="0"/>
    </xf>
    <xf numFmtId="0" fontId="345" fillId="0" borderId="0" xfId="2" applyFont="1" applyAlignment="1" applyProtection="1">
      <alignment horizontal="left" vertical="center"/>
      <protection locked="0"/>
    </xf>
    <xf numFmtId="0" fontId="72" fillId="182" borderId="199" xfId="0" applyFont="1" applyFill="1" applyBorder="1" applyAlignment="1">
      <alignment horizontal="right" vertical="center"/>
    </xf>
    <xf numFmtId="0" fontId="345" fillId="0" borderId="199" xfId="2" applyFont="1" applyBorder="1" applyAlignment="1" applyProtection="1">
      <alignment horizontal="left" vertical="center"/>
      <protection locked="0"/>
    </xf>
    <xf numFmtId="0" fontId="9" fillId="182" borderId="0" xfId="0" applyFont="1" applyFill="1" applyAlignment="1">
      <alignment horizontal="left" vertical="center"/>
    </xf>
    <xf numFmtId="0" fontId="9" fillId="182" borderId="0" xfId="0" applyFont="1" applyFill="1" applyAlignment="1">
      <alignment horizontal="right" vertical="center"/>
    </xf>
    <xf numFmtId="0" fontId="9" fillId="182" borderId="199" xfId="0" applyFont="1" applyFill="1" applyBorder="1" applyAlignment="1">
      <alignment horizontal="right" vertical="center"/>
    </xf>
    <xf numFmtId="211" fontId="348" fillId="180" borderId="0" xfId="14" applyNumberFormat="1" applyFont="1" applyFill="1" applyAlignment="1">
      <alignment horizontal="center" vertical="center"/>
    </xf>
    <xf numFmtId="0" fontId="9" fillId="182" borderId="0" xfId="1" applyFont="1" applyFill="1" applyAlignment="1">
      <alignment horizontal="left" vertical="center"/>
    </xf>
    <xf numFmtId="0" fontId="9" fillId="184" borderId="0" xfId="0" applyFont="1" applyFill="1" applyAlignment="1">
      <alignment horizontal="left" vertical="center"/>
    </xf>
    <xf numFmtId="0" fontId="9" fillId="184" borderId="0" xfId="0" applyFont="1" applyFill="1" applyAlignment="1">
      <alignment horizontal="right" vertical="center"/>
    </xf>
    <xf numFmtId="0" fontId="9" fillId="184" borderId="199" xfId="0" applyFont="1" applyFill="1" applyBorder="1" applyAlignment="1">
      <alignment horizontal="right" vertical="center"/>
    </xf>
    <xf numFmtId="0" fontId="9" fillId="184" borderId="0" xfId="1" applyFont="1" applyFill="1" applyAlignment="1">
      <alignment horizontal="left" vertical="center"/>
    </xf>
    <xf numFmtId="0" fontId="25" fillId="13" borderId="0" xfId="2" applyFont="1" applyFill="1" applyAlignment="1" applyProtection="1">
      <alignment horizontal="center" vertical="center"/>
      <protection hidden="1"/>
    </xf>
    <xf numFmtId="0" fontId="1" fillId="0" borderId="0" xfId="15" applyFont="1"/>
    <xf numFmtId="0" fontId="1" fillId="8" borderId="0" xfId="15" applyFont="1" applyFill="1" applyAlignment="1">
      <alignment vertical="center"/>
    </xf>
    <xf numFmtId="0" fontId="17" fillId="8" borderId="199" xfId="0" applyFont="1" applyFill="1" applyBorder="1" applyAlignment="1">
      <alignment vertical="center"/>
    </xf>
    <xf numFmtId="0" fontId="17" fillId="9" borderId="199" xfId="2" applyFont="1" applyFill="1" applyBorder="1" applyAlignment="1">
      <alignment horizontal="center" vertical="center"/>
    </xf>
    <xf numFmtId="0" fontId="311" fillId="0" borderId="199" xfId="2" applyFont="1" applyBorder="1" applyAlignment="1">
      <alignment horizontal="left" vertical="center"/>
    </xf>
    <xf numFmtId="0" fontId="0" fillId="6" borderId="199" xfId="0" applyFill="1" applyBorder="1"/>
    <xf numFmtId="0" fontId="65" fillId="9" borderId="136" xfId="2" applyFont="1" applyFill="1" applyBorder="1" applyAlignment="1">
      <alignment vertical="center"/>
    </xf>
    <xf numFmtId="0" fontId="56" fillId="68" borderId="0" xfId="1" applyFont="1" applyFill="1" applyAlignment="1">
      <alignment horizontal="center" vertical="center"/>
    </xf>
    <xf numFmtId="1" fontId="26" fillId="173" borderId="50" xfId="2" applyNumberFormat="1" applyFont="1" applyFill="1" applyBorder="1" applyAlignment="1">
      <alignment horizontal="center" vertical="center"/>
    </xf>
    <xf numFmtId="0" fontId="17" fillId="33" borderId="202" xfId="1" applyFont="1" applyFill="1" applyBorder="1" applyAlignment="1">
      <alignment horizontal="left" vertical="center"/>
    </xf>
    <xf numFmtId="0" fontId="1" fillId="9" borderId="199" xfId="1" applyFill="1" applyBorder="1"/>
    <xf numFmtId="0" fontId="35" fillId="9" borderId="0" xfId="1" applyFont="1" applyFill="1"/>
    <xf numFmtId="0" fontId="349" fillId="164" borderId="146" xfId="5" applyFont="1" applyFill="1" applyBorder="1" applyAlignment="1">
      <alignment horizontal="center" vertical="center"/>
    </xf>
    <xf numFmtId="0" fontId="31" fillId="176" borderId="0" xfId="5" applyFont="1" applyFill="1" applyAlignment="1">
      <alignment horizontal="left" vertical="center"/>
    </xf>
    <xf numFmtId="0" fontId="31" fillId="9" borderId="136" xfId="1" applyFont="1" applyFill="1" applyBorder="1" applyAlignment="1">
      <alignment vertical="center"/>
    </xf>
    <xf numFmtId="0" fontId="105" fillId="7" borderId="136" xfId="1" applyFont="1" applyFill="1" applyBorder="1" applyAlignment="1">
      <alignment vertical="center"/>
    </xf>
    <xf numFmtId="0" fontId="50" fillId="7" borderId="199" xfId="1" applyFont="1" applyFill="1" applyBorder="1" applyAlignment="1">
      <alignment vertical="center"/>
    </xf>
    <xf numFmtId="0" fontId="105" fillId="7" borderId="136" xfId="1" applyFont="1" applyFill="1" applyBorder="1"/>
    <xf numFmtId="0" fontId="50" fillId="7" borderId="199" xfId="1" applyFont="1" applyFill="1" applyBorder="1"/>
    <xf numFmtId="0" fontId="17" fillId="9" borderId="199" xfId="1" applyFont="1" applyFill="1" applyBorder="1" applyAlignment="1">
      <alignment vertical="center"/>
    </xf>
    <xf numFmtId="0" fontId="80" fillId="9" borderId="136" xfId="1" applyFont="1" applyFill="1" applyBorder="1" applyAlignment="1">
      <alignment vertical="center" wrapText="1"/>
    </xf>
    <xf numFmtId="0" fontId="80" fillId="9" borderId="199" xfId="1" applyFont="1" applyFill="1" applyBorder="1" applyAlignment="1">
      <alignment vertical="center" wrapText="1"/>
    </xf>
    <xf numFmtId="0" fontId="75" fillId="9" borderId="136" xfId="1" applyFont="1" applyFill="1" applyBorder="1" applyAlignment="1">
      <alignment vertical="center"/>
    </xf>
    <xf numFmtId="0" fontId="13" fillId="9" borderId="136" xfId="2" applyFont="1" applyFill="1" applyBorder="1" applyAlignment="1">
      <alignment vertical="center"/>
    </xf>
    <xf numFmtId="0" fontId="68" fillId="47" borderId="136" xfId="2" applyFont="1" applyFill="1" applyBorder="1" applyAlignment="1">
      <alignment vertical="center"/>
    </xf>
    <xf numFmtId="0" fontId="280" fillId="47" borderId="199" xfId="2" applyFont="1" applyFill="1" applyBorder="1" applyAlignment="1">
      <alignment vertical="center"/>
    </xf>
    <xf numFmtId="0" fontId="75" fillId="51" borderId="199" xfId="5" applyFont="1" applyFill="1" applyBorder="1" applyAlignment="1">
      <alignment horizontal="right" vertical="center"/>
    </xf>
    <xf numFmtId="0" fontId="17" fillId="5" borderId="136" xfId="1" applyFont="1" applyFill="1" applyBorder="1" applyAlignment="1">
      <alignment horizontal="left" vertical="center"/>
    </xf>
    <xf numFmtId="0" fontId="309" fillId="5" borderId="199" xfId="1" applyFont="1" applyFill="1" applyBorder="1" applyAlignment="1">
      <alignment horizontal="center" vertical="center"/>
    </xf>
    <xf numFmtId="0" fontId="243" fillId="5" borderId="136" xfId="1" applyFont="1" applyFill="1" applyBorder="1" applyAlignment="1">
      <alignment horizontal="left" vertical="center"/>
    </xf>
    <xf numFmtId="0" fontId="243" fillId="5" borderId="199" xfId="1" applyFont="1" applyFill="1" applyBorder="1" applyAlignment="1">
      <alignment horizontal="right" vertical="center"/>
    </xf>
    <xf numFmtId="1" fontId="1" fillId="4" borderId="136" xfId="1" applyNumberFormat="1" applyFill="1" applyBorder="1" applyAlignment="1">
      <alignment horizontal="center"/>
    </xf>
    <xf numFmtId="1" fontId="1" fillId="4" borderId="199" xfId="1" applyNumberFormat="1" applyFill="1" applyBorder="1" applyAlignment="1">
      <alignment horizontal="center"/>
    </xf>
    <xf numFmtId="0" fontId="52" fillId="6" borderId="198" xfId="2" applyFont="1" applyFill="1" applyBorder="1" applyAlignment="1">
      <alignment horizontal="center" vertical="center"/>
    </xf>
    <xf numFmtId="0" fontId="52" fillId="6" borderId="206" xfId="2" applyFont="1" applyFill="1" applyBorder="1" applyAlignment="1">
      <alignment horizontal="center" vertical="center"/>
    </xf>
    <xf numFmtId="0" fontId="15" fillId="51" borderId="199" xfId="5" applyFont="1" applyFill="1" applyBorder="1" applyAlignment="1">
      <alignment horizontal="right" vertical="center"/>
    </xf>
    <xf numFmtId="0" fontId="8" fillId="17" borderId="251" xfId="1" applyFont="1" applyFill="1" applyBorder="1" applyAlignment="1">
      <alignment horizontal="center" vertical="center"/>
    </xf>
    <xf numFmtId="0" fontId="341" fillId="170" borderId="252" xfId="1" applyFont="1" applyFill="1" applyBorder="1" applyAlignment="1">
      <alignment horizontal="left" vertical="center"/>
    </xf>
    <xf numFmtId="0" fontId="10" fillId="8" borderId="136" xfId="2" applyFont="1" applyFill="1" applyBorder="1" applyAlignment="1" applyProtection="1">
      <alignment vertical="center"/>
      <protection hidden="1"/>
    </xf>
    <xf numFmtId="0" fontId="1" fillId="8" borderId="159" xfId="1" applyFill="1" applyBorder="1" applyAlignment="1">
      <alignment vertical="center"/>
    </xf>
    <xf numFmtId="0" fontId="1" fillId="8" borderId="253" xfId="1" applyFill="1" applyBorder="1" applyAlignment="1">
      <alignment vertical="center"/>
    </xf>
    <xf numFmtId="0" fontId="22" fillId="8" borderId="136" xfId="2" applyFont="1" applyFill="1" applyBorder="1" applyAlignment="1" applyProtection="1">
      <alignment horizontal="left" vertical="center"/>
      <protection locked="0"/>
    </xf>
    <xf numFmtId="0" fontId="30" fillId="8" borderId="136" xfId="2" applyFont="1" applyFill="1" applyBorder="1" applyAlignment="1" applyProtection="1">
      <alignment horizontal="left" vertical="center"/>
      <protection locked="0"/>
    </xf>
    <xf numFmtId="0" fontId="15" fillId="8" borderId="199" xfId="2" applyFont="1" applyFill="1" applyBorder="1" applyAlignment="1" applyProtection="1">
      <alignment horizontal="left" vertical="center"/>
      <protection locked="0"/>
    </xf>
    <xf numFmtId="0" fontId="75" fillId="9" borderId="0" xfId="1" applyFont="1" applyFill="1"/>
    <xf numFmtId="0" fontId="75" fillId="9" borderId="199" xfId="1" applyFont="1" applyFill="1" applyBorder="1"/>
    <xf numFmtId="0" fontId="13" fillId="9" borderId="136" xfId="1" applyFont="1" applyFill="1" applyBorder="1"/>
    <xf numFmtId="0" fontId="13" fillId="9" borderId="0" xfId="1" applyFont="1" applyFill="1"/>
    <xf numFmtId="0" fontId="59" fillId="9" borderId="136" xfId="1" applyFont="1" applyFill="1" applyBorder="1"/>
    <xf numFmtId="0" fontId="59" fillId="9" borderId="0" xfId="1" applyFont="1" applyFill="1"/>
    <xf numFmtId="0" fontId="109" fillId="9" borderId="136" xfId="1" applyFont="1" applyFill="1" applyBorder="1"/>
    <xf numFmtId="0" fontId="109" fillId="9" borderId="0" xfId="1" applyFont="1" applyFill="1" applyAlignment="1">
      <alignment vertical="center"/>
    </xf>
    <xf numFmtId="0" fontId="56" fillId="9" borderId="0" xfId="1" applyFont="1" applyFill="1"/>
    <xf numFmtId="0" fontId="109" fillId="9" borderId="136" xfId="1" applyFont="1" applyFill="1" applyBorder="1" applyAlignment="1">
      <alignment vertical="center"/>
    </xf>
    <xf numFmtId="0" fontId="350" fillId="9" borderId="0" xfId="1" applyFont="1" applyFill="1"/>
    <xf numFmtId="1" fontId="335" fillId="173" borderId="50" xfId="2" applyNumberFormat="1" applyFont="1" applyFill="1" applyBorder="1" applyAlignment="1">
      <alignment vertical="center"/>
    </xf>
    <xf numFmtId="0" fontId="96" fillId="8" borderId="136" xfId="0" applyFont="1" applyFill="1" applyBorder="1" applyAlignment="1">
      <alignment vertical="center"/>
    </xf>
    <xf numFmtId="0" fontId="65" fillId="77" borderId="199" xfId="31" applyFont="1" applyFill="1" applyBorder="1" applyAlignment="1">
      <alignment horizontal="center" vertical="center"/>
    </xf>
    <xf numFmtId="0" fontId="59" fillId="8" borderId="35" xfId="1" applyFont="1" applyFill="1" applyBorder="1" applyAlignment="1">
      <alignment vertical="center"/>
    </xf>
    <xf numFmtId="0" fontId="50" fillId="8" borderId="33" xfId="1" applyFont="1" applyFill="1" applyBorder="1" applyAlignment="1">
      <alignment vertical="center"/>
    </xf>
    <xf numFmtId="0" fontId="50" fillId="8" borderId="203" xfId="1" applyFont="1" applyFill="1" applyBorder="1" applyAlignment="1">
      <alignment vertical="center"/>
    </xf>
    <xf numFmtId="0" fontId="326" fillId="8" borderId="18" xfId="1" applyFont="1" applyFill="1" applyBorder="1" applyAlignment="1">
      <alignment vertical="center"/>
    </xf>
    <xf numFmtId="0" fontId="50" fillId="8" borderId="31" xfId="1" applyFont="1" applyFill="1" applyBorder="1" applyAlignment="1">
      <alignment vertical="center"/>
    </xf>
    <xf numFmtId="0" fontId="59" fillId="8" borderId="18" xfId="1" applyFont="1" applyFill="1" applyBorder="1" applyAlignment="1">
      <alignment vertical="center"/>
    </xf>
    <xf numFmtId="0" fontId="59" fillId="8" borderId="34" xfId="1" applyFont="1" applyFill="1" applyBorder="1" applyAlignment="1">
      <alignment vertical="center"/>
    </xf>
    <xf numFmtId="0" fontId="50" fillId="8" borderId="7" xfId="1" applyFont="1" applyFill="1" applyBorder="1" applyAlignment="1">
      <alignment vertical="center"/>
    </xf>
    <xf numFmtId="0" fontId="50" fillId="8" borderId="205" xfId="1" applyFont="1" applyFill="1" applyBorder="1" applyAlignment="1">
      <alignment vertical="center"/>
    </xf>
    <xf numFmtId="0" fontId="68" fillId="72" borderId="0" xfId="2" applyFont="1" applyFill="1" applyAlignment="1">
      <alignment vertical="center" wrapText="1"/>
    </xf>
    <xf numFmtId="0" fontId="68" fillId="72" borderId="0" xfId="2" applyFont="1" applyFill="1" applyAlignment="1">
      <alignment vertical="center"/>
    </xf>
    <xf numFmtId="0" fontId="113" fillId="9" borderId="101" xfId="2" applyFont="1" applyFill="1" applyBorder="1" applyAlignment="1">
      <alignment vertical="center"/>
    </xf>
    <xf numFmtId="0" fontId="113" fillId="9" borderId="104" xfId="2" applyFont="1" applyFill="1" applyBorder="1" applyAlignment="1">
      <alignment vertical="center"/>
    </xf>
    <xf numFmtId="0" fontId="32" fillId="72" borderId="0" xfId="2" applyFont="1" applyFill="1" applyAlignment="1">
      <alignment vertical="center"/>
    </xf>
    <xf numFmtId="0" fontId="75" fillId="8" borderId="0" xfId="10" applyFont="1" applyFill="1" applyAlignment="1" applyProtection="1">
      <alignment vertical="center"/>
      <protection locked="0"/>
    </xf>
    <xf numFmtId="0" fontId="18" fillId="41" borderId="254" xfId="3" applyFont="1" applyFill="1" applyBorder="1" applyAlignment="1">
      <alignment horizontal="center" vertical="center"/>
    </xf>
    <xf numFmtId="0" fontId="18" fillId="41" borderId="255" xfId="3" applyFont="1" applyFill="1" applyBorder="1" applyAlignment="1">
      <alignment horizontal="center" vertical="center"/>
    </xf>
    <xf numFmtId="0" fontId="13" fillId="77" borderId="0" xfId="31" applyFont="1" applyFill="1" applyAlignment="1">
      <alignment horizontal="center" vertical="center"/>
    </xf>
    <xf numFmtId="0" fontId="2" fillId="3" borderId="250" xfId="2" applyFont="1" applyFill="1" applyBorder="1" applyAlignment="1">
      <alignment horizontal="center" vertical="center"/>
    </xf>
    <xf numFmtId="0" fontId="52" fillId="6" borderId="173" xfId="2" applyFont="1" applyFill="1" applyBorder="1" applyAlignment="1">
      <alignment horizontal="center" vertical="center"/>
    </xf>
    <xf numFmtId="0" fontId="52" fillId="4" borderId="199" xfId="2" applyFont="1" applyFill="1" applyBorder="1" applyAlignment="1">
      <alignment horizontal="center" vertical="center"/>
    </xf>
    <xf numFmtId="164" fontId="17" fillId="5" borderId="199" xfId="10" applyNumberFormat="1" applyFont="1" applyFill="1" applyBorder="1" applyAlignment="1">
      <alignment horizontal="center" vertical="center"/>
    </xf>
    <xf numFmtId="0" fontId="70" fillId="8" borderId="199" xfId="2" applyFont="1" applyFill="1" applyBorder="1" applyAlignment="1">
      <alignment horizontal="center" vertical="center" wrapText="1"/>
    </xf>
    <xf numFmtId="177" fontId="10" fillId="6" borderId="249" xfId="8" applyNumberFormat="1" applyFont="1" applyFill="1" applyBorder="1" applyAlignment="1" applyProtection="1">
      <alignment horizontal="center" vertical="center"/>
      <protection locked="0"/>
    </xf>
    <xf numFmtId="200" fontId="125" fillId="93" borderId="256" xfId="8" applyNumberFormat="1" applyFont="1" applyFill="1" applyBorder="1" applyAlignment="1">
      <alignment horizontal="center" vertical="center"/>
    </xf>
    <xf numFmtId="177" fontId="10" fillId="6" borderId="199" xfId="8" applyNumberFormat="1" applyFont="1" applyFill="1" applyBorder="1" applyAlignment="1" applyProtection="1">
      <alignment horizontal="center" vertical="center"/>
      <protection locked="0"/>
    </xf>
    <xf numFmtId="200" fontId="125" fillId="93" borderId="160" xfId="8" applyNumberFormat="1" applyFont="1" applyFill="1" applyBorder="1" applyAlignment="1">
      <alignment horizontal="center" vertical="center"/>
    </xf>
    <xf numFmtId="0" fontId="93" fillId="67" borderId="180" xfId="2" applyFont="1" applyFill="1" applyBorder="1" applyAlignment="1">
      <alignment horizontal="center" vertical="center"/>
    </xf>
    <xf numFmtId="199" fontId="15" fillId="77" borderId="249" xfId="8" applyNumberFormat="1" applyFont="1" applyFill="1" applyBorder="1" applyAlignment="1" applyProtection="1">
      <alignment horizontal="center" vertical="center"/>
      <protection locked="0"/>
    </xf>
    <xf numFmtId="0" fontId="52" fillId="8" borderId="217" xfId="2" applyFont="1" applyFill="1" applyBorder="1" applyAlignment="1">
      <alignment horizontal="center" vertical="center"/>
    </xf>
    <xf numFmtId="200" fontId="15" fillId="77" borderId="250" xfId="8" applyNumberFormat="1" applyFont="1" applyFill="1" applyBorder="1" applyAlignment="1" applyProtection="1">
      <alignment horizontal="center" vertical="center"/>
      <protection locked="0"/>
    </xf>
    <xf numFmtId="0" fontId="1" fillId="8" borderId="217" xfId="0" applyFont="1" applyFill="1" applyBorder="1"/>
    <xf numFmtId="199" fontId="15" fillId="77" borderId="199" xfId="8" applyNumberFormat="1" applyFont="1" applyFill="1" applyBorder="1" applyAlignment="1" applyProtection="1">
      <alignment horizontal="center" vertical="center"/>
      <protection locked="0"/>
    </xf>
    <xf numFmtId="183" fontId="25" fillId="157" borderId="199" xfId="8" applyNumberFormat="1" applyFont="1" applyFill="1" applyBorder="1" applyAlignment="1">
      <alignment horizontal="centerContinuous" vertical="center" wrapText="1"/>
    </xf>
    <xf numFmtId="9" fontId="43" fillId="156" borderId="160" xfId="8" applyNumberFormat="1" applyFont="1" applyFill="1" applyBorder="1" applyAlignment="1">
      <alignment horizontal="center" vertical="center"/>
    </xf>
    <xf numFmtId="9" fontId="8" fillId="156" borderId="160" xfId="8" applyNumberFormat="1" applyFont="1" applyFill="1" applyBorder="1" applyAlignment="1">
      <alignment horizontal="center" vertical="center"/>
    </xf>
    <xf numFmtId="166" fontId="33" fillId="93" borderId="199" xfId="8" applyNumberFormat="1" applyFont="1" applyFill="1" applyBorder="1" applyAlignment="1" applyProtection="1">
      <alignment horizontal="center" vertical="center"/>
      <protection locked="0"/>
    </xf>
    <xf numFmtId="201" fontId="15" fillId="77" borderId="249" xfId="8" applyNumberFormat="1" applyFont="1" applyFill="1" applyBorder="1" applyAlignment="1" applyProtection="1">
      <alignment horizontal="center" vertical="center"/>
      <protection locked="0"/>
    </xf>
    <xf numFmtId="166" fontId="45" fillId="93" borderId="199" xfId="8" applyNumberFormat="1" applyFont="1" applyFill="1" applyBorder="1" applyAlignment="1" applyProtection="1">
      <alignment horizontal="center" vertical="center"/>
      <protection locked="0"/>
    </xf>
    <xf numFmtId="199" fontId="291" fillId="93" borderId="196" xfId="8" applyNumberFormat="1" applyFont="1" applyFill="1" applyBorder="1" applyAlignment="1" applyProtection="1">
      <alignment horizontal="center" vertical="center"/>
      <protection locked="0"/>
    </xf>
    <xf numFmtId="176" fontId="17" fillId="8" borderId="249" xfId="8" applyNumberFormat="1" applyFont="1" applyFill="1" applyBorder="1" applyAlignment="1" applyProtection="1">
      <alignment horizontal="center" vertical="center"/>
      <protection locked="0"/>
    </xf>
    <xf numFmtId="175" fontId="17" fillId="8" borderId="250" xfId="8" applyNumberFormat="1" applyFont="1" applyFill="1" applyBorder="1" applyAlignment="1" applyProtection="1">
      <alignment horizontal="center" vertical="center"/>
      <protection locked="0"/>
    </xf>
    <xf numFmtId="176" fontId="17" fillId="8" borderId="250" xfId="8" applyNumberFormat="1" applyFont="1" applyFill="1" applyBorder="1" applyAlignment="1" applyProtection="1">
      <alignment horizontal="center" vertical="center"/>
      <protection locked="0"/>
    </xf>
    <xf numFmtId="175" fontId="17" fillId="8" borderId="199" xfId="8" applyNumberFormat="1" applyFont="1" applyFill="1" applyBorder="1" applyAlignment="1" applyProtection="1">
      <alignment horizontal="center" vertical="center"/>
      <protection locked="0"/>
    </xf>
    <xf numFmtId="175" fontId="287" fillId="93" borderId="199" xfId="8" applyNumberFormat="1" applyFont="1" applyFill="1" applyBorder="1" applyAlignment="1" applyProtection="1">
      <alignment horizontal="center" vertical="center"/>
      <protection locked="0"/>
    </xf>
    <xf numFmtId="176" fontId="17" fillId="8" borderId="199" xfId="8" applyNumberFormat="1" applyFont="1" applyFill="1" applyBorder="1" applyAlignment="1" applyProtection="1">
      <alignment horizontal="center" vertical="center"/>
      <protection locked="0"/>
    </xf>
    <xf numFmtId="175" fontId="286" fillId="21" borderId="199" xfId="8" applyNumberFormat="1" applyFont="1" applyFill="1" applyBorder="1" applyAlignment="1" applyProtection="1">
      <alignment horizontal="center" vertical="center"/>
      <protection locked="0"/>
    </xf>
    <xf numFmtId="0" fontId="1" fillId="8" borderId="199" xfId="24" applyFont="1" applyFill="1" applyBorder="1"/>
    <xf numFmtId="0" fontId="36" fillId="148" borderId="199" xfId="2" applyFont="1" applyFill="1" applyBorder="1" applyAlignment="1">
      <alignment vertical="center"/>
    </xf>
    <xf numFmtId="0" fontId="277" fillId="8" borderId="199" xfId="2" applyFont="1" applyFill="1" applyBorder="1" applyAlignment="1">
      <alignment horizontal="left" vertical="center"/>
    </xf>
    <xf numFmtId="0" fontId="276" fillId="8" borderId="199" xfId="2" applyFont="1" applyFill="1" applyBorder="1" applyAlignment="1">
      <alignment horizontal="left" vertical="center"/>
    </xf>
    <xf numFmtId="0" fontId="1" fillId="0" borderId="199" xfId="24" applyFont="1" applyBorder="1"/>
    <xf numFmtId="0" fontId="276" fillId="8" borderId="199" xfId="24" applyFont="1" applyFill="1" applyBorder="1" applyAlignment="1">
      <alignment horizontal="left" vertical="center"/>
    </xf>
    <xf numFmtId="0" fontId="275" fillId="8" borderId="199" xfId="12" applyFont="1" applyFill="1" applyBorder="1" applyAlignment="1" applyProtection="1">
      <alignment horizontal="center" vertical="center"/>
      <protection locked="0"/>
    </xf>
    <xf numFmtId="0" fontId="275" fillId="8" borderId="199" xfId="12" applyFont="1" applyFill="1" applyBorder="1" applyAlignment="1" applyProtection="1">
      <alignment vertical="center"/>
      <protection locked="0"/>
    </xf>
    <xf numFmtId="0" fontId="4" fillId="146" borderId="199" xfId="0" applyFont="1" applyFill="1" applyBorder="1" applyAlignment="1">
      <alignment vertical="center"/>
    </xf>
    <xf numFmtId="0" fontId="77" fillId="8" borderId="199" xfId="2" applyFont="1" applyFill="1" applyBorder="1" applyAlignment="1">
      <alignment horizontal="center" vertical="center"/>
    </xf>
    <xf numFmtId="0" fontId="35" fillId="145" borderId="199" xfId="24" applyFont="1" applyFill="1" applyBorder="1"/>
    <xf numFmtId="0" fontId="272" fillId="145" borderId="144" xfId="7" applyFont="1" applyFill="1" applyBorder="1" applyAlignment="1">
      <alignment horizontal="right" vertical="center"/>
    </xf>
    <xf numFmtId="0" fontId="94" fillId="145" borderId="177" xfId="7" applyFont="1" applyFill="1" applyBorder="1" applyAlignment="1">
      <alignment vertical="center"/>
    </xf>
    <xf numFmtId="0" fontId="11" fillId="8" borderId="206" xfId="24" applyFill="1" applyBorder="1"/>
    <xf numFmtId="0" fontId="11" fillId="8" borderId="146" xfId="24" applyFill="1" applyBorder="1"/>
    <xf numFmtId="0" fontId="11" fillId="8" borderId="199" xfId="24" applyFill="1" applyBorder="1"/>
    <xf numFmtId="0" fontId="95" fillId="4" borderId="199" xfId="0" applyFont="1" applyFill="1" applyBorder="1" applyAlignment="1">
      <alignment horizontal="center" vertical="center"/>
    </xf>
    <xf numFmtId="0" fontId="1" fillId="8" borderId="199" xfId="24" applyFont="1" applyFill="1" applyBorder="1" applyAlignment="1">
      <alignment horizontal="center" vertical="center" wrapText="1"/>
    </xf>
    <xf numFmtId="0" fontId="21" fillId="8" borderId="199" xfId="0" applyFont="1" applyFill="1" applyBorder="1"/>
    <xf numFmtId="0" fontId="5" fillId="67" borderId="180" xfId="0" applyFont="1" applyFill="1" applyBorder="1" applyAlignment="1">
      <alignment horizontal="center" vertical="center"/>
    </xf>
    <xf numFmtId="0" fontId="1" fillId="8" borderId="199" xfId="24" applyFont="1" applyFill="1" applyBorder="1" applyAlignment="1">
      <alignment horizontal="center" vertical="top" wrapText="1"/>
    </xf>
    <xf numFmtId="0" fontId="52" fillId="4" borderId="136" xfId="2" applyFont="1" applyFill="1" applyBorder="1" applyAlignment="1">
      <alignment horizontal="center" vertical="center"/>
    </xf>
    <xf numFmtId="0" fontId="25" fillId="8" borderId="199" xfId="2" applyFont="1" applyFill="1" applyBorder="1"/>
    <xf numFmtId="0" fontId="63" fillId="8" borderId="199" xfId="24" applyFont="1" applyFill="1" applyBorder="1"/>
    <xf numFmtId="0" fontId="11" fillId="8" borderId="199" xfId="24" applyFill="1" applyBorder="1" applyAlignment="1">
      <alignment horizontal="center" vertical="center" wrapText="1"/>
    </xf>
    <xf numFmtId="0" fontId="63" fillId="8" borderId="144" xfId="24" applyFont="1" applyFill="1" applyBorder="1"/>
    <xf numFmtId="0" fontId="62" fillId="8" borderId="177" xfId="24" applyFont="1" applyFill="1" applyBorder="1"/>
    <xf numFmtId="0" fontId="1" fillId="8" borderId="199" xfId="24" applyFont="1" applyFill="1" applyBorder="1" applyAlignment="1">
      <alignment horizontal="left" vertical="center"/>
    </xf>
    <xf numFmtId="0" fontId="1" fillId="8" borderId="199" xfId="24" applyFont="1" applyFill="1" applyBorder="1" applyAlignment="1">
      <alignment vertical="top"/>
    </xf>
    <xf numFmtId="0" fontId="83" fillId="8" borderId="0" xfId="0" applyFont="1" applyFill="1" applyAlignment="1">
      <alignment horizontal="right" vertical="center"/>
    </xf>
    <xf numFmtId="0" fontId="40" fillId="8" borderId="259" xfId="1" applyFont="1" applyFill="1" applyBorder="1"/>
    <xf numFmtId="0" fontId="121" fillId="90" borderId="263" xfId="22" applyFont="1" applyFill="1" applyBorder="1" applyAlignment="1">
      <alignment horizontal="center" vertical="center" wrapText="1"/>
    </xf>
    <xf numFmtId="0" fontId="102" fillId="84" borderId="263" xfId="22" applyFont="1" applyFill="1" applyBorder="1" applyAlignment="1">
      <alignment horizontal="center" vertical="center" wrapText="1"/>
    </xf>
    <xf numFmtId="0" fontId="121" fillId="117" borderId="263" xfId="22" applyFont="1" applyFill="1" applyBorder="1" applyAlignment="1">
      <alignment horizontal="center" vertical="center" wrapText="1"/>
    </xf>
    <xf numFmtId="0" fontId="102" fillId="86" borderId="263" xfId="22" applyFont="1" applyFill="1" applyBorder="1" applyAlignment="1">
      <alignment horizontal="center" vertical="center" wrapText="1"/>
    </xf>
    <xf numFmtId="0" fontId="121" fillId="60" borderId="263" xfId="22" applyFont="1" applyFill="1" applyBorder="1" applyAlignment="1">
      <alignment horizontal="center" vertical="center" wrapText="1"/>
    </xf>
    <xf numFmtId="0" fontId="102" fillId="89" borderId="263" xfId="22" applyFont="1" applyFill="1" applyBorder="1" applyAlignment="1">
      <alignment horizontal="center" vertical="center" wrapText="1"/>
    </xf>
    <xf numFmtId="0" fontId="121" fillId="118" borderId="263" xfId="22" applyFont="1" applyFill="1" applyBorder="1" applyAlignment="1">
      <alignment horizontal="center" vertical="center" wrapText="1"/>
    </xf>
    <xf numFmtId="0" fontId="121" fillId="82" borderId="263" xfId="22" applyFont="1" applyFill="1" applyBorder="1" applyAlignment="1">
      <alignment horizontal="center" vertical="center" wrapText="1"/>
    </xf>
    <xf numFmtId="0" fontId="102" fillId="80" borderId="263" xfId="22" applyFont="1" applyFill="1" applyBorder="1" applyAlignment="1">
      <alignment horizontal="center" vertical="center" wrapText="1"/>
    </xf>
    <xf numFmtId="0" fontId="102" fillId="119" borderId="263" xfId="22" applyFont="1" applyFill="1" applyBorder="1" applyAlignment="1">
      <alignment horizontal="center" vertical="center" wrapText="1"/>
    </xf>
    <xf numFmtId="0" fontId="121" fillId="81" borderId="263" xfId="22" applyFont="1" applyFill="1" applyBorder="1" applyAlignment="1">
      <alignment horizontal="center" vertical="center" wrapText="1"/>
    </xf>
    <xf numFmtId="0" fontId="102" fillId="92" borderId="263" xfId="22" applyFont="1" applyFill="1" applyBorder="1" applyAlignment="1">
      <alignment horizontal="center" vertical="center" wrapText="1"/>
    </xf>
    <xf numFmtId="0" fontId="121" fillId="107" borderId="263" xfId="22" applyFont="1" applyFill="1" applyBorder="1" applyAlignment="1">
      <alignment horizontal="center" vertical="center" wrapText="1"/>
    </xf>
    <xf numFmtId="0" fontId="121" fillId="120" borderId="263" xfId="22" applyFont="1" applyFill="1" applyBorder="1" applyAlignment="1">
      <alignment horizontal="center" vertical="center" wrapText="1"/>
    </xf>
    <xf numFmtId="0" fontId="121" fillId="83" borderId="263" xfId="22" applyFont="1" applyFill="1" applyBorder="1" applyAlignment="1">
      <alignment horizontal="center" vertical="center" wrapText="1"/>
    </xf>
    <xf numFmtId="0" fontId="121" fillId="94" borderId="263" xfId="22" applyFont="1" applyFill="1" applyBorder="1" applyAlignment="1">
      <alignment horizontal="center" vertical="center" wrapText="1"/>
    </xf>
    <xf numFmtId="0" fontId="102" fillId="121" borderId="263" xfId="22" applyFont="1" applyFill="1" applyBorder="1" applyAlignment="1">
      <alignment horizontal="center" vertical="center" wrapText="1"/>
    </xf>
    <xf numFmtId="0" fontId="102" fillId="88" borderId="263" xfId="22" applyFont="1" applyFill="1" applyBorder="1" applyAlignment="1">
      <alignment horizontal="center" vertical="center" wrapText="1"/>
    </xf>
    <xf numFmtId="0" fontId="121" fillId="64" borderId="263" xfId="22" applyFont="1" applyFill="1" applyBorder="1" applyAlignment="1">
      <alignment horizontal="center" vertical="center" wrapText="1"/>
    </xf>
    <xf numFmtId="0" fontId="102" fillId="95" borderId="263" xfId="22" applyFont="1" applyFill="1" applyBorder="1" applyAlignment="1">
      <alignment horizontal="center" vertical="center" wrapText="1"/>
    </xf>
    <xf numFmtId="0" fontId="121" fillId="66" borderId="263" xfId="22" applyFont="1" applyFill="1" applyBorder="1" applyAlignment="1">
      <alignment horizontal="center" vertical="center" wrapText="1"/>
    </xf>
    <xf numFmtId="0" fontId="121" fillId="96" borderId="263" xfId="22" applyFont="1" applyFill="1" applyBorder="1" applyAlignment="1">
      <alignment horizontal="center" vertical="center" wrapText="1"/>
    </xf>
    <xf numFmtId="0" fontId="121" fillId="109" borderId="263" xfId="22" applyFont="1" applyFill="1" applyBorder="1" applyAlignment="1">
      <alignment horizontal="center" vertical="center" wrapText="1"/>
    </xf>
    <xf numFmtId="0" fontId="102" fillId="124" borderId="263" xfId="22" applyFont="1" applyFill="1" applyBorder="1" applyAlignment="1">
      <alignment horizontal="center" vertical="center" wrapText="1"/>
    </xf>
    <xf numFmtId="0" fontId="102" fillId="97" borderId="263" xfId="22" applyFont="1" applyFill="1" applyBorder="1" applyAlignment="1">
      <alignment horizontal="center" vertical="center" wrapText="1"/>
    </xf>
    <xf numFmtId="0" fontId="121" fillId="110" borderId="263" xfId="22" applyFont="1" applyFill="1" applyBorder="1" applyAlignment="1">
      <alignment horizontal="center" vertical="center" wrapText="1"/>
    </xf>
    <xf numFmtId="0" fontId="102" fillId="125" borderId="263" xfId="22" applyFont="1" applyFill="1" applyBorder="1" applyAlignment="1">
      <alignment horizontal="center" vertical="center" wrapText="1"/>
    </xf>
    <xf numFmtId="0" fontId="121" fillId="98" borderId="263" xfId="22" applyFont="1" applyFill="1" applyBorder="1" applyAlignment="1">
      <alignment horizontal="center" vertical="center" wrapText="1"/>
    </xf>
    <xf numFmtId="0" fontId="121" fillId="111" borderId="263" xfId="22" applyFont="1" applyFill="1" applyBorder="1" applyAlignment="1">
      <alignment horizontal="center" vertical="center" wrapText="1"/>
    </xf>
    <xf numFmtId="0" fontId="18" fillId="41" borderId="265" xfId="3" applyFont="1" applyFill="1" applyBorder="1" applyAlignment="1">
      <alignment horizontal="center" vertical="center"/>
    </xf>
    <xf numFmtId="0" fontId="18" fillId="41" borderId="266" xfId="3" applyFont="1" applyFill="1" applyBorder="1" applyAlignment="1">
      <alignment horizontal="center" vertical="center"/>
    </xf>
    <xf numFmtId="0" fontId="121" fillId="112" borderId="263" xfId="22" applyFont="1" applyFill="1" applyBorder="1" applyAlignment="1">
      <alignment horizontal="center" vertical="center" wrapText="1"/>
    </xf>
    <xf numFmtId="0" fontId="102" fillId="127" borderId="263" xfId="22" applyFont="1" applyFill="1" applyBorder="1" applyAlignment="1">
      <alignment horizontal="center" vertical="center" wrapText="1"/>
    </xf>
    <xf numFmtId="0" fontId="121" fillId="113" borderId="263" xfId="22" applyFont="1" applyFill="1" applyBorder="1" applyAlignment="1">
      <alignment horizontal="center" vertical="center" wrapText="1"/>
    </xf>
    <xf numFmtId="0" fontId="102" fillId="128" borderId="263" xfId="22" applyFont="1" applyFill="1" applyBorder="1" applyAlignment="1">
      <alignment horizontal="center" vertical="center" wrapText="1"/>
    </xf>
    <xf numFmtId="0" fontId="102" fillId="87" borderId="263" xfId="22" applyFont="1" applyFill="1" applyBorder="1" applyAlignment="1">
      <alignment horizontal="center" vertical="center" wrapText="1"/>
    </xf>
    <xf numFmtId="0" fontId="121" fillId="114" borderId="263" xfId="22" applyFont="1" applyFill="1" applyBorder="1" applyAlignment="1">
      <alignment horizontal="center" vertical="center" wrapText="1"/>
    </xf>
    <xf numFmtId="0" fontId="121" fillId="115" borderId="263" xfId="22" applyFont="1" applyFill="1" applyBorder="1" applyAlignment="1">
      <alignment horizontal="center" vertical="center" wrapText="1"/>
    </xf>
    <xf numFmtId="0" fontId="121" fillId="116" borderId="263" xfId="22" applyFont="1" applyFill="1" applyBorder="1" applyAlignment="1">
      <alignment horizontal="center" vertical="center" wrapText="1"/>
    </xf>
    <xf numFmtId="0" fontId="76" fillId="8" borderId="264" xfId="2" applyFont="1" applyFill="1" applyBorder="1" applyAlignment="1" applyProtection="1">
      <alignment vertical="center"/>
      <protection hidden="1"/>
    </xf>
    <xf numFmtId="0" fontId="102" fillId="91" borderId="263" xfId="22" applyFont="1" applyFill="1" applyBorder="1" applyAlignment="1">
      <alignment horizontal="center" vertical="center" wrapText="1"/>
    </xf>
    <xf numFmtId="0" fontId="32" fillId="185" borderId="0" xfId="17" applyFont="1" applyFill="1" applyAlignment="1">
      <alignment horizontal="center" vertical="center"/>
    </xf>
    <xf numFmtId="0" fontId="25" fillId="57" borderId="269" xfId="2" applyFont="1" applyFill="1" applyBorder="1" applyAlignment="1" applyProtection="1">
      <alignment horizontal="center" vertical="center"/>
      <protection hidden="1"/>
    </xf>
    <xf numFmtId="0" fontId="17" fillId="8" borderId="0" xfId="10" applyFont="1" applyFill="1" applyAlignment="1" applyProtection="1">
      <alignment vertical="center"/>
      <protection locked="0"/>
    </xf>
    <xf numFmtId="0" fontId="40" fillId="8" borderId="0" xfId="1" applyFont="1" applyFill="1" applyAlignment="1">
      <alignment vertical="center"/>
    </xf>
    <xf numFmtId="0" fontId="4" fillId="8" borderId="0" xfId="0" applyFont="1" applyFill="1" applyAlignment="1">
      <alignment horizontal="center" vertical="center" wrapText="1"/>
    </xf>
    <xf numFmtId="0" fontId="83" fillId="8" borderId="0" xfId="0" applyFont="1" applyFill="1" applyAlignment="1">
      <alignment horizontal="left" vertical="center"/>
    </xf>
    <xf numFmtId="0" fontId="2" fillId="11" borderId="0" xfId="0" applyFont="1" applyFill="1" applyAlignment="1">
      <alignment horizontal="center" vertical="center"/>
    </xf>
    <xf numFmtId="0" fontId="20" fillId="8" borderId="0" xfId="0" applyFont="1" applyFill="1" applyAlignment="1">
      <alignment horizontal="right" vertical="center"/>
    </xf>
    <xf numFmtId="0" fontId="4" fillId="8" borderId="0" xfId="0" applyFont="1" applyFill="1" applyAlignment="1">
      <alignment horizontal="right" vertical="center"/>
    </xf>
    <xf numFmtId="0" fontId="0" fillId="13" borderId="0" xfId="0" applyFill="1"/>
    <xf numFmtId="0" fontId="28" fillId="6" borderId="199" xfId="0" applyFont="1" applyFill="1" applyBorder="1" applyAlignment="1">
      <alignment vertical="center"/>
    </xf>
    <xf numFmtId="0" fontId="68" fillId="52" borderId="0" xfId="1" applyFont="1" applyFill="1" applyAlignment="1">
      <alignment vertical="center"/>
    </xf>
    <xf numFmtId="0" fontId="347" fillId="181" borderId="0" xfId="14" applyFont="1" applyFill="1" applyAlignment="1">
      <alignment horizontal="right" vertical="center"/>
    </xf>
    <xf numFmtId="0" fontId="356" fillId="8" borderId="0" xfId="0" applyFont="1" applyFill="1" applyAlignment="1">
      <alignment vertical="center"/>
    </xf>
    <xf numFmtId="0" fontId="4" fillId="8" borderId="0" xfId="0" applyFont="1" applyFill="1" applyAlignment="1">
      <alignment horizontal="left" vertical="center" indent="1"/>
    </xf>
    <xf numFmtId="0" fontId="0" fillId="8" borderId="0" xfId="0" applyFill="1" applyAlignment="1">
      <alignment horizontal="left" vertical="center" indent="1"/>
    </xf>
    <xf numFmtId="0" fontId="347" fillId="183" borderId="0" xfId="14" applyFont="1" applyFill="1" applyAlignment="1">
      <alignment horizontal="right" vertical="center"/>
    </xf>
    <xf numFmtId="0" fontId="127" fillId="2" borderId="0" xfId="2" applyFont="1" applyFill="1" applyAlignment="1">
      <alignment horizontal="left" vertical="center"/>
    </xf>
    <xf numFmtId="0" fontId="65" fillId="77" borderId="0" xfId="31" applyFont="1" applyFill="1" applyAlignment="1">
      <alignment horizontal="center" vertical="center"/>
    </xf>
    <xf numFmtId="0" fontId="127" fillId="2" borderId="0" xfId="2" applyFont="1" applyFill="1" applyAlignment="1">
      <alignment horizontal="right" vertical="center"/>
    </xf>
    <xf numFmtId="0" fontId="1" fillId="0" borderId="0" xfId="4"/>
    <xf numFmtId="0" fontId="0" fillId="8" borderId="0" xfId="0" applyFill="1" applyAlignment="1">
      <alignment horizontal="right" vertical="center"/>
    </xf>
    <xf numFmtId="0" fontId="15" fillId="20" borderId="0" xfId="1" applyFont="1" applyFill="1" applyAlignment="1">
      <alignment horizontal="center" vertical="center"/>
    </xf>
    <xf numFmtId="0" fontId="357" fillId="11" borderId="0" xfId="1" applyFont="1" applyFill="1" applyAlignment="1">
      <alignment vertical="center"/>
    </xf>
    <xf numFmtId="0" fontId="126" fillId="77" borderId="0" xfId="27" applyFont="1" applyFill="1" applyBorder="1" applyAlignment="1">
      <alignment vertical="center"/>
    </xf>
    <xf numFmtId="0" fontId="126" fillId="8" borderId="0" xfId="11" applyFont="1" applyFill="1"/>
    <xf numFmtId="0" fontId="356" fillId="0" borderId="0" xfId="0" applyFont="1" applyAlignment="1">
      <alignment vertical="center"/>
    </xf>
    <xf numFmtId="0" fontId="1" fillId="0" borderId="0" xfId="15" applyFont="1" applyAlignment="1">
      <alignment vertical="center"/>
    </xf>
    <xf numFmtId="0" fontId="105" fillId="8" borderId="0" xfId="0" applyFont="1" applyFill="1" applyAlignment="1">
      <alignment horizontal="right" vertical="center"/>
    </xf>
    <xf numFmtId="0" fontId="4" fillId="0" borderId="0" xfId="0" applyFont="1"/>
    <xf numFmtId="0" fontId="83" fillId="9" borderId="174" xfId="0" applyFont="1" applyFill="1" applyBorder="1" applyAlignment="1">
      <alignment horizontal="center" vertical="center"/>
    </xf>
    <xf numFmtId="0" fontId="83" fillId="0" borderId="0" xfId="0" applyFont="1" applyAlignment="1">
      <alignment horizontal="right" vertical="center"/>
    </xf>
    <xf numFmtId="0" fontId="1" fillId="6" borderId="13" xfId="1" applyFill="1" applyBorder="1" applyAlignment="1">
      <alignment horizontal="center" vertical="center"/>
    </xf>
    <xf numFmtId="0" fontId="1" fillId="0" borderId="0" xfId="1" applyAlignment="1">
      <alignment horizontal="left" vertical="center"/>
    </xf>
    <xf numFmtId="0" fontId="1" fillId="0" borderId="0" xfId="1" applyAlignment="1">
      <alignment horizontal="right" vertical="center"/>
    </xf>
    <xf numFmtId="0" fontId="4" fillId="0" borderId="174" xfId="0" applyFont="1" applyBorder="1" applyAlignment="1">
      <alignment horizontal="center" vertical="center"/>
    </xf>
    <xf numFmtId="0" fontId="0" fillId="0" borderId="0" xfId="0" applyAlignment="1">
      <alignment horizontal="center" vertical="center"/>
    </xf>
    <xf numFmtId="0" fontId="1" fillId="32" borderId="271" xfId="1" applyFill="1" applyBorder="1" applyAlignment="1">
      <alignment vertical="center"/>
    </xf>
    <xf numFmtId="0" fontId="1" fillId="32" borderId="83" xfId="1" applyFill="1" applyBorder="1" applyAlignment="1">
      <alignment vertical="center"/>
    </xf>
    <xf numFmtId="0" fontId="128" fillId="0" borderId="272" xfId="1" applyFont="1" applyBorder="1" applyAlignment="1">
      <alignment horizontal="center" vertical="center"/>
    </xf>
    <xf numFmtId="0" fontId="4" fillId="32" borderId="273" xfId="0" applyFont="1" applyFill="1" applyBorder="1" applyAlignment="1">
      <alignment vertical="center"/>
    </xf>
    <xf numFmtId="0" fontId="1" fillId="32" borderId="0" xfId="1" applyFill="1" applyAlignment="1">
      <alignment vertical="center"/>
    </xf>
    <xf numFmtId="0" fontId="128" fillId="0" borderId="274" xfId="1" applyFont="1" applyBorder="1" applyAlignment="1">
      <alignment horizontal="center" vertical="center"/>
    </xf>
    <xf numFmtId="0" fontId="0" fillId="32" borderId="273" xfId="0" applyFill="1" applyBorder="1" applyAlignment="1">
      <alignment vertical="center"/>
    </xf>
    <xf numFmtId="0" fontId="1" fillId="32" borderId="275" xfId="1" applyFill="1" applyBorder="1" applyAlignment="1">
      <alignment vertical="center"/>
    </xf>
    <xf numFmtId="0" fontId="1" fillId="32" borderId="80" xfId="1" applyFill="1" applyBorder="1" applyAlignment="1">
      <alignment vertical="center"/>
    </xf>
    <xf numFmtId="0" fontId="128" fillId="0" borderId="276" xfId="1" applyFont="1" applyBorder="1" applyAlignment="1">
      <alignment horizontal="center" vertical="center"/>
    </xf>
    <xf numFmtId="0" fontId="35" fillId="0" borderId="0" xfId="0" applyFont="1" applyAlignment="1">
      <alignment vertical="center"/>
    </xf>
    <xf numFmtId="0" fontId="1" fillId="8" borderId="180" xfId="1" applyFill="1" applyBorder="1" applyAlignment="1">
      <alignment vertical="center"/>
    </xf>
    <xf numFmtId="0" fontId="1" fillId="8" borderId="177" xfId="1" applyFill="1" applyBorder="1" applyAlignment="1">
      <alignment vertical="center"/>
    </xf>
    <xf numFmtId="0" fontId="1" fillId="8" borderId="177" xfId="15" applyFont="1" applyFill="1" applyBorder="1" applyAlignment="1">
      <alignment vertical="center"/>
    </xf>
    <xf numFmtId="0" fontId="15" fillId="8" borderId="0" xfId="0" applyFont="1" applyFill="1" applyAlignment="1">
      <alignment horizontal="left" vertical="center" indent="1"/>
    </xf>
    <xf numFmtId="0" fontId="15" fillId="8" borderId="0" xfId="0" applyFont="1" applyFill="1"/>
    <xf numFmtId="0" fontId="358" fillId="8" borderId="0" xfId="7" applyFont="1" applyFill="1" applyAlignment="1">
      <alignment horizontal="center" vertical="center"/>
    </xf>
    <xf numFmtId="0" fontId="10" fillId="8" borderId="0" xfId="0" applyFont="1" applyFill="1" applyAlignment="1">
      <alignment horizontal="right" vertical="center"/>
    </xf>
    <xf numFmtId="0" fontId="10" fillId="8" borderId="0" xfId="0" applyFont="1" applyFill="1" applyAlignment="1">
      <alignment horizontal="center" vertical="center"/>
    </xf>
    <xf numFmtId="0" fontId="359" fillId="8" borderId="0" xfId="0" applyFont="1" applyFill="1" applyAlignment="1">
      <alignment horizontal="center" vertical="center"/>
    </xf>
    <xf numFmtId="0" fontId="9" fillId="8" borderId="0" xfId="0" applyFont="1" applyFill="1" applyAlignment="1">
      <alignment vertical="center"/>
    </xf>
    <xf numFmtId="0" fontId="43" fillId="8" borderId="0" xfId="0" applyFont="1" applyFill="1" applyAlignment="1">
      <alignment vertical="center"/>
    </xf>
    <xf numFmtId="0" fontId="15" fillId="8" borderId="0" xfId="0" applyFont="1" applyFill="1" applyAlignment="1">
      <alignment horizontal="left" vertical="center"/>
    </xf>
    <xf numFmtId="0" fontId="10" fillId="8" borderId="0" xfId="0" applyFont="1" applyFill="1" applyAlignment="1">
      <alignment horizontal="right" vertical="center" indent="1"/>
    </xf>
    <xf numFmtId="1" fontId="10" fillId="8" borderId="0" xfId="0" applyNumberFormat="1" applyFont="1" applyFill="1" applyAlignment="1">
      <alignment horizontal="center" vertical="center"/>
    </xf>
    <xf numFmtId="0" fontId="17" fillId="8" borderId="0" xfId="0" applyFont="1" applyFill="1" applyAlignment="1">
      <alignment horizontal="left" vertical="center"/>
    </xf>
    <xf numFmtId="0" fontId="19" fillId="20" borderId="0" xfId="0" applyFont="1" applyFill="1" applyAlignment="1">
      <alignment horizontal="center" vertical="center"/>
    </xf>
    <xf numFmtId="1" fontId="10" fillId="8" borderId="0" xfId="0" applyNumberFormat="1" applyFont="1" applyFill="1" applyAlignment="1">
      <alignment horizontal="right" vertical="center"/>
    </xf>
    <xf numFmtId="0" fontId="360" fillId="8" borderId="0" xfId="0" applyFont="1" applyFill="1" applyAlignment="1">
      <alignment horizontal="left" vertical="center"/>
    </xf>
    <xf numFmtId="0" fontId="1" fillId="8" borderId="198" xfId="1" applyFill="1" applyBorder="1" applyAlignment="1">
      <alignment vertical="center"/>
    </xf>
    <xf numFmtId="0" fontId="17" fillId="8" borderId="146" xfId="0" applyFont="1" applyFill="1" applyBorder="1"/>
    <xf numFmtId="0" fontId="0" fillId="8" borderId="206" xfId="0" applyFill="1" applyBorder="1"/>
    <xf numFmtId="0" fontId="356" fillId="8" borderId="0" xfId="1" applyFont="1" applyFill="1" applyAlignment="1">
      <alignment vertical="center"/>
    </xf>
    <xf numFmtId="0" fontId="1" fillId="8" borderId="0" xfId="1" applyFill="1" applyAlignment="1">
      <alignment horizontal="left" vertical="center"/>
    </xf>
    <xf numFmtId="0" fontId="4" fillId="8" borderId="0" xfId="1" applyFont="1" applyFill="1" applyAlignment="1">
      <alignment horizontal="left" vertical="center"/>
    </xf>
    <xf numFmtId="0" fontId="35" fillId="8" borderId="0" xfId="0" applyFont="1" applyFill="1"/>
    <xf numFmtId="0" fontId="362" fillId="8" borderId="146" xfId="0" applyFont="1" applyFill="1" applyBorder="1" applyAlignment="1">
      <alignment horizontal="center"/>
    </xf>
    <xf numFmtId="0" fontId="362" fillId="8" borderId="146" xfId="50" applyFont="1" applyFill="1" applyBorder="1" applyAlignment="1">
      <alignment horizontal="center"/>
    </xf>
    <xf numFmtId="0" fontId="362" fillId="8" borderId="277" xfId="50" applyFont="1" applyFill="1" applyBorder="1" applyAlignment="1">
      <alignment horizontal="center"/>
    </xf>
    <xf numFmtId="0" fontId="362" fillId="8" borderId="206" xfId="0" applyFont="1" applyFill="1" applyBorder="1" applyAlignment="1">
      <alignment horizontal="center"/>
    </xf>
    <xf numFmtId="0" fontId="362" fillId="8" borderId="278" xfId="50" applyFont="1" applyFill="1" applyBorder="1" applyAlignment="1">
      <alignment horizontal="center"/>
    </xf>
    <xf numFmtId="0" fontId="362" fillId="8" borderId="173" xfId="0" applyFont="1" applyFill="1" applyBorder="1" applyAlignment="1">
      <alignment horizontal="center"/>
    </xf>
    <xf numFmtId="0" fontId="102" fillId="186" borderId="260" xfId="22" applyFont="1" applyFill="1" applyBorder="1" applyAlignment="1">
      <alignment horizontal="center" vertical="center" wrapText="1"/>
    </xf>
    <xf numFmtId="0" fontId="0" fillId="0" borderId="279" xfId="0" applyBorder="1" applyAlignment="1">
      <alignment horizontal="center" vertical="center"/>
    </xf>
    <xf numFmtId="0" fontId="121" fillId="77" borderId="279" xfId="22" applyFont="1" applyFill="1" applyBorder="1" applyAlignment="1">
      <alignment horizontal="center" vertical="center" wrapText="1"/>
    </xf>
    <xf numFmtId="0" fontId="364" fillId="187" borderId="0" xfId="0" applyFont="1" applyFill="1"/>
    <xf numFmtId="0" fontId="353" fillId="0" borderId="280" xfId="50" applyFont="1" applyBorder="1" applyAlignment="1">
      <alignment horizontal="left" vertical="center" wrapText="1"/>
    </xf>
    <xf numFmtId="0" fontId="353" fillId="0" borderId="281" xfId="50" applyFont="1" applyBorder="1" applyAlignment="1">
      <alignment horizontal="left" vertical="center"/>
    </xf>
    <xf numFmtId="0" fontId="353" fillId="0" borderId="282" xfId="50" applyFont="1" applyBorder="1" applyAlignment="1">
      <alignment horizontal="center" vertical="center"/>
    </xf>
    <xf numFmtId="0" fontId="364" fillId="0" borderId="283" xfId="0" applyFont="1" applyBorder="1" applyAlignment="1">
      <alignment horizontal="center" vertical="center"/>
    </xf>
    <xf numFmtId="0" fontId="364" fillId="0" borderId="284" xfId="0" applyFont="1" applyBorder="1" applyAlignment="1">
      <alignment horizontal="center" vertical="center"/>
    </xf>
    <xf numFmtId="0" fontId="364" fillId="188" borderId="0" xfId="0" applyFont="1" applyFill="1"/>
    <xf numFmtId="0" fontId="353" fillId="0" borderId="285" xfId="50" applyFont="1" applyBorder="1" applyAlignment="1">
      <alignment horizontal="left" wrapText="1" indent="1"/>
    </xf>
    <xf numFmtId="0" fontId="353" fillId="0" borderId="286" xfId="50" applyFont="1" applyBorder="1" applyAlignment="1">
      <alignment horizontal="left" indent="1"/>
    </xf>
    <xf numFmtId="0" fontId="353" fillId="0" borderId="287" xfId="50" applyFont="1" applyBorder="1" applyAlignment="1">
      <alignment horizontal="right" indent="1"/>
    </xf>
    <xf numFmtId="0" fontId="364" fillId="0" borderId="288" xfId="0" applyFont="1" applyBorder="1" applyAlignment="1">
      <alignment horizontal="right" indent="1"/>
    </xf>
    <xf numFmtId="0" fontId="364" fillId="0" borderId="289" xfId="0" applyFont="1" applyBorder="1" applyAlignment="1">
      <alignment horizontal="right" indent="1"/>
    </xf>
    <xf numFmtId="0" fontId="364" fillId="189" borderId="0" xfId="0" applyFont="1" applyFill="1"/>
    <xf numFmtId="0" fontId="353" fillId="0" borderId="289" xfId="50" applyFont="1" applyBorder="1" applyAlignment="1">
      <alignment horizontal="left" wrapText="1" indent="1"/>
    </xf>
    <xf numFmtId="0" fontId="121" fillId="190" borderId="260" xfId="22" applyFont="1" applyFill="1" applyBorder="1" applyAlignment="1">
      <alignment horizontal="center" vertical="center" wrapText="1"/>
    </xf>
    <xf numFmtId="0" fontId="364" fillId="191" borderId="0" xfId="0" applyFont="1" applyFill="1"/>
    <xf numFmtId="0" fontId="353" fillId="0" borderId="285" xfId="50" applyFont="1" applyBorder="1" applyAlignment="1">
      <alignment horizontal="left" vertical="center" wrapText="1"/>
    </xf>
    <xf numFmtId="0" fontId="353" fillId="0" borderId="286" xfId="50" applyFont="1" applyBorder="1" applyAlignment="1">
      <alignment horizontal="left" vertical="center"/>
    </xf>
    <xf numFmtId="0" fontId="353" fillId="0" borderId="287" xfId="50" applyFont="1" applyBorder="1" applyAlignment="1">
      <alignment horizontal="center" vertical="center"/>
    </xf>
    <xf numFmtId="0" fontId="364" fillId="0" borderId="288" xfId="0" applyFont="1" applyBorder="1" applyAlignment="1">
      <alignment horizontal="center" vertical="center"/>
    </xf>
    <xf numFmtId="0" fontId="364" fillId="0" borderId="289" xfId="0" applyFont="1" applyBorder="1" applyAlignment="1">
      <alignment horizontal="center" vertical="center"/>
    </xf>
    <xf numFmtId="0" fontId="364" fillId="192" borderId="0" xfId="0" applyFont="1" applyFill="1"/>
    <xf numFmtId="0" fontId="364" fillId="193" borderId="0" xfId="0" applyFont="1" applyFill="1"/>
    <xf numFmtId="0" fontId="353" fillId="0" borderId="289" xfId="50" applyFont="1" applyBorder="1" applyAlignment="1">
      <alignment horizontal="left" indent="1"/>
    </xf>
    <xf numFmtId="0" fontId="121" fillId="12" borderId="260" xfId="22" applyFont="1" applyFill="1" applyBorder="1" applyAlignment="1">
      <alignment horizontal="center" vertical="center" wrapText="1"/>
    </xf>
    <xf numFmtId="0" fontId="364" fillId="194" borderId="0" xfId="0" applyFont="1" applyFill="1"/>
    <xf numFmtId="0" fontId="364" fillId="195" borderId="0" xfId="0" applyFont="1" applyFill="1"/>
    <xf numFmtId="0" fontId="364" fillId="196" borderId="0" xfId="0" applyFont="1" applyFill="1"/>
    <xf numFmtId="0" fontId="121" fillId="56" borderId="260" xfId="22" applyFont="1" applyFill="1" applyBorder="1" applyAlignment="1">
      <alignment horizontal="center" vertical="center" wrapText="1"/>
    </xf>
    <xf numFmtId="0" fontId="364" fillId="197" borderId="0" xfId="0" applyFont="1" applyFill="1"/>
    <xf numFmtId="0" fontId="364" fillId="198" borderId="0" xfId="0" applyFont="1" applyFill="1"/>
    <xf numFmtId="0" fontId="364" fillId="199" borderId="0" xfId="0" applyFont="1" applyFill="1"/>
    <xf numFmtId="0" fontId="121" fillId="47" borderId="263" xfId="22" applyFont="1" applyFill="1" applyBorder="1" applyAlignment="1">
      <alignment horizontal="center" vertical="center" wrapText="1"/>
    </xf>
    <xf numFmtId="0" fontId="364" fillId="200" borderId="0" xfId="0" applyFont="1" applyFill="1"/>
    <xf numFmtId="0" fontId="353" fillId="0" borderId="285" xfId="50" applyFont="1" applyBorder="1" applyAlignment="1">
      <alignment horizontal="left" vertical="center"/>
    </xf>
    <xf numFmtId="0" fontId="364" fillId="201" borderId="0" xfId="0" applyFont="1" applyFill="1"/>
    <xf numFmtId="0" fontId="364" fillId="202" borderId="0" xfId="0" applyFont="1" applyFill="1"/>
    <xf numFmtId="0" fontId="121" fillId="20" borderId="263" xfId="22" applyFont="1" applyFill="1" applyBorder="1" applyAlignment="1">
      <alignment horizontal="center" vertical="center" wrapText="1"/>
    </xf>
    <xf numFmtId="0" fontId="364" fillId="203" borderId="0" xfId="0" applyFont="1" applyFill="1"/>
    <xf numFmtId="0" fontId="364" fillId="204" borderId="0" xfId="0" applyFont="1" applyFill="1"/>
    <xf numFmtId="0" fontId="364" fillId="205" borderId="0" xfId="0" applyFont="1" applyFill="1"/>
    <xf numFmtId="0" fontId="121" fillId="45" borderId="263" xfId="22" applyFont="1" applyFill="1" applyBorder="1" applyAlignment="1">
      <alignment horizontal="center" vertical="center" wrapText="1"/>
    </xf>
    <xf numFmtId="0" fontId="364" fillId="206" borderId="0" xfId="0" applyFont="1" applyFill="1"/>
    <xf numFmtId="0" fontId="364" fillId="207" borderId="0" xfId="0" applyFont="1" applyFill="1"/>
    <xf numFmtId="0" fontId="364" fillId="208" borderId="0" xfId="0" applyFont="1" applyFill="1"/>
    <xf numFmtId="0" fontId="121" fillId="209" borderId="263" xfId="22" applyFont="1" applyFill="1" applyBorder="1" applyAlignment="1">
      <alignment horizontal="center" vertical="center" wrapText="1"/>
    </xf>
    <xf numFmtId="0" fontId="364" fillId="210" borderId="0" xfId="0" applyFont="1" applyFill="1"/>
    <xf numFmtId="0" fontId="364" fillId="211" borderId="0" xfId="0" applyFont="1" applyFill="1"/>
    <xf numFmtId="0" fontId="364" fillId="212" borderId="0" xfId="0" applyFont="1" applyFill="1"/>
    <xf numFmtId="0" fontId="102" fillId="74" borderId="263" xfId="22" applyFont="1" applyFill="1" applyBorder="1" applyAlignment="1">
      <alignment horizontal="center" vertical="center" wrapText="1"/>
    </xf>
    <xf numFmtId="0" fontId="364" fillId="213" borderId="0" xfId="0" applyFont="1" applyFill="1"/>
    <xf numFmtId="0" fontId="364" fillId="214" borderId="0" xfId="0" applyFont="1" applyFill="1"/>
    <xf numFmtId="0" fontId="364" fillId="215" borderId="0" xfId="0" applyFont="1" applyFill="1"/>
    <xf numFmtId="0" fontId="102" fillId="55" borderId="263" xfId="22" applyFont="1" applyFill="1" applyBorder="1" applyAlignment="1">
      <alignment horizontal="center" vertical="center" wrapText="1"/>
    </xf>
    <xf numFmtId="0" fontId="364" fillId="216" borderId="0" xfId="0" applyFont="1" applyFill="1"/>
    <xf numFmtId="0" fontId="364" fillId="217" borderId="0" xfId="0" applyFont="1" applyFill="1"/>
    <xf numFmtId="0" fontId="364" fillId="218" borderId="0" xfId="0" applyFont="1" applyFill="1"/>
    <xf numFmtId="0" fontId="364" fillId="219" borderId="0" xfId="0" applyFont="1" applyFill="1"/>
    <xf numFmtId="0" fontId="364" fillId="220" borderId="0" xfId="0" applyFont="1" applyFill="1"/>
    <xf numFmtId="0" fontId="353" fillId="0" borderId="285" xfId="50" applyFont="1" applyBorder="1" applyAlignment="1">
      <alignment horizontal="left" indent="1"/>
    </xf>
    <xf numFmtId="0" fontId="364" fillId="221" borderId="0" xfId="0" applyFont="1" applyFill="1"/>
    <xf numFmtId="0" fontId="364" fillId="222" borderId="0" xfId="0" applyFont="1" applyFill="1"/>
    <xf numFmtId="0" fontId="364" fillId="223" borderId="0" xfId="0" applyFont="1" applyFill="1"/>
    <xf numFmtId="0" fontId="364" fillId="224" borderId="0" xfId="0" applyFont="1" applyFill="1"/>
    <xf numFmtId="0" fontId="364" fillId="225" borderId="0" xfId="0" applyFont="1" applyFill="1"/>
    <xf numFmtId="0" fontId="364" fillId="226" borderId="0" xfId="0" applyFont="1" applyFill="1"/>
    <xf numFmtId="0" fontId="364" fillId="227" borderId="0" xfId="0" applyFont="1" applyFill="1"/>
    <xf numFmtId="0" fontId="364" fillId="228" borderId="0" xfId="0" applyFont="1" applyFill="1"/>
    <xf numFmtId="0" fontId="364" fillId="229" borderId="0" xfId="0" applyFont="1" applyFill="1"/>
    <xf numFmtId="0" fontId="364" fillId="230" borderId="0" xfId="0" applyFont="1" applyFill="1"/>
    <xf numFmtId="0" fontId="364" fillId="231" borderId="0" xfId="0" applyFont="1" applyFill="1"/>
    <xf numFmtId="0" fontId="364" fillId="232" borderId="0" xfId="0" applyFont="1" applyFill="1"/>
    <xf numFmtId="0" fontId="364" fillId="233" borderId="0" xfId="0" applyFont="1" applyFill="1"/>
    <xf numFmtId="0" fontId="364" fillId="234" borderId="0" xfId="0" applyFont="1" applyFill="1"/>
    <xf numFmtId="0" fontId="364" fillId="235" borderId="0" xfId="0" applyFont="1" applyFill="1"/>
    <xf numFmtId="0" fontId="364" fillId="236" borderId="0" xfId="0" applyFont="1" applyFill="1"/>
    <xf numFmtId="0" fontId="364" fillId="237" borderId="0" xfId="0" applyFont="1" applyFill="1"/>
    <xf numFmtId="0" fontId="364" fillId="238" borderId="0" xfId="0" applyFont="1" applyFill="1"/>
    <xf numFmtId="0" fontId="364" fillId="239" borderId="0" xfId="0" applyFont="1" applyFill="1"/>
    <xf numFmtId="0" fontId="364" fillId="240" borderId="0" xfId="0" applyFont="1" applyFill="1"/>
    <xf numFmtId="0" fontId="364" fillId="241" borderId="0" xfId="0" applyFont="1" applyFill="1"/>
    <xf numFmtId="0" fontId="364" fillId="242" borderId="0" xfId="0" applyFont="1" applyFill="1"/>
    <xf numFmtId="0" fontId="121" fillId="21" borderId="263" xfId="22" applyFont="1" applyFill="1" applyBorder="1" applyAlignment="1">
      <alignment horizontal="center" vertical="center" wrapText="1"/>
    </xf>
    <xf numFmtId="0" fontId="364" fillId="243" borderId="0" xfId="0" applyFont="1" applyFill="1"/>
    <xf numFmtId="0" fontId="364" fillId="244" borderId="0" xfId="0" applyFont="1" applyFill="1"/>
    <xf numFmtId="0" fontId="364" fillId="245" borderId="0" xfId="0" applyFont="1" applyFill="1"/>
    <xf numFmtId="0" fontId="364" fillId="246" borderId="0" xfId="0" applyFont="1" applyFill="1"/>
    <xf numFmtId="0" fontId="364" fillId="247" borderId="0" xfId="0" applyFont="1" applyFill="1"/>
    <xf numFmtId="0" fontId="364" fillId="248" borderId="0" xfId="0" applyFont="1" applyFill="1"/>
    <xf numFmtId="0" fontId="364" fillId="249" borderId="0" xfId="0" applyFont="1" applyFill="1"/>
    <xf numFmtId="0" fontId="364" fillId="250" borderId="0" xfId="0" applyFont="1" applyFill="1"/>
    <xf numFmtId="0" fontId="364" fillId="251" borderId="0" xfId="0" applyFont="1" applyFill="1"/>
    <xf numFmtId="0" fontId="121" fillId="53" borderId="263" xfId="22" applyFont="1" applyFill="1" applyBorder="1" applyAlignment="1">
      <alignment horizontal="center" vertical="center" wrapText="1"/>
    </xf>
    <xf numFmtId="0" fontId="364" fillId="252" borderId="0" xfId="0" applyFont="1" applyFill="1"/>
    <xf numFmtId="0" fontId="364" fillId="253" borderId="0" xfId="0" applyFont="1" applyFill="1"/>
    <xf numFmtId="0" fontId="364" fillId="254" borderId="0" xfId="0" applyFont="1" applyFill="1"/>
    <xf numFmtId="0" fontId="364" fillId="255" borderId="0" xfId="0" applyFont="1" applyFill="1"/>
    <xf numFmtId="0" fontId="364" fillId="256" borderId="0" xfId="0" applyFont="1" applyFill="1"/>
    <xf numFmtId="0" fontId="364" fillId="257" borderId="0" xfId="0" applyFont="1" applyFill="1"/>
    <xf numFmtId="0" fontId="364" fillId="258" borderId="0" xfId="0" applyFont="1" applyFill="1"/>
    <xf numFmtId="0" fontId="364" fillId="259" borderId="0" xfId="0" applyFont="1" applyFill="1"/>
    <xf numFmtId="0" fontId="364" fillId="260" borderId="0" xfId="0" applyFont="1" applyFill="1"/>
    <xf numFmtId="0" fontId="364" fillId="261" borderId="0" xfId="0" applyFont="1" applyFill="1"/>
    <xf numFmtId="0" fontId="364" fillId="262" borderId="0" xfId="0" applyFont="1" applyFill="1"/>
    <xf numFmtId="0" fontId="364" fillId="263" borderId="0" xfId="0" applyFont="1" applyFill="1"/>
    <xf numFmtId="0" fontId="364" fillId="264" borderId="0" xfId="0" applyFont="1" applyFill="1"/>
    <xf numFmtId="0" fontId="364" fillId="265" borderId="0" xfId="0" applyFont="1" applyFill="1"/>
    <xf numFmtId="0" fontId="364" fillId="266" borderId="0" xfId="0" applyFont="1" applyFill="1"/>
    <xf numFmtId="0" fontId="364" fillId="267" borderId="0" xfId="0" applyFont="1" applyFill="1"/>
    <xf numFmtId="0" fontId="364" fillId="268" borderId="0" xfId="0" applyFont="1" applyFill="1"/>
    <xf numFmtId="0" fontId="364" fillId="269" borderId="0" xfId="0" applyFont="1" applyFill="1"/>
    <xf numFmtId="0" fontId="364" fillId="270" borderId="0" xfId="0" applyFont="1" applyFill="1"/>
    <xf numFmtId="0" fontId="364" fillId="271" borderId="0" xfId="0" applyFont="1" applyFill="1"/>
    <xf numFmtId="0" fontId="364" fillId="272" borderId="0" xfId="0" applyFont="1" applyFill="1"/>
    <xf numFmtId="0" fontId="364" fillId="273" borderId="0" xfId="0" applyFont="1" applyFill="1"/>
    <xf numFmtId="0" fontId="364" fillId="274" borderId="0" xfId="0" applyFont="1" applyFill="1"/>
    <xf numFmtId="0" fontId="364" fillId="275" borderId="0" xfId="0" applyFont="1" applyFill="1"/>
    <xf numFmtId="0" fontId="105" fillId="0" borderId="0" xfId="0" applyFont="1"/>
    <xf numFmtId="0" fontId="364" fillId="276" borderId="0" xfId="0" applyFont="1" applyFill="1"/>
    <xf numFmtId="0" fontId="364" fillId="20" borderId="0" xfId="0" applyFont="1" applyFill="1"/>
    <xf numFmtId="0" fontId="364" fillId="277" borderId="0" xfId="0" applyFont="1" applyFill="1"/>
    <xf numFmtId="0" fontId="365" fillId="0" borderId="0" xfId="11" applyFont="1"/>
    <xf numFmtId="0" fontId="364" fillId="278" borderId="0" xfId="0" applyFont="1" applyFill="1"/>
    <xf numFmtId="0" fontId="364" fillId="279" borderId="0" xfId="0" applyFont="1" applyFill="1"/>
    <xf numFmtId="0" fontId="364" fillId="280" borderId="0" xfId="0" applyFont="1" applyFill="1"/>
    <xf numFmtId="0" fontId="364" fillId="281" borderId="0" xfId="0" applyFont="1" applyFill="1"/>
    <xf numFmtId="0" fontId="364" fillId="282" borderId="0" xfId="0" applyFont="1" applyFill="1"/>
    <xf numFmtId="0" fontId="364" fillId="283" borderId="0" xfId="0" applyFont="1" applyFill="1"/>
    <xf numFmtId="0" fontId="351" fillId="186" borderId="0" xfId="0" applyFont="1" applyFill="1" applyAlignment="1">
      <alignment horizontal="center" vertical="center" wrapText="1"/>
    </xf>
    <xf numFmtId="0" fontId="351" fillId="284" borderId="0" xfId="0" applyFont="1" applyFill="1" applyAlignment="1">
      <alignment horizontal="center" vertical="center" wrapText="1"/>
    </xf>
    <xf numFmtId="0" fontId="351" fillId="285" borderId="0" xfId="0" applyFont="1" applyFill="1" applyAlignment="1">
      <alignment horizontal="center" vertical="center" wrapText="1"/>
    </xf>
    <xf numFmtId="0" fontId="351" fillId="286" borderId="0" xfId="0" applyFont="1" applyFill="1" applyAlignment="1">
      <alignment horizontal="center" vertical="center" wrapText="1"/>
    </xf>
    <xf numFmtId="0" fontId="351" fillId="287" borderId="0" xfId="0" applyFont="1" applyFill="1" applyAlignment="1">
      <alignment horizontal="center" vertical="center" wrapText="1"/>
    </xf>
    <xf numFmtId="0" fontId="351" fillId="288" borderId="0" xfId="0" applyFont="1" applyFill="1" applyAlignment="1">
      <alignment horizontal="center" vertical="center" wrapText="1"/>
    </xf>
    <xf numFmtId="0" fontId="351" fillId="289" borderId="0" xfId="0" applyFont="1" applyFill="1" applyAlignment="1">
      <alignment horizontal="center" vertical="center" wrapText="1"/>
    </xf>
    <xf numFmtId="0" fontId="351" fillId="290" borderId="0" xfId="0" applyFont="1" applyFill="1" applyAlignment="1">
      <alignment horizontal="center" vertical="center" wrapText="1"/>
    </xf>
    <xf numFmtId="0" fontId="351" fillId="47" borderId="0" xfId="0" applyFont="1" applyFill="1" applyAlignment="1">
      <alignment horizontal="center" vertical="center" wrapText="1"/>
    </xf>
    <xf numFmtId="0" fontId="364" fillId="291" borderId="0" xfId="0" applyFont="1" applyFill="1"/>
    <xf numFmtId="0" fontId="364" fillId="292" borderId="0" xfId="0" applyFont="1" applyFill="1"/>
    <xf numFmtId="0" fontId="364" fillId="293" borderId="0" xfId="0" applyFont="1" applyFill="1"/>
    <xf numFmtId="0" fontId="351" fillId="294" borderId="0" xfId="0" applyFont="1" applyFill="1" applyAlignment="1">
      <alignment horizontal="center" vertical="center" wrapText="1"/>
    </xf>
    <xf numFmtId="0" fontId="351" fillId="295" borderId="0" xfId="0" applyFont="1" applyFill="1" applyAlignment="1">
      <alignment horizontal="center" vertical="center" wrapText="1"/>
    </xf>
    <xf numFmtId="0" fontId="351" fillId="296" borderId="0" xfId="0" applyFont="1" applyFill="1" applyAlignment="1">
      <alignment horizontal="center" vertical="center" wrapText="1"/>
    </xf>
    <xf numFmtId="0" fontId="351" fillId="297" borderId="0" xfId="0" applyFont="1" applyFill="1" applyAlignment="1">
      <alignment horizontal="center" vertical="center" wrapText="1"/>
    </xf>
    <xf numFmtId="0" fontId="351" fillId="298" borderId="0" xfId="0" applyFont="1" applyFill="1" applyAlignment="1">
      <alignment horizontal="center" vertical="center" wrapText="1"/>
    </xf>
    <xf numFmtId="0" fontId="351" fillId="299" borderId="0" xfId="0" applyFont="1" applyFill="1" applyAlignment="1">
      <alignment horizontal="center" vertical="center" wrapText="1"/>
    </xf>
    <xf numFmtId="0" fontId="351" fillId="300" borderId="0" xfId="0" applyFont="1" applyFill="1" applyAlignment="1">
      <alignment horizontal="center" vertical="center" wrapText="1"/>
    </xf>
    <xf numFmtId="0" fontId="351" fillId="301" borderId="0" xfId="0" applyFont="1" applyFill="1" applyAlignment="1">
      <alignment horizontal="center" vertical="center" wrapText="1"/>
    </xf>
    <xf numFmtId="0" fontId="351" fillId="302" borderId="0" xfId="0" applyFont="1" applyFill="1" applyAlignment="1">
      <alignment horizontal="center" vertical="center" wrapText="1"/>
    </xf>
    <xf numFmtId="0" fontId="364" fillId="303" borderId="0" xfId="0" applyFont="1" applyFill="1"/>
    <xf numFmtId="0" fontId="364" fillId="304" borderId="0" xfId="0" applyFont="1" applyFill="1"/>
    <xf numFmtId="0" fontId="364" fillId="305" borderId="0" xfId="0" applyFont="1" applyFill="1"/>
    <xf numFmtId="0" fontId="351" fillId="306" borderId="0" xfId="0" applyFont="1" applyFill="1" applyAlignment="1">
      <alignment horizontal="center" vertical="center" wrapText="1"/>
    </xf>
    <xf numFmtId="0" fontId="351" fillId="307" borderId="0" xfId="0" applyFont="1" applyFill="1" applyAlignment="1">
      <alignment horizontal="center" vertical="center" wrapText="1"/>
    </xf>
    <xf numFmtId="0" fontId="351" fillId="308" borderId="0" xfId="0" applyFont="1" applyFill="1" applyAlignment="1">
      <alignment horizontal="center" vertical="center" wrapText="1"/>
    </xf>
    <xf numFmtId="0" fontId="351" fillId="309" borderId="0" xfId="0" applyFont="1" applyFill="1" applyAlignment="1">
      <alignment horizontal="center" vertical="center" wrapText="1"/>
    </xf>
    <xf numFmtId="0" fontId="351" fillId="310" borderId="0" xfId="0" applyFont="1" applyFill="1" applyAlignment="1">
      <alignment horizontal="center" vertical="center" wrapText="1"/>
    </xf>
    <xf numFmtId="0" fontId="351" fillId="311" borderId="0" xfId="0" applyFont="1" applyFill="1" applyAlignment="1">
      <alignment horizontal="center" vertical="center" wrapText="1"/>
    </xf>
    <xf numFmtId="0" fontId="351" fillId="312" borderId="0" xfId="0" applyFont="1" applyFill="1" applyAlignment="1">
      <alignment horizontal="center" vertical="center" wrapText="1"/>
    </xf>
    <xf numFmtId="0" fontId="351" fillId="313" borderId="0" xfId="0" applyFont="1" applyFill="1" applyAlignment="1">
      <alignment horizontal="center" vertical="center" wrapText="1"/>
    </xf>
    <xf numFmtId="0" fontId="351" fillId="314" borderId="0" xfId="0" applyFont="1" applyFill="1" applyAlignment="1">
      <alignment horizontal="center" vertical="center" wrapText="1"/>
    </xf>
    <xf numFmtId="0" fontId="364" fillId="315" borderId="0" xfId="0" applyFont="1" applyFill="1"/>
    <xf numFmtId="0" fontId="364" fillId="316" borderId="0" xfId="0" applyFont="1" applyFill="1"/>
    <xf numFmtId="0" fontId="364" fillId="317" borderId="0" xfId="0" applyFont="1" applyFill="1"/>
    <xf numFmtId="0" fontId="351" fillId="318" borderId="0" xfId="0" applyFont="1" applyFill="1" applyAlignment="1">
      <alignment horizontal="center" vertical="center" wrapText="1"/>
    </xf>
    <xf numFmtId="0" fontId="351" fillId="319" borderId="0" xfId="0" applyFont="1" applyFill="1" applyAlignment="1">
      <alignment horizontal="center" vertical="center" wrapText="1"/>
    </xf>
    <xf numFmtId="0" fontId="351" fillId="320" borderId="0" xfId="0" applyFont="1" applyFill="1" applyAlignment="1">
      <alignment horizontal="center" vertical="center" wrapText="1"/>
    </xf>
    <xf numFmtId="0" fontId="351" fillId="321" borderId="0" xfId="0" applyFont="1" applyFill="1" applyAlignment="1">
      <alignment horizontal="center" vertical="center" wrapText="1"/>
    </xf>
    <xf numFmtId="0" fontId="351" fillId="322" borderId="0" xfId="0" applyFont="1" applyFill="1" applyAlignment="1">
      <alignment horizontal="center" vertical="center" wrapText="1"/>
    </xf>
    <xf numFmtId="0" fontId="351" fillId="323" borderId="0" xfId="0" applyFont="1" applyFill="1" applyAlignment="1">
      <alignment horizontal="center" vertical="center" wrapText="1"/>
    </xf>
    <xf numFmtId="0" fontId="351" fillId="324" borderId="0" xfId="0" applyFont="1" applyFill="1" applyAlignment="1">
      <alignment horizontal="center" vertical="center" wrapText="1"/>
    </xf>
    <xf numFmtId="0" fontId="351" fillId="325" borderId="0" xfId="0" applyFont="1" applyFill="1" applyAlignment="1">
      <alignment horizontal="center" vertical="center" wrapText="1"/>
    </xf>
    <xf numFmtId="0" fontId="351" fillId="326" borderId="0" xfId="0" applyFont="1" applyFill="1" applyAlignment="1">
      <alignment horizontal="center" vertical="center" wrapText="1"/>
    </xf>
    <xf numFmtId="0" fontId="364" fillId="327" borderId="0" xfId="0" applyFont="1" applyFill="1"/>
    <xf numFmtId="0" fontId="364" fillId="328" borderId="0" xfId="0" applyFont="1" applyFill="1"/>
    <xf numFmtId="0" fontId="364" fillId="329" borderId="0" xfId="0" applyFont="1" applyFill="1"/>
    <xf numFmtId="0" fontId="351" fillId="55" borderId="0" xfId="0" applyFont="1" applyFill="1" applyAlignment="1">
      <alignment horizontal="center" vertical="center" wrapText="1"/>
    </xf>
    <xf numFmtId="0" fontId="351" fillId="330" borderId="0" xfId="0" applyFont="1" applyFill="1" applyAlignment="1">
      <alignment horizontal="center" vertical="center" wrapText="1"/>
    </xf>
    <xf numFmtId="0" fontId="351" fillId="331" borderId="0" xfId="0" applyFont="1" applyFill="1" applyAlignment="1">
      <alignment horizontal="center" vertical="center" wrapText="1"/>
    </xf>
    <xf numFmtId="0" fontId="351" fillId="332" borderId="0" xfId="0" applyFont="1" applyFill="1" applyAlignment="1">
      <alignment horizontal="center" vertical="center" wrapText="1"/>
    </xf>
    <xf numFmtId="0" fontId="351" fillId="333" borderId="0" xfId="0" applyFont="1" applyFill="1" applyAlignment="1">
      <alignment horizontal="center" vertical="center" wrapText="1"/>
    </xf>
    <xf numFmtId="0" fontId="351" fillId="334" borderId="0" xfId="0" applyFont="1" applyFill="1" applyAlignment="1">
      <alignment horizontal="center" vertical="center" wrapText="1"/>
    </xf>
    <xf numFmtId="0" fontId="351" fillId="335" borderId="0" xfId="0" applyFont="1" applyFill="1" applyAlignment="1">
      <alignment horizontal="center" vertical="center" wrapText="1"/>
    </xf>
    <xf numFmtId="0" fontId="351" fillId="336" borderId="0" xfId="0" applyFont="1" applyFill="1" applyAlignment="1">
      <alignment horizontal="center" vertical="center" wrapText="1"/>
    </xf>
    <xf numFmtId="0" fontId="351" fillId="337" borderId="0" xfId="0" applyFont="1" applyFill="1" applyAlignment="1">
      <alignment horizontal="center" vertical="center" wrapText="1"/>
    </xf>
    <xf numFmtId="0" fontId="364" fillId="48" borderId="0" xfId="0" applyFont="1" applyFill="1"/>
    <xf numFmtId="0" fontId="364" fillId="338" borderId="0" xfId="0" applyFont="1" applyFill="1"/>
    <xf numFmtId="0" fontId="364" fillId="339" borderId="0" xfId="0" applyFont="1" applyFill="1"/>
    <xf numFmtId="0" fontId="351" fillId="340" borderId="0" xfId="0" applyFont="1" applyFill="1" applyAlignment="1">
      <alignment horizontal="center" vertical="center" wrapText="1"/>
    </xf>
    <xf numFmtId="0" fontId="351" fillId="341" borderId="0" xfId="0" applyFont="1" applyFill="1" applyAlignment="1">
      <alignment horizontal="center" vertical="center" wrapText="1"/>
    </xf>
    <xf numFmtId="0" fontId="351" fillId="342" borderId="0" xfId="0" applyFont="1" applyFill="1" applyAlignment="1">
      <alignment horizontal="center" vertical="center" wrapText="1"/>
    </xf>
    <xf numFmtId="0" fontId="351" fillId="343" borderId="0" xfId="0" applyFont="1" applyFill="1" applyAlignment="1">
      <alignment horizontal="center" vertical="center" wrapText="1"/>
    </xf>
    <xf numFmtId="0" fontId="351" fillId="344" borderId="0" xfId="0" applyFont="1" applyFill="1" applyAlignment="1">
      <alignment horizontal="center" vertical="center" wrapText="1"/>
    </xf>
    <xf numFmtId="0" fontId="351" fillId="345" borderId="0" xfId="0" applyFont="1" applyFill="1" applyAlignment="1">
      <alignment horizontal="center" vertical="center" wrapText="1"/>
    </xf>
    <xf numFmtId="0" fontId="351" fillId="346" borderId="0" xfId="0" applyFont="1" applyFill="1" applyAlignment="1">
      <alignment horizontal="center" vertical="center" wrapText="1"/>
    </xf>
    <xf numFmtId="0" fontId="351" fillId="347" borderId="0" xfId="0" applyFont="1" applyFill="1" applyAlignment="1">
      <alignment horizontal="center" vertical="center" wrapText="1"/>
    </xf>
    <xf numFmtId="0" fontId="351" fillId="348" borderId="0" xfId="0" applyFont="1" applyFill="1" applyAlignment="1">
      <alignment horizontal="center" vertical="center" wrapText="1"/>
    </xf>
    <xf numFmtId="0" fontId="364" fillId="349" borderId="0" xfId="0" applyFont="1" applyFill="1"/>
    <xf numFmtId="0" fontId="364" fillId="350" borderId="0" xfId="0" applyFont="1" applyFill="1"/>
    <xf numFmtId="0" fontId="364" fillId="351" borderId="0" xfId="0" applyFont="1" applyFill="1"/>
    <xf numFmtId="0" fontId="351" fillId="352" borderId="0" xfId="0" applyFont="1" applyFill="1" applyAlignment="1">
      <alignment horizontal="center" vertical="center" wrapText="1"/>
    </xf>
    <xf numFmtId="0" fontId="351" fillId="353" borderId="0" xfId="0" applyFont="1" applyFill="1" applyAlignment="1">
      <alignment horizontal="center" vertical="center" wrapText="1"/>
    </xf>
    <xf numFmtId="0" fontId="351" fillId="354" borderId="0" xfId="0" applyFont="1" applyFill="1" applyAlignment="1">
      <alignment horizontal="center" vertical="center" wrapText="1"/>
    </xf>
    <xf numFmtId="0" fontId="351" fillId="355" borderId="0" xfId="0" applyFont="1" applyFill="1" applyAlignment="1">
      <alignment horizontal="center" vertical="center" wrapText="1"/>
    </xf>
    <xf numFmtId="0" fontId="351" fillId="356" borderId="0" xfId="0" applyFont="1" applyFill="1" applyAlignment="1">
      <alignment horizontal="center" vertical="center" wrapText="1"/>
    </xf>
    <xf numFmtId="0" fontId="351" fillId="357" borderId="0" xfId="0" applyFont="1" applyFill="1" applyAlignment="1">
      <alignment horizontal="center" vertical="center" wrapText="1"/>
    </xf>
    <xf numFmtId="0" fontId="351" fillId="358" borderId="0" xfId="0" applyFont="1" applyFill="1" applyAlignment="1">
      <alignment horizontal="center" vertical="center" wrapText="1"/>
    </xf>
    <xf numFmtId="0" fontId="351" fillId="359" borderId="0" xfId="0" applyFont="1" applyFill="1" applyAlignment="1">
      <alignment horizontal="center" vertical="center" wrapText="1"/>
    </xf>
    <xf numFmtId="0" fontId="351" fillId="360" borderId="0" xfId="0" applyFont="1" applyFill="1" applyAlignment="1">
      <alignment horizontal="center" vertical="center" wrapText="1"/>
    </xf>
    <xf numFmtId="0" fontId="364" fillId="361" borderId="0" xfId="0" applyFont="1" applyFill="1"/>
    <xf numFmtId="0" fontId="364" fillId="362" borderId="0" xfId="0" applyFont="1" applyFill="1"/>
    <xf numFmtId="0" fontId="364" fillId="363" borderId="0" xfId="0" applyFont="1" applyFill="1"/>
    <xf numFmtId="0" fontId="351" fillId="364" borderId="0" xfId="0" applyFont="1" applyFill="1" applyAlignment="1">
      <alignment horizontal="center" vertical="center" wrapText="1"/>
    </xf>
    <xf numFmtId="0" fontId="351" fillId="365" borderId="0" xfId="0" applyFont="1" applyFill="1" applyAlignment="1">
      <alignment horizontal="center" vertical="center" wrapText="1"/>
    </xf>
    <xf numFmtId="0" fontId="351" fillId="366" borderId="0" xfId="0" applyFont="1" applyFill="1" applyAlignment="1">
      <alignment horizontal="center" vertical="center" wrapText="1"/>
    </xf>
    <xf numFmtId="0" fontId="351" fillId="367" borderId="0" xfId="0" applyFont="1" applyFill="1" applyAlignment="1">
      <alignment horizontal="center" vertical="center" wrapText="1"/>
    </xf>
    <xf numFmtId="0" fontId="351" fillId="368" borderId="0" xfId="0" applyFont="1" applyFill="1" applyAlignment="1">
      <alignment horizontal="center" vertical="center" wrapText="1"/>
    </xf>
    <xf numFmtId="0" fontId="351" fillId="369" borderId="0" xfId="0" applyFont="1" applyFill="1" applyAlignment="1">
      <alignment horizontal="center" vertical="center" wrapText="1"/>
    </xf>
    <xf numFmtId="0" fontId="351" fillId="370" borderId="0" xfId="0" applyFont="1" applyFill="1" applyAlignment="1">
      <alignment horizontal="center" vertical="center" wrapText="1"/>
    </xf>
    <xf numFmtId="0" fontId="351" fillId="371" borderId="0" xfId="0" applyFont="1" applyFill="1" applyAlignment="1">
      <alignment horizontal="center" vertical="center" wrapText="1"/>
    </xf>
    <xf numFmtId="0" fontId="0" fillId="372" borderId="0" xfId="0" applyFill="1" applyAlignment="1">
      <alignment horizontal="center" vertical="center" wrapText="1"/>
    </xf>
    <xf numFmtId="0" fontId="364" fillId="373" borderId="0" xfId="0" applyFont="1" applyFill="1"/>
    <xf numFmtId="0" fontId="364" fillId="374" borderId="0" xfId="0" applyFont="1" applyFill="1"/>
    <xf numFmtId="0" fontId="364" fillId="375" borderId="0" xfId="0" applyFont="1" applyFill="1"/>
    <xf numFmtId="0" fontId="351" fillId="56" borderId="0" xfId="0" applyFont="1" applyFill="1" applyAlignment="1">
      <alignment horizontal="center" vertical="center" wrapText="1"/>
    </xf>
    <xf numFmtId="0" fontId="351" fillId="376" borderId="0" xfId="0" applyFont="1" applyFill="1" applyAlignment="1">
      <alignment horizontal="center" vertical="center" wrapText="1"/>
    </xf>
    <xf numFmtId="0" fontId="351" fillId="377" borderId="0" xfId="0" applyFont="1" applyFill="1" applyAlignment="1">
      <alignment horizontal="center" vertical="center" wrapText="1"/>
    </xf>
    <xf numFmtId="0" fontId="351" fillId="378" borderId="0" xfId="0" applyFont="1" applyFill="1" applyAlignment="1">
      <alignment horizontal="center" vertical="center" wrapText="1"/>
    </xf>
    <xf numFmtId="0" fontId="351" fillId="379" borderId="0" xfId="0" applyFont="1" applyFill="1" applyAlignment="1">
      <alignment horizontal="center" vertical="center" wrapText="1"/>
    </xf>
    <xf numFmtId="0" fontId="351" fillId="380" borderId="0" xfId="0" applyFont="1" applyFill="1" applyAlignment="1">
      <alignment horizontal="center" vertical="center" wrapText="1"/>
    </xf>
    <xf numFmtId="0" fontId="351" fillId="381" borderId="0" xfId="0" applyFont="1" applyFill="1" applyAlignment="1">
      <alignment horizontal="center" vertical="center" wrapText="1"/>
    </xf>
    <xf numFmtId="0" fontId="0" fillId="382" borderId="0" xfId="0" applyFill="1" applyAlignment="1">
      <alignment horizontal="center" vertical="center" wrapText="1"/>
    </xf>
    <xf numFmtId="0" fontId="0" fillId="209" borderId="0" xfId="0" applyFill="1" applyAlignment="1">
      <alignment horizontal="center" vertical="center" wrapText="1"/>
    </xf>
    <xf numFmtId="0" fontId="364" fillId="383" borderId="0" xfId="0" applyFont="1" applyFill="1"/>
    <xf numFmtId="0" fontId="364" fillId="384" borderId="0" xfId="0" applyFont="1" applyFill="1"/>
    <xf numFmtId="0" fontId="364" fillId="385" borderId="0" xfId="0" applyFont="1" applyFill="1"/>
    <xf numFmtId="0" fontId="351" fillId="386" borderId="0" xfId="0" applyFont="1" applyFill="1" applyAlignment="1">
      <alignment horizontal="center" vertical="center" wrapText="1"/>
    </xf>
    <xf numFmtId="0" fontId="351" fillId="387" borderId="0" xfId="0" applyFont="1" applyFill="1" applyAlignment="1">
      <alignment horizontal="center" vertical="center" wrapText="1"/>
    </xf>
    <xf numFmtId="0" fontId="351" fillId="388" borderId="0" xfId="0" applyFont="1" applyFill="1" applyAlignment="1">
      <alignment horizontal="center" vertical="center" wrapText="1"/>
    </xf>
    <xf numFmtId="0" fontId="351" fillId="389" borderId="0" xfId="0" applyFont="1" applyFill="1" applyAlignment="1">
      <alignment horizontal="center" vertical="center" wrapText="1"/>
    </xf>
    <xf numFmtId="0" fontId="351" fillId="390" borderId="0" xfId="0" applyFont="1" applyFill="1" applyAlignment="1">
      <alignment horizontal="center" vertical="center" wrapText="1"/>
    </xf>
    <xf numFmtId="0" fontId="351" fillId="391" borderId="0" xfId="0" applyFont="1" applyFill="1" applyAlignment="1">
      <alignment horizontal="center" vertical="center" wrapText="1"/>
    </xf>
    <xf numFmtId="0" fontId="351" fillId="392" borderId="0" xfId="0" applyFont="1" applyFill="1" applyAlignment="1">
      <alignment horizontal="center" vertical="center" wrapText="1"/>
    </xf>
    <xf numFmtId="0" fontId="351" fillId="393" borderId="0" xfId="0" applyFont="1" applyFill="1" applyAlignment="1">
      <alignment horizontal="center" vertical="center" wrapText="1"/>
    </xf>
    <xf numFmtId="0" fontId="351" fillId="394" borderId="0" xfId="0" applyFont="1" applyFill="1" applyAlignment="1">
      <alignment horizontal="center" vertical="center" wrapText="1"/>
    </xf>
    <xf numFmtId="0" fontId="364" fillId="395" borderId="0" xfId="0" applyFont="1" applyFill="1"/>
    <xf numFmtId="0" fontId="364" fillId="396" borderId="0" xfId="0" applyFont="1" applyFill="1"/>
    <xf numFmtId="0" fontId="351" fillId="397" borderId="0" xfId="0" applyFont="1" applyFill="1" applyAlignment="1">
      <alignment horizontal="center" vertical="center" wrapText="1"/>
    </xf>
    <xf numFmtId="0" fontId="351" fillId="398" borderId="0" xfId="0" applyFont="1" applyFill="1" applyAlignment="1">
      <alignment horizontal="center" vertical="center" wrapText="1"/>
    </xf>
    <xf numFmtId="0" fontId="351" fillId="399" borderId="0" xfId="0" applyFont="1" applyFill="1" applyAlignment="1">
      <alignment horizontal="center" vertical="center" wrapText="1"/>
    </xf>
    <xf numFmtId="0" fontId="351" fillId="400" borderId="0" xfId="0" applyFont="1" applyFill="1" applyAlignment="1">
      <alignment horizontal="center" vertical="center" wrapText="1"/>
    </xf>
    <xf numFmtId="0" fontId="351" fillId="401" borderId="0" xfId="0" applyFont="1" applyFill="1" applyAlignment="1">
      <alignment horizontal="center" vertical="center" wrapText="1"/>
    </xf>
    <xf numFmtId="0" fontId="351" fillId="402" borderId="0" xfId="0" applyFont="1" applyFill="1" applyAlignment="1">
      <alignment horizontal="center" vertical="center" wrapText="1"/>
    </xf>
    <xf numFmtId="0" fontId="351" fillId="403" borderId="0" xfId="0" applyFont="1" applyFill="1" applyAlignment="1">
      <alignment horizontal="center" vertical="center" wrapText="1"/>
    </xf>
    <xf numFmtId="0" fontId="351" fillId="404" borderId="0" xfId="0" applyFont="1" applyFill="1" applyAlignment="1">
      <alignment horizontal="center" vertical="center" wrapText="1"/>
    </xf>
    <xf numFmtId="0" fontId="351" fillId="405" borderId="0" xfId="0" applyFont="1" applyFill="1" applyAlignment="1">
      <alignment horizontal="center" vertical="center" wrapText="1"/>
    </xf>
    <xf numFmtId="0" fontId="364" fillId="406" borderId="0" xfId="0" applyFont="1" applyFill="1"/>
    <xf numFmtId="0" fontId="364" fillId="407" borderId="0" xfId="0" applyFont="1" applyFill="1"/>
    <xf numFmtId="0" fontId="364" fillId="408" borderId="0" xfId="0" applyFont="1" applyFill="1"/>
    <xf numFmtId="0" fontId="351" fillId="409" borderId="0" xfId="0" applyFont="1" applyFill="1" applyAlignment="1">
      <alignment horizontal="center" vertical="center" wrapText="1"/>
    </xf>
    <xf numFmtId="0" fontId="351" fillId="410" borderId="0" xfId="0" applyFont="1" applyFill="1" applyAlignment="1">
      <alignment horizontal="center" vertical="center" wrapText="1"/>
    </xf>
    <xf numFmtId="0" fontId="351" fillId="411" borderId="0" xfId="0" applyFont="1" applyFill="1" applyAlignment="1">
      <alignment horizontal="center" vertical="center" wrapText="1"/>
    </xf>
    <xf numFmtId="0" fontId="351" fillId="412" borderId="0" xfId="0" applyFont="1" applyFill="1" applyAlignment="1">
      <alignment horizontal="center" vertical="center" wrapText="1"/>
    </xf>
    <xf numFmtId="0" fontId="351" fillId="413" borderId="0" xfId="0" applyFont="1" applyFill="1" applyAlignment="1">
      <alignment horizontal="center" vertical="center" wrapText="1"/>
    </xf>
    <xf numFmtId="0" fontId="351" fillId="414" borderId="0" xfId="0" applyFont="1" applyFill="1" applyAlignment="1">
      <alignment horizontal="center" vertical="center" wrapText="1"/>
    </xf>
    <xf numFmtId="0" fontId="351" fillId="415" borderId="0" xfId="0" applyFont="1" applyFill="1" applyAlignment="1">
      <alignment horizontal="center" vertical="center" wrapText="1"/>
    </xf>
    <xf numFmtId="0" fontId="351" fillId="416" borderId="0" xfId="0" applyFont="1" applyFill="1" applyAlignment="1">
      <alignment horizontal="center" vertical="center" wrapText="1"/>
    </xf>
    <xf numFmtId="0" fontId="351" fillId="417" borderId="0" xfId="0" applyFont="1" applyFill="1" applyAlignment="1">
      <alignment horizontal="center" vertical="center" wrapText="1"/>
    </xf>
    <xf numFmtId="0" fontId="364" fillId="418" borderId="0" xfId="0" applyFont="1" applyFill="1"/>
    <xf numFmtId="0" fontId="364" fillId="419" borderId="0" xfId="0" applyFont="1" applyFill="1"/>
    <xf numFmtId="0" fontId="364" fillId="420" borderId="0" xfId="0" applyFont="1" applyFill="1"/>
    <xf numFmtId="0" fontId="351" fillId="421" borderId="0" xfId="0" applyFont="1" applyFill="1" applyAlignment="1">
      <alignment horizontal="center" vertical="center" wrapText="1"/>
    </xf>
    <xf numFmtId="0" fontId="351" fillId="422" borderId="0" xfId="0" applyFont="1" applyFill="1" applyAlignment="1">
      <alignment horizontal="center" vertical="center" wrapText="1"/>
    </xf>
    <xf numFmtId="0" fontId="351" fillId="423" borderId="0" xfId="0" applyFont="1" applyFill="1" applyAlignment="1">
      <alignment horizontal="center" vertical="center" wrapText="1"/>
    </xf>
    <xf numFmtId="0" fontId="351" fillId="424" borderId="0" xfId="0" applyFont="1" applyFill="1" applyAlignment="1">
      <alignment horizontal="center" vertical="center" wrapText="1"/>
    </xf>
    <xf numFmtId="0" fontId="351" fillId="425" borderId="0" xfId="0" applyFont="1" applyFill="1" applyAlignment="1">
      <alignment horizontal="center" vertical="center" wrapText="1"/>
    </xf>
    <xf numFmtId="0" fontId="351" fillId="426" borderId="0" xfId="0" applyFont="1" applyFill="1" applyAlignment="1">
      <alignment horizontal="center" vertical="center" wrapText="1"/>
    </xf>
    <xf numFmtId="0" fontId="351" fillId="427" borderId="0" xfId="0" applyFont="1" applyFill="1" applyAlignment="1">
      <alignment horizontal="center" vertical="center" wrapText="1"/>
    </xf>
    <xf numFmtId="0" fontId="351" fillId="428" borderId="0" xfId="0" applyFont="1" applyFill="1" applyAlignment="1">
      <alignment horizontal="center" vertical="center" wrapText="1"/>
    </xf>
    <xf numFmtId="0" fontId="351" fillId="429" borderId="0" xfId="0" applyFont="1" applyFill="1" applyAlignment="1">
      <alignment horizontal="center" vertical="center" wrapText="1"/>
    </xf>
    <xf numFmtId="0" fontId="364" fillId="430" borderId="0" xfId="0" applyFont="1" applyFill="1"/>
    <xf numFmtId="0" fontId="364" fillId="431" borderId="0" xfId="0" applyFont="1" applyFill="1"/>
    <xf numFmtId="0" fontId="364" fillId="432" borderId="0" xfId="0" applyFont="1" applyFill="1"/>
    <xf numFmtId="0" fontId="351" fillId="433" borderId="0" xfId="0" applyFont="1" applyFill="1" applyAlignment="1">
      <alignment horizontal="center" vertical="center" wrapText="1"/>
    </xf>
    <xf numFmtId="0" fontId="351" fillId="434" borderId="0" xfId="0" applyFont="1" applyFill="1" applyAlignment="1">
      <alignment horizontal="center" vertical="center" wrapText="1"/>
    </xf>
    <xf numFmtId="0" fontId="351" fillId="435" borderId="0" xfId="0" applyFont="1" applyFill="1" applyAlignment="1">
      <alignment horizontal="center" vertical="center" wrapText="1"/>
    </xf>
    <xf numFmtId="0" fontId="351" fillId="436" borderId="0" xfId="0" applyFont="1" applyFill="1" applyAlignment="1">
      <alignment horizontal="center" vertical="center" wrapText="1"/>
    </xf>
    <xf numFmtId="0" fontId="351" fillId="437" borderId="0" xfId="0" applyFont="1" applyFill="1" applyAlignment="1">
      <alignment horizontal="center" vertical="center" wrapText="1"/>
    </xf>
    <xf numFmtId="0" fontId="351" fillId="438" borderId="0" xfId="0" applyFont="1" applyFill="1" applyAlignment="1">
      <alignment horizontal="center" vertical="center" wrapText="1"/>
    </xf>
    <xf numFmtId="0" fontId="351" fillId="439" borderId="0" xfId="0" applyFont="1" applyFill="1" applyAlignment="1">
      <alignment horizontal="center" vertical="center" wrapText="1"/>
    </xf>
    <xf numFmtId="0" fontId="351" fillId="440" borderId="0" xfId="0" applyFont="1" applyFill="1" applyAlignment="1">
      <alignment horizontal="center" vertical="center" wrapText="1"/>
    </xf>
    <xf numFmtId="0" fontId="351" fillId="441" borderId="0" xfId="0" applyFont="1" applyFill="1" applyAlignment="1">
      <alignment horizontal="center" vertical="center" wrapText="1"/>
    </xf>
    <xf numFmtId="0" fontId="364" fillId="442" borderId="0" xfId="0" applyFont="1" applyFill="1"/>
    <xf numFmtId="0" fontId="364" fillId="443" borderId="0" xfId="0" applyFont="1" applyFill="1"/>
    <xf numFmtId="0" fontId="364" fillId="444" borderId="0" xfId="0" applyFont="1" applyFill="1"/>
    <xf numFmtId="0" fontId="351" fillId="445" borderId="0" xfId="0" applyFont="1" applyFill="1" applyAlignment="1">
      <alignment horizontal="center" vertical="center" wrapText="1"/>
    </xf>
    <xf numFmtId="0" fontId="351" fillId="446" borderId="0" xfId="0" applyFont="1" applyFill="1" applyAlignment="1">
      <alignment horizontal="center" vertical="center" wrapText="1"/>
    </xf>
    <xf numFmtId="0" fontId="351" fillId="447" borderId="0" xfId="0" applyFont="1" applyFill="1" applyAlignment="1">
      <alignment horizontal="center" vertical="center" wrapText="1"/>
    </xf>
    <xf numFmtId="0" fontId="351" fillId="448" borderId="0" xfId="0" applyFont="1" applyFill="1" applyAlignment="1">
      <alignment horizontal="center" vertical="center" wrapText="1"/>
    </xf>
    <xf numFmtId="0" fontId="351" fillId="449" borderId="0" xfId="0" applyFont="1" applyFill="1" applyAlignment="1">
      <alignment horizontal="center" vertical="center" wrapText="1"/>
    </xf>
    <xf numFmtId="0" fontId="351" fillId="450" borderId="0" xfId="0" applyFont="1" applyFill="1" applyAlignment="1">
      <alignment horizontal="center" vertical="center" wrapText="1"/>
    </xf>
    <xf numFmtId="0" fontId="351" fillId="451" borderId="0" xfId="0" applyFont="1" applyFill="1" applyAlignment="1">
      <alignment horizontal="center" vertical="center" wrapText="1"/>
    </xf>
    <xf numFmtId="0" fontId="351" fillId="452" borderId="0" xfId="0" applyFont="1" applyFill="1" applyAlignment="1">
      <alignment horizontal="center" vertical="center" wrapText="1"/>
    </xf>
    <xf numFmtId="0" fontId="351" fillId="453" borderId="0" xfId="0" applyFont="1" applyFill="1" applyAlignment="1">
      <alignment horizontal="center" vertical="center" wrapText="1"/>
    </xf>
    <xf numFmtId="0" fontId="364" fillId="454" borderId="0" xfId="0" applyFont="1" applyFill="1"/>
    <xf numFmtId="0" fontId="364" fillId="455" borderId="0" xfId="0" applyFont="1" applyFill="1"/>
    <xf numFmtId="0" fontId="364" fillId="456" borderId="0" xfId="0" applyFont="1" applyFill="1"/>
    <xf numFmtId="0" fontId="351" fillId="457" borderId="0" xfId="0" applyFont="1" applyFill="1" applyAlignment="1">
      <alignment horizontal="center" vertical="center" wrapText="1"/>
    </xf>
    <xf numFmtId="0" fontId="351" fillId="458" borderId="0" xfId="0" applyFont="1" applyFill="1" applyAlignment="1">
      <alignment horizontal="center" vertical="center" wrapText="1"/>
    </xf>
    <xf numFmtId="0" fontId="351" fillId="459" borderId="0" xfId="0" applyFont="1" applyFill="1" applyAlignment="1">
      <alignment horizontal="center" vertical="center" wrapText="1"/>
    </xf>
    <xf numFmtId="0" fontId="351" fillId="460" borderId="0" xfId="0" applyFont="1" applyFill="1" applyAlignment="1">
      <alignment horizontal="center" vertical="center" wrapText="1"/>
    </xf>
    <xf numFmtId="0" fontId="351" fillId="461" borderId="0" xfId="0" applyFont="1" applyFill="1" applyAlignment="1">
      <alignment horizontal="center" vertical="center" wrapText="1"/>
    </xf>
    <xf numFmtId="0" fontId="351" fillId="462" borderId="0" xfId="0" applyFont="1" applyFill="1" applyAlignment="1">
      <alignment horizontal="center" vertical="center" wrapText="1"/>
    </xf>
    <xf numFmtId="0" fontId="351" fillId="463" borderId="0" xfId="0" applyFont="1" applyFill="1" applyAlignment="1">
      <alignment horizontal="center" vertical="center" wrapText="1"/>
    </xf>
    <xf numFmtId="0" fontId="351" fillId="464" borderId="0" xfId="0" applyFont="1" applyFill="1" applyAlignment="1">
      <alignment horizontal="center" vertical="center" wrapText="1"/>
    </xf>
    <xf numFmtId="0" fontId="0" fillId="465" borderId="0" xfId="0" applyFill="1" applyAlignment="1">
      <alignment horizontal="center" vertical="center" wrapText="1"/>
    </xf>
    <xf numFmtId="0" fontId="364" fillId="466" borderId="0" xfId="0" applyFont="1" applyFill="1"/>
    <xf numFmtId="0" fontId="364" fillId="467" borderId="0" xfId="0" applyFont="1" applyFill="1"/>
    <xf numFmtId="0" fontId="364" fillId="468" borderId="0" xfId="0" applyFont="1" applyFill="1"/>
    <xf numFmtId="0" fontId="351" fillId="469" borderId="0" xfId="0" applyFont="1" applyFill="1" applyAlignment="1">
      <alignment horizontal="center" vertical="center" wrapText="1"/>
    </xf>
    <xf numFmtId="0" fontId="351" fillId="470" borderId="0" xfId="0" applyFont="1" applyFill="1" applyAlignment="1">
      <alignment horizontal="center" vertical="center" wrapText="1"/>
    </xf>
    <xf numFmtId="0" fontId="351" fillId="471" borderId="0" xfId="0" applyFont="1" applyFill="1" applyAlignment="1">
      <alignment horizontal="center" vertical="center" wrapText="1"/>
    </xf>
    <xf numFmtId="0" fontId="351" fillId="472" borderId="0" xfId="0" applyFont="1" applyFill="1" applyAlignment="1">
      <alignment horizontal="center" vertical="center" wrapText="1"/>
    </xf>
    <xf numFmtId="0" fontId="351" fillId="473" borderId="0" xfId="0" applyFont="1" applyFill="1" applyAlignment="1">
      <alignment horizontal="center" vertical="center" wrapText="1"/>
    </xf>
    <xf numFmtId="0" fontId="351" fillId="474" borderId="0" xfId="0" applyFont="1" applyFill="1" applyAlignment="1">
      <alignment horizontal="center" vertical="center" wrapText="1"/>
    </xf>
    <xf numFmtId="0" fontId="351" fillId="475" borderId="0" xfId="0" applyFont="1" applyFill="1" applyAlignment="1">
      <alignment horizontal="center" vertical="center" wrapText="1"/>
    </xf>
    <xf numFmtId="0" fontId="0" fillId="476" borderId="0" xfId="0" applyFill="1" applyAlignment="1">
      <alignment horizontal="center" vertical="center" wrapText="1"/>
    </xf>
    <xf numFmtId="0" fontId="0" fillId="477" borderId="0" xfId="0" applyFill="1" applyAlignment="1">
      <alignment horizontal="center" vertical="center" wrapText="1"/>
    </xf>
    <xf numFmtId="0" fontId="364" fillId="478" borderId="0" xfId="0" applyFont="1" applyFill="1"/>
    <xf numFmtId="0" fontId="364" fillId="479" borderId="0" xfId="0" applyFont="1" applyFill="1"/>
    <xf numFmtId="0" fontId="364" fillId="480" borderId="0" xfId="0" applyFont="1" applyFill="1"/>
    <xf numFmtId="0" fontId="351" fillId="481" borderId="0" xfId="0" applyFont="1" applyFill="1" applyAlignment="1">
      <alignment horizontal="center" vertical="center" wrapText="1"/>
    </xf>
    <xf numFmtId="0" fontId="351" fillId="482" borderId="0" xfId="0" applyFont="1" applyFill="1" applyAlignment="1">
      <alignment horizontal="center" vertical="center" wrapText="1"/>
    </xf>
    <xf numFmtId="0" fontId="351" fillId="483" borderId="0" xfId="0" applyFont="1" applyFill="1" applyAlignment="1">
      <alignment horizontal="center" vertical="center" wrapText="1"/>
    </xf>
    <xf numFmtId="0" fontId="351" fillId="484" borderId="0" xfId="0" applyFont="1" applyFill="1" applyAlignment="1">
      <alignment horizontal="center" vertical="center" wrapText="1"/>
    </xf>
    <xf numFmtId="0" fontId="351" fillId="485" borderId="0" xfId="0" applyFont="1" applyFill="1" applyAlignment="1">
      <alignment horizontal="center" vertical="center" wrapText="1"/>
    </xf>
    <xf numFmtId="0" fontId="351" fillId="486" borderId="0" xfId="0" applyFont="1" applyFill="1" applyAlignment="1">
      <alignment horizontal="center" vertical="center" wrapText="1"/>
    </xf>
    <xf numFmtId="0" fontId="0" fillId="487" borderId="0" xfId="0" applyFill="1" applyAlignment="1">
      <alignment horizontal="center" vertical="center" wrapText="1"/>
    </xf>
    <xf numFmtId="0" fontId="0" fillId="488" borderId="0" xfId="0" applyFill="1" applyAlignment="1">
      <alignment horizontal="center" vertical="center" wrapText="1"/>
    </xf>
    <xf numFmtId="0" fontId="0" fillId="489" borderId="0" xfId="0" applyFill="1" applyAlignment="1">
      <alignment horizontal="center" vertical="center" wrapText="1"/>
    </xf>
    <xf numFmtId="0" fontId="364" fillId="490" borderId="0" xfId="0" applyFont="1" applyFill="1"/>
    <xf numFmtId="0" fontId="364" fillId="491" borderId="0" xfId="0" applyFont="1" applyFill="1"/>
    <xf numFmtId="0" fontId="364" fillId="492" borderId="0" xfId="0" applyFont="1" applyFill="1"/>
    <xf numFmtId="0" fontId="351" fillId="493" borderId="0" xfId="0" applyFont="1" applyFill="1" applyAlignment="1">
      <alignment horizontal="center" vertical="center" wrapText="1"/>
    </xf>
    <xf numFmtId="0" fontId="351" fillId="494" borderId="0" xfId="0" applyFont="1" applyFill="1" applyAlignment="1">
      <alignment horizontal="center" vertical="center" wrapText="1"/>
    </xf>
    <xf numFmtId="0" fontId="351" fillId="495" borderId="0" xfId="0" applyFont="1" applyFill="1" applyAlignment="1">
      <alignment horizontal="center" vertical="center" wrapText="1"/>
    </xf>
    <xf numFmtId="0" fontId="351" fillId="496" borderId="0" xfId="0" applyFont="1" applyFill="1" applyAlignment="1">
      <alignment horizontal="center" vertical="center" wrapText="1"/>
    </xf>
    <xf numFmtId="0" fontId="351" fillId="497" borderId="0" xfId="0" applyFont="1" applyFill="1" applyAlignment="1">
      <alignment horizontal="center" vertical="center" wrapText="1"/>
    </xf>
    <xf numFmtId="0" fontId="351" fillId="498" borderId="0" xfId="0" applyFont="1" applyFill="1" applyAlignment="1">
      <alignment horizontal="center" vertical="center" wrapText="1"/>
    </xf>
    <xf numFmtId="0" fontId="351" fillId="499" borderId="0" xfId="0" applyFont="1" applyFill="1" applyAlignment="1">
      <alignment horizontal="center" vertical="center" wrapText="1"/>
    </xf>
    <xf numFmtId="0" fontId="351" fillId="500" borderId="0" xfId="0" applyFont="1" applyFill="1" applyAlignment="1">
      <alignment horizontal="center" vertical="center" wrapText="1"/>
    </xf>
    <xf numFmtId="0" fontId="351" fillId="501" borderId="0" xfId="0" applyFont="1" applyFill="1" applyAlignment="1">
      <alignment horizontal="center" vertical="center" wrapText="1"/>
    </xf>
    <xf numFmtId="0" fontId="364" fillId="502" borderId="0" xfId="0" applyFont="1" applyFill="1"/>
    <xf numFmtId="0" fontId="364" fillId="503" borderId="0" xfId="0" applyFont="1" applyFill="1"/>
    <xf numFmtId="0" fontId="364" fillId="504" borderId="0" xfId="0" applyFont="1" applyFill="1"/>
    <xf numFmtId="0" fontId="351" fillId="505" borderId="0" xfId="0" applyFont="1" applyFill="1" applyAlignment="1">
      <alignment horizontal="center" vertical="center" wrapText="1"/>
    </xf>
    <xf numFmtId="0" fontId="351" fillId="506" borderId="0" xfId="0" applyFont="1" applyFill="1" applyAlignment="1">
      <alignment horizontal="center" vertical="center" wrapText="1"/>
    </xf>
    <xf numFmtId="0" fontId="351" fillId="507" borderId="0" xfId="0" applyFont="1" applyFill="1" applyAlignment="1">
      <alignment horizontal="center" vertical="center" wrapText="1"/>
    </xf>
    <xf numFmtId="0" fontId="351" fillId="508" borderId="0" xfId="0" applyFont="1" applyFill="1" applyAlignment="1">
      <alignment horizontal="center" vertical="center" wrapText="1"/>
    </xf>
    <xf numFmtId="0" fontId="351" fillId="509" borderId="0" xfId="0" applyFont="1" applyFill="1" applyAlignment="1">
      <alignment horizontal="center" vertical="center" wrapText="1"/>
    </xf>
    <xf numFmtId="0" fontId="351" fillId="510" borderId="0" xfId="0" applyFont="1" applyFill="1" applyAlignment="1">
      <alignment horizontal="center" vertical="center" wrapText="1"/>
    </xf>
    <xf numFmtId="0" fontId="351" fillId="511" borderId="0" xfId="0" applyFont="1" applyFill="1" applyAlignment="1">
      <alignment horizontal="center" vertical="center" wrapText="1"/>
    </xf>
    <xf numFmtId="0" fontId="351" fillId="512" borderId="0" xfId="0" applyFont="1" applyFill="1" applyAlignment="1">
      <alignment horizontal="center" vertical="center" wrapText="1"/>
    </xf>
    <xf numFmtId="0" fontId="351" fillId="513" borderId="0" xfId="0" applyFont="1" applyFill="1" applyAlignment="1">
      <alignment horizontal="center" vertical="center" wrapText="1"/>
    </xf>
    <xf numFmtId="0" fontId="364" fillId="514" borderId="0" xfId="0" applyFont="1" applyFill="1"/>
    <xf numFmtId="0" fontId="364" fillId="515" borderId="0" xfId="0" applyFont="1" applyFill="1"/>
    <xf numFmtId="0" fontId="364" fillId="516" borderId="0" xfId="0" applyFont="1" applyFill="1"/>
    <xf numFmtId="0" fontId="351" fillId="517" borderId="0" xfId="0" applyFont="1" applyFill="1" applyAlignment="1">
      <alignment horizontal="center" vertical="center" wrapText="1"/>
    </xf>
    <xf numFmtId="0" fontId="351" fillId="518" borderId="0" xfId="0" applyFont="1" applyFill="1" applyAlignment="1">
      <alignment horizontal="center" vertical="center" wrapText="1"/>
    </xf>
    <xf numFmtId="0" fontId="351" fillId="201" borderId="0" xfId="0" applyFont="1" applyFill="1" applyAlignment="1">
      <alignment horizontal="center" vertical="center" wrapText="1"/>
    </xf>
    <xf numFmtId="0" fontId="351" fillId="519" borderId="0" xfId="0" applyFont="1" applyFill="1" applyAlignment="1">
      <alignment horizontal="center" vertical="center" wrapText="1"/>
    </xf>
    <xf numFmtId="0" fontId="351" fillId="520" borderId="0" xfId="0" applyFont="1" applyFill="1" applyAlignment="1">
      <alignment horizontal="center" vertical="center" wrapText="1"/>
    </xf>
    <xf numFmtId="0" fontId="351" fillId="521" borderId="0" xfId="0" applyFont="1" applyFill="1" applyAlignment="1">
      <alignment horizontal="center" vertical="center" wrapText="1"/>
    </xf>
    <xf numFmtId="0" fontId="351" fillId="522" borderId="0" xfId="0" applyFont="1" applyFill="1" applyAlignment="1">
      <alignment horizontal="center" vertical="center" wrapText="1"/>
    </xf>
    <xf numFmtId="0" fontId="351" fillId="523" borderId="0" xfId="0" applyFont="1" applyFill="1" applyAlignment="1">
      <alignment horizontal="center" vertical="center" wrapText="1"/>
    </xf>
    <xf numFmtId="0" fontId="351" fillId="524" borderId="0" xfId="0" applyFont="1" applyFill="1" applyAlignment="1">
      <alignment horizontal="center" vertical="center" wrapText="1"/>
    </xf>
    <xf numFmtId="0" fontId="364" fillId="525" borderId="0" xfId="0" applyFont="1" applyFill="1"/>
    <xf numFmtId="0" fontId="364" fillId="526" borderId="0" xfId="0" applyFont="1" applyFill="1"/>
    <xf numFmtId="0" fontId="364" fillId="527" borderId="0" xfId="0" applyFont="1" applyFill="1"/>
    <xf numFmtId="0" fontId="351" fillId="528" borderId="0" xfId="0" applyFont="1" applyFill="1" applyAlignment="1">
      <alignment horizontal="center" vertical="center" wrapText="1"/>
    </xf>
    <xf numFmtId="0" fontId="351" fillId="529" borderId="0" xfId="0" applyFont="1" applyFill="1" applyAlignment="1">
      <alignment horizontal="center" vertical="center" wrapText="1"/>
    </xf>
    <xf numFmtId="0" fontId="351" fillId="530" borderId="0" xfId="0" applyFont="1" applyFill="1" applyAlignment="1">
      <alignment horizontal="center" vertical="center" wrapText="1"/>
    </xf>
    <xf numFmtId="0" fontId="351" fillId="531" borderId="0" xfId="0" applyFont="1" applyFill="1" applyAlignment="1">
      <alignment horizontal="center" vertical="center" wrapText="1"/>
    </xf>
    <xf numFmtId="0" fontId="351" fillId="532" borderId="0" xfId="0" applyFont="1" applyFill="1" applyAlignment="1">
      <alignment horizontal="center" vertical="center" wrapText="1"/>
    </xf>
    <xf numFmtId="0" fontId="351" fillId="533" borderId="0" xfId="0" applyFont="1" applyFill="1" applyAlignment="1">
      <alignment horizontal="center" vertical="center" wrapText="1"/>
    </xf>
    <xf numFmtId="0" fontId="351" fillId="534" borderId="0" xfId="0" applyFont="1" applyFill="1" applyAlignment="1">
      <alignment horizontal="center" vertical="center" wrapText="1"/>
    </xf>
    <xf numFmtId="0" fontId="351" fillId="535" borderId="0" xfId="0" applyFont="1" applyFill="1" applyAlignment="1">
      <alignment horizontal="center" vertical="center" wrapText="1"/>
    </xf>
    <xf numFmtId="0" fontId="351" fillId="536" borderId="0" xfId="0" applyFont="1" applyFill="1" applyAlignment="1">
      <alignment horizontal="center" vertical="center" wrapText="1"/>
    </xf>
    <xf numFmtId="0" fontId="364" fillId="537" borderId="0" xfId="0" applyFont="1" applyFill="1"/>
    <xf numFmtId="0" fontId="364" fillId="538" borderId="0" xfId="0" applyFont="1" applyFill="1"/>
    <xf numFmtId="0" fontId="364" fillId="539" borderId="0" xfId="0" applyFont="1" applyFill="1"/>
    <xf numFmtId="0" fontId="351" fillId="540" borderId="0" xfId="0" applyFont="1" applyFill="1" applyAlignment="1">
      <alignment horizontal="center" vertical="center" wrapText="1"/>
    </xf>
    <xf numFmtId="0" fontId="351" fillId="541" borderId="0" xfId="0" applyFont="1" applyFill="1" applyAlignment="1">
      <alignment horizontal="center" vertical="center" wrapText="1"/>
    </xf>
    <xf numFmtId="0" fontId="351" fillId="542" borderId="0" xfId="0" applyFont="1" applyFill="1" applyAlignment="1">
      <alignment horizontal="center" vertical="center" wrapText="1"/>
    </xf>
    <xf numFmtId="0" fontId="351" fillId="543" borderId="0" xfId="0" applyFont="1" applyFill="1" applyAlignment="1">
      <alignment horizontal="center" vertical="center" wrapText="1"/>
    </xf>
    <xf numFmtId="0" fontId="351" fillId="544" borderId="0" xfId="0" applyFont="1" applyFill="1" applyAlignment="1">
      <alignment horizontal="center" vertical="center" wrapText="1"/>
    </xf>
    <xf numFmtId="0" fontId="351" fillId="545" borderId="0" xfId="0" applyFont="1" applyFill="1" applyAlignment="1">
      <alignment horizontal="center" vertical="center" wrapText="1"/>
    </xf>
    <xf numFmtId="0" fontId="351" fillId="546" borderId="0" xfId="0" applyFont="1" applyFill="1" applyAlignment="1">
      <alignment horizontal="center" vertical="center" wrapText="1"/>
    </xf>
    <xf numFmtId="0" fontId="351" fillId="547" borderId="0" xfId="0" applyFont="1" applyFill="1" applyAlignment="1">
      <alignment horizontal="center" vertical="center" wrapText="1"/>
    </xf>
    <xf numFmtId="0" fontId="351" fillId="548" borderId="0" xfId="0" applyFont="1" applyFill="1" applyAlignment="1">
      <alignment horizontal="center" vertical="center" wrapText="1"/>
    </xf>
    <xf numFmtId="0" fontId="364" fillId="549" borderId="0" xfId="0" applyFont="1" applyFill="1"/>
    <xf numFmtId="0" fontId="364" fillId="550" borderId="0" xfId="0" applyFont="1" applyFill="1"/>
    <xf numFmtId="0" fontId="364" fillId="551" borderId="0" xfId="0" applyFont="1" applyFill="1"/>
    <xf numFmtId="0" fontId="351" fillId="552" borderId="0" xfId="0" applyFont="1" applyFill="1" applyAlignment="1">
      <alignment horizontal="center" vertical="center" wrapText="1"/>
    </xf>
    <xf numFmtId="0" fontId="351" fillId="553" borderId="0" xfId="0" applyFont="1" applyFill="1" applyAlignment="1">
      <alignment horizontal="center" vertical="center" wrapText="1"/>
    </xf>
    <xf numFmtId="0" fontId="351" fillId="554" borderId="0" xfId="0" applyFont="1" applyFill="1" applyAlignment="1">
      <alignment horizontal="center" vertical="center" wrapText="1"/>
    </xf>
    <xf numFmtId="0" fontId="351" fillId="555" borderId="0" xfId="0" applyFont="1" applyFill="1" applyAlignment="1">
      <alignment horizontal="center" vertical="center" wrapText="1"/>
    </xf>
    <xf numFmtId="0" fontId="351" fillId="556" borderId="0" xfId="0" applyFont="1" applyFill="1" applyAlignment="1">
      <alignment horizontal="center" vertical="center" wrapText="1"/>
    </xf>
    <xf numFmtId="0" fontId="351" fillId="557" borderId="0" xfId="0" applyFont="1" applyFill="1" applyAlignment="1">
      <alignment horizontal="center" vertical="center" wrapText="1"/>
    </xf>
    <xf numFmtId="0" fontId="351" fillId="558" borderId="0" xfId="0" applyFont="1" applyFill="1" applyAlignment="1">
      <alignment horizontal="center" vertical="center" wrapText="1"/>
    </xf>
    <xf numFmtId="0" fontId="351" fillId="559" borderId="0" xfId="0" applyFont="1" applyFill="1" applyAlignment="1">
      <alignment horizontal="center" vertical="center" wrapText="1"/>
    </xf>
    <xf numFmtId="0" fontId="0" fillId="560" borderId="0" xfId="0" applyFill="1" applyAlignment="1">
      <alignment horizontal="center" vertical="center" wrapText="1"/>
    </xf>
    <xf numFmtId="0" fontId="364" fillId="561" borderId="0" xfId="0" applyFont="1" applyFill="1"/>
    <xf numFmtId="0" fontId="364" fillId="562" borderId="0" xfId="0" applyFont="1" applyFill="1"/>
    <xf numFmtId="0" fontId="364" fillId="563" borderId="0" xfId="0" applyFont="1" applyFill="1"/>
    <xf numFmtId="0" fontId="351" fillId="564" borderId="0" xfId="0" applyFont="1" applyFill="1" applyAlignment="1">
      <alignment horizontal="center" vertical="center" wrapText="1"/>
    </xf>
    <xf numFmtId="0" fontId="351" fillId="565" borderId="0" xfId="0" applyFont="1" applyFill="1" applyAlignment="1">
      <alignment horizontal="center" vertical="center" wrapText="1"/>
    </xf>
    <xf numFmtId="0" fontId="351" fillId="566" borderId="0" xfId="0" applyFont="1" applyFill="1" applyAlignment="1">
      <alignment horizontal="center" vertical="center" wrapText="1"/>
    </xf>
    <xf numFmtId="0" fontId="351" fillId="567" borderId="0" xfId="0" applyFont="1" applyFill="1" applyAlignment="1">
      <alignment horizontal="center" vertical="center" wrapText="1"/>
    </xf>
    <xf numFmtId="0" fontId="351" fillId="568" borderId="0" xfId="0" applyFont="1" applyFill="1" applyAlignment="1">
      <alignment horizontal="center" vertical="center" wrapText="1"/>
    </xf>
    <xf numFmtId="0" fontId="351" fillId="569" borderId="0" xfId="0" applyFont="1" applyFill="1" applyAlignment="1">
      <alignment horizontal="center" vertical="center" wrapText="1"/>
    </xf>
    <xf numFmtId="0" fontId="351" fillId="570" borderId="0" xfId="0" applyFont="1" applyFill="1" applyAlignment="1">
      <alignment horizontal="center" vertical="center" wrapText="1"/>
    </xf>
    <xf numFmtId="0" fontId="0" fillId="571" borderId="0" xfId="0" applyFill="1" applyAlignment="1">
      <alignment horizontal="center" vertical="center" wrapText="1"/>
    </xf>
    <xf numFmtId="0" fontId="0" fillId="572" borderId="0" xfId="0" applyFill="1" applyAlignment="1">
      <alignment horizontal="center" vertical="center" wrapText="1"/>
    </xf>
    <xf numFmtId="0" fontId="364" fillId="573" borderId="0" xfId="0" applyFont="1" applyFill="1"/>
    <xf numFmtId="0" fontId="364" fillId="574" borderId="0" xfId="0" applyFont="1" applyFill="1"/>
    <xf numFmtId="0" fontId="364" fillId="575" borderId="0" xfId="0" applyFont="1" applyFill="1"/>
    <xf numFmtId="0" fontId="351" fillId="576" borderId="0" xfId="0" applyFont="1" applyFill="1" applyAlignment="1">
      <alignment horizontal="center" vertical="center" wrapText="1"/>
    </xf>
    <xf numFmtId="0" fontId="351" fillId="577" borderId="0" xfId="0" applyFont="1" applyFill="1" applyAlignment="1">
      <alignment horizontal="center" vertical="center" wrapText="1"/>
    </xf>
    <xf numFmtId="0" fontId="351" fillId="578" borderId="0" xfId="0" applyFont="1" applyFill="1" applyAlignment="1">
      <alignment horizontal="center" vertical="center" wrapText="1"/>
    </xf>
    <xf numFmtId="0" fontId="351" fillId="579" borderId="0" xfId="0" applyFont="1" applyFill="1" applyAlignment="1">
      <alignment horizontal="center" vertical="center" wrapText="1"/>
    </xf>
    <xf numFmtId="0" fontId="351" fillId="580" borderId="0" xfId="0" applyFont="1" applyFill="1" applyAlignment="1">
      <alignment horizontal="center" vertical="center" wrapText="1"/>
    </xf>
    <xf numFmtId="0" fontId="351" fillId="581" borderId="0" xfId="0" applyFont="1" applyFill="1" applyAlignment="1">
      <alignment horizontal="center" vertical="center" wrapText="1"/>
    </xf>
    <xf numFmtId="0" fontId="0" fillId="582" borderId="0" xfId="0" applyFill="1" applyAlignment="1">
      <alignment horizontal="center" vertical="center" wrapText="1"/>
    </xf>
    <xf numFmtId="0" fontId="0" fillId="583" borderId="0" xfId="0" applyFill="1" applyAlignment="1">
      <alignment horizontal="center" vertical="center" wrapText="1"/>
    </xf>
    <xf numFmtId="0" fontId="0" fillId="584" borderId="0" xfId="0" applyFill="1" applyAlignment="1">
      <alignment horizontal="center" vertical="center" wrapText="1"/>
    </xf>
    <xf numFmtId="0" fontId="364" fillId="585" borderId="0" xfId="0" applyFont="1" applyFill="1"/>
    <xf numFmtId="0" fontId="364" fillId="586" borderId="0" xfId="0" applyFont="1" applyFill="1"/>
    <xf numFmtId="0" fontId="364" fillId="587" borderId="0" xfId="0" applyFont="1" applyFill="1"/>
    <xf numFmtId="0" fontId="351" fillId="588" borderId="0" xfId="0" applyFont="1" applyFill="1" applyAlignment="1">
      <alignment horizontal="center" vertical="center" wrapText="1"/>
    </xf>
    <xf numFmtId="0" fontId="351" fillId="589" borderId="0" xfId="0" applyFont="1" applyFill="1" applyAlignment="1">
      <alignment horizontal="center" vertical="center" wrapText="1"/>
    </xf>
    <xf numFmtId="0" fontId="351" fillId="590" borderId="0" xfId="0" applyFont="1" applyFill="1" applyAlignment="1">
      <alignment horizontal="center" vertical="center" wrapText="1"/>
    </xf>
    <xf numFmtId="0" fontId="351" fillId="591" borderId="0" xfId="0" applyFont="1" applyFill="1" applyAlignment="1">
      <alignment horizontal="center" vertical="center" wrapText="1"/>
    </xf>
    <xf numFmtId="0" fontId="351" fillId="592" borderId="0" xfId="0" applyFont="1" applyFill="1" applyAlignment="1">
      <alignment horizontal="center" vertical="center" wrapText="1"/>
    </xf>
    <xf numFmtId="0" fontId="0" fillId="593" borderId="0" xfId="0" applyFill="1" applyAlignment="1">
      <alignment horizontal="center" vertical="center" wrapText="1"/>
    </xf>
    <xf numFmtId="0" fontId="0" fillId="594" borderId="0" xfId="0" applyFill="1" applyAlignment="1">
      <alignment horizontal="center" vertical="center" wrapText="1"/>
    </xf>
    <xf numFmtId="0" fontId="0" fillId="595" borderId="0" xfId="0" applyFill="1" applyAlignment="1">
      <alignment horizontal="center" vertical="center" wrapText="1"/>
    </xf>
    <xf numFmtId="0" fontId="0" fillId="596" borderId="0" xfId="0" applyFill="1" applyAlignment="1">
      <alignment horizontal="center" vertical="center" wrapText="1"/>
    </xf>
    <xf numFmtId="0" fontId="364" fillId="597" borderId="0" xfId="0" applyFont="1" applyFill="1"/>
    <xf numFmtId="0" fontId="364" fillId="598" borderId="0" xfId="0" applyFont="1" applyFill="1"/>
    <xf numFmtId="0" fontId="364" fillId="599" borderId="0" xfId="0" applyFont="1" applyFill="1"/>
    <xf numFmtId="0" fontId="351" fillId="600" borderId="0" xfId="0" applyFont="1" applyFill="1" applyAlignment="1">
      <alignment horizontal="center" vertical="center" wrapText="1"/>
    </xf>
    <xf numFmtId="0" fontId="351" fillId="601" borderId="0" xfId="0" applyFont="1" applyFill="1" applyAlignment="1">
      <alignment horizontal="center" vertical="center" wrapText="1"/>
    </xf>
    <xf numFmtId="0" fontId="351" fillId="602" borderId="0" xfId="0" applyFont="1" applyFill="1" applyAlignment="1">
      <alignment horizontal="center" vertical="center" wrapText="1"/>
    </xf>
    <xf numFmtId="0" fontId="351" fillId="603" borderId="0" xfId="0" applyFont="1" applyFill="1" applyAlignment="1">
      <alignment horizontal="center" vertical="center" wrapText="1"/>
    </xf>
    <xf numFmtId="0" fontId="351" fillId="604" borderId="0" xfId="0" applyFont="1" applyFill="1" applyAlignment="1">
      <alignment horizontal="center" vertical="center" wrapText="1"/>
    </xf>
    <xf numFmtId="0" fontId="351" fillId="605" borderId="0" xfId="0" applyFont="1" applyFill="1" applyAlignment="1">
      <alignment horizontal="center" vertical="center" wrapText="1"/>
    </xf>
    <xf numFmtId="0" fontId="351" fillId="606" borderId="0" xfId="0" applyFont="1" applyFill="1" applyAlignment="1">
      <alignment horizontal="center" vertical="center" wrapText="1"/>
    </xf>
    <xf numFmtId="0" fontId="351" fillId="607" borderId="0" xfId="0" applyFont="1" applyFill="1" applyAlignment="1">
      <alignment horizontal="center" vertical="center" wrapText="1"/>
    </xf>
    <xf numFmtId="0" fontId="351" fillId="608" borderId="0" xfId="0" applyFont="1" applyFill="1" applyAlignment="1">
      <alignment horizontal="center" vertical="center" wrapText="1"/>
    </xf>
    <xf numFmtId="0" fontId="364" fillId="609" borderId="0" xfId="0" applyFont="1" applyFill="1"/>
    <xf numFmtId="0" fontId="364" fillId="610" borderId="0" xfId="0" applyFont="1" applyFill="1"/>
    <xf numFmtId="0" fontId="364" fillId="611" borderId="0" xfId="0" applyFont="1" applyFill="1"/>
    <xf numFmtId="0" fontId="351" fillId="612" borderId="0" xfId="0" applyFont="1" applyFill="1" applyAlignment="1">
      <alignment horizontal="center" vertical="center" wrapText="1"/>
    </xf>
    <xf numFmtId="0" fontId="351" fillId="613" borderId="0" xfId="0" applyFont="1" applyFill="1" applyAlignment="1">
      <alignment horizontal="center" vertical="center" wrapText="1"/>
    </xf>
    <xf numFmtId="0" fontId="351" fillId="614" borderId="0" xfId="0" applyFont="1" applyFill="1" applyAlignment="1">
      <alignment horizontal="center" vertical="center" wrapText="1"/>
    </xf>
    <xf numFmtId="0" fontId="351" fillId="615" borderId="0" xfId="0" applyFont="1" applyFill="1" applyAlignment="1">
      <alignment horizontal="center" vertical="center" wrapText="1"/>
    </xf>
    <xf numFmtId="0" fontId="351" fillId="616" borderId="0" xfId="0" applyFont="1" applyFill="1" applyAlignment="1">
      <alignment horizontal="center" vertical="center" wrapText="1"/>
    </xf>
    <xf numFmtId="0" fontId="351" fillId="617" borderId="0" xfId="0" applyFont="1" applyFill="1" applyAlignment="1">
      <alignment horizontal="center" vertical="center" wrapText="1"/>
    </xf>
    <xf numFmtId="0" fontId="351" fillId="618" borderId="0" xfId="0" applyFont="1" applyFill="1" applyAlignment="1">
      <alignment horizontal="center" vertical="center" wrapText="1"/>
    </xf>
    <xf numFmtId="0" fontId="351" fillId="619" borderId="0" xfId="0" applyFont="1" applyFill="1" applyAlignment="1">
      <alignment horizontal="center" vertical="center" wrapText="1"/>
    </xf>
    <xf numFmtId="0" fontId="351" fillId="620" borderId="0" xfId="0" applyFont="1" applyFill="1" applyAlignment="1">
      <alignment horizontal="center" vertical="center" wrapText="1"/>
    </xf>
    <xf numFmtId="0" fontId="364" fillId="621" borderId="0" xfId="0" applyFont="1" applyFill="1"/>
    <xf numFmtId="0" fontId="364" fillId="622" borderId="0" xfId="0" applyFont="1" applyFill="1"/>
    <xf numFmtId="0" fontId="364" fillId="623" borderId="0" xfId="0" applyFont="1" applyFill="1"/>
    <xf numFmtId="0" fontId="351" fillId="624" borderId="0" xfId="0" applyFont="1" applyFill="1" applyAlignment="1">
      <alignment horizontal="center" vertical="center" wrapText="1"/>
    </xf>
    <xf numFmtId="0" fontId="351" fillId="625" borderId="0" xfId="0" applyFont="1" applyFill="1" applyAlignment="1">
      <alignment horizontal="center" vertical="center" wrapText="1"/>
    </xf>
    <xf numFmtId="0" fontId="351" fillId="626" borderId="0" xfId="0" applyFont="1" applyFill="1" applyAlignment="1">
      <alignment horizontal="center" vertical="center" wrapText="1"/>
    </xf>
    <xf numFmtId="0" fontId="351" fillId="627" borderId="0" xfId="0" applyFont="1" applyFill="1" applyAlignment="1">
      <alignment horizontal="center" vertical="center" wrapText="1"/>
    </xf>
    <xf numFmtId="0" fontId="351" fillId="628" borderId="0" xfId="0" applyFont="1" applyFill="1" applyAlignment="1">
      <alignment horizontal="center" vertical="center" wrapText="1"/>
    </xf>
    <xf numFmtId="0" fontId="351" fillId="629" borderId="0" xfId="0" applyFont="1" applyFill="1" applyAlignment="1">
      <alignment horizontal="center" vertical="center" wrapText="1"/>
    </xf>
    <xf numFmtId="0" fontId="351" fillId="630" borderId="0" xfId="0" applyFont="1" applyFill="1" applyAlignment="1">
      <alignment horizontal="center" vertical="center" wrapText="1"/>
    </xf>
    <xf numFmtId="0" fontId="351" fillId="631" borderId="0" xfId="0" applyFont="1" applyFill="1" applyAlignment="1">
      <alignment horizontal="center" vertical="center" wrapText="1"/>
    </xf>
    <xf numFmtId="0" fontId="351" fillId="632" borderId="0" xfId="0" applyFont="1" applyFill="1" applyAlignment="1">
      <alignment horizontal="center" vertical="center" wrapText="1"/>
    </xf>
    <xf numFmtId="0" fontId="364" fillId="633" borderId="0" xfId="0" applyFont="1" applyFill="1"/>
    <xf numFmtId="0" fontId="364" fillId="634" borderId="0" xfId="0" applyFont="1" applyFill="1"/>
    <xf numFmtId="0" fontId="364" fillId="635" borderId="0" xfId="0" applyFont="1" applyFill="1"/>
    <xf numFmtId="0" fontId="351" fillId="636" borderId="0" xfId="0" applyFont="1" applyFill="1" applyAlignment="1">
      <alignment horizontal="center" vertical="center" wrapText="1"/>
    </xf>
    <xf numFmtId="0" fontId="351" fillId="637" borderId="0" xfId="0" applyFont="1" applyFill="1" applyAlignment="1">
      <alignment horizontal="center" vertical="center" wrapText="1"/>
    </xf>
    <xf numFmtId="0" fontId="351" fillId="638" borderId="0" xfId="0" applyFont="1" applyFill="1" applyAlignment="1">
      <alignment horizontal="center" vertical="center" wrapText="1"/>
    </xf>
    <xf numFmtId="0" fontId="351" fillId="639" borderId="0" xfId="0" applyFont="1" applyFill="1" applyAlignment="1">
      <alignment horizontal="center" vertical="center" wrapText="1"/>
    </xf>
    <xf numFmtId="0" fontId="351" fillId="640" borderId="0" xfId="0" applyFont="1" applyFill="1" applyAlignment="1">
      <alignment horizontal="center" vertical="center" wrapText="1"/>
    </xf>
    <xf numFmtId="0" fontId="351" fillId="641" borderId="0" xfId="0" applyFont="1" applyFill="1" applyAlignment="1">
      <alignment horizontal="center" vertical="center" wrapText="1"/>
    </xf>
    <xf numFmtId="0" fontId="351" fillId="642" borderId="0" xfId="0" applyFont="1" applyFill="1" applyAlignment="1">
      <alignment horizontal="center" vertical="center" wrapText="1"/>
    </xf>
    <xf numFmtId="0" fontId="351" fillId="643" borderId="0" xfId="0" applyFont="1" applyFill="1" applyAlignment="1">
      <alignment horizontal="center" vertical="center" wrapText="1"/>
    </xf>
    <xf numFmtId="0" fontId="351" fillId="644" borderId="0" xfId="0" applyFont="1" applyFill="1" applyAlignment="1">
      <alignment horizontal="center" vertical="center" wrapText="1"/>
    </xf>
    <xf numFmtId="0" fontId="364" fillId="645" borderId="0" xfId="0" applyFont="1" applyFill="1"/>
    <xf numFmtId="0" fontId="364" fillId="646" borderId="0" xfId="0" applyFont="1" applyFill="1"/>
    <xf numFmtId="0" fontId="364" fillId="647" borderId="0" xfId="0" applyFont="1" applyFill="1"/>
    <xf numFmtId="0" fontId="351" fillId="648" borderId="0" xfId="0" applyFont="1" applyFill="1" applyAlignment="1">
      <alignment horizontal="center" vertical="center" wrapText="1"/>
    </xf>
    <xf numFmtId="0" fontId="351" fillId="649" borderId="0" xfId="0" applyFont="1" applyFill="1" applyAlignment="1">
      <alignment horizontal="center" vertical="center" wrapText="1"/>
    </xf>
    <xf numFmtId="0" fontId="351" fillId="650" borderId="0" xfId="0" applyFont="1" applyFill="1" applyAlignment="1">
      <alignment horizontal="center" vertical="center" wrapText="1"/>
    </xf>
    <xf numFmtId="0" fontId="351" fillId="651" borderId="0" xfId="0" applyFont="1" applyFill="1" applyAlignment="1">
      <alignment horizontal="center" vertical="center" wrapText="1"/>
    </xf>
    <xf numFmtId="0" fontId="351" fillId="652" borderId="0" xfId="0" applyFont="1" applyFill="1" applyAlignment="1">
      <alignment horizontal="center" vertical="center" wrapText="1"/>
    </xf>
    <xf numFmtId="0" fontId="351" fillId="653" borderId="0" xfId="0" applyFont="1" applyFill="1" applyAlignment="1">
      <alignment horizontal="center" vertical="center" wrapText="1"/>
    </xf>
    <xf numFmtId="0" fontId="351" fillId="654" borderId="0" xfId="0" applyFont="1" applyFill="1" applyAlignment="1">
      <alignment horizontal="center" vertical="center" wrapText="1"/>
    </xf>
    <xf numFmtId="0" fontId="351" fillId="655" borderId="0" xfId="0" applyFont="1" applyFill="1" applyAlignment="1">
      <alignment horizontal="center" vertical="center" wrapText="1"/>
    </xf>
    <xf numFmtId="0" fontId="0" fillId="656" borderId="0" xfId="0" applyFill="1" applyAlignment="1">
      <alignment horizontal="center" vertical="center" wrapText="1"/>
    </xf>
    <xf numFmtId="0" fontId="364" fillId="657" borderId="0" xfId="0" applyFont="1" applyFill="1"/>
    <xf numFmtId="0" fontId="364" fillId="658" borderId="0" xfId="0" applyFont="1" applyFill="1"/>
    <xf numFmtId="0" fontId="364" fillId="659" borderId="0" xfId="0" applyFont="1" applyFill="1"/>
    <xf numFmtId="0" fontId="351" fillId="660" borderId="0" xfId="0" applyFont="1" applyFill="1" applyAlignment="1">
      <alignment horizontal="center" vertical="center" wrapText="1"/>
    </xf>
    <xf numFmtId="0" fontId="351" fillId="661" borderId="0" xfId="0" applyFont="1" applyFill="1" applyAlignment="1">
      <alignment horizontal="center" vertical="center" wrapText="1"/>
    </xf>
    <xf numFmtId="0" fontId="351" fillId="662" borderId="0" xfId="0" applyFont="1" applyFill="1" applyAlignment="1">
      <alignment horizontal="center" vertical="center" wrapText="1"/>
    </xf>
    <xf numFmtId="0" fontId="351" fillId="663" borderId="0" xfId="0" applyFont="1" applyFill="1" applyAlignment="1">
      <alignment horizontal="center" vertical="center" wrapText="1"/>
    </xf>
    <xf numFmtId="0" fontId="351" fillId="664" borderId="0" xfId="0" applyFont="1" applyFill="1" applyAlignment="1">
      <alignment horizontal="center" vertical="center" wrapText="1"/>
    </xf>
    <xf numFmtId="0" fontId="351" fillId="665" borderId="0" xfId="0" applyFont="1" applyFill="1" applyAlignment="1">
      <alignment horizontal="center" vertical="center" wrapText="1"/>
    </xf>
    <xf numFmtId="0" fontId="351" fillId="666" borderId="0" xfId="0" applyFont="1" applyFill="1" applyAlignment="1">
      <alignment horizontal="center" vertical="center" wrapText="1"/>
    </xf>
    <xf numFmtId="0" fontId="0" fillId="667" borderId="0" xfId="0" applyFill="1" applyAlignment="1">
      <alignment horizontal="center" vertical="center" wrapText="1"/>
    </xf>
    <xf numFmtId="0" fontId="0" fillId="668" borderId="0" xfId="0" applyFill="1" applyAlignment="1">
      <alignment horizontal="center" vertical="center" wrapText="1"/>
    </xf>
    <xf numFmtId="0" fontId="364" fillId="669" borderId="0" xfId="0" applyFont="1" applyFill="1"/>
    <xf numFmtId="0" fontId="364" fillId="670" borderId="0" xfId="0" applyFont="1" applyFill="1"/>
    <xf numFmtId="0" fontId="364" fillId="671" borderId="0" xfId="0" applyFont="1" applyFill="1"/>
    <xf numFmtId="0" fontId="351" fillId="672" borderId="0" xfId="0" applyFont="1" applyFill="1" applyAlignment="1">
      <alignment horizontal="center" vertical="center" wrapText="1"/>
    </xf>
    <xf numFmtId="0" fontId="351" fillId="673" borderId="0" xfId="0" applyFont="1" applyFill="1" applyAlignment="1">
      <alignment horizontal="center" vertical="center" wrapText="1"/>
    </xf>
    <xf numFmtId="0" fontId="351" fillId="674" borderId="0" xfId="0" applyFont="1" applyFill="1" applyAlignment="1">
      <alignment horizontal="center" vertical="center" wrapText="1"/>
    </xf>
    <xf numFmtId="0" fontId="351" fillId="675" borderId="0" xfId="0" applyFont="1" applyFill="1" applyAlignment="1">
      <alignment horizontal="center" vertical="center" wrapText="1"/>
    </xf>
    <xf numFmtId="0" fontId="351" fillId="676" borderId="0" xfId="0" applyFont="1" applyFill="1" applyAlignment="1">
      <alignment horizontal="center" vertical="center" wrapText="1"/>
    </xf>
    <xf numFmtId="0" fontId="351" fillId="677" borderId="0" xfId="0" applyFont="1" applyFill="1" applyAlignment="1">
      <alignment horizontal="center" vertical="center" wrapText="1"/>
    </xf>
    <xf numFmtId="0" fontId="0" fillId="678" borderId="0" xfId="0" applyFill="1" applyAlignment="1">
      <alignment horizontal="center" vertical="center" wrapText="1"/>
    </xf>
    <xf numFmtId="0" fontId="0" fillId="679" borderId="0" xfId="0" applyFill="1" applyAlignment="1">
      <alignment horizontal="center" vertical="center" wrapText="1"/>
    </xf>
    <xf numFmtId="0" fontId="0" fillId="680" borderId="0" xfId="0" applyFill="1" applyAlignment="1">
      <alignment horizontal="center" vertical="center" wrapText="1"/>
    </xf>
    <xf numFmtId="0" fontId="364" fillId="681" borderId="0" xfId="0" applyFont="1" applyFill="1"/>
    <xf numFmtId="0" fontId="364" fillId="682" borderId="0" xfId="0" applyFont="1" applyFill="1"/>
    <xf numFmtId="0" fontId="364" fillId="683" borderId="0" xfId="0" applyFont="1" applyFill="1"/>
    <xf numFmtId="0" fontId="351" fillId="684" borderId="0" xfId="0" applyFont="1" applyFill="1" applyAlignment="1">
      <alignment horizontal="center" vertical="center" wrapText="1"/>
    </xf>
    <xf numFmtId="0" fontId="351" fillId="685" borderId="0" xfId="0" applyFont="1" applyFill="1" applyAlignment="1">
      <alignment horizontal="center" vertical="center" wrapText="1"/>
    </xf>
    <xf numFmtId="0" fontId="351" fillId="686" borderId="0" xfId="0" applyFont="1" applyFill="1" applyAlignment="1">
      <alignment horizontal="center" vertical="center" wrapText="1"/>
    </xf>
    <xf numFmtId="0" fontId="351" fillId="687" borderId="0" xfId="0" applyFont="1" applyFill="1" applyAlignment="1">
      <alignment horizontal="center" vertical="center" wrapText="1"/>
    </xf>
    <xf numFmtId="0" fontId="351" fillId="688" borderId="0" xfId="0" applyFont="1" applyFill="1" applyAlignment="1">
      <alignment horizontal="center" vertical="center" wrapText="1"/>
    </xf>
    <xf numFmtId="0" fontId="0" fillId="689" borderId="0" xfId="0" applyFill="1" applyAlignment="1">
      <alignment horizontal="center" vertical="center" wrapText="1"/>
    </xf>
    <xf numFmtId="0" fontId="0" fillId="690" borderId="0" xfId="0" applyFill="1" applyAlignment="1">
      <alignment horizontal="center" vertical="center" wrapText="1"/>
    </xf>
    <xf numFmtId="0" fontId="0" fillId="691" borderId="0" xfId="0" applyFill="1" applyAlignment="1">
      <alignment horizontal="center" vertical="center" wrapText="1"/>
    </xf>
    <xf numFmtId="0" fontId="0" fillId="692" borderId="0" xfId="0" applyFill="1" applyAlignment="1">
      <alignment horizontal="center" vertical="center" wrapText="1"/>
    </xf>
    <xf numFmtId="0" fontId="364" fillId="693" borderId="0" xfId="0" applyFont="1" applyFill="1"/>
    <xf numFmtId="0" fontId="364" fillId="694" borderId="0" xfId="0" applyFont="1" applyFill="1"/>
    <xf numFmtId="0" fontId="364" fillId="695" borderId="0" xfId="0" applyFont="1" applyFill="1"/>
    <xf numFmtId="0" fontId="351" fillId="696" borderId="0" xfId="0" applyFont="1" applyFill="1" applyAlignment="1">
      <alignment horizontal="center" vertical="center" wrapText="1"/>
    </xf>
    <xf numFmtId="0" fontId="351" fillId="697" borderId="0" xfId="0" applyFont="1" applyFill="1" applyAlignment="1">
      <alignment horizontal="center" vertical="center" wrapText="1"/>
    </xf>
    <xf numFmtId="0" fontId="351" fillId="698" borderId="0" xfId="0" applyFont="1" applyFill="1" applyAlignment="1">
      <alignment horizontal="center" vertical="center" wrapText="1"/>
    </xf>
    <xf numFmtId="0" fontId="351" fillId="699" borderId="0" xfId="0" applyFont="1" applyFill="1" applyAlignment="1">
      <alignment horizontal="center" vertical="center" wrapText="1"/>
    </xf>
    <xf numFmtId="0" fontId="0" fillId="700" borderId="0" xfId="0" applyFill="1" applyAlignment="1">
      <alignment horizontal="center" vertical="center" wrapText="1"/>
    </xf>
    <xf numFmtId="0" fontId="0" fillId="701" borderId="0" xfId="0" applyFill="1" applyAlignment="1">
      <alignment horizontal="center" vertical="center" wrapText="1"/>
    </xf>
    <xf numFmtId="0" fontId="0" fillId="702" borderId="0" xfId="0" applyFill="1" applyAlignment="1">
      <alignment horizontal="center" vertical="center" wrapText="1"/>
    </xf>
    <xf numFmtId="0" fontId="0" fillId="703" borderId="0" xfId="0" applyFill="1" applyAlignment="1">
      <alignment horizontal="center" vertical="center" wrapText="1"/>
    </xf>
    <xf numFmtId="0" fontId="0" fillId="704" borderId="0" xfId="0" applyFill="1" applyAlignment="1">
      <alignment horizontal="center" vertical="center" wrapText="1"/>
    </xf>
    <xf numFmtId="0" fontId="364" fillId="705" borderId="0" xfId="0" applyFont="1" applyFill="1"/>
    <xf numFmtId="0" fontId="364" fillId="706" borderId="0" xfId="0" applyFont="1" applyFill="1"/>
    <xf numFmtId="0" fontId="364" fillId="707" borderId="0" xfId="0" applyFont="1" applyFill="1"/>
    <xf numFmtId="0" fontId="351" fillId="74" borderId="0" xfId="0" applyFont="1" applyFill="1" applyAlignment="1">
      <alignment horizontal="center" vertical="center" wrapText="1"/>
    </xf>
    <xf numFmtId="0" fontId="351" fillId="708" borderId="0" xfId="0" applyFont="1" applyFill="1" applyAlignment="1">
      <alignment horizontal="center" vertical="center" wrapText="1"/>
    </xf>
    <xf numFmtId="0" fontId="351" fillId="709" borderId="0" xfId="0" applyFont="1" applyFill="1" applyAlignment="1">
      <alignment horizontal="center" vertical="center" wrapText="1"/>
    </xf>
    <xf numFmtId="0" fontId="351" fillId="710" borderId="0" xfId="0" applyFont="1" applyFill="1" applyAlignment="1">
      <alignment horizontal="center" vertical="center" wrapText="1"/>
    </xf>
    <xf numFmtId="0" fontId="351" fillId="711" borderId="0" xfId="0" applyFont="1" applyFill="1" applyAlignment="1">
      <alignment horizontal="center" vertical="center" wrapText="1"/>
    </xf>
    <xf numFmtId="0" fontId="351" fillId="712" borderId="0" xfId="0" applyFont="1" applyFill="1" applyAlignment="1">
      <alignment horizontal="center" vertical="center" wrapText="1"/>
    </xf>
    <xf numFmtId="0" fontId="351" fillId="713" borderId="0" xfId="0" applyFont="1" applyFill="1" applyAlignment="1">
      <alignment horizontal="center" vertical="center" wrapText="1"/>
    </xf>
    <xf numFmtId="0" fontId="351" fillId="714" borderId="0" xfId="0" applyFont="1" applyFill="1" applyAlignment="1">
      <alignment horizontal="center" vertical="center" wrapText="1"/>
    </xf>
    <xf numFmtId="0" fontId="351" fillId="715" borderId="0" xfId="0" applyFont="1" applyFill="1" applyAlignment="1">
      <alignment horizontal="center" vertical="center" wrapText="1"/>
    </xf>
    <xf numFmtId="0" fontId="364" fillId="716" borderId="0" xfId="0" applyFont="1" applyFill="1"/>
    <xf numFmtId="0" fontId="364" fillId="717" borderId="0" xfId="0" applyFont="1" applyFill="1"/>
    <xf numFmtId="0" fontId="364" fillId="718" borderId="0" xfId="0" applyFont="1" applyFill="1"/>
    <xf numFmtId="0" fontId="351" fillId="719" borderId="0" xfId="0" applyFont="1" applyFill="1" applyAlignment="1">
      <alignment horizontal="center" vertical="center" wrapText="1"/>
    </xf>
    <xf numFmtId="0" fontId="351" fillId="720" borderId="0" xfId="0" applyFont="1" applyFill="1" applyAlignment="1">
      <alignment horizontal="center" vertical="center" wrapText="1"/>
    </xf>
    <xf numFmtId="0" fontId="351" fillId="721" borderId="0" xfId="0" applyFont="1" applyFill="1" applyAlignment="1">
      <alignment horizontal="center" vertical="center" wrapText="1"/>
    </xf>
    <xf numFmtId="0" fontId="351" fillId="722" borderId="0" xfId="0" applyFont="1" applyFill="1" applyAlignment="1">
      <alignment horizontal="center" vertical="center" wrapText="1"/>
    </xf>
    <xf numFmtId="0" fontId="351" fillId="723" borderId="0" xfId="0" applyFont="1" applyFill="1" applyAlignment="1">
      <alignment horizontal="center" vertical="center" wrapText="1"/>
    </xf>
    <xf numFmtId="0" fontId="351" fillId="724" borderId="0" xfId="0" applyFont="1" applyFill="1" applyAlignment="1">
      <alignment horizontal="center" vertical="center" wrapText="1"/>
    </xf>
    <xf numFmtId="0" fontId="351" fillId="725" borderId="0" xfId="0" applyFont="1" applyFill="1" applyAlignment="1">
      <alignment horizontal="center" vertical="center" wrapText="1"/>
    </xf>
    <xf numFmtId="0" fontId="351" fillId="726" borderId="0" xfId="0" applyFont="1" applyFill="1" applyAlignment="1">
      <alignment horizontal="center" vertical="center" wrapText="1"/>
    </xf>
    <xf numFmtId="0" fontId="351" fillId="727" borderId="0" xfId="0" applyFont="1" applyFill="1" applyAlignment="1">
      <alignment horizontal="center" vertical="center" wrapText="1"/>
    </xf>
    <xf numFmtId="0" fontId="364" fillId="728" borderId="0" xfId="0" applyFont="1" applyFill="1"/>
    <xf numFmtId="0" fontId="364" fillId="729" borderId="0" xfId="0" applyFont="1" applyFill="1"/>
    <xf numFmtId="0" fontId="364" fillId="730" borderId="0" xfId="0" applyFont="1" applyFill="1"/>
    <xf numFmtId="0" fontId="351" fillId="731" borderId="0" xfId="0" applyFont="1" applyFill="1" applyAlignment="1">
      <alignment horizontal="center" vertical="center" wrapText="1"/>
    </xf>
    <xf numFmtId="0" fontId="351" fillId="732" borderId="0" xfId="0" applyFont="1" applyFill="1" applyAlignment="1">
      <alignment horizontal="center" vertical="center" wrapText="1"/>
    </xf>
    <xf numFmtId="0" fontId="351" fillId="733" borderId="0" xfId="0" applyFont="1" applyFill="1" applyAlignment="1">
      <alignment horizontal="center" vertical="center" wrapText="1"/>
    </xf>
    <xf numFmtId="0" fontId="351" fillId="734" borderId="0" xfId="0" applyFont="1" applyFill="1" applyAlignment="1">
      <alignment horizontal="center" vertical="center" wrapText="1"/>
    </xf>
    <xf numFmtId="0" fontId="351" fillId="735" borderId="0" xfId="0" applyFont="1" applyFill="1" applyAlignment="1">
      <alignment horizontal="center" vertical="center" wrapText="1"/>
    </xf>
    <xf numFmtId="0" fontId="351" fillId="736" borderId="0" xfId="0" applyFont="1" applyFill="1" applyAlignment="1">
      <alignment horizontal="center" vertical="center" wrapText="1"/>
    </xf>
    <xf numFmtId="0" fontId="351" fillId="737" borderId="0" xfId="0" applyFont="1" applyFill="1" applyAlignment="1">
      <alignment horizontal="center" vertical="center" wrapText="1"/>
    </xf>
    <xf numFmtId="0" fontId="351" fillId="738" borderId="0" xfId="0" applyFont="1" applyFill="1" applyAlignment="1">
      <alignment horizontal="center" vertical="center" wrapText="1"/>
    </xf>
    <xf numFmtId="0" fontId="351" fillId="739" borderId="0" xfId="0" applyFont="1" applyFill="1" applyAlignment="1">
      <alignment horizontal="center" vertical="center" wrapText="1"/>
    </xf>
    <xf numFmtId="0" fontId="364" fillId="740" borderId="0" xfId="0" applyFont="1" applyFill="1"/>
    <xf numFmtId="0" fontId="364" fillId="741" borderId="0" xfId="0" applyFont="1" applyFill="1"/>
    <xf numFmtId="0" fontId="364" fillId="742" borderId="0" xfId="0" applyFont="1" applyFill="1"/>
    <xf numFmtId="0" fontId="351" fillId="743" borderId="0" xfId="0" applyFont="1" applyFill="1" applyAlignment="1">
      <alignment horizontal="center" vertical="center" wrapText="1"/>
    </xf>
    <xf numFmtId="0" fontId="351" fillId="744" borderId="0" xfId="0" applyFont="1" applyFill="1" applyAlignment="1">
      <alignment horizontal="center" vertical="center" wrapText="1"/>
    </xf>
    <xf numFmtId="0" fontId="351" fillId="745" borderId="0" xfId="0" applyFont="1" applyFill="1" applyAlignment="1">
      <alignment horizontal="center" vertical="center" wrapText="1"/>
    </xf>
    <xf numFmtId="0" fontId="351" fillId="746" borderId="0" xfId="0" applyFont="1" applyFill="1" applyAlignment="1">
      <alignment horizontal="center" vertical="center" wrapText="1"/>
    </xf>
    <xf numFmtId="0" fontId="351" fillId="747" borderId="0" xfId="0" applyFont="1" applyFill="1" applyAlignment="1">
      <alignment horizontal="center" vertical="center" wrapText="1"/>
    </xf>
    <xf numFmtId="0" fontId="351" fillId="748" borderId="0" xfId="0" applyFont="1" applyFill="1" applyAlignment="1">
      <alignment horizontal="center" vertical="center" wrapText="1"/>
    </xf>
    <xf numFmtId="0" fontId="351" fillId="749" borderId="0" xfId="0" applyFont="1" applyFill="1" applyAlignment="1">
      <alignment horizontal="center" vertical="center" wrapText="1"/>
    </xf>
    <xf numFmtId="0" fontId="351" fillId="750" borderId="0" xfId="0" applyFont="1" applyFill="1" applyAlignment="1">
      <alignment horizontal="center" vertical="center" wrapText="1"/>
    </xf>
    <xf numFmtId="0" fontId="0" fillId="751" borderId="0" xfId="0" applyFill="1" applyAlignment="1">
      <alignment horizontal="center" vertical="center" wrapText="1"/>
    </xf>
    <xf numFmtId="0" fontId="364" fillId="752" borderId="0" xfId="0" applyFont="1" applyFill="1"/>
    <xf numFmtId="0" fontId="364" fillId="753" borderId="0" xfId="0" applyFont="1" applyFill="1"/>
    <xf numFmtId="0" fontId="364" fillId="754" borderId="0" xfId="0" applyFont="1" applyFill="1"/>
    <xf numFmtId="0" fontId="351" fillId="634" borderId="0" xfId="0" applyFont="1" applyFill="1" applyAlignment="1">
      <alignment horizontal="center" vertical="center" wrapText="1"/>
    </xf>
    <xf numFmtId="0" fontId="351" fillId="755" borderId="0" xfId="0" applyFont="1" applyFill="1" applyAlignment="1">
      <alignment horizontal="center" vertical="center" wrapText="1"/>
    </xf>
    <xf numFmtId="0" fontId="351" fillId="756" borderId="0" xfId="0" applyFont="1" applyFill="1" applyAlignment="1">
      <alignment horizontal="center" vertical="center" wrapText="1"/>
    </xf>
    <xf numFmtId="0" fontId="351" fillId="757" borderId="0" xfId="0" applyFont="1" applyFill="1" applyAlignment="1">
      <alignment horizontal="center" vertical="center" wrapText="1"/>
    </xf>
    <xf numFmtId="0" fontId="351" fillId="2" borderId="0" xfId="0" applyFont="1" applyFill="1" applyAlignment="1">
      <alignment horizontal="center" vertical="center" wrapText="1"/>
    </xf>
    <xf numFmtId="0" fontId="351" fillId="758" borderId="0" xfId="0" applyFont="1" applyFill="1" applyAlignment="1">
      <alignment horizontal="center" vertical="center" wrapText="1"/>
    </xf>
    <xf numFmtId="0" fontId="351" fillId="759" borderId="0" xfId="0" applyFont="1" applyFill="1" applyAlignment="1">
      <alignment horizontal="center" vertical="center" wrapText="1"/>
    </xf>
    <xf numFmtId="0" fontId="0" fillId="760" borderId="0" xfId="0" applyFill="1" applyAlignment="1">
      <alignment horizontal="center" vertical="center" wrapText="1"/>
    </xf>
    <xf numFmtId="0" fontId="0" fillId="761" borderId="0" xfId="0" applyFill="1" applyAlignment="1">
      <alignment horizontal="center" vertical="center" wrapText="1"/>
    </xf>
    <xf numFmtId="0" fontId="364" fillId="190" borderId="0" xfId="0" applyFont="1" applyFill="1"/>
    <xf numFmtId="0" fontId="364" fillId="762" borderId="0" xfId="0" applyFont="1" applyFill="1"/>
    <xf numFmtId="0" fontId="364" fillId="763" borderId="0" xfId="0" applyFont="1" applyFill="1"/>
    <xf numFmtId="0" fontId="351" fillId="764" borderId="0" xfId="0" applyFont="1" applyFill="1" applyAlignment="1">
      <alignment horizontal="center" vertical="center" wrapText="1"/>
    </xf>
    <xf numFmtId="0" fontId="351" fillId="765" borderId="0" xfId="0" applyFont="1" applyFill="1" applyAlignment="1">
      <alignment horizontal="center" vertical="center" wrapText="1"/>
    </xf>
    <xf numFmtId="0" fontId="351" fillId="766" borderId="0" xfId="0" applyFont="1" applyFill="1" applyAlignment="1">
      <alignment horizontal="center" vertical="center" wrapText="1"/>
    </xf>
    <xf numFmtId="0" fontId="351" fillId="767" borderId="0" xfId="0" applyFont="1" applyFill="1" applyAlignment="1">
      <alignment horizontal="center" vertical="center" wrapText="1"/>
    </xf>
    <xf numFmtId="0" fontId="351" fillId="768" borderId="0" xfId="0" applyFont="1" applyFill="1" applyAlignment="1">
      <alignment horizontal="center" vertical="center" wrapText="1"/>
    </xf>
    <xf numFmtId="0" fontId="351" fillId="769" borderId="0" xfId="0" applyFont="1" applyFill="1" applyAlignment="1">
      <alignment horizontal="center" vertical="center" wrapText="1"/>
    </xf>
    <xf numFmtId="0" fontId="0" fillId="770" borderId="0" xfId="0" applyFill="1" applyAlignment="1">
      <alignment horizontal="center" vertical="center" wrapText="1"/>
    </xf>
    <xf numFmtId="0" fontId="0" fillId="771" borderId="0" xfId="0" applyFill="1" applyAlignment="1">
      <alignment horizontal="center" vertical="center" wrapText="1"/>
    </xf>
    <xf numFmtId="0" fontId="0" fillId="772" borderId="0" xfId="0" applyFill="1" applyAlignment="1">
      <alignment horizontal="center" vertical="center" wrapText="1"/>
    </xf>
    <xf numFmtId="0" fontId="364" fillId="47" borderId="0" xfId="0" applyFont="1" applyFill="1"/>
    <xf numFmtId="0" fontId="364" fillId="773" borderId="0" xfId="0" applyFont="1" applyFill="1"/>
    <xf numFmtId="0" fontId="364" fillId="774" borderId="0" xfId="0" applyFont="1" applyFill="1"/>
    <xf numFmtId="0" fontId="351" fillId="775" borderId="0" xfId="0" applyFont="1" applyFill="1" applyAlignment="1">
      <alignment horizontal="center" vertical="center" wrapText="1"/>
    </xf>
    <xf numFmtId="0" fontId="351" fillId="776" borderId="0" xfId="0" applyFont="1" applyFill="1" applyAlignment="1">
      <alignment horizontal="center" vertical="center" wrapText="1"/>
    </xf>
    <xf numFmtId="0" fontId="351" fillId="777" borderId="0" xfId="0" applyFont="1" applyFill="1" applyAlignment="1">
      <alignment horizontal="center" vertical="center" wrapText="1"/>
    </xf>
    <xf numFmtId="0" fontId="351" fillId="778" borderId="0" xfId="0" applyFont="1" applyFill="1" applyAlignment="1">
      <alignment horizontal="center" vertical="center" wrapText="1"/>
    </xf>
    <xf numFmtId="0" fontId="351" fillId="779" borderId="0" xfId="0" applyFont="1" applyFill="1" applyAlignment="1">
      <alignment horizontal="center" vertical="center" wrapText="1"/>
    </xf>
    <xf numFmtId="0" fontId="0" fillId="780" borderId="0" xfId="0" applyFill="1" applyAlignment="1">
      <alignment horizontal="center" vertical="center" wrapText="1"/>
    </xf>
    <xf numFmtId="0" fontId="0" fillId="781" borderId="0" xfId="0" applyFill="1" applyAlignment="1">
      <alignment horizontal="center" vertical="center" wrapText="1"/>
    </xf>
    <xf numFmtId="0" fontId="0" fillId="782" borderId="0" xfId="0" applyFill="1" applyAlignment="1">
      <alignment horizontal="center" vertical="center" wrapText="1"/>
    </xf>
    <xf numFmtId="0" fontId="0" fillId="783" borderId="0" xfId="0" applyFill="1" applyAlignment="1">
      <alignment horizontal="center" vertical="center" wrapText="1"/>
    </xf>
    <xf numFmtId="0" fontId="364" fillId="784" borderId="0" xfId="0" applyFont="1" applyFill="1"/>
    <xf numFmtId="0" fontId="364" fillId="785" borderId="0" xfId="0" applyFont="1" applyFill="1"/>
    <xf numFmtId="0" fontId="364" fillId="786" borderId="0" xfId="0" applyFont="1" applyFill="1"/>
    <xf numFmtId="0" fontId="351" fillId="787" borderId="0" xfId="0" applyFont="1" applyFill="1" applyAlignment="1">
      <alignment horizontal="center" vertical="center" wrapText="1"/>
    </xf>
    <xf numFmtId="0" fontId="351" fillId="788" borderId="0" xfId="0" applyFont="1" applyFill="1" applyAlignment="1">
      <alignment horizontal="center" vertical="center" wrapText="1"/>
    </xf>
    <xf numFmtId="0" fontId="351" fillId="789" borderId="0" xfId="0" applyFont="1" applyFill="1" applyAlignment="1">
      <alignment horizontal="center" vertical="center" wrapText="1"/>
    </xf>
    <xf numFmtId="0" fontId="351" fillId="790" borderId="0" xfId="0" applyFont="1" applyFill="1" applyAlignment="1">
      <alignment horizontal="center" vertical="center" wrapText="1"/>
    </xf>
    <xf numFmtId="0" fontId="0" fillId="791" borderId="0" xfId="0" applyFill="1" applyAlignment="1">
      <alignment horizontal="center" vertical="center" wrapText="1"/>
    </xf>
    <xf numFmtId="0" fontId="0" fillId="792" borderId="0" xfId="0" applyFill="1" applyAlignment="1">
      <alignment horizontal="center" vertical="center" wrapText="1"/>
    </xf>
    <xf numFmtId="0" fontId="0" fillId="793" borderId="0" xfId="0" applyFill="1" applyAlignment="1">
      <alignment horizontal="center" vertical="center" wrapText="1"/>
    </xf>
    <xf numFmtId="0" fontId="0" fillId="794" borderId="0" xfId="0" applyFill="1" applyAlignment="1">
      <alignment horizontal="center" vertical="center" wrapText="1"/>
    </xf>
    <xf numFmtId="0" fontId="0" fillId="795" borderId="0" xfId="0" applyFill="1" applyAlignment="1">
      <alignment horizontal="center" vertical="center" wrapText="1"/>
    </xf>
    <xf numFmtId="0" fontId="364" fillId="796" borderId="0" xfId="0" applyFont="1" applyFill="1"/>
    <xf numFmtId="0" fontId="364" fillId="797" borderId="0" xfId="0" applyFont="1" applyFill="1"/>
    <xf numFmtId="0" fontId="364" fillId="798" borderId="0" xfId="0" applyFont="1" applyFill="1"/>
    <xf numFmtId="0" fontId="351" fillId="799" borderId="0" xfId="0" applyFont="1" applyFill="1" applyAlignment="1">
      <alignment horizontal="center" vertical="center" wrapText="1"/>
    </xf>
    <xf numFmtId="0" fontId="351" fillId="800" borderId="0" xfId="0" applyFont="1" applyFill="1" applyAlignment="1">
      <alignment horizontal="center" vertical="center" wrapText="1"/>
    </xf>
    <xf numFmtId="0" fontId="351" fillId="801" borderId="0" xfId="0" applyFont="1" applyFill="1" applyAlignment="1">
      <alignment horizontal="center" vertical="center" wrapText="1"/>
    </xf>
    <xf numFmtId="0" fontId="0" fillId="802" borderId="0" xfId="0" applyFill="1" applyAlignment="1">
      <alignment horizontal="center" vertical="center" wrapText="1"/>
    </xf>
    <xf numFmtId="0" fontId="0" fillId="803" borderId="0" xfId="0" applyFill="1" applyAlignment="1">
      <alignment horizontal="center" vertical="center" wrapText="1"/>
    </xf>
    <xf numFmtId="0" fontId="0" fillId="804" borderId="0" xfId="0" applyFill="1" applyAlignment="1">
      <alignment horizontal="center" vertical="center" wrapText="1"/>
    </xf>
    <xf numFmtId="0" fontId="0" fillId="805" borderId="0" xfId="0" applyFill="1" applyAlignment="1">
      <alignment horizontal="center" vertical="center" wrapText="1"/>
    </xf>
    <xf numFmtId="0" fontId="0" fillId="806" borderId="0" xfId="0" applyFill="1" applyAlignment="1">
      <alignment horizontal="center" vertical="center" wrapText="1"/>
    </xf>
    <xf numFmtId="0" fontId="0" fillId="807" borderId="0" xfId="0" applyFill="1" applyAlignment="1">
      <alignment horizontal="center" vertical="center" wrapText="1"/>
    </xf>
    <xf numFmtId="0" fontId="364" fillId="808" borderId="0" xfId="0" applyFont="1" applyFill="1"/>
    <xf numFmtId="0" fontId="364" fillId="809" borderId="0" xfId="0" applyFont="1" applyFill="1"/>
    <xf numFmtId="0" fontId="364" fillId="810" borderId="0" xfId="0" applyFont="1" applyFill="1"/>
    <xf numFmtId="0" fontId="351" fillId="811" borderId="0" xfId="0" applyFont="1" applyFill="1" applyAlignment="1">
      <alignment horizontal="center" vertical="center" wrapText="1"/>
    </xf>
    <xf numFmtId="0" fontId="351" fillId="812" borderId="0" xfId="0" applyFont="1" applyFill="1" applyAlignment="1">
      <alignment horizontal="center" vertical="center" wrapText="1"/>
    </xf>
    <xf numFmtId="0" fontId="351" fillId="813" borderId="0" xfId="0" applyFont="1" applyFill="1" applyAlignment="1">
      <alignment horizontal="center" vertical="center" wrapText="1"/>
    </xf>
    <xf numFmtId="0" fontId="351" fillId="814" borderId="0" xfId="0" applyFont="1" applyFill="1" applyAlignment="1">
      <alignment horizontal="center" vertical="center" wrapText="1"/>
    </xf>
    <xf numFmtId="0" fontId="351" fillId="815" borderId="0" xfId="0" applyFont="1" applyFill="1" applyAlignment="1">
      <alignment horizontal="center" vertical="center" wrapText="1"/>
    </xf>
    <xf numFmtId="0" fontId="351" fillId="816" borderId="0" xfId="0" applyFont="1" applyFill="1" applyAlignment="1">
      <alignment horizontal="center" vertical="center" wrapText="1"/>
    </xf>
    <xf numFmtId="0" fontId="351" fillId="817" borderId="0" xfId="0" applyFont="1" applyFill="1" applyAlignment="1">
      <alignment horizontal="center" vertical="center" wrapText="1"/>
    </xf>
    <xf numFmtId="0" fontId="351" fillId="818" borderId="0" xfId="0" applyFont="1" applyFill="1" applyAlignment="1">
      <alignment horizontal="center" vertical="center" wrapText="1"/>
    </xf>
    <xf numFmtId="0" fontId="351" fillId="819" borderId="0" xfId="0" applyFont="1" applyFill="1" applyAlignment="1">
      <alignment horizontal="center" vertical="center" wrapText="1"/>
    </xf>
    <xf numFmtId="0" fontId="364" fillId="143" borderId="0" xfId="0" applyFont="1" applyFill="1"/>
    <xf numFmtId="0" fontId="364" fillId="820" borderId="0" xfId="0" applyFont="1" applyFill="1"/>
    <xf numFmtId="0" fontId="364" fillId="821" borderId="0" xfId="0" applyFont="1" applyFill="1"/>
    <xf numFmtId="0" fontId="351" fillId="822" borderId="0" xfId="0" applyFont="1" applyFill="1" applyAlignment="1">
      <alignment horizontal="center" vertical="center" wrapText="1"/>
    </xf>
    <xf numFmtId="0" fontId="351" fillId="823" borderId="0" xfId="0" applyFont="1" applyFill="1" applyAlignment="1">
      <alignment horizontal="center" vertical="center" wrapText="1"/>
    </xf>
    <xf numFmtId="0" fontId="351" fillId="824" borderId="0" xfId="0" applyFont="1" applyFill="1" applyAlignment="1">
      <alignment horizontal="center" vertical="center" wrapText="1"/>
    </xf>
    <xf numFmtId="0" fontId="351" fillId="825" borderId="0" xfId="0" applyFont="1" applyFill="1" applyAlignment="1">
      <alignment horizontal="center" vertical="center" wrapText="1"/>
    </xf>
    <xf numFmtId="0" fontId="351" fillId="826" borderId="0" xfId="0" applyFont="1" applyFill="1" applyAlignment="1">
      <alignment horizontal="center" vertical="center" wrapText="1"/>
    </xf>
    <xf numFmtId="0" fontId="351" fillId="827" borderId="0" xfId="0" applyFont="1" applyFill="1" applyAlignment="1">
      <alignment horizontal="center" vertical="center" wrapText="1"/>
    </xf>
    <xf numFmtId="0" fontId="351" fillId="828" borderId="0" xfId="0" applyFont="1" applyFill="1" applyAlignment="1">
      <alignment horizontal="center" vertical="center" wrapText="1"/>
    </xf>
    <xf numFmtId="0" fontId="351" fillId="829" borderId="0" xfId="0" applyFont="1" applyFill="1" applyAlignment="1">
      <alignment horizontal="center" vertical="center" wrapText="1"/>
    </xf>
    <xf numFmtId="0" fontId="351" fillId="830" borderId="0" xfId="0" applyFont="1" applyFill="1" applyAlignment="1">
      <alignment horizontal="center" vertical="center" wrapText="1"/>
    </xf>
    <xf numFmtId="0" fontId="364" fillId="831" borderId="0" xfId="0" applyFont="1" applyFill="1"/>
    <xf numFmtId="0" fontId="364" fillId="832" borderId="0" xfId="0" applyFont="1" applyFill="1"/>
    <xf numFmtId="0" fontId="364" fillId="833" borderId="0" xfId="0" applyFont="1" applyFill="1"/>
    <xf numFmtId="0" fontId="351" fillId="834" borderId="0" xfId="0" applyFont="1" applyFill="1" applyAlignment="1">
      <alignment horizontal="center" vertical="center" wrapText="1"/>
    </xf>
    <xf numFmtId="0" fontId="351" fillId="835" borderId="0" xfId="0" applyFont="1" applyFill="1" applyAlignment="1">
      <alignment horizontal="center" vertical="center" wrapText="1"/>
    </xf>
    <xf numFmtId="0" fontId="351" fillId="836" borderId="0" xfId="0" applyFont="1" applyFill="1" applyAlignment="1">
      <alignment horizontal="center" vertical="center" wrapText="1"/>
    </xf>
    <xf numFmtId="0" fontId="351" fillId="837" borderId="0" xfId="0" applyFont="1" applyFill="1" applyAlignment="1">
      <alignment horizontal="center" vertical="center" wrapText="1"/>
    </xf>
    <xf numFmtId="0" fontId="351" fillId="838" borderId="0" xfId="0" applyFont="1" applyFill="1" applyAlignment="1">
      <alignment horizontal="center" vertical="center" wrapText="1"/>
    </xf>
    <xf numFmtId="0" fontId="351" fillId="839" borderId="0" xfId="0" applyFont="1" applyFill="1" applyAlignment="1">
      <alignment horizontal="center" vertical="center" wrapText="1"/>
    </xf>
    <xf numFmtId="0" fontId="351" fillId="840" borderId="0" xfId="0" applyFont="1" applyFill="1" applyAlignment="1">
      <alignment horizontal="center" vertical="center" wrapText="1"/>
    </xf>
    <xf numFmtId="0" fontId="351" fillId="841" borderId="0" xfId="0" applyFont="1" applyFill="1" applyAlignment="1">
      <alignment horizontal="center" vertical="center" wrapText="1"/>
    </xf>
    <xf numFmtId="0" fontId="0" fillId="842" borderId="0" xfId="0" applyFill="1" applyAlignment="1">
      <alignment horizontal="center" vertical="center" wrapText="1"/>
    </xf>
    <xf numFmtId="0" fontId="364" fillId="843" borderId="0" xfId="0" applyFont="1" applyFill="1"/>
    <xf numFmtId="0" fontId="364" fillId="844" borderId="0" xfId="0" applyFont="1" applyFill="1"/>
    <xf numFmtId="0" fontId="364" fillId="845" borderId="0" xfId="0" applyFont="1" applyFill="1"/>
    <xf numFmtId="0" fontId="351" fillId="846" borderId="0" xfId="0" applyFont="1" applyFill="1" applyAlignment="1">
      <alignment horizontal="center" vertical="center" wrapText="1"/>
    </xf>
    <xf numFmtId="0" fontId="351" fillId="847" borderId="0" xfId="0" applyFont="1" applyFill="1" applyAlignment="1">
      <alignment horizontal="center" vertical="center" wrapText="1"/>
    </xf>
    <xf numFmtId="0" fontId="351" fillId="848" borderId="0" xfId="0" applyFont="1" applyFill="1" applyAlignment="1">
      <alignment horizontal="center" vertical="center" wrapText="1"/>
    </xf>
    <xf numFmtId="0" fontId="351" fillId="849" borderId="0" xfId="0" applyFont="1" applyFill="1" applyAlignment="1">
      <alignment horizontal="center" vertical="center" wrapText="1"/>
    </xf>
    <xf numFmtId="0" fontId="351" fillId="850" borderId="0" xfId="0" applyFont="1" applyFill="1" applyAlignment="1">
      <alignment horizontal="center" vertical="center" wrapText="1"/>
    </xf>
    <xf numFmtId="0" fontId="351" fillId="851" borderId="0" xfId="0" applyFont="1" applyFill="1" applyAlignment="1">
      <alignment horizontal="center" vertical="center" wrapText="1"/>
    </xf>
    <xf numFmtId="0" fontId="351" fillId="852" borderId="0" xfId="0" applyFont="1" applyFill="1" applyAlignment="1">
      <alignment horizontal="center" vertical="center" wrapText="1"/>
    </xf>
    <xf numFmtId="0" fontId="0" fillId="853" borderId="0" xfId="0" applyFill="1" applyAlignment="1">
      <alignment horizontal="center" vertical="center" wrapText="1"/>
    </xf>
    <xf numFmtId="0" fontId="0" fillId="854" borderId="0" xfId="0" applyFill="1" applyAlignment="1">
      <alignment horizontal="center" vertical="center" wrapText="1"/>
    </xf>
    <xf numFmtId="0" fontId="364" fillId="855" borderId="0" xfId="0" applyFont="1" applyFill="1"/>
    <xf numFmtId="0" fontId="364" fillId="856" borderId="0" xfId="0" applyFont="1" applyFill="1"/>
    <xf numFmtId="0" fontId="364" fillId="857" borderId="0" xfId="0" applyFont="1" applyFill="1"/>
    <xf numFmtId="0" fontId="351" fillId="858" borderId="0" xfId="0" applyFont="1" applyFill="1" applyAlignment="1">
      <alignment horizontal="center" vertical="center" wrapText="1"/>
    </xf>
    <xf numFmtId="0" fontId="351" fillId="859" borderId="0" xfId="0" applyFont="1" applyFill="1" applyAlignment="1">
      <alignment horizontal="center" vertical="center" wrapText="1"/>
    </xf>
    <xf numFmtId="0" fontId="351" fillId="860" borderId="0" xfId="0" applyFont="1" applyFill="1" applyAlignment="1">
      <alignment horizontal="center" vertical="center" wrapText="1"/>
    </xf>
    <xf numFmtId="0" fontId="351" fillId="861" borderId="0" xfId="0" applyFont="1" applyFill="1" applyAlignment="1">
      <alignment horizontal="center" vertical="center" wrapText="1"/>
    </xf>
    <xf numFmtId="0" fontId="351" fillId="862" borderId="0" xfId="0" applyFont="1" applyFill="1" applyAlignment="1">
      <alignment horizontal="center" vertical="center" wrapText="1"/>
    </xf>
    <xf numFmtId="0" fontId="351" fillId="863" borderId="0" xfId="0" applyFont="1" applyFill="1" applyAlignment="1">
      <alignment horizontal="center" vertical="center" wrapText="1"/>
    </xf>
    <xf numFmtId="0" fontId="0" fillId="864" borderId="0" xfId="0" applyFill="1" applyAlignment="1">
      <alignment horizontal="center" vertical="center" wrapText="1"/>
    </xf>
    <xf numFmtId="0" fontId="0" fillId="865" borderId="0" xfId="0" applyFill="1" applyAlignment="1">
      <alignment horizontal="center" vertical="center" wrapText="1"/>
    </xf>
    <xf numFmtId="0" fontId="0" fillId="866" borderId="0" xfId="0" applyFill="1" applyAlignment="1">
      <alignment horizontal="center" vertical="center" wrapText="1"/>
    </xf>
    <xf numFmtId="0" fontId="364" fillId="867" borderId="0" xfId="0" applyFont="1" applyFill="1"/>
    <xf numFmtId="0" fontId="364" fillId="868" borderId="0" xfId="0" applyFont="1" applyFill="1"/>
    <xf numFmtId="0" fontId="364" fillId="869" borderId="0" xfId="0" applyFont="1" applyFill="1"/>
    <xf numFmtId="0" fontId="351" fillId="870" borderId="0" xfId="0" applyFont="1" applyFill="1" applyAlignment="1">
      <alignment horizontal="center" vertical="center" wrapText="1"/>
    </xf>
    <xf numFmtId="0" fontId="351" fillId="871" borderId="0" xfId="0" applyFont="1" applyFill="1" applyAlignment="1">
      <alignment horizontal="center" vertical="center" wrapText="1"/>
    </xf>
    <xf numFmtId="0" fontId="351" fillId="872" borderId="0" xfId="0" applyFont="1" applyFill="1" applyAlignment="1">
      <alignment horizontal="center" vertical="center" wrapText="1"/>
    </xf>
    <xf numFmtId="0" fontId="351" fillId="873" borderId="0" xfId="0" applyFont="1" applyFill="1" applyAlignment="1">
      <alignment horizontal="center" vertical="center" wrapText="1"/>
    </xf>
    <xf numFmtId="0" fontId="351" fillId="874" borderId="0" xfId="0" applyFont="1" applyFill="1" applyAlignment="1">
      <alignment horizontal="center" vertical="center" wrapText="1"/>
    </xf>
    <xf numFmtId="0" fontId="0" fillId="875" borderId="0" xfId="0" applyFill="1" applyAlignment="1">
      <alignment horizontal="center" vertical="center" wrapText="1"/>
    </xf>
    <xf numFmtId="0" fontId="0" fillId="876" borderId="0" xfId="0" applyFill="1" applyAlignment="1">
      <alignment horizontal="center" vertical="center" wrapText="1"/>
    </xf>
    <xf numFmtId="0" fontId="0" fillId="877" borderId="0" xfId="0" applyFill="1" applyAlignment="1">
      <alignment horizontal="center" vertical="center" wrapText="1"/>
    </xf>
    <xf numFmtId="0" fontId="0" fillId="878" borderId="0" xfId="0" applyFill="1" applyAlignment="1">
      <alignment horizontal="center" vertical="center" wrapText="1"/>
    </xf>
    <xf numFmtId="0" fontId="364" fillId="879" borderId="0" xfId="0" applyFont="1" applyFill="1"/>
    <xf numFmtId="0" fontId="364" fillId="880" borderId="0" xfId="0" applyFont="1" applyFill="1"/>
    <xf numFmtId="0" fontId="364" fillId="881" borderId="0" xfId="0" applyFont="1" applyFill="1"/>
    <xf numFmtId="0" fontId="351" fillId="882" borderId="0" xfId="0" applyFont="1" applyFill="1" applyAlignment="1">
      <alignment horizontal="center" vertical="center" wrapText="1"/>
    </xf>
    <xf numFmtId="0" fontId="351" fillId="883" borderId="0" xfId="0" applyFont="1" applyFill="1" applyAlignment="1">
      <alignment horizontal="center" vertical="center" wrapText="1"/>
    </xf>
    <xf numFmtId="0" fontId="351" fillId="884" borderId="0" xfId="0" applyFont="1" applyFill="1" applyAlignment="1">
      <alignment horizontal="center" vertical="center" wrapText="1"/>
    </xf>
    <xf numFmtId="0" fontId="351" fillId="885" borderId="0" xfId="0" applyFont="1" applyFill="1" applyAlignment="1">
      <alignment horizontal="center" vertical="center" wrapText="1"/>
    </xf>
    <xf numFmtId="0" fontId="0" fillId="886" borderId="0" xfId="0" applyFill="1" applyAlignment="1">
      <alignment horizontal="center" vertical="center" wrapText="1"/>
    </xf>
    <xf numFmtId="0" fontId="0" fillId="887" borderId="0" xfId="0" applyFill="1" applyAlignment="1">
      <alignment horizontal="center" vertical="center" wrapText="1"/>
    </xf>
    <xf numFmtId="0" fontId="0" fillId="888" borderId="0" xfId="0" applyFill="1" applyAlignment="1">
      <alignment horizontal="center" vertical="center" wrapText="1"/>
    </xf>
    <xf numFmtId="0" fontId="0" fillId="889" borderId="0" xfId="0" applyFill="1" applyAlignment="1">
      <alignment horizontal="center" vertical="center" wrapText="1"/>
    </xf>
    <xf numFmtId="0" fontId="0" fillId="890" borderId="0" xfId="0" applyFill="1" applyAlignment="1">
      <alignment horizontal="center" vertical="center" wrapText="1"/>
    </xf>
    <xf numFmtId="0" fontId="364" fillId="891" borderId="0" xfId="0" applyFont="1" applyFill="1"/>
    <xf numFmtId="0" fontId="364" fillId="892" borderId="0" xfId="0" applyFont="1" applyFill="1"/>
    <xf numFmtId="0" fontId="364" fillId="893" borderId="0" xfId="0" applyFont="1" applyFill="1"/>
    <xf numFmtId="0" fontId="351" fillId="894" borderId="0" xfId="0" applyFont="1" applyFill="1" applyAlignment="1">
      <alignment horizontal="center" vertical="center" wrapText="1"/>
    </xf>
    <xf numFmtId="0" fontId="351" fillId="895" borderId="0" xfId="0" applyFont="1" applyFill="1" applyAlignment="1">
      <alignment horizontal="center" vertical="center" wrapText="1"/>
    </xf>
    <xf numFmtId="0" fontId="351" fillId="896" borderId="0" xfId="0" applyFont="1" applyFill="1" applyAlignment="1">
      <alignment horizontal="center" vertical="center" wrapText="1"/>
    </xf>
    <xf numFmtId="0" fontId="0" fillId="897" borderId="0" xfId="0" applyFill="1" applyAlignment="1">
      <alignment horizontal="center" vertical="center" wrapText="1"/>
    </xf>
    <xf numFmtId="0" fontId="0" fillId="898" borderId="0" xfId="0" applyFill="1" applyAlignment="1">
      <alignment horizontal="center" vertical="center" wrapText="1"/>
    </xf>
    <xf numFmtId="0" fontId="0" fillId="899" borderId="0" xfId="0" applyFill="1" applyAlignment="1">
      <alignment horizontal="center" vertical="center" wrapText="1"/>
    </xf>
    <xf numFmtId="0" fontId="0" fillId="900" borderId="0" xfId="0" applyFill="1" applyAlignment="1">
      <alignment horizontal="center" vertical="center" wrapText="1"/>
    </xf>
    <xf numFmtId="0" fontId="0" fillId="901" borderId="0" xfId="0" applyFill="1" applyAlignment="1">
      <alignment horizontal="center" vertical="center" wrapText="1"/>
    </xf>
    <xf numFmtId="0" fontId="0" fillId="902" borderId="0" xfId="0" applyFill="1" applyAlignment="1">
      <alignment horizontal="center" vertical="center" wrapText="1"/>
    </xf>
    <xf numFmtId="0" fontId="364" fillId="903" borderId="0" xfId="0" applyFont="1" applyFill="1"/>
    <xf numFmtId="0" fontId="364" fillId="904" borderId="0" xfId="0" applyFont="1" applyFill="1"/>
    <xf numFmtId="0" fontId="364" fillId="905" borderId="0" xfId="0" applyFont="1" applyFill="1"/>
    <xf numFmtId="0" fontId="351" fillId="906" borderId="0" xfId="0" applyFont="1" applyFill="1" applyAlignment="1">
      <alignment horizontal="center" vertical="center" wrapText="1"/>
    </xf>
    <xf numFmtId="0" fontId="351" fillId="907" borderId="0" xfId="0" applyFont="1" applyFill="1" applyAlignment="1">
      <alignment horizontal="center" vertical="center" wrapText="1"/>
    </xf>
    <xf numFmtId="0" fontId="0" fillId="908" borderId="0" xfId="0" applyFill="1" applyAlignment="1">
      <alignment horizontal="center" vertical="center" wrapText="1"/>
    </xf>
    <xf numFmtId="0" fontId="0" fillId="909" borderId="0" xfId="0" applyFill="1" applyAlignment="1">
      <alignment horizontal="center" vertical="center" wrapText="1"/>
    </xf>
    <xf numFmtId="0" fontId="0" fillId="910" borderId="0" xfId="0" applyFill="1" applyAlignment="1">
      <alignment horizontal="center" vertical="center" wrapText="1"/>
    </xf>
    <xf numFmtId="0" fontId="0" fillId="911" borderId="0" xfId="0" applyFill="1" applyAlignment="1">
      <alignment horizontal="center" vertical="center" wrapText="1"/>
    </xf>
    <xf numFmtId="0" fontId="0" fillId="912" borderId="0" xfId="0" applyFill="1" applyAlignment="1">
      <alignment horizontal="center" vertical="center" wrapText="1"/>
    </xf>
    <xf numFmtId="0" fontId="0" fillId="913" borderId="0" xfId="0" applyFill="1" applyAlignment="1">
      <alignment horizontal="center" vertical="center" wrapText="1"/>
    </xf>
    <xf numFmtId="0" fontId="0" fillId="914" borderId="0" xfId="0" applyFill="1" applyAlignment="1">
      <alignment horizontal="center" vertical="center" wrapText="1"/>
    </xf>
    <xf numFmtId="0" fontId="364" fillId="915" borderId="0" xfId="0" applyFont="1" applyFill="1"/>
    <xf numFmtId="0" fontId="364" fillId="916" borderId="0" xfId="0" applyFont="1" applyFill="1"/>
    <xf numFmtId="0" fontId="364" fillId="917" borderId="0" xfId="0" applyFont="1" applyFill="1"/>
    <xf numFmtId="0" fontId="351" fillId="52" borderId="0" xfId="0" applyFont="1" applyFill="1" applyAlignment="1">
      <alignment horizontal="center" vertical="center" wrapText="1"/>
    </xf>
    <xf numFmtId="0" fontId="351" fillId="918" borderId="0" xfId="0" applyFont="1" applyFill="1" applyAlignment="1">
      <alignment horizontal="center" vertical="center" wrapText="1"/>
    </xf>
    <xf numFmtId="0" fontId="351" fillId="919" borderId="0" xfId="0" applyFont="1" applyFill="1" applyAlignment="1">
      <alignment horizontal="center" vertical="center" wrapText="1"/>
    </xf>
    <xf numFmtId="0" fontId="351" fillId="920" borderId="0" xfId="0" applyFont="1" applyFill="1" applyAlignment="1">
      <alignment horizontal="center" vertical="center" wrapText="1"/>
    </xf>
    <xf numFmtId="0" fontId="351" fillId="921" borderId="0" xfId="0" applyFont="1" applyFill="1" applyAlignment="1">
      <alignment horizontal="center" vertical="center" wrapText="1"/>
    </xf>
    <xf numFmtId="0" fontId="351" fillId="922" borderId="0" xfId="0" applyFont="1" applyFill="1" applyAlignment="1">
      <alignment horizontal="center" vertical="center" wrapText="1"/>
    </xf>
    <xf numFmtId="0" fontId="351" fillId="923" borderId="0" xfId="0" applyFont="1" applyFill="1" applyAlignment="1">
      <alignment horizontal="center" vertical="center" wrapText="1"/>
    </xf>
    <xf numFmtId="0" fontId="351" fillId="924" borderId="0" xfId="0" applyFont="1" applyFill="1" applyAlignment="1">
      <alignment horizontal="center" vertical="center" wrapText="1"/>
    </xf>
    <xf numFmtId="0" fontId="351" fillId="925" borderId="0" xfId="0" applyFont="1" applyFill="1" applyAlignment="1">
      <alignment horizontal="center" vertical="center" wrapText="1"/>
    </xf>
    <xf numFmtId="0" fontId="364" fillId="926" borderId="0" xfId="0" applyFont="1" applyFill="1"/>
    <xf numFmtId="0" fontId="364" fillId="927" borderId="0" xfId="0" applyFont="1" applyFill="1"/>
    <xf numFmtId="0" fontId="364" fillId="928" borderId="0" xfId="0" applyFont="1" applyFill="1"/>
    <xf numFmtId="0" fontId="351" fillId="929" borderId="0" xfId="0" applyFont="1" applyFill="1" applyAlignment="1">
      <alignment horizontal="center" vertical="center" wrapText="1"/>
    </xf>
    <xf numFmtId="0" fontId="351" fillId="930" borderId="0" xfId="0" applyFont="1" applyFill="1" applyAlignment="1">
      <alignment horizontal="center" vertical="center" wrapText="1"/>
    </xf>
    <xf numFmtId="0" fontId="351" fillId="931" borderId="0" xfId="0" applyFont="1" applyFill="1" applyAlignment="1">
      <alignment horizontal="center" vertical="center" wrapText="1"/>
    </xf>
    <xf numFmtId="0" fontId="351" fillId="932" borderId="0" xfId="0" applyFont="1" applyFill="1" applyAlignment="1">
      <alignment horizontal="center" vertical="center" wrapText="1"/>
    </xf>
    <xf numFmtId="0" fontId="351" fillId="933" borderId="0" xfId="0" applyFont="1" applyFill="1" applyAlignment="1">
      <alignment horizontal="center" vertical="center" wrapText="1"/>
    </xf>
    <xf numFmtId="0" fontId="351" fillId="934" borderId="0" xfId="0" applyFont="1" applyFill="1" applyAlignment="1">
      <alignment horizontal="center" vertical="center" wrapText="1"/>
    </xf>
    <xf numFmtId="0" fontId="351" fillId="935" borderId="0" xfId="0" applyFont="1" applyFill="1" applyAlignment="1">
      <alignment horizontal="center" vertical="center" wrapText="1"/>
    </xf>
    <xf numFmtId="0" fontId="351" fillId="936" borderId="0" xfId="0" applyFont="1" applyFill="1" applyAlignment="1">
      <alignment horizontal="center" vertical="center" wrapText="1"/>
    </xf>
    <xf numFmtId="0" fontId="0" fillId="937" borderId="0" xfId="0" applyFill="1" applyAlignment="1">
      <alignment horizontal="center" vertical="center" wrapText="1"/>
    </xf>
    <xf numFmtId="0" fontId="364" fillId="938" borderId="0" xfId="0" applyFont="1" applyFill="1"/>
    <xf numFmtId="0" fontId="364" fillId="939" borderId="0" xfId="0" applyFont="1" applyFill="1"/>
    <xf numFmtId="0" fontId="364" fillId="940" borderId="0" xfId="0" applyFont="1" applyFill="1"/>
    <xf numFmtId="0" fontId="351" fillId="941" borderId="0" xfId="0" applyFont="1" applyFill="1" applyAlignment="1">
      <alignment horizontal="center" vertical="center" wrapText="1"/>
    </xf>
    <xf numFmtId="0" fontId="351" fillId="942" borderId="0" xfId="0" applyFont="1" applyFill="1" applyAlignment="1">
      <alignment horizontal="center" vertical="center" wrapText="1"/>
    </xf>
    <xf numFmtId="0" fontId="351" fillId="943" borderId="0" xfId="0" applyFont="1" applyFill="1" applyAlignment="1">
      <alignment horizontal="center" vertical="center" wrapText="1"/>
    </xf>
    <xf numFmtId="0" fontId="351" fillId="944" borderId="0" xfId="0" applyFont="1" applyFill="1" applyAlignment="1">
      <alignment horizontal="center" vertical="center" wrapText="1"/>
    </xf>
    <xf numFmtId="0" fontId="351" fillId="945" borderId="0" xfId="0" applyFont="1" applyFill="1" applyAlignment="1">
      <alignment horizontal="center" vertical="center" wrapText="1"/>
    </xf>
    <xf numFmtId="0" fontId="351" fillId="946" borderId="0" xfId="0" applyFont="1" applyFill="1" applyAlignment="1">
      <alignment horizontal="center" vertical="center" wrapText="1"/>
    </xf>
    <xf numFmtId="0" fontId="351" fillId="947" borderId="0" xfId="0" applyFont="1" applyFill="1" applyAlignment="1">
      <alignment horizontal="center" vertical="center" wrapText="1"/>
    </xf>
    <xf numFmtId="0" fontId="0" fillId="948" borderId="0" xfId="0" applyFill="1" applyAlignment="1">
      <alignment horizontal="center" vertical="center" wrapText="1"/>
    </xf>
    <xf numFmtId="0" fontId="0" fillId="949" borderId="0" xfId="0" applyFill="1" applyAlignment="1">
      <alignment horizontal="center" vertical="center" wrapText="1"/>
    </xf>
    <xf numFmtId="0" fontId="364" fillId="950" borderId="0" xfId="0" applyFont="1" applyFill="1"/>
    <xf numFmtId="0" fontId="364" fillId="951" borderId="0" xfId="0" applyFont="1" applyFill="1"/>
    <xf numFmtId="0" fontId="364" fillId="952" borderId="0" xfId="0" applyFont="1" applyFill="1"/>
    <xf numFmtId="0" fontId="351" fillId="953" borderId="0" xfId="0" applyFont="1" applyFill="1" applyAlignment="1">
      <alignment horizontal="center" vertical="center" wrapText="1"/>
    </xf>
    <xf numFmtId="0" fontId="351" fillId="954" borderId="0" xfId="0" applyFont="1" applyFill="1" applyAlignment="1">
      <alignment horizontal="center" vertical="center" wrapText="1"/>
    </xf>
    <xf numFmtId="0" fontId="351" fillId="955" borderId="0" xfId="0" applyFont="1" applyFill="1" applyAlignment="1">
      <alignment horizontal="center" vertical="center" wrapText="1"/>
    </xf>
    <xf numFmtId="0" fontId="351" fillId="956" borderId="0" xfId="0" applyFont="1" applyFill="1" applyAlignment="1">
      <alignment horizontal="center" vertical="center" wrapText="1"/>
    </xf>
    <xf numFmtId="0" fontId="351" fillId="957" borderId="0" xfId="0" applyFont="1" applyFill="1" applyAlignment="1">
      <alignment horizontal="center" vertical="center" wrapText="1"/>
    </xf>
    <xf numFmtId="0" fontId="351" fillId="958" borderId="0" xfId="0" applyFont="1" applyFill="1" applyAlignment="1">
      <alignment horizontal="center" vertical="center" wrapText="1"/>
    </xf>
    <xf numFmtId="0" fontId="0" fillId="959" borderId="0" xfId="0" applyFill="1" applyAlignment="1">
      <alignment horizontal="center" vertical="center" wrapText="1"/>
    </xf>
    <xf numFmtId="0" fontId="0" fillId="960" borderId="0" xfId="0" applyFill="1" applyAlignment="1">
      <alignment horizontal="center" vertical="center" wrapText="1"/>
    </xf>
    <xf numFmtId="0" fontId="0" fillId="961" borderId="0" xfId="0" applyFill="1" applyAlignment="1">
      <alignment horizontal="center" vertical="center" wrapText="1"/>
    </xf>
    <xf numFmtId="0" fontId="364" fillId="962" borderId="0" xfId="0" applyFont="1" applyFill="1"/>
    <xf numFmtId="0" fontId="364" fillId="963" borderId="0" xfId="0" applyFont="1" applyFill="1"/>
    <xf numFmtId="0" fontId="364" fillId="964" borderId="0" xfId="0" applyFont="1" applyFill="1"/>
    <xf numFmtId="0" fontId="351" fillId="965" borderId="0" xfId="0" applyFont="1" applyFill="1" applyAlignment="1">
      <alignment horizontal="center" vertical="center" wrapText="1"/>
    </xf>
    <xf numFmtId="0" fontId="351" fillId="966" borderId="0" xfId="0" applyFont="1" applyFill="1" applyAlignment="1">
      <alignment horizontal="center" vertical="center" wrapText="1"/>
    </xf>
    <xf numFmtId="0" fontId="351" fillId="967" borderId="0" xfId="0" applyFont="1" applyFill="1" applyAlignment="1">
      <alignment horizontal="center" vertical="center" wrapText="1"/>
    </xf>
    <xf numFmtId="0" fontId="351" fillId="968" borderId="0" xfId="0" applyFont="1" applyFill="1" applyAlignment="1">
      <alignment horizontal="center" vertical="center" wrapText="1"/>
    </xf>
    <xf numFmtId="0" fontId="351" fillId="969" borderId="0" xfId="0" applyFont="1" applyFill="1" applyAlignment="1">
      <alignment horizontal="center" vertical="center" wrapText="1"/>
    </xf>
    <xf numFmtId="0" fontId="0" fillId="970" borderId="0" xfId="0" applyFill="1" applyAlignment="1">
      <alignment horizontal="center" vertical="center" wrapText="1"/>
    </xf>
    <xf numFmtId="0" fontId="0" fillId="971" borderId="0" xfId="0" applyFill="1" applyAlignment="1">
      <alignment horizontal="center" vertical="center" wrapText="1"/>
    </xf>
    <xf numFmtId="0" fontId="0" fillId="972" borderId="0" xfId="0" applyFill="1" applyAlignment="1">
      <alignment horizontal="center" vertical="center" wrapText="1"/>
    </xf>
    <xf numFmtId="0" fontId="0" fillId="973" borderId="0" xfId="0" applyFill="1" applyAlignment="1">
      <alignment horizontal="center" vertical="center" wrapText="1"/>
    </xf>
    <xf numFmtId="0" fontId="364" fillId="974" borderId="0" xfId="0" applyFont="1" applyFill="1"/>
    <xf numFmtId="0" fontId="364" fillId="975" borderId="0" xfId="0" applyFont="1" applyFill="1"/>
    <xf numFmtId="0" fontId="364" fillId="976" borderId="0" xfId="0" applyFont="1" applyFill="1"/>
    <xf numFmtId="0" fontId="351" fillId="977" borderId="0" xfId="0" applyFont="1" applyFill="1" applyAlignment="1">
      <alignment horizontal="center" vertical="center" wrapText="1"/>
    </xf>
    <xf numFmtId="0" fontId="351" fillId="978" borderId="0" xfId="0" applyFont="1" applyFill="1" applyAlignment="1">
      <alignment horizontal="center" vertical="center" wrapText="1"/>
    </xf>
    <xf numFmtId="0" fontId="351" fillId="979" borderId="0" xfId="0" applyFont="1" applyFill="1" applyAlignment="1">
      <alignment horizontal="center" vertical="center" wrapText="1"/>
    </xf>
    <xf numFmtId="0" fontId="351" fillId="980" borderId="0" xfId="0" applyFont="1" applyFill="1" applyAlignment="1">
      <alignment horizontal="center" vertical="center" wrapText="1"/>
    </xf>
    <xf numFmtId="0" fontId="0" fillId="981" borderId="0" xfId="0" applyFill="1" applyAlignment="1">
      <alignment horizontal="center" vertical="center" wrapText="1"/>
    </xf>
    <xf numFmtId="0" fontId="0" fillId="982" borderId="0" xfId="0" applyFill="1" applyAlignment="1">
      <alignment horizontal="center" vertical="center" wrapText="1"/>
    </xf>
    <xf numFmtId="0" fontId="0" fillId="983" borderId="0" xfId="0" applyFill="1" applyAlignment="1">
      <alignment horizontal="center" vertical="center" wrapText="1"/>
    </xf>
    <xf numFmtId="0" fontId="0" fillId="984" borderId="0" xfId="0" applyFill="1" applyAlignment="1">
      <alignment horizontal="center" vertical="center" wrapText="1"/>
    </xf>
    <xf numFmtId="0" fontId="0" fillId="985" borderId="0" xfId="0" applyFill="1" applyAlignment="1">
      <alignment horizontal="center" vertical="center" wrapText="1"/>
    </xf>
    <xf numFmtId="0" fontId="364" fillId="986" borderId="0" xfId="0" applyFont="1" applyFill="1"/>
    <xf numFmtId="0" fontId="364" fillId="987" borderId="0" xfId="0" applyFont="1" applyFill="1"/>
    <xf numFmtId="0" fontId="364" fillId="988" borderId="0" xfId="0" applyFont="1" applyFill="1"/>
    <xf numFmtId="0" fontId="351" fillId="989" borderId="0" xfId="0" applyFont="1" applyFill="1" applyAlignment="1">
      <alignment horizontal="center" vertical="center" wrapText="1"/>
    </xf>
    <xf numFmtId="0" fontId="351" fillId="990" borderId="0" xfId="0" applyFont="1" applyFill="1" applyAlignment="1">
      <alignment horizontal="center" vertical="center" wrapText="1"/>
    </xf>
    <xf numFmtId="0" fontId="351" fillId="991" borderId="0" xfId="0" applyFont="1" applyFill="1" applyAlignment="1">
      <alignment horizontal="center" vertical="center" wrapText="1"/>
    </xf>
    <xf numFmtId="0" fontId="0" fillId="992" borderId="0" xfId="0" applyFill="1" applyAlignment="1">
      <alignment horizontal="center" vertical="center" wrapText="1"/>
    </xf>
    <xf numFmtId="0" fontId="0" fillId="993" borderId="0" xfId="0" applyFill="1" applyAlignment="1">
      <alignment horizontal="center" vertical="center" wrapText="1"/>
    </xf>
    <xf numFmtId="0" fontId="0" fillId="994" borderId="0" xfId="0" applyFill="1" applyAlignment="1">
      <alignment horizontal="center" vertical="center" wrapText="1"/>
    </xf>
    <xf numFmtId="0" fontId="0" fillId="995" borderId="0" xfId="0" applyFill="1" applyAlignment="1">
      <alignment horizontal="center" vertical="center" wrapText="1"/>
    </xf>
    <xf numFmtId="0" fontId="0" fillId="996" borderId="0" xfId="0" applyFill="1" applyAlignment="1">
      <alignment horizontal="center" vertical="center" wrapText="1"/>
    </xf>
    <xf numFmtId="0" fontId="0" fillId="997" borderId="0" xfId="0" applyFill="1" applyAlignment="1">
      <alignment horizontal="center" vertical="center" wrapText="1"/>
    </xf>
    <xf numFmtId="0" fontId="364" fillId="998" borderId="0" xfId="0" applyFont="1" applyFill="1"/>
    <xf numFmtId="0" fontId="364" fillId="999" borderId="0" xfId="0" applyFont="1" applyFill="1"/>
    <xf numFmtId="0" fontId="364" fillId="1000" borderId="0" xfId="0" applyFont="1" applyFill="1"/>
    <xf numFmtId="0" fontId="351" fillId="1001" borderId="0" xfId="0" applyFont="1" applyFill="1" applyAlignment="1">
      <alignment horizontal="center" vertical="center" wrapText="1"/>
    </xf>
    <xf numFmtId="0" fontId="351" fillId="1002" borderId="0" xfId="0" applyFont="1" applyFill="1" applyAlignment="1">
      <alignment horizontal="center" vertical="center" wrapText="1"/>
    </xf>
    <xf numFmtId="0" fontId="0" fillId="1003" borderId="0" xfId="0" applyFill="1" applyAlignment="1">
      <alignment horizontal="center" vertical="center" wrapText="1"/>
    </xf>
    <xf numFmtId="0" fontId="0" fillId="1004" borderId="0" xfId="0" applyFill="1" applyAlignment="1">
      <alignment horizontal="center" vertical="center" wrapText="1"/>
    </xf>
    <xf numFmtId="0" fontId="0" fillId="1005" borderId="0" xfId="0" applyFill="1" applyAlignment="1">
      <alignment horizontal="center" vertical="center" wrapText="1"/>
    </xf>
    <xf numFmtId="0" fontId="0" fillId="1006" borderId="0" xfId="0" applyFill="1" applyAlignment="1">
      <alignment horizontal="center" vertical="center" wrapText="1"/>
    </xf>
    <xf numFmtId="0" fontId="0" fillId="1007" borderId="0" xfId="0" applyFill="1" applyAlignment="1">
      <alignment horizontal="center" vertical="center" wrapText="1"/>
    </xf>
    <xf numFmtId="0" fontId="0" fillId="1008" borderId="0" xfId="0" applyFill="1" applyAlignment="1">
      <alignment horizontal="center" vertical="center" wrapText="1"/>
    </xf>
    <xf numFmtId="0" fontId="0" fillId="1009" borderId="0" xfId="0" applyFill="1" applyAlignment="1">
      <alignment horizontal="center" vertical="center" wrapText="1"/>
    </xf>
    <xf numFmtId="0" fontId="364" fillId="287" borderId="0" xfId="0" applyFont="1" applyFill="1"/>
    <xf numFmtId="0" fontId="364" fillId="1010" borderId="0" xfId="0" applyFont="1" applyFill="1"/>
    <xf numFmtId="0" fontId="364" fillId="1011" borderId="0" xfId="0" applyFont="1" applyFill="1"/>
    <xf numFmtId="0" fontId="351" fillId="1012" borderId="0" xfId="0" applyFont="1" applyFill="1" applyAlignment="1">
      <alignment horizontal="center" vertical="center" wrapText="1"/>
    </xf>
    <xf numFmtId="0" fontId="0" fillId="1013" borderId="0" xfId="0" applyFill="1" applyAlignment="1">
      <alignment horizontal="center" vertical="center" wrapText="1"/>
    </xf>
    <xf numFmtId="0" fontId="0" fillId="1014" borderId="0" xfId="0" applyFill="1" applyAlignment="1">
      <alignment horizontal="center" vertical="center" wrapText="1"/>
    </xf>
    <xf numFmtId="0" fontId="0" fillId="1015" borderId="0" xfId="0" applyFill="1" applyAlignment="1">
      <alignment horizontal="center" vertical="center" wrapText="1"/>
    </xf>
    <xf numFmtId="0" fontId="0" fillId="1016" borderId="0" xfId="0" applyFill="1" applyAlignment="1">
      <alignment horizontal="center" vertical="center" wrapText="1"/>
    </xf>
    <xf numFmtId="0" fontId="0" fillId="1017" borderId="0" xfId="0" applyFill="1" applyAlignment="1">
      <alignment horizontal="center" vertical="center" wrapText="1"/>
    </xf>
    <xf numFmtId="0" fontId="0" fillId="1018" borderId="0" xfId="0" applyFill="1" applyAlignment="1">
      <alignment horizontal="center" vertical="center" wrapText="1"/>
    </xf>
    <xf numFmtId="0" fontId="0" fillId="1019" borderId="0" xfId="0" applyFill="1" applyAlignment="1">
      <alignment horizontal="center" vertical="center" wrapText="1"/>
    </xf>
    <xf numFmtId="0" fontId="0" fillId="1020" borderId="0" xfId="0" applyFill="1" applyAlignment="1">
      <alignment horizontal="center" vertical="center" wrapText="1"/>
    </xf>
    <xf numFmtId="0" fontId="364" fillId="1021" borderId="0" xfId="0" applyFont="1" applyFill="1"/>
    <xf numFmtId="0" fontId="364" fillId="1022" borderId="0" xfId="0" applyFont="1" applyFill="1"/>
    <xf numFmtId="0" fontId="364" fillId="1023" borderId="0" xfId="0" applyFont="1" applyFill="1"/>
    <xf numFmtId="0" fontId="351" fillId="1024" borderId="0" xfId="0" applyFont="1" applyFill="1" applyAlignment="1">
      <alignment horizontal="center" vertical="center" wrapText="1"/>
    </xf>
    <xf numFmtId="0" fontId="351" fillId="1025" borderId="0" xfId="0" applyFont="1" applyFill="1" applyAlignment="1">
      <alignment horizontal="center" vertical="center" wrapText="1"/>
    </xf>
    <xf numFmtId="0" fontId="351" fillId="1026" borderId="0" xfId="0" applyFont="1" applyFill="1" applyAlignment="1">
      <alignment horizontal="center" vertical="center" wrapText="1"/>
    </xf>
    <xf numFmtId="0" fontId="351" fillId="1027" borderId="0" xfId="0" applyFont="1" applyFill="1" applyAlignment="1">
      <alignment horizontal="center" vertical="center" wrapText="1"/>
    </xf>
    <xf numFmtId="0" fontId="351" fillId="1028" borderId="0" xfId="0" applyFont="1" applyFill="1" applyAlignment="1">
      <alignment horizontal="center" vertical="center" wrapText="1"/>
    </xf>
    <xf numFmtId="0" fontId="351" fillId="1029" borderId="0" xfId="0" applyFont="1" applyFill="1" applyAlignment="1">
      <alignment horizontal="center" vertical="center" wrapText="1"/>
    </xf>
    <xf numFmtId="0" fontId="351" fillId="1030" borderId="0" xfId="0" applyFont="1" applyFill="1" applyAlignment="1">
      <alignment horizontal="center" vertical="center" wrapText="1"/>
    </xf>
    <xf numFmtId="0" fontId="351" fillId="1031" borderId="0" xfId="0" applyFont="1" applyFill="1" applyAlignment="1">
      <alignment horizontal="center" vertical="center" wrapText="1"/>
    </xf>
    <xf numFmtId="0" fontId="0" fillId="1032" borderId="0" xfId="0" applyFill="1" applyAlignment="1">
      <alignment horizontal="center" vertical="center" wrapText="1"/>
    </xf>
    <xf numFmtId="0" fontId="364" fillId="1033" borderId="0" xfId="0" applyFont="1" applyFill="1"/>
    <xf numFmtId="0" fontId="364" fillId="1034" borderId="0" xfId="0" applyFont="1" applyFill="1"/>
    <xf numFmtId="0" fontId="364" fillId="1035" borderId="0" xfId="0" applyFont="1" applyFill="1"/>
    <xf numFmtId="0" fontId="351" fillId="1036" borderId="0" xfId="0" applyFont="1" applyFill="1" applyAlignment="1">
      <alignment horizontal="center" vertical="center" wrapText="1"/>
    </xf>
    <xf numFmtId="0" fontId="351" fillId="1037" borderId="0" xfId="0" applyFont="1" applyFill="1" applyAlignment="1">
      <alignment horizontal="center" vertical="center" wrapText="1"/>
    </xf>
    <xf numFmtId="0" fontId="351" fillId="1038" borderId="0" xfId="0" applyFont="1" applyFill="1" applyAlignment="1">
      <alignment horizontal="center" vertical="center" wrapText="1"/>
    </xf>
    <xf numFmtId="0" fontId="351" fillId="1039" borderId="0" xfId="0" applyFont="1" applyFill="1" applyAlignment="1">
      <alignment horizontal="center" vertical="center" wrapText="1"/>
    </xf>
    <xf numFmtId="0" fontId="351" fillId="1040" borderId="0" xfId="0" applyFont="1" applyFill="1" applyAlignment="1">
      <alignment horizontal="center" vertical="center" wrapText="1"/>
    </xf>
    <xf numFmtId="0" fontId="351" fillId="1041" borderId="0" xfId="0" applyFont="1" applyFill="1" applyAlignment="1">
      <alignment horizontal="center" vertical="center" wrapText="1"/>
    </xf>
    <xf numFmtId="0" fontId="351" fillId="1042" borderId="0" xfId="0" applyFont="1" applyFill="1" applyAlignment="1">
      <alignment horizontal="center" vertical="center" wrapText="1"/>
    </xf>
    <xf numFmtId="0" fontId="0" fillId="1043" borderId="0" xfId="0" applyFill="1" applyAlignment="1">
      <alignment horizontal="center" vertical="center" wrapText="1"/>
    </xf>
    <xf numFmtId="0" fontId="0" fillId="1044" borderId="0" xfId="0" applyFill="1" applyAlignment="1">
      <alignment horizontal="center" vertical="center" wrapText="1"/>
    </xf>
    <xf numFmtId="0" fontId="364" fillId="1045" borderId="0" xfId="0" applyFont="1" applyFill="1"/>
    <xf numFmtId="0" fontId="364" fillId="1046" borderId="0" xfId="0" applyFont="1" applyFill="1"/>
    <xf numFmtId="0" fontId="364" fillId="1047" borderId="0" xfId="0" applyFont="1" applyFill="1"/>
    <xf numFmtId="0" fontId="351" fillId="1048" borderId="0" xfId="0" applyFont="1" applyFill="1" applyAlignment="1">
      <alignment horizontal="center" vertical="center" wrapText="1"/>
    </xf>
    <xf numFmtId="0" fontId="351" fillId="1049" borderId="0" xfId="0" applyFont="1" applyFill="1" applyAlignment="1">
      <alignment horizontal="center" vertical="center" wrapText="1"/>
    </xf>
    <xf numFmtId="0" fontId="351" fillId="1050" borderId="0" xfId="0" applyFont="1" applyFill="1" applyAlignment="1">
      <alignment horizontal="center" vertical="center" wrapText="1"/>
    </xf>
    <xf numFmtId="0" fontId="351" fillId="1051" borderId="0" xfId="0" applyFont="1" applyFill="1" applyAlignment="1">
      <alignment horizontal="center" vertical="center" wrapText="1"/>
    </xf>
    <xf numFmtId="0" fontId="351" fillId="1052" borderId="0" xfId="0" applyFont="1" applyFill="1" applyAlignment="1">
      <alignment horizontal="center" vertical="center" wrapText="1"/>
    </xf>
    <xf numFmtId="0" fontId="351" fillId="1053" borderId="0" xfId="0" applyFont="1" applyFill="1" applyAlignment="1">
      <alignment horizontal="center" vertical="center" wrapText="1"/>
    </xf>
    <xf numFmtId="0" fontId="0" fillId="1054" borderId="0" xfId="0" applyFill="1" applyAlignment="1">
      <alignment horizontal="center" vertical="center" wrapText="1"/>
    </xf>
    <xf numFmtId="0" fontId="0" fillId="1055" borderId="0" xfId="0" applyFill="1" applyAlignment="1">
      <alignment horizontal="center" vertical="center" wrapText="1"/>
    </xf>
    <xf numFmtId="0" fontId="0" fillId="1056" borderId="0" xfId="0" applyFill="1" applyAlignment="1">
      <alignment horizontal="center" vertical="center" wrapText="1"/>
    </xf>
    <xf numFmtId="0" fontId="364" fillId="1057" borderId="0" xfId="0" applyFont="1" applyFill="1"/>
    <xf numFmtId="0" fontId="364" fillId="1058" borderId="0" xfId="0" applyFont="1" applyFill="1"/>
    <xf numFmtId="0" fontId="364" fillId="1059" borderId="0" xfId="0" applyFont="1" applyFill="1"/>
    <xf numFmtId="0" fontId="351" fillId="1060" borderId="0" xfId="0" applyFont="1" applyFill="1" applyAlignment="1">
      <alignment horizontal="center" vertical="center" wrapText="1"/>
    </xf>
    <xf numFmtId="0" fontId="351" fillId="1061" borderId="0" xfId="0" applyFont="1" applyFill="1" applyAlignment="1">
      <alignment horizontal="center" vertical="center" wrapText="1"/>
    </xf>
    <xf numFmtId="0" fontId="351" fillId="1062" borderId="0" xfId="0" applyFont="1" applyFill="1" applyAlignment="1">
      <alignment horizontal="center" vertical="center" wrapText="1"/>
    </xf>
    <xf numFmtId="0" fontId="351" fillId="1063" borderId="0" xfId="0" applyFont="1" applyFill="1" applyAlignment="1">
      <alignment horizontal="center" vertical="center" wrapText="1"/>
    </xf>
    <xf numFmtId="0" fontId="351" fillId="1064" borderId="0" xfId="0" applyFont="1" applyFill="1" applyAlignment="1">
      <alignment horizontal="center" vertical="center" wrapText="1"/>
    </xf>
    <xf numFmtId="0" fontId="0" fillId="1065" borderId="0" xfId="0" applyFill="1" applyAlignment="1">
      <alignment horizontal="center" vertical="center" wrapText="1"/>
    </xf>
    <xf numFmtId="0" fontId="0" fillId="1066" borderId="0" xfId="0" applyFill="1" applyAlignment="1">
      <alignment horizontal="center" vertical="center" wrapText="1"/>
    </xf>
    <xf numFmtId="0" fontId="0" fillId="1067" borderId="0" xfId="0" applyFill="1" applyAlignment="1">
      <alignment horizontal="center" vertical="center" wrapText="1"/>
    </xf>
    <xf numFmtId="0" fontId="0" fillId="1068" borderId="0" xfId="0" applyFill="1" applyAlignment="1">
      <alignment horizontal="center" vertical="center" wrapText="1"/>
    </xf>
    <xf numFmtId="0" fontId="364" fillId="1069" borderId="0" xfId="0" applyFont="1" applyFill="1"/>
    <xf numFmtId="0" fontId="364" fillId="1070" borderId="0" xfId="0" applyFont="1" applyFill="1"/>
    <xf numFmtId="0" fontId="364" fillId="1071" borderId="0" xfId="0" applyFont="1" applyFill="1"/>
    <xf numFmtId="0" fontId="351" fillId="1072" borderId="0" xfId="0" applyFont="1" applyFill="1" applyAlignment="1">
      <alignment horizontal="center" vertical="center" wrapText="1"/>
    </xf>
    <xf numFmtId="0" fontId="351" fillId="1073" borderId="0" xfId="0" applyFont="1" applyFill="1" applyAlignment="1">
      <alignment horizontal="center" vertical="center" wrapText="1"/>
    </xf>
    <xf numFmtId="0" fontId="351" fillId="1074" borderId="0" xfId="0" applyFont="1" applyFill="1" applyAlignment="1">
      <alignment horizontal="center" vertical="center" wrapText="1"/>
    </xf>
    <xf numFmtId="0" fontId="351" fillId="1075" borderId="0" xfId="0" applyFont="1" applyFill="1" applyAlignment="1">
      <alignment horizontal="center" vertical="center" wrapText="1"/>
    </xf>
    <xf numFmtId="0" fontId="0" fillId="1076" borderId="0" xfId="0" applyFill="1" applyAlignment="1">
      <alignment horizontal="center" vertical="center" wrapText="1"/>
    </xf>
    <xf numFmtId="0" fontId="0" fillId="1077" borderId="0" xfId="0" applyFill="1" applyAlignment="1">
      <alignment horizontal="center" vertical="center" wrapText="1"/>
    </xf>
    <xf numFmtId="0" fontId="0" fillId="1078" borderId="0" xfId="0" applyFill="1" applyAlignment="1">
      <alignment horizontal="center" vertical="center" wrapText="1"/>
    </xf>
    <xf numFmtId="0" fontId="0" fillId="1079" borderId="0" xfId="0" applyFill="1" applyAlignment="1">
      <alignment horizontal="center" vertical="center" wrapText="1"/>
    </xf>
    <xf numFmtId="0" fontId="0" fillId="1080" borderId="0" xfId="0" applyFill="1" applyAlignment="1">
      <alignment horizontal="center" vertical="center" wrapText="1"/>
    </xf>
    <xf numFmtId="0" fontId="364" fillId="1081" borderId="0" xfId="0" applyFont="1" applyFill="1"/>
    <xf numFmtId="0" fontId="364" fillId="1082" borderId="0" xfId="0" applyFont="1" applyFill="1"/>
    <xf numFmtId="0" fontId="364" fillId="1083" borderId="0" xfId="0" applyFont="1" applyFill="1"/>
    <xf numFmtId="0" fontId="351" fillId="1084" borderId="0" xfId="0" applyFont="1" applyFill="1" applyAlignment="1">
      <alignment horizontal="center" vertical="center" wrapText="1"/>
    </xf>
    <xf numFmtId="0" fontId="351" fillId="1085" borderId="0" xfId="0" applyFont="1" applyFill="1" applyAlignment="1">
      <alignment horizontal="center" vertical="center" wrapText="1"/>
    </xf>
    <xf numFmtId="0" fontId="351" fillId="1086" borderId="0" xfId="0" applyFont="1" applyFill="1" applyAlignment="1">
      <alignment horizontal="center" vertical="center" wrapText="1"/>
    </xf>
    <xf numFmtId="0" fontId="0" fillId="1087" borderId="0" xfId="0" applyFill="1" applyAlignment="1">
      <alignment horizontal="center" vertical="center" wrapText="1"/>
    </xf>
    <xf numFmtId="0" fontId="0" fillId="1088" borderId="0" xfId="0" applyFill="1" applyAlignment="1">
      <alignment horizontal="center" vertical="center" wrapText="1"/>
    </xf>
    <xf numFmtId="0" fontId="0" fillId="1089" borderId="0" xfId="0" applyFill="1" applyAlignment="1">
      <alignment horizontal="center" vertical="center" wrapText="1"/>
    </xf>
    <xf numFmtId="0" fontId="0" fillId="1090" borderId="0" xfId="0" applyFill="1" applyAlignment="1">
      <alignment horizontal="center" vertical="center" wrapText="1"/>
    </xf>
    <xf numFmtId="0" fontId="0" fillId="1091" borderId="0" xfId="0" applyFill="1" applyAlignment="1">
      <alignment horizontal="center" vertical="center" wrapText="1"/>
    </xf>
    <xf numFmtId="0" fontId="0" fillId="1092" borderId="0" xfId="0" applyFill="1" applyAlignment="1">
      <alignment horizontal="center" vertical="center" wrapText="1"/>
    </xf>
    <xf numFmtId="0" fontId="364" fillId="1093" borderId="0" xfId="0" applyFont="1" applyFill="1"/>
    <xf numFmtId="0" fontId="364" fillId="1094" borderId="0" xfId="0" applyFont="1" applyFill="1"/>
    <xf numFmtId="0" fontId="364" fillId="1095" borderId="0" xfId="0" applyFont="1" applyFill="1"/>
    <xf numFmtId="0" fontId="351" fillId="1096" borderId="0" xfId="0" applyFont="1" applyFill="1" applyAlignment="1">
      <alignment horizontal="center" vertical="center" wrapText="1"/>
    </xf>
    <xf numFmtId="0" fontId="351" fillId="1097" borderId="0" xfId="0" applyFont="1" applyFill="1" applyAlignment="1">
      <alignment horizontal="center" vertical="center" wrapText="1"/>
    </xf>
    <xf numFmtId="0" fontId="0" fillId="1098" borderId="0" xfId="0" applyFill="1" applyAlignment="1">
      <alignment horizontal="center" vertical="center" wrapText="1"/>
    </xf>
    <xf numFmtId="0" fontId="0" fillId="1099" borderId="0" xfId="0" applyFill="1" applyAlignment="1">
      <alignment horizontal="center" vertical="center" wrapText="1"/>
    </xf>
    <xf numFmtId="0" fontId="0" fillId="1100" borderId="0" xfId="0" applyFill="1" applyAlignment="1">
      <alignment horizontal="center" vertical="center" wrapText="1"/>
    </xf>
    <xf numFmtId="0" fontId="0" fillId="1101" borderId="0" xfId="0" applyFill="1" applyAlignment="1">
      <alignment horizontal="center" vertical="center" wrapText="1"/>
    </xf>
    <xf numFmtId="0" fontId="0" fillId="1102" borderId="0" xfId="0" applyFill="1" applyAlignment="1">
      <alignment horizontal="center" vertical="center" wrapText="1"/>
    </xf>
    <xf numFmtId="0" fontId="0" fillId="1103" borderId="0" xfId="0" applyFill="1" applyAlignment="1">
      <alignment horizontal="center" vertical="center" wrapText="1"/>
    </xf>
    <xf numFmtId="0" fontId="0" fillId="1104" borderId="0" xfId="0" applyFill="1" applyAlignment="1">
      <alignment horizontal="center" vertical="center" wrapText="1"/>
    </xf>
    <xf numFmtId="0" fontId="364" fillId="1105" borderId="0" xfId="0" applyFont="1" applyFill="1"/>
    <xf numFmtId="0" fontId="364" fillId="1106" borderId="0" xfId="0" applyFont="1" applyFill="1"/>
    <xf numFmtId="0" fontId="364" fillId="1107" borderId="0" xfId="0" applyFont="1" applyFill="1"/>
    <xf numFmtId="0" fontId="351" fillId="1108" borderId="0" xfId="0" applyFont="1" applyFill="1" applyAlignment="1">
      <alignment horizontal="center" vertical="center" wrapText="1"/>
    </xf>
    <xf numFmtId="0" fontId="0" fillId="1109" borderId="0" xfId="0" applyFill="1" applyAlignment="1">
      <alignment horizontal="center" vertical="center" wrapText="1"/>
    </xf>
    <xf numFmtId="0" fontId="0" fillId="1110" borderId="0" xfId="0" applyFill="1" applyAlignment="1">
      <alignment horizontal="center" vertical="center" wrapText="1"/>
    </xf>
    <xf numFmtId="0" fontId="0" fillId="1111" borderId="0" xfId="0" applyFill="1" applyAlignment="1">
      <alignment horizontal="center" vertical="center" wrapText="1"/>
    </xf>
    <xf numFmtId="0" fontId="0" fillId="1112" borderId="0" xfId="0" applyFill="1" applyAlignment="1">
      <alignment horizontal="center" vertical="center" wrapText="1"/>
    </xf>
    <xf numFmtId="0" fontId="0" fillId="1113" borderId="0" xfId="0" applyFill="1" applyAlignment="1">
      <alignment horizontal="center" vertical="center" wrapText="1"/>
    </xf>
    <xf numFmtId="0" fontId="0" fillId="1114" borderId="0" xfId="0" applyFill="1" applyAlignment="1">
      <alignment horizontal="center" vertical="center" wrapText="1"/>
    </xf>
    <xf numFmtId="0" fontId="0" fillId="1115" borderId="0" xfId="0" applyFill="1" applyAlignment="1">
      <alignment horizontal="center" vertical="center" wrapText="1"/>
    </xf>
    <xf numFmtId="0" fontId="0" fillId="1116" borderId="0" xfId="0" applyFill="1" applyAlignment="1">
      <alignment horizontal="center" vertical="center" wrapText="1"/>
    </xf>
    <xf numFmtId="0" fontId="364" fillId="1117" borderId="0" xfId="0" applyFont="1" applyFill="1"/>
    <xf numFmtId="0" fontId="364" fillId="1118" borderId="0" xfId="0" applyFont="1" applyFill="1"/>
    <xf numFmtId="0" fontId="364" fillId="1119" borderId="0" xfId="0" applyFont="1" applyFill="1"/>
    <xf numFmtId="0" fontId="0" fillId="1120" borderId="0" xfId="0" applyFill="1" applyAlignment="1">
      <alignment horizontal="center" vertical="center" wrapText="1"/>
    </xf>
    <xf numFmtId="0" fontId="0" fillId="1121" borderId="0" xfId="0" applyFill="1" applyAlignment="1">
      <alignment horizontal="center" vertical="center" wrapText="1"/>
    </xf>
    <xf numFmtId="0" fontId="0" fillId="1122" borderId="0" xfId="0" applyFill="1" applyAlignment="1">
      <alignment horizontal="center" vertical="center" wrapText="1"/>
    </xf>
    <xf numFmtId="0" fontId="0" fillId="1123" borderId="0" xfId="0" applyFill="1" applyAlignment="1">
      <alignment horizontal="center" vertical="center" wrapText="1"/>
    </xf>
    <xf numFmtId="0" fontId="0" fillId="1124" borderId="0" xfId="0" applyFill="1" applyAlignment="1">
      <alignment horizontal="center" vertical="center" wrapText="1"/>
    </xf>
    <xf numFmtId="0" fontId="0" fillId="1125" borderId="0" xfId="0" applyFill="1" applyAlignment="1">
      <alignment horizontal="center" vertical="center" wrapText="1"/>
    </xf>
    <xf numFmtId="0" fontId="0" fillId="1126" borderId="0" xfId="0" applyFill="1" applyAlignment="1">
      <alignment horizontal="center" vertical="center" wrapText="1"/>
    </xf>
    <xf numFmtId="0" fontId="0" fillId="1127" borderId="0" xfId="0" applyFill="1" applyAlignment="1">
      <alignment horizontal="center" vertical="center" wrapText="1"/>
    </xf>
    <xf numFmtId="0" fontId="0" fillId="1128" borderId="0" xfId="0" applyFill="1" applyAlignment="1">
      <alignment horizontal="center" vertical="center" wrapText="1"/>
    </xf>
    <xf numFmtId="0" fontId="364" fillId="1129" borderId="0" xfId="0" applyFont="1" applyFill="1"/>
    <xf numFmtId="0" fontId="364" fillId="1130" borderId="0" xfId="0" applyFont="1" applyFill="1"/>
    <xf numFmtId="0" fontId="364" fillId="1131" borderId="0" xfId="0" applyFont="1" applyFill="1"/>
    <xf numFmtId="0" fontId="351" fillId="12" borderId="0" xfId="0" applyFont="1" applyFill="1" applyAlignment="1">
      <alignment horizontal="center" vertical="center" wrapText="1"/>
    </xf>
    <xf numFmtId="0" fontId="351" fillId="1132" borderId="0" xfId="0" applyFont="1" applyFill="1" applyAlignment="1">
      <alignment horizontal="center" vertical="center" wrapText="1"/>
    </xf>
    <xf numFmtId="0" fontId="351" fillId="1133" borderId="0" xfId="0" applyFont="1" applyFill="1" applyAlignment="1">
      <alignment horizontal="center" vertical="center" wrapText="1"/>
    </xf>
    <xf numFmtId="0" fontId="351" fillId="1134" borderId="0" xfId="0" applyFont="1" applyFill="1" applyAlignment="1">
      <alignment horizontal="center" vertical="center" wrapText="1"/>
    </xf>
    <xf numFmtId="0" fontId="351" fillId="1135" borderId="0" xfId="0" applyFont="1" applyFill="1" applyAlignment="1">
      <alignment horizontal="center" vertical="center" wrapText="1"/>
    </xf>
    <xf numFmtId="0" fontId="351" fillId="1136" borderId="0" xfId="0" applyFont="1" applyFill="1" applyAlignment="1">
      <alignment horizontal="center" vertical="center" wrapText="1"/>
    </xf>
    <xf numFmtId="0" fontId="351" fillId="1137" borderId="0" xfId="0" applyFont="1" applyFill="1" applyAlignment="1">
      <alignment horizontal="center" vertical="center" wrapText="1"/>
    </xf>
    <xf numFmtId="0" fontId="0" fillId="1138" borderId="0" xfId="0" applyFill="1" applyAlignment="1">
      <alignment horizontal="center" vertical="center" wrapText="1"/>
    </xf>
    <xf numFmtId="0" fontId="0" fillId="45" borderId="0" xfId="0" applyFill="1" applyAlignment="1">
      <alignment horizontal="center" vertical="center" wrapText="1"/>
    </xf>
    <xf numFmtId="0" fontId="364" fillId="1139" borderId="0" xfId="0" applyFont="1" applyFill="1"/>
    <xf numFmtId="0" fontId="364" fillId="1140" borderId="0" xfId="0" applyFont="1" applyFill="1"/>
    <xf numFmtId="0" fontId="364" fillId="1141" borderId="0" xfId="0" applyFont="1" applyFill="1"/>
    <xf numFmtId="0" fontId="351" fillId="1142" borderId="0" xfId="0" applyFont="1" applyFill="1" applyAlignment="1">
      <alignment horizontal="center" vertical="center" wrapText="1"/>
    </xf>
    <xf numFmtId="0" fontId="351" fillId="1143" borderId="0" xfId="0" applyFont="1" applyFill="1" applyAlignment="1">
      <alignment horizontal="center" vertical="center" wrapText="1"/>
    </xf>
    <xf numFmtId="0" fontId="351" fillId="1144" borderId="0" xfId="0" applyFont="1" applyFill="1" applyAlignment="1">
      <alignment horizontal="center" vertical="center" wrapText="1"/>
    </xf>
    <xf numFmtId="0" fontId="351" fillId="1145" borderId="0" xfId="0" applyFont="1" applyFill="1" applyAlignment="1">
      <alignment horizontal="center" vertical="center" wrapText="1"/>
    </xf>
    <xf numFmtId="0" fontId="351" fillId="1146" borderId="0" xfId="0" applyFont="1" applyFill="1" applyAlignment="1">
      <alignment horizontal="center" vertical="center" wrapText="1"/>
    </xf>
    <xf numFmtId="0" fontId="351" fillId="1147" borderId="0" xfId="0" applyFont="1" applyFill="1" applyAlignment="1">
      <alignment horizontal="center" vertical="center" wrapText="1"/>
    </xf>
    <xf numFmtId="0" fontId="0" fillId="1148" borderId="0" xfId="0" applyFill="1" applyAlignment="1">
      <alignment horizontal="center" vertical="center" wrapText="1"/>
    </xf>
    <xf numFmtId="0" fontId="0" fillId="1149" borderId="0" xfId="0" applyFill="1" applyAlignment="1">
      <alignment horizontal="center" vertical="center" wrapText="1"/>
    </xf>
    <xf numFmtId="0" fontId="0" fillId="1150" borderId="0" xfId="0" applyFill="1" applyAlignment="1">
      <alignment horizontal="center" vertical="center" wrapText="1"/>
    </xf>
    <xf numFmtId="0" fontId="364" fillId="1151" borderId="0" xfId="0" applyFont="1" applyFill="1"/>
    <xf numFmtId="0" fontId="364" fillId="1152" borderId="0" xfId="0" applyFont="1" applyFill="1"/>
    <xf numFmtId="0" fontId="364" fillId="1153" borderId="0" xfId="0" applyFont="1" applyFill="1"/>
    <xf numFmtId="0" fontId="351" fillId="1154" borderId="0" xfId="0" applyFont="1" applyFill="1" applyAlignment="1">
      <alignment horizontal="center" vertical="center" wrapText="1"/>
    </xf>
    <xf numFmtId="0" fontId="351" fillId="1155" borderId="0" xfId="0" applyFont="1" applyFill="1" applyAlignment="1">
      <alignment horizontal="center" vertical="center" wrapText="1"/>
    </xf>
    <xf numFmtId="0" fontId="351" fillId="1156" borderId="0" xfId="0" applyFont="1" applyFill="1" applyAlignment="1">
      <alignment horizontal="center" vertical="center" wrapText="1"/>
    </xf>
    <xf numFmtId="0" fontId="351" fillId="1157" borderId="0" xfId="0" applyFont="1" applyFill="1" applyAlignment="1">
      <alignment horizontal="center" vertical="center" wrapText="1"/>
    </xf>
    <xf numFmtId="0" fontId="351" fillId="1158" borderId="0" xfId="0" applyFont="1" applyFill="1" applyAlignment="1">
      <alignment horizontal="center" vertical="center" wrapText="1"/>
    </xf>
    <xf numFmtId="0" fontId="0" fillId="1159" borderId="0" xfId="0" applyFill="1" applyAlignment="1">
      <alignment horizontal="center" vertical="center" wrapText="1"/>
    </xf>
    <xf numFmtId="0" fontId="0" fillId="1160" borderId="0" xfId="0" applyFill="1" applyAlignment="1">
      <alignment horizontal="center" vertical="center" wrapText="1"/>
    </xf>
    <xf numFmtId="0" fontId="0" fillId="1161" borderId="0" xfId="0" applyFill="1" applyAlignment="1">
      <alignment horizontal="center" vertical="center" wrapText="1"/>
    </xf>
    <xf numFmtId="0" fontId="0" fillId="1162" borderId="0" xfId="0" applyFill="1" applyAlignment="1">
      <alignment horizontal="center" vertical="center" wrapText="1"/>
    </xf>
    <xf numFmtId="0" fontId="364" fillId="1163" borderId="0" xfId="0" applyFont="1" applyFill="1"/>
    <xf numFmtId="0" fontId="364" fillId="1164" borderId="0" xfId="0" applyFont="1" applyFill="1"/>
    <xf numFmtId="0" fontId="364" fillId="1165" borderId="0" xfId="0" applyFont="1" applyFill="1"/>
    <xf numFmtId="0" fontId="351" fillId="1166" borderId="0" xfId="0" applyFont="1" applyFill="1" applyAlignment="1">
      <alignment horizontal="center" vertical="center" wrapText="1"/>
    </xf>
    <xf numFmtId="0" fontId="351" fillId="1167" borderId="0" xfId="0" applyFont="1" applyFill="1" applyAlignment="1">
      <alignment horizontal="center" vertical="center" wrapText="1"/>
    </xf>
    <xf numFmtId="0" fontId="351" fillId="1168" borderId="0" xfId="0" applyFont="1" applyFill="1" applyAlignment="1">
      <alignment horizontal="center" vertical="center" wrapText="1"/>
    </xf>
    <xf numFmtId="0" fontId="351" fillId="1169" borderId="0" xfId="0" applyFont="1" applyFill="1" applyAlignment="1">
      <alignment horizontal="center" vertical="center" wrapText="1"/>
    </xf>
    <xf numFmtId="0" fontId="0" fillId="1170" borderId="0" xfId="0" applyFill="1" applyAlignment="1">
      <alignment horizontal="center" vertical="center" wrapText="1"/>
    </xf>
    <xf numFmtId="0" fontId="0" fillId="1171" borderId="0" xfId="0" applyFill="1" applyAlignment="1">
      <alignment horizontal="center" vertical="center" wrapText="1"/>
    </xf>
    <xf numFmtId="0" fontId="0" fillId="1172" borderId="0" xfId="0" applyFill="1" applyAlignment="1">
      <alignment horizontal="center" vertical="center" wrapText="1"/>
    </xf>
    <xf numFmtId="0" fontId="0" fillId="1173" borderId="0" xfId="0" applyFill="1" applyAlignment="1">
      <alignment horizontal="center" vertical="center" wrapText="1"/>
    </xf>
    <xf numFmtId="0" fontId="0" fillId="1174" borderId="0" xfId="0" applyFill="1" applyAlignment="1">
      <alignment horizontal="center" vertical="center" wrapText="1"/>
    </xf>
    <xf numFmtId="0" fontId="364" fillId="1175" borderId="0" xfId="0" applyFont="1" applyFill="1"/>
    <xf numFmtId="0" fontId="364" fillId="1176" borderId="0" xfId="0" applyFont="1" applyFill="1"/>
    <xf numFmtId="0" fontId="364" fillId="1177" borderId="0" xfId="0" applyFont="1" applyFill="1"/>
    <xf numFmtId="0" fontId="351" fillId="1178" borderId="0" xfId="0" applyFont="1" applyFill="1" applyAlignment="1">
      <alignment horizontal="center" vertical="center" wrapText="1"/>
    </xf>
    <xf numFmtId="0" fontId="351" fillId="1179" borderId="0" xfId="0" applyFont="1" applyFill="1" applyAlignment="1">
      <alignment horizontal="center" vertical="center" wrapText="1"/>
    </xf>
    <xf numFmtId="0" fontId="351" fillId="1180" borderId="0" xfId="0" applyFont="1" applyFill="1" applyAlignment="1">
      <alignment horizontal="center" vertical="center" wrapText="1"/>
    </xf>
    <xf numFmtId="0" fontId="0" fillId="1181" borderId="0" xfId="0" applyFill="1" applyAlignment="1">
      <alignment horizontal="center" vertical="center" wrapText="1"/>
    </xf>
    <xf numFmtId="0" fontId="0" fillId="1182" borderId="0" xfId="0" applyFill="1" applyAlignment="1">
      <alignment horizontal="center" vertical="center" wrapText="1"/>
    </xf>
    <xf numFmtId="0" fontId="0" fillId="1183" borderId="0" xfId="0" applyFill="1" applyAlignment="1">
      <alignment horizontal="center" vertical="center" wrapText="1"/>
    </xf>
    <xf numFmtId="0" fontId="0" fillId="1184" borderId="0" xfId="0" applyFill="1" applyAlignment="1">
      <alignment horizontal="center" vertical="center" wrapText="1"/>
    </xf>
    <xf numFmtId="0" fontId="0" fillId="1185" borderId="0" xfId="0" applyFill="1" applyAlignment="1">
      <alignment horizontal="center" vertical="center" wrapText="1"/>
    </xf>
    <xf numFmtId="0" fontId="0" fillId="1186" borderId="0" xfId="0" applyFill="1" applyAlignment="1">
      <alignment horizontal="center" vertical="center" wrapText="1"/>
    </xf>
    <xf numFmtId="0" fontId="364" fillId="1187" borderId="0" xfId="0" applyFont="1" applyFill="1"/>
    <xf numFmtId="0" fontId="364" fillId="1188" borderId="0" xfId="0" applyFont="1" applyFill="1"/>
    <xf numFmtId="0" fontId="364" fillId="1189" borderId="0" xfId="0" applyFont="1" applyFill="1"/>
    <xf numFmtId="0" fontId="351" fillId="1190" borderId="0" xfId="0" applyFont="1" applyFill="1" applyAlignment="1">
      <alignment horizontal="center" vertical="center" wrapText="1"/>
    </xf>
    <xf numFmtId="0" fontId="351" fillId="1191" borderId="0" xfId="0" applyFont="1" applyFill="1" applyAlignment="1">
      <alignment horizontal="center" vertical="center" wrapText="1"/>
    </xf>
    <xf numFmtId="0" fontId="0" fillId="1192" borderId="0" xfId="0" applyFill="1" applyAlignment="1">
      <alignment horizontal="center" vertical="center" wrapText="1"/>
    </xf>
    <xf numFmtId="0" fontId="0" fillId="1193" borderId="0" xfId="0" applyFill="1" applyAlignment="1">
      <alignment horizontal="center" vertical="center" wrapText="1"/>
    </xf>
    <xf numFmtId="0" fontId="0" fillId="1194" borderId="0" xfId="0" applyFill="1" applyAlignment="1">
      <alignment horizontal="center" vertical="center" wrapText="1"/>
    </xf>
    <xf numFmtId="0" fontId="0" fillId="1195" borderId="0" xfId="0" applyFill="1" applyAlignment="1">
      <alignment horizontal="center" vertical="center" wrapText="1"/>
    </xf>
    <xf numFmtId="0" fontId="0" fillId="1196" borderId="0" xfId="0" applyFill="1" applyAlignment="1">
      <alignment horizontal="center" vertical="center" wrapText="1"/>
    </xf>
    <xf numFmtId="0" fontId="0" fillId="1197" borderId="0" xfId="0" applyFill="1" applyAlignment="1">
      <alignment horizontal="center" vertical="center" wrapText="1"/>
    </xf>
    <xf numFmtId="0" fontId="0" fillId="1198" borderId="0" xfId="0" applyFill="1" applyAlignment="1">
      <alignment horizontal="center" vertical="center" wrapText="1"/>
    </xf>
    <xf numFmtId="0" fontId="364" fillId="1199" borderId="0" xfId="0" applyFont="1" applyFill="1"/>
    <xf numFmtId="0" fontId="364" fillId="45" borderId="0" xfId="0" applyFont="1" applyFill="1"/>
    <xf numFmtId="0" fontId="364" fillId="1200" borderId="0" xfId="0" applyFont="1" applyFill="1"/>
    <xf numFmtId="0" fontId="351" fillId="7" borderId="0" xfId="0" applyFont="1" applyFill="1" applyAlignment="1">
      <alignment horizontal="center" vertical="center" wrapText="1"/>
    </xf>
    <xf numFmtId="0" fontId="0" fillId="1201" borderId="0" xfId="0" applyFill="1" applyAlignment="1">
      <alignment horizontal="center" vertical="center" wrapText="1"/>
    </xf>
    <xf numFmtId="0" fontId="0" fillId="1202" borderId="0" xfId="0" applyFill="1" applyAlignment="1">
      <alignment horizontal="center" vertical="center" wrapText="1"/>
    </xf>
    <xf numFmtId="0" fontId="0" fillId="1203" borderId="0" xfId="0" applyFill="1" applyAlignment="1">
      <alignment horizontal="center" vertical="center" wrapText="1"/>
    </xf>
    <xf numFmtId="0" fontId="0" fillId="1204" borderId="0" xfId="0" applyFill="1" applyAlignment="1">
      <alignment horizontal="center" vertical="center" wrapText="1"/>
    </xf>
    <xf numFmtId="0" fontId="0" fillId="1205" borderId="0" xfId="0" applyFill="1" applyAlignment="1">
      <alignment horizontal="center" vertical="center" wrapText="1"/>
    </xf>
    <xf numFmtId="0" fontId="0" fillId="1206" borderId="0" xfId="0" applyFill="1" applyAlignment="1">
      <alignment horizontal="center" vertical="center" wrapText="1"/>
    </xf>
    <xf numFmtId="0" fontId="0" fillId="1207" borderId="0" xfId="0" applyFill="1" applyAlignment="1">
      <alignment horizontal="center" vertical="center" wrapText="1"/>
    </xf>
    <xf numFmtId="0" fontId="0" fillId="1208" borderId="0" xfId="0" applyFill="1" applyAlignment="1">
      <alignment horizontal="center" vertical="center" wrapText="1"/>
    </xf>
    <xf numFmtId="0" fontId="364" fillId="1209" borderId="0" xfId="0" applyFont="1" applyFill="1"/>
    <xf numFmtId="0" fontId="364" fillId="1210" borderId="0" xfId="0" applyFont="1" applyFill="1"/>
    <xf numFmtId="0" fontId="364" fillId="1211" borderId="0" xfId="0" applyFont="1" applyFill="1"/>
    <xf numFmtId="0" fontId="0" fillId="1212" borderId="0" xfId="0" applyFill="1" applyAlignment="1">
      <alignment horizontal="center" vertical="center" wrapText="1"/>
    </xf>
    <xf numFmtId="0" fontId="0" fillId="1213" borderId="0" xfId="0" applyFill="1" applyAlignment="1">
      <alignment horizontal="center" vertical="center" wrapText="1"/>
    </xf>
    <xf numFmtId="0" fontId="0" fillId="1214" borderId="0" xfId="0" applyFill="1" applyAlignment="1">
      <alignment horizontal="center" vertical="center" wrapText="1"/>
    </xf>
    <xf numFmtId="0" fontId="0" fillId="1215" borderId="0" xfId="0" applyFill="1" applyAlignment="1">
      <alignment horizontal="center" vertical="center" wrapText="1"/>
    </xf>
    <xf numFmtId="0" fontId="0" fillId="1216" borderId="0" xfId="0" applyFill="1" applyAlignment="1">
      <alignment horizontal="center" vertical="center" wrapText="1"/>
    </xf>
    <xf numFmtId="0" fontId="0" fillId="1217" borderId="0" xfId="0" applyFill="1" applyAlignment="1">
      <alignment horizontal="center" vertical="center" wrapText="1"/>
    </xf>
    <xf numFmtId="0" fontId="0" fillId="1218" borderId="0" xfId="0" applyFill="1" applyAlignment="1">
      <alignment horizontal="center" vertical="center" wrapText="1"/>
    </xf>
    <xf numFmtId="0" fontId="0" fillId="1219" borderId="0" xfId="0" applyFill="1" applyAlignment="1">
      <alignment horizontal="center" vertical="center" wrapText="1"/>
    </xf>
    <xf numFmtId="0" fontId="0" fillId="1220" borderId="0" xfId="0" applyFill="1" applyAlignment="1">
      <alignment horizontal="center" vertical="center" wrapText="1"/>
    </xf>
    <xf numFmtId="0" fontId="364" fillId="1221" borderId="0" xfId="0" applyFont="1" applyFill="1"/>
    <xf numFmtId="0" fontId="364" fillId="1222" borderId="0" xfId="0" applyFont="1" applyFill="1"/>
    <xf numFmtId="0" fontId="364" fillId="1223" borderId="0" xfId="0" applyFont="1" applyFill="1"/>
    <xf numFmtId="0" fontId="0" fillId="20" borderId="0" xfId="0" applyFill="1" applyAlignment="1">
      <alignment horizontal="center" vertical="center" wrapText="1"/>
    </xf>
    <xf numFmtId="0" fontId="0" fillId="1224" borderId="0" xfId="0" applyFill="1" applyAlignment="1">
      <alignment horizontal="center" vertical="center" wrapText="1"/>
    </xf>
    <xf numFmtId="0" fontId="0" fillId="1225" borderId="0" xfId="0" applyFill="1" applyAlignment="1">
      <alignment horizontal="center" vertical="center" wrapText="1"/>
    </xf>
    <xf numFmtId="0" fontId="0" fillId="1226" borderId="0" xfId="0" applyFill="1" applyAlignment="1">
      <alignment horizontal="center" vertical="center" wrapText="1"/>
    </xf>
    <xf numFmtId="0" fontId="0" fillId="1227" borderId="0" xfId="0" applyFill="1" applyAlignment="1">
      <alignment horizontal="center" vertical="center" wrapText="1"/>
    </xf>
    <xf numFmtId="0" fontId="0" fillId="1228" borderId="0" xfId="0" applyFill="1" applyAlignment="1">
      <alignment horizontal="center" vertical="center" wrapText="1"/>
    </xf>
    <xf numFmtId="0" fontId="0" fillId="1229" borderId="0" xfId="0" applyFill="1" applyAlignment="1">
      <alignment horizontal="center" vertical="center" wrapText="1"/>
    </xf>
    <xf numFmtId="0" fontId="0" fillId="455" borderId="0" xfId="0" applyFill="1" applyAlignment="1">
      <alignment horizontal="center" vertical="center" wrapText="1"/>
    </xf>
    <xf numFmtId="0" fontId="0" fillId="190" borderId="0" xfId="0" applyFill="1" applyAlignment="1">
      <alignment horizontal="center" vertical="center" wrapText="1"/>
    </xf>
    <xf numFmtId="0" fontId="364" fillId="1230" borderId="0" xfId="0" applyFont="1" applyFill="1"/>
    <xf numFmtId="0" fontId="364" fillId="1231" borderId="0" xfId="0" applyFont="1" applyFill="1"/>
    <xf numFmtId="0" fontId="364" fillId="1232" borderId="0" xfId="0" applyFont="1" applyFill="1"/>
    <xf numFmtId="0" fontId="364" fillId="1233" borderId="0" xfId="0" applyFont="1" applyFill="1"/>
    <xf numFmtId="0" fontId="364" fillId="1234" borderId="0" xfId="0" applyFont="1" applyFill="1"/>
    <xf numFmtId="0" fontId="364" fillId="1235" borderId="0" xfId="0" applyFont="1" applyFill="1"/>
    <xf numFmtId="0" fontId="364" fillId="1236" borderId="0" xfId="0" applyFont="1" applyFill="1"/>
    <xf numFmtId="0" fontId="364" fillId="1237" borderId="0" xfId="0" applyFont="1" applyFill="1"/>
    <xf numFmtId="0" fontId="364" fillId="1238" borderId="0" xfId="0" applyFont="1" applyFill="1"/>
    <xf numFmtId="0" fontId="364" fillId="1239" borderId="0" xfId="0" applyFont="1" applyFill="1"/>
    <xf numFmtId="0" fontId="364" fillId="1240" borderId="0" xfId="0" applyFont="1" applyFill="1"/>
    <xf numFmtId="0" fontId="364" fillId="1241" borderId="0" xfId="0" applyFont="1" applyFill="1"/>
    <xf numFmtId="0" fontId="364" fillId="1242" borderId="0" xfId="0" applyFont="1" applyFill="1"/>
    <xf numFmtId="0" fontId="364" fillId="1243" borderId="0" xfId="0" applyFont="1" applyFill="1"/>
    <xf numFmtId="0" fontId="364" fillId="1244" borderId="0" xfId="0" applyFont="1" applyFill="1"/>
    <xf numFmtId="0" fontId="364" fillId="1245" borderId="0" xfId="0" applyFont="1" applyFill="1"/>
    <xf numFmtId="0" fontId="364" fillId="1246" borderId="0" xfId="0" applyFont="1" applyFill="1"/>
    <xf numFmtId="0" fontId="364" fillId="1247" borderId="0" xfId="0" applyFont="1" applyFill="1"/>
    <xf numFmtId="0" fontId="364" fillId="1248" borderId="0" xfId="0" applyFont="1" applyFill="1"/>
    <xf numFmtId="0" fontId="364" fillId="1249" borderId="0" xfId="0" applyFont="1" applyFill="1"/>
    <xf numFmtId="0" fontId="364" fillId="1250" borderId="0" xfId="0" applyFont="1" applyFill="1"/>
    <xf numFmtId="0" fontId="364" fillId="1251" borderId="0" xfId="0" applyFont="1" applyFill="1"/>
    <xf numFmtId="0" fontId="364" fillId="1252" borderId="0" xfId="0" applyFont="1" applyFill="1"/>
    <xf numFmtId="0" fontId="364" fillId="1253" borderId="0" xfId="0" applyFont="1" applyFill="1"/>
    <xf numFmtId="0" fontId="364" fillId="1254" borderId="0" xfId="0" applyFont="1" applyFill="1"/>
    <xf numFmtId="0" fontId="364" fillId="1255" borderId="0" xfId="0" applyFont="1" applyFill="1"/>
    <xf numFmtId="0" fontId="364" fillId="1256" borderId="0" xfId="0" applyFont="1" applyFill="1"/>
    <xf numFmtId="0" fontId="364" fillId="1257" borderId="0" xfId="0" applyFont="1" applyFill="1"/>
    <xf numFmtId="0" fontId="364" fillId="1258" borderId="0" xfId="0" applyFont="1" applyFill="1"/>
    <xf numFmtId="0" fontId="364" fillId="1259" borderId="0" xfId="0" applyFont="1" applyFill="1"/>
    <xf numFmtId="0" fontId="364" fillId="1260" borderId="0" xfId="0" applyFont="1" applyFill="1"/>
    <xf numFmtId="0" fontId="364" fillId="1261" borderId="0" xfId="0" applyFont="1" applyFill="1"/>
    <xf numFmtId="0" fontId="364" fillId="1262" borderId="0" xfId="0" applyFont="1" applyFill="1"/>
    <xf numFmtId="0" fontId="364" fillId="1263" borderId="0" xfId="0" applyFont="1" applyFill="1"/>
    <xf numFmtId="0" fontId="364" fillId="1264" borderId="0" xfId="0" applyFont="1" applyFill="1"/>
    <xf numFmtId="0" fontId="364" fillId="1265" borderId="0" xfId="0" applyFont="1" applyFill="1"/>
    <xf numFmtId="0" fontId="364" fillId="1266" borderId="0" xfId="0" applyFont="1" applyFill="1"/>
    <xf numFmtId="0" fontId="364" fillId="1267" borderId="0" xfId="0" applyFont="1" applyFill="1"/>
    <xf numFmtId="0" fontId="364" fillId="1268" borderId="0" xfId="0" applyFont="1" applyFill="1"/>
    <xf numFmtId="0" fontId="364" fillId="1269" borderId="0" xfId="0" applyFont="1" applyFill="1"/>
    <xf numFmtId="0" fontId="364" fillId="1270" borderId="0" xfId="0" applyFont="1" applyFill="1"/>
    <xf numFmtId="0" fontId="364" fillId="1271" borderId="0" xfId="0" applyFont="1" applyFill="1"/>
    <xf numFmtId="0" fontId="364" fillId="1272" borderId="0" xfId="0" applyFont="1" applyFill="1"/>
    <xf numFmtId="0" fontId="364" fillId="1273" borderId="0" xfId="0" applyFont="1" applyFill="1"/>
    <xf numFmtId="0" fontId="364" fillId="1274" borderId="0" xfId="0" applyFont="1" applyFill="1"/>
    <xf numFmtId="0" fontId="364" fillId="1275" borderId="0" xfId="0" applyFont="1" applyFill="1"/>
    <xf numFmtId="0" fontId="364" fillId="1276" borderId="0" xfId="0" applyFont="1" applyFill="1"/>
    <xf numFmtId="0" fontId="364" fillId="1277" borderId="0" xfId="0" applyFont="1" applyFill="1"/>
    <xf numFmtId="0" fontId="364" fillId="1278" borderId="0" xfId="0" applyFont="1" applyFill="1"/>
    <xf numFmtId="0" fontId="364" fillId="1279" borderId="0" xfId="0" applyFont="1" applyFill="1"/>
    <xf numFmtId="0" fontId="364" fillId="1280" borderId="0" xfId="0" applyFont="1" applyFill="1"/>
    <xf numFmtId="0" fontId="364" fillId="1281" borderId="0" xfId="0" applyFont="1" applyFill="1"/>
    <xf numFmtId="0" fontId="364" fillId="1282" borderId="0" xfId="0" applyFont="1" applyFill="1"/>
    <xf numFmtId="0" fontId="364" fillId="1283" borderId="0" xfId="0" applyFont="1" applyFill="1"/>
    <xf numFmtId="0" fontId="364" fillId="1284" borderId="0" xfId="0" applyFont="1" applyFill="1"/>
    <xf numFmtId="0" fontId="364" fillId="1285" borderId="0" xfId="0" applyFont="1" applyFill="1"/>
    <xf numFmtId="0" fontId="364" fillId="1286" borderId="0" xfId="0" applyFont="1" applyFill="1"/>
    <xf numFmtId="0" fontId="364" fillId="1287" borderId="0" xfId="0" applyFont="1" applyFill="1"/>
    <xf numFmtId="0" fontId="364" fillId="1288" borderId="0" xfId="0" applyFont="1" applyFill="1"/>
    <xf numFmtId="0" fontId="364" fillId="12" borderId="0" xfId="0" applyFont="1" applyFill="1"/>
    <xf numFmtId="0" fontId="364" fillId="1289" borderId="0" xfId="0" applyFont="1" applyFill="1"/>
    <xf numFmtId="0" fontId="364" fillId="1290" borderId="0" xfId="0" applyFont="1" applyFill="1"/>
    <xf numFmtId="0" fontId="364" fillId="1291" borderId="0" xfId="0" applyFont="1" applyFill="1"/>
    <xf numFmtId="0" fontId="364" fillId="1292" borderId="0" xfId="0" applyFont="1" applyFill="1"/>
    <xf numFmtId="0" fontId="364" fillId="1293" borderId="0" xfId="0" applyFont="1" applyFill="1"/>
    <xf numFmtId="0" fontId="364" fillId="1294" borderId="0" xfId="0" applyFont="1" applyFill="1"/>
    <xf numFmtId="0" fontId="364" fillId="1295" borderId="0" xfId="0" applyFont="1" applyFill="1"/>
    <xf numFmtId="0" fontId="364" fillId="1296" borderId="0" xfId="0" applyFont="1" applyFill="1"/>
    <xf numFmtId="0" fontId="364" fillId="1297" borderId="0" xfId="0" applyFont="1" applyFill="1"/>
    <xf numFmtId="0" fontId="364" fillId="1298" borderId="0" xfId="0" applyFont="1" applyFill="1"/>
    <xf numFmtId="0" fontId="364" fillId="711" borderId="0" xfId="0" applyFont="1" applyFill="1"/>
    <xf numFmtId="0" fontId="364" fillId="1299" borderId="0" xfId="0" applyFont="1" applyFill="1"/>
    <xf numFmtId="0" fontId="364" fillId="1300" borderId="0" xfId="0" applyFont="1" applyFill="1"/>
    <xf numFmtId="0" fontId="364" fillId="1301" borderId="0" xfId="0" applyFont="1" applyFill="1"/>
    <xf numFmtId="0" fontId="364" fillId="1302" borderId="0" xfId="0" applyFont="1" applyFill="1"/>
    <xf numFmtId="0" fontId="364" fillId="1303" borderId="0" xfId="0" applyFont="1" applyFill="1"/>
    <xf numFmtId="0" fontId="364" fillId="1304" borderId="0" xfId="0" applyFont="1" applyFill="1"/>
    <xf numFmtId="0" fontId="364" fillId="1156" borderId="0" xfId="0" applyFont="1" applyFill="1"/>
    <xf numFmtId="0" fontId="364" fillId="1305" borderId="0" xfId="0" applyFont="1" applyFill="1"/>
    <xf numFmtId="0" fontId="364" fillId="1306" borderId="0" xfId="0" applyFont="1" applyFill="1"/>
    <xf numFmtId="0" fontId="364" fillId="1307" borderId="0" xfId="0" applyFont="1" applyFill="1"/>
    <xf numFmtId="0" fontId="364" fillId="1308" borderId="0" xfId="0" applyFont="1" applyFill="1"/>
    <xf numFmtId="0" fontId="364" fillId="1309" borderId="0" xfId="0" applyFont="1" applyFill="1"/>
    <xf numFmtId="0" fontId="364" fillId="1310" borderId="0" xfId="0" applyFont="1" applyFill="1"/>
    <xf numFmtId="0" fontId="364" fillId="1311" borderId="0" xfId="0" applyFont="1" applyFill="1"/>
    <xf numFmtId="0" fontId="364" fillId="1312" borderId="0" xfId="0" applyFont="1" applyFill="1"/>
    <xf numFmtId="0" fontId="364" fillId="1313" borderId="0" xfId="0" applyFont="1" applyFill="1"/>
    <xf numFmtId="0" fontId="364" fillId="1314" borderId="0" xfId="0" applyFont="1" applyFill="1"/>
    <xf numFmtId="0" fontId="364" fillId="1315" borderId="0" xfId="0" applyFont="1" applyFill="1"/>
    <xf numFmtId="0" fontId="364" fillId="1316" borderId="0" xfId="0" applyFont="1" applyFill="1"/>
    <xf numFmtId="0" fontId="364" fillId="1317" borderId="0" xfId="0" applyFont="1" applyFill="1"/>
    <xf numFmtId="0" fontId="364" fillId="1318" borderId="0" xfId="0" applyFont="1" applyFill="1"/>
    <xf numFmtId="0" fontId="364" fillId="1319" borderId="0" xfId="0" applyFont="1" applyFill="1"/>
    <xf numFmtId="0" fontId="364" fillId="1320" borderId="0" xfId="0" applyFont="1" applyFill="1"/>
    <xf numFmtId="0" fontId="364" fillId="1321" borderId="0" xfId="0" applyFont="1" applyFill="1"/>
    <xf numFmtId="0" fontId="364" fillId="1322" borderId="0" xfId="0" applyFont="1" applyFill="1"/>
    <xf numFmtId="0" fontId="364" fillId="1323" borderId="0" xfId="0" applyFont="1" applyFill="1"/>
    <xf numFmtId="0" fontId="364" fillId="1324" borderId="0" xfId="0" applyFont="1" applyFill="1"/>
    <xf numFmtId="0" fontId="364" fillId="1325" borderId="0" xfId="0" applyFont="1" applyFill="1"/>
    <xf numFmtId="0" fontId="364" fillId="1326" borderId="0" xfId="0" applyFont="1" applyFill="1"/>
    <xf numFmtId="0" fontId="364" fillId="1327" borderId="0" xfId="0" applyFont="1" applyFill="1"/>
    <xf numFmtId="0" fontId="364" fillId="1328" borderId="0" xfId="0" applyFont="1" applyFill="1"/>
    <xf numFmtId="0" fontId="364" fillId="1329" borderId="0" xfId="0" applyFont="1" applyFill="1"/>
    <xf numFmtId="0" fontId="364" fillId="1330" borderId="0" xfId="0" applyFont="1" applyFill="1"/>
    <xf numFmtId="0" fontId="364" fillId="1331" borderId="0" xfId="0" applyFont="1" applyFill="1"/>
    <xf numFmtId="0" fontId="364" fillId="1332" borderId="0" xfId="0" applyFont="1" applyFill="1"/>
    <xf numFmtId="0" fontId="364" fillId="1333" borderId="0" xfId="0" applyFont="1" applyFill="1"/>
    <xf numFmtId="0" fontId="364" fillId="1334" borderId="0" xfId="0" applyFont="1" applyFill="1"/>
    <xf numFmtId="0" fontId="364" fillId="1335" borderId="0" xfId="0" applyFont="1" applyFill="1"/>
    <xf numFmtId="0" fontId="364" fillId="1336" borderId="0" xfId="0" applyFont="1" applyFill="1"/>
    <xf numFmtId="0" fontId="364" fillId="1337" borderId="0" xfId="0" applyFont="1" applyFill="1"/>
    <xf numFmtId="0" fontId="364" fillId="1338" borderId="0" xfId="0" applyFont="1" applyFill="1"/>
    <xf numFmtId="0" fontId="364" fillId="1339" borderId="0" xfId="0" applyFont="1" applyFill="1"/>
    <xf numFmtId="0" fontId="364" fillId="1340" borderId="0" xfId="0" applyFont="1" applyFill="1"/>
    <xf numFmtId="0" fontId="364" fillId="1341" borderId="0" xfId="0" applyFont="1" applyFill="1"/>
    <xf numFmtId="0" fontId="364" fillId="1342" borderId="0" xfId="0" applyFont="1" applyFill="1"/>
    <xf numFmtId="0" fontId="364" fillId="1343" borderId="0" xfId="0" applyFont="1" applyFill="1"/>
    <xf numFmtId="0" fontId="364" fillId="1344" borderId="0" xfId="0" applyFont="1" applyFill="1"/>
    <xf numFmtId="0" fontId="364" fillId="1345" borderId="0" xfId="0" applyFont="1" applyFill="1"/>
    <xf numFmtId="0" fontId="364" fillId="1346" borderId="0" xfId="0" applyFont="1" applyFill="1"/>
    <xf numFmtId="0" fontId="364" fillId="1347" borderId="0" xfId="0" applyFont="1" applyFill="1"/>
    <xf numFmtId="0" fontId="364" fillId="1348" borderId="0" xfId="0" applyFont="1" applyFill="1"/>
    <xf numFmtId="0" fontId="364" fillId="1349" borderId="0" xfId="0" applyFont="1" applyFill="1"/>
    <xf numFmtId="0" fontId="364" fillId="1350" borderId="0" xfId="0" applyFont="1" applyFill="1"/>
    <xf numFmtId="0" fontId="364" fillId="1351" borderId="0" xfId="0" applyFont="1" applyFill="1"/>
    <xf numFmtId="0" fontId="364" fillId="1352" borderId="0" xfId="0" applyFont="1" applyFill="1"/>
    <xf numFmtId="0" fontId="364" fillId="1353" borderId="0" xfId="0" applyFont="1" applyFill="1"/>
    <xf numFmtId="0" fontId="364" fillId="1354" borderId="0" xfId="0" applyFont="1" applyFill="1"/>
    <xf numFmtId="0" fontId="364" fillId="1355" borderId="0" xfId="0" applyFont="1" applyFill="1"/>
    <xf numFmtId="0" fontId="364" fillId="1356" borderId="0" xfId="0" applyFont="1" applyFill="1"/>
    <xf numFmtId="0" fontId="364" fillId="1357" borderId="0" xfId="0" applyFont="1" applyFill="1"/>
    <xf numFmtId="0" fontId="364" fillId="1358" borderId="0" xfId="0" applyFont="1" applyFill="1"/>
    <xf numFmtId="0" fontId="364" fillId="1359" borderId="0" xfId="0" applyFont="1" applyFill="1"/>
    <xf numFmtId="0" fontId="364" fillId="1360" borderId="0" xfId="0" applyFont="1" applyFill="1"/>
    <xf numFmtId="0" fontId="364" fillId="1361" borderId="0" xfId="0" applyFont="1" applyFill="1"/>
    <xf numFmtId="0" fontId="364" fillId="1362" borderId="0" xfId="0" applyFont="1" applyFill="1"/>
    <xf numFmtId="0" fontId="364" fillId="1363" borderId="0" xfId="0" applyFont="1" applyFill="1"/>
    <xf numFmtId="0" fontId="364" fillId="1364" borderId="0" xfId="0" applyFont="1" applyFill="1"/>
    <xf numFmtId="0" fontId="364" fillId="1365" borderId="0" xfId="0" applyFont="1" applyFill="1"/>
    <xf numFmtId="0" fontId="364" fillId="1366" borderId="0" xfId="0" applyFont="1" applyFill="1"/>
    <xf numFmtId="0" fontId="364" fillId="1367" borderId="0" xfId="0" applyFont="1" applyFill="1"/>
    <xf numFmtId="0" fontId="364" fillId="1368" borderId="0" xfId="0" applyFont="1" applyFill="1"/>
    <xf numFmtId="0" fontId="364" fillId="1369" borderId="0" xfId="0" applyFont="1" applyFill="1"/>
    <xf numFmtId="0" fontId="364" fillId="1370" borderId="0" xfId="0" applyFont="1" applyFill="1"/>
    <xf numFmtId="0" fontId="364" fillId="1371" borderId="0" xfId="0" applyFont="1" applyFill="1"/>
    <xf numFmtId="0" fontId="364" fillId="1372" borderId="0" xfId="0" applyFont="1" applyFill="1"/>
    <xf numFmtId="0" fontId="364" fillId="1373" borderId="0" xfId="0" applyFont="1" applyFill="1"/>
    <xf numFmtId="0" fontId="364" fillId="1374" borderId="0" xfId="0" applyFont="1" applyFill="1"/>
    <xf numFmtId="0" fontId="364" fillId="1375" borderId="0" xfId="0" applyFont="1" applyFill="1"/>
    <xf numFmtId="0" fontId="364" fillId="1376" borderId="0" xfId="0" applyFont="1" applyFill="1"/>
    <xf numFmtId="0" fontId="364" fillId="1377" borderId="0" xfId="0" applyFont="1" applyFill="1"/>
    <xf numFmtId="0" fontId="364" fillId="1378" borderId="0" xfId="0" applyFont="1" applyFill="1"/>
    <xf numFmtId="0" fontId="364" fillId="1379" borderId="0" xfId="0" applyFont="1" applyFill="1"/>
    <xf numFmtId="0" fontId="364" fillId="1380" borderId="0" xfId="0" applyFont="1" applyFill="1"/>
    <xf numFmtId="0" fontId="364" fillId="1381" borderId="0" xfId="0" applyFont="1" applyFill="1"/>
    <xf numFmtId="0" fontId="364" fillId="1382" borderId="0" xfId="0" applyFont="1" applyFill="1"/>
    <xf numFmtId="0" fontId="364" fillId="209" borderId="0" xfId="0" applyFont="1" applyFill="1"/>
    <xf numFmtId="0" fontId="364" fillId="1383" borderId="0" xfId="0" applyFont="1" applyFill="1"/>
    <xf numFmtId="0" fontId="364" fillId="1384" borderId="0" xfId="0" applyFont="1" applyFill="1"/>
    <xf numFmtId="0" fontId="364" fillId="1385" borderId="0" xfId="0" applyFont="1" applyFill="1"/>
    <xf numFmtId="0" fontId="364" fillId="1386" borderId="0" xfId="0" applyFont="1" applyFill="1"/>
    <xf numFmtId="0" fontId="364" fillId="1387" borderId="0" xfId="0" applyFont="1" applyFill="1"/>
    <xf numFmtId="0" fontId="364" fillId="1388" borderId="0" xfId="0" applyFont="1" applyFill="1"/>
    <xf numFmtId="0" fontId="364" fillId="1389" borderId="0" xfId="0" applyFont="1" applyFill="1"/>
    <xf numFmtId="0" fontId="364" fillId="1390" borderId="0" xfId="0" applyFont="1" applyFill="1"/>
    <xf numFmtId="0" fontId="364" fillId="1391" borderId="0" xfId="0" applyFont="1" applyFill="1"/>
    <xf numFmtId="0" fontId="364" fillId="1392" borderId="0" xfId="0" applyFont="1" applyFill="1"/>
    <xf numFmtId="0" fontId="364" fillId="1393" borderId="0" xfId="0" applyFont="1" applyFill="1"/>
    <xf numFmtId="0" fontId="364" fillId="1394" borderId="0" xfId="0" applyFont="1" applyFill="1"/>
    <xf numFmtId="0" fontId="364" fillId="1395" borderId="0" xfId="0" applyFont="1" applyFill="1"/>
    <xf numFmtId="0" fontId="364" fillId="1396" borderId="0" xfId="0" applyFont="1" applyFill="1"/>
    <xf numFmtId="0" fontId="364" fillId="1397" borderId="0" xfId="0" applyFont="1" applyFill="1"/>
    <xf numFmtId="0" fontId="364" fillId="1398" borderId="0" xfId="0" applyFont="1" applyFill="1"/>
    <xf numFmtId="0" fontId="364" fillId="1399" borderId="0" xfId="0" applyFont="1" applyFill="1"/>
    <xf numFmtId="0" fontId="364" fillId="1400" borderId="0" xfId="0" applyFont="1" applyFill="1"/>
    <xf numFmtId="0" fontId="364" fillId="1401" borderId="0" xfId="0" applyFont="1" applyFill="1"/>
    <xf numFmtId="0" fontId="364" fillId="1402" borderId="0" xfId="0" applyFont="1" applyFill="1"/>
    <xf numFmtId="0" fontId="364" fillId="1403" borderId="0" xfId="0" applyFont="1" applyFill="1"/>
    <xf numFmtId="0" fontId="364" fillId="1404" borderId="0" xfId="0" applyFont="1" applyFill="1"/>
    <xf numFmtId="0" fontId="364" fillId="1405" borderId="0" xfId="0" applyFont="1" applyFill="1"/>
    <xf numFmtId="0" fontId="364" fillId="1406" borderId="0" xfId="0" applyFont="1" applyFill="1"/>
    <xf numFmtId="0" fontId="364" fillId="1407" borderId="0" xfId="0" applyFont="1" applyFill="1"/>
    <xf numFmtId="0" fontId="364" fillId="1408" borderId="0" xfId="0" applyFont="1" applyFill="1"/>
    <xf numFmtId="0" fontId="364" fillId="1409" borderId="0" xfId="0" applyFont="1" applyFill="1"/>
    <xf numFmtId="0" fontId="364" fillId="1410" borderId="0" xfId="0" applyFont="1" applyFill="1"/>
    <xf numFmtId="0" fontId="364" fillId="1411" borderId="0" xfId="0" applyFont="1" applyFill="1"/>
    <xf numFmtId="0" fontId="364" fillId="1412" borderId="0" xfId="0" applyFont="1" applyFill="1"/>
    <xf numFmtId="0" fontId="364" fillId="1413" borderId="0" xfId="0" applyFont="1" applyFill="1"/>
    <xf numFmtId="0" fontId="364" fillId="1414" borderId="0" xfId="0" applyFont="1" applyFill="1"/>
    <xf numFmtId="0" fontId="364" fillId="1415" borderId="0" xfId="0" applyFont="1" applyFill="1"/>
    <xf numFmtId="0" fontId="364" fillId="1416" borderId="0" xfId="0" applyFont="1" applyFill="1"/>
    <xf numFmtId="0" fontId="364" fillId="1417" borderId="0" xfId="0" applyFont="1" applyFill="1"/>
    <xf numFmtId="0" fontId="364" fillId="1128" borderId="0" xfId="0" applyFont="1" applyFill="1"/>
    <xf numFmtId="0" fontId="364" fillId="1418" borderId="0" xfId="0" applyFont="1" applyFill="1"/>
    <xf numFmtId="0" fontId="364" fillId="1419" borderId="0" xfId="0" applyFont="1" applyFill="1"/>
    <xf numFmtId="0" fontId="364" fillId="1420" borderId="0" xfId="0" applyFont="1" applyFill="1"/>
    <xf numFmtId="0" fontId="364" fillId="1421" borderId="0" xfId="0" applyFont="1" applyFill="1"/>
    <xf numFmtId="0" fontId="364" fillId="1422" borderId="0" xfId="0" applyFont="1" applyFill="1"/>
    <xf numFmtId="0" fontId="364" fillId="1423" borderId="0" xfId="0" applyFont="1" applyFill="1"/>
    <xf numFmtId="0" fontId="364" fillId="1424" borderId="0" xfId="0" applyFont="1" applyFill="1"/>
    <xf numFmtId="0" fontId="364" fillId="1425" borderId="0" xfId="0" applyFont="1" applyFill="1"/>
    <xf numFmtId="0" fontId="364" fillId="1426" borderId="0" xfId="0" applyFont="1" applyFill="1"/>
    <xf numFmtId="0" fontId="364" fillId="1427" borderId="0" xfId="0" applyFont="1" applyFill="1"/>
    <xf numFmtId="0" fontId="364" fillId="1428" borderId="0" xfId="0" applyFont="1" applyFill="1"/>
    <xf numFmtId="0" fontId="364" fillId="1429" borderId="0" xfId="0" applyFont="1" applyFill="1"/>
    <xf numFmtId="0" fontId="364" fillId="1430" borderId="0" xfId="0" applyFont="1" applyFill="1"/>
    <xf numFmtId="0" fontId="364" fillId="1431" borderId="0" xfId="0" applyFont="1" applyFill="1"/>
    <xf numFmtId="0" fontId="364" fillId="1432" borderId="0" xfId="0" applyFont="1" applyFill="1"/>
    <xf numFmtId="0" fontId="364" fillId="1433" borderId="0" xfId="0" applyFont="1" applyFill="1"/>
    <xf numFmtId="0" fontId="364" fillId="1434" borderId="0" xfId="0" applyFont="1" applyFill="1"/>
    <xf numFmtId="0" fontId="364" fillId="1435" borderId="0" xfId="0" applyFont="1" applyFill="1"/>
    <xf numFmtId="0" fontId="364" fillId="1436" borderId="0" xfId="0" applyFont="1" applyFill="1"/>
    <xf numFmtId="0" fontId="364" fillId="1437" borderId="0" xfId="0" applyFont="1" applyFill="1"/>
    <xf numFmtId="0" fontId="364" fillId="1438" borderId="0" xfId="0" applyFont="1" applyFill="1"/>
    <xf numFmtId="0" fontId="364" fillId="1439" borderId="0" xfId="0" applyFont="1" applyFill="1"/>
    <xf numFmtId="0" fontId="364" fillId="1440" borderId="0" xfId="0" applyFont="1" applyFill="1"/>
    <xf numFmtId="0" fontId="364" fillId="1441" borderId="0" xfId="0" applyFont="1" applyFill="1"/>
    <xf numFmtId="0" fontId="364" fillId="1442" borderId="0" xfId="0" applyFont="1" applyFill="1"/>
    <xf numFmtId="0" fontId="364" fillId="1443" borderId="0" xfId="0" applyFont="1" applyFill="1"/>
    <xf numFmtId="0" fontId="364" fillId="1444" borderId="0" xfId="0" applyFont="1" applyFill="1"/>
    <xf numFmtId="0" fontId="364" fillId="1445" borderId="0" xfId="0" applyFont="1" applyFill="1"/>
    <xf numFmtId="0" fontId="364" fillId="1446" borderId="0" xfId="0" applyFont="1" applyFill="1"/>
    <xf numFmtId="0" fontId="364" fillId="1447" borderId="0" xfId="0" applyFont="1" applyFill="1"/>
    <xf numFmtId="0" fontId="364" fillId="1448" borderId="0" xfId="0" applyFont="1" applyFill="1"/>
    <xf numFmtId="0" fontId="364" fillId="1449" borderId="0" xfId="0" applyFont="1" applyFill="1"/>
    <xf numFmtId="0" fontId="364" fillId="1450" borderId="0" xfId="0" applyFont="1" applyFill="1"/>
    <xf numFmtId="0" fontId="364" fillId="1451" borderId="0" xfId="0" applyFont="1" applyFill="1"/>
    <xf numFmtId="0" fontId="364" fillId="1452" borderId="0" xfId="0" applyFont="1" applyFill="1"/>
    <xf numFmtId="0" fontId="364" fillId="1453" borderId="0" xfId="0" applyFont="1" applyFill="1"/>
    <xf numFmtId="0" fontId="364" fillId="1454" borderId="0" xfId="0" applyFont="1" applyFill="1"/>
    <xf numFmtId="0" fontId="364" fillId="1455" borderId="0" xfId="0" applyFont="1" applyFill="1"/>
    <xf numFmtId="0" fontId="364" fillId="1456" borderId="0" xfId="0" applyFont="1" applyFill="1"/>
    <xf numFmtId="0" fontId="364" fillId="1457" borderId="0" xfId="0" applyFont="1" applyFill="1"/>
    <xf numFmtId="0" fontId="364" fillId="1458" borderId="0" xfId="0" applyFont="1" applyFill="1"/>
    <xf numFmtId="0" fontId="364" fillId="1459" borderId="0" xfId="0" applyFont="1" applyFill="1"/>
    <xf numFmtId="0" fontId="364" fillId="1460" borderId="0" xfId="0" applyFont="1" applyFill="1"/>
    <xf numFmtId="0" fontId="364" fillId="1461" borderId="0" xfId="0" applyFont="1" applyFill="1"/>
    <xf numFmtId="0" fontId="364" fillId="1462" borderId="0" xfId="0" applyFont="1" applyFill="1"/>
    <xf numFmtId="0" fontId="364" fillId="1463" borderId="0" xfId="0" applyFont="1" applyFill="1"/>
    <xf numFmtId="0" fontId="364" fillId="1464" borderId="0" xfId="0" applyFont="1" applyFill="1"/>
    <xf numFmtId="0" fontId="364" fillId="1465" borderId="0" xfId="0" applyFont="1" applyFill="1"/>
    <xf numFmtId="0" fontId="364" fillId="1466" borderId="0" xfId="0" applyFont="1" applyFill="1"/>
    <xf numFmtId="0" fontId="364" fillId="1467" borderId="0" xfId="0" applyFont="1" applyFill="1"/>
    <xf numFmtId="0" fontId="364" fillId="1468" borderId="0" xfId="0" applyFont="1" applyFill="1"/>
    <xf numFmtId="0" fontId="364" fillId="1469" borderId="0" xfId="0" applyFont="1" applyFill="1"/>
    <xf numFmtId="0" fontId="364" fillId="1470" borderId="0" xfId="0" applyFont="1" applyFill="1"/>
    <xf numFmtId="0" fontId="364" fillId="1471" borderId="0" xfId="0" applyFont="1" applyFill="1"/>
    <xf numFmtId="0" fontId="364" fillId="1472" borderId="0" xfId="0" applyFont="1" applyFill="1"/>
    <xf numFmtId="0" fontId="364" fillId="52" borderId="0" xfId="0" applyFont="1" applyFill="1"/>
    <xf numFmtId="0" fontId="364" fillId="1473" borderId="0" xfId="0" applyFont="1" applyFill="1"/>
    <xf numFmtId="0" fontId="364" fillId="1474" borderId="0" xfId="0" applyFont="1" applyFill="1"/>
    <xf numFmtId="0" fontId="364" fillId="1475" borderId="0" xfId="0" applyFont="1" applyFill="1"/>
    <xf numFmtId="0" fontId="364" fillId="1476" borderId="0" xfId="0" applyFont="1" applyFill="1"/>
    <xf numFmtId="0" fontId="364" fillId="1477" borderId="0" xfId="0" applyFont="1" applyFill="1"/>
    <xf numFmtId="0" fontId="364" fillId="1478" borderId="0" xfId="0" applyFont="1" applyFill="1"/>
    <xf numFmtId="0" fontId="364" fillId="1479" borderId="0" xfId="0" applyFont="1" applyFill="1"/>
    <xf numFmtId="0" fontId="364" fillId="1480" borderId="0" xfId="0" applyFont="1" applyFill="1"/>
    <xf numFmtId="0" fontId="364" fillId="1481" borderId="0" xfId="0" applyFont="1" applyFill="1"/>
    <xf numFmtId="0" fontId="364" fillId="1482" borderId="0" xfId="0" applyFont="1" applyFill="1"/>
    <xf numFmtId="0" fontId="364" fillId="1483" borderId="0" xfId="0" applyFont="1" applyFill="1"/>
    <xf numFmtId="0" fontId="364" fillId="1484" borderId="0" xfId="0" applyFont="1" applyFill="1"/>
    <xf numFmtId="0" fontId="364" fillId="333" borderId="0" xfId="0" applyFont="1" applyFill="1"/>
    <xf numFmtId="0" fontId="364" fillId="1485" borderId="0" xfId="0" applyFont="1" applyFill="1"/>
    <xf numFmtId="0" fontId="364" fillId="1486" borderId="0" xfId="0" applyFont="1" applyFill="1"/>
    <xf numFmtId="0" fontId="364" fillId="1487" borderId="0" xfId="0" applyFont="1" applyFill="1"/>
    <xf numFmtId="0" fontId="364" fillId="1488" borderId="0" xfId="0" applyFont="1" applyFill="1"/>
    <xf numFmtId="0" fontId="364" fillId="1489" borderId="0" xfId="0" applyFont="1" applyFill="1"/>
    <xf numFmtId="0" fontId="364" fillId="1490" borderId="0" xfId="0" applyFont="1" applyFill="1"/>
    <xf numFmtId="0" fontId="364" fillId="1491" borderId="0" xfId="0" applyFont="1" applyFill="1"/>
    <xf numFmtId="0" fontId="364" fillId="1492" borderId="0" xfId="0" applyFont="1" applyFill="1"/>
    <xf numFmtId="0" fontId="364" fillId="1493" borderId="0" xfId="0" applyFont="1" applyFill="1"/>
    <xf numFmtId="0" fontId="364" fillId="1494" borderId="0" xfId="0" applyFont="1" applyFill="1"/>
    <xf numFmtId="0" fontId="364" fillId="1495" borderId="0" xfId="0" applyFont="1" applyFill="1"/>
    <xf numFmtId="0" fontId="364" fillId="1496" borderId="0" xfId="0" applyFont="1" applyFill="1"/>
    <xf numFmtId="0" fontId="364" fillId="1497" borderId="0" xfId="0" applyFont="1" applyFill="1"/>
    <xf numFmtId="0" fontId="364" fillId="1498" borderId="0" xfId="0" applyFont="1" applyFill="1"/>
    <xf numFmtId="0" fontId="364" fillId="1499" borderId="0" xfId="0" applyFont="1" applyFill="1"/>
    <xf numFmtId="0" fontId="364" fillId="1500" borderId="0" xfId="0" applyFont="1" applyFill="1"/>
    <xf numFmtId="0" fontId="364" fillId="1501" borderId="0" xfId="0" applyFont="1" applyFill="1"/>
    <xf numFmtId="0" fontId="364" fillId="1502" borderId="0" xfId="0" applyFont="1" applyFill="1"/>
    <xf numFmtId="0" fontId="364" fillId="1503" borderId="0" xfId="0" applyFont="1" applyFill="1"/>
    <xf numFmtId="0" fontId="364" fillId="1504" borderId="0" xfId="0" applyFont="1" applyFill="1"/>
    <xf numFmtId="0" fontId="364" fillId="1505" borderId="0" xfId="0" applyFont="1" applyFill="1"/>
    <xf numFmtId="0" fontId="364" fillId="1506" borderId="0" xfId="0" applyFont="1" applyFill="1"/>
    <xf numFmtId="0" fontId="364" fillId="1507" borderId="0" xfId="0" applyFont="1" applyFill="1"/>
    <xf numFmtId="0" fontId="364" fillId="1508" borderId="0" xfId="0" applyFont="1" applyFill="1"/>
    <xf numFmtId="0" fontId="364" fillId="1509" borderId="0" xfId="0" applyFont="1" applyFill="1"/>
    <xf numFmtId="0" fontId="364" fillId="1510" borderId="0" xfId="0" applyFont="1" applyFill="1"/>
    <xf numFmtId="0" fontId="364" fillId="1511" borderId="0" xfId="0" applyFont="1" applyFill="1"/>
    <xf numFmtId="0" fontId="364" fillId="1512" borderId="0" xfId="0" applyFont="1" applyFill="1"/>
    <xf numFmtId="0" fontId="364" fillId="1513" borderId="0" xfId="0" applyFont="1" applyFill="1"/>
    <xf numFmtId="0" fontId="364" fillId="1514" borderId="0" xfId="0" applyFont="1" applyFill="1"/>
    <xf numFmtId="0" fontId="364" fillId="1515" borderId="0" xfId="0" applyFont="1" applyFill="1"/>
    <xf numFmtId="0" fontId="364" fillId="1516" borderId="0" xfId="0" applyFont="1" applyFill="1"/>
    <xf numFmtId="0" fontId="364" fillId="1517" borderId="0" xfId="0" applyFont="1" applyFill="1"/>
    <xf numFmtId="0" fontId="364" fillId="1518" borderId="0" xfId="0" applyFont="1" applyFill="1"/>
    <xf numFmtId="0" fontId="364" fillId="1519" borderId="0" xfId="0" applyFont="1" applyFill="1"/>
    <xf numFmtId="0" fontId="364" fillId="1520" borderId="0" xfId="0" applyFont="1" applyFill="1"/>
    <xf numFmtId="0" fontId="364" fillId="1521" borderId="0" xfId="0" applyFont="1" applyFill="1"/>
    <xf numFmtId="0" fontId="364" fillId="1522" borderId="0" xfId="0" applyFont="1" applyFill="1"/>
    <xf numFmtId="0" fontId="364" fillId="1523" borderId="0" xfId="0" applyFont="1" applyFill="1"/>
    <xf numFmtId="0" fontId="364" fillId="1524" borderId="0" xfId="0" applyFont="1" applyFill="1"/>
    <xf numFmtId="0" fontId="364" fillId="1525" borderId="0" xfId="0" applyFont="1" applyFill="1"/>
    <xf numFmtId="0" fontId="364" fillId="1526" borderId="0" xfId="0" applyFont="1" applyFill="1"/>
    <xf numFmtId="0" fontId="364" fillId="1527" borderId="0" xfId="0" applyFont="1" applyFill="1"/>
    <xf numFmtId="0" fontId="364" fillId="1528" borderId="0" xfId="0" applyFont="1" applyFill="1"/>
    <xf numFmtId="0" fontId="364" fillId="1529" borderId="0" xfId="0" applyFont="1" applyFill="1"/>
    <xf numFmtId="0" fontId="364" fillId="1530" borderId="0" xfId="0" applyFont="1" applyFill="1"/>
    <xf numFmtId="0" fontId="364" fillId="1531" borderId="0" xfId="0" applyFont="1" applyFill="1"/>
    <xf numFmtId="0" fontId="364" fillId="1532" borderId="0" xfId="0" applyFont="1" applyFill="1"/>
    <xf numFmtId="0" fontId="364" fillId="1533" borderId="0" xfId="0" applyFont="1" applyFill="1"/>
    <xf numFmtId="0" fontId="364" fillId="1534" borderId="0" xfId="0" applyFont="1" applyFill="1"/>
    <xf numFmtId="0" fontId="364" fillId="1535" borderId="0" xfId="0" applyFont="1" applyFill="1"/>
    <xf numFmtId="0" fontId="364" fillId="1536" borderId="0" xfId="0" applyFont="1" applyFill="1"/>
    <xf numFmtId="0" fontId="364" fillId="1537" borderId="0" xfId="0" applyFont="1" applyFill="1"/>
    <xf numFmtId="0" fontId="364" fillId="1538" borderId="0" xfId="0" applyFont="1" applyFill="1"/>
    <xf numFmtId="0" fontId="364" fillId="1539" borderId="0" xfId="0" applyFont="1" applyFill="1"/>
    <xf numFmtId="0" fontId="364" fillId="1540" borderId="0" xfId="0" applyFont="1" applyFill="1"/>
    <xf numFmtId="0" fontId="364" fillId="1541" borderId="0" xfId="0" applyFont="1" applyFill="1"/>
    <xf numFmtId="0" fontId="364" fillId="1542" borderId="0" xfId="0" applyFont="1" applyFill="1"/>
    <xf numFmtId="0" fontId="364" fillId="1543" borderId="0" xfId="0" applyFont="1" applyFill="1"/>
    <xf numFmtId="0" fontId="364" fillId="1544" borderId="0" xfId="0" applyFont="1" applyFill="1"/>
    <xf numFmtId="0" fontId="364" fillId="1545" borderId="0" xfId="0" applyFont="1" applyFill="1"/>
    <xf numFmtId="0" fontId="364" fillId="1546" borderId="0" xfId="0" applyFont="1" applyFill="1"/>
    <xf numFmtId="0" fontId="364" fillId="1547" borderId="0" xfId="0" applyFont="1" applyFill="1"/>
    <xf numFmtId="0" fontId="364" fillId="1548" borderId="0" xfId="0" applyFont="1" applyFill="1"/>
    <xf numFmtId="0" fontId="364" fillId="1549" borderId="0" xfId="0" applyFont="1" applyFill="1"/>
    <xf numFmtId="0" fontId="364" fillId="1550" borderId="0" xfId="0" applyFont="1" applyFill="1"/>
    <xf numFmtId="0" fontId="364" fillId="1551" borderId="0" xfId="0" applyFont="1" applyFill="1"/>
    <xf numFmtId="0" fontId="364" fillId="74" borderId="0" xfId="0" applyFont="1" applyFill="1"/>
    <xf numFmtId="0" fontId="364" fillId="1552" borderId="0" xfId="0" applyFont="1" applyFill="1"/>
    <xf numFmtId="0" fontId="364" fillId="1553" borderId="0" xfId="0" applyFont="1" applyFill="1"/>
    <xf numFmtId="0" fontId="364" fillId="1554" borderId="0" xfId="0" applyFont="1" applyFill="1"/>
    <xf numFmtId="0" fontId="364" fillId="1555" borderId="0" xfId="0" applyFont="1" applyFill="1"/>
    <xf numFmtId="0" fontId="364" fillId="1556" borderId="0" xfId="0" applyFont="1" applyFill="1"/>
    <xf numFmtId="0" fontId="364" fillId="1557" borderId="0" xfId="0" applyFont="1" applyFill="1"/>
    <xf numFmtId="0" fontId="364" fillId="1558" borderId="0" xfId="0" applyFont="1" applyFill="1"/>
    <xf numFmtId="0" fontId="364" fillId="1559" borderId="0" xfId="0" applyFont="1" applyFill="1"/>
    <xf numFmtId="0" fontId="364" fillId="1560" borderId="0" xfId="0" applyFont="1" applyFill="1"/>
    <xf numFmtId="0" fontId="364" fillId="1561" borderId="0" xfId="0" applyFont="1" applyFill="1"/>
    <xf numFmtId="0" fontId="364" fillId="1562" borderId="0" xfId="0" applyFont="1" applyFill="1"/>
    <xf numFmtId="0" fontId="364" fillId="1563" borderId="0" xfId="0" applyFont="1" applyFill="1"/>
    <xf numFmtId="0" fontId="364" fillId="1564" borderId="0" xfId="0" applyFont="1" applyFill="1"/>
    <xf numFmtId="0" fontId="364" fillId="1565" borderId="0" xfId="0" applyFont="1" applyFill="1"/>
    <xf numFmtId="0" fontId="364" fillId="1566" borderId="0" xfId="0" applyFont="1" applyFill="1"/>
    <xf numFmtId="0" fontId="364" fillId="1567" borderId="0" xfId="0" applyFont="1" applyFill="1"/>
    <xf numFmtId="0" fontId="364" fillId="1568" borderId="0" xfId="0" applyFont="1" applyFill="1"/>
    <xf numFmtId="0" fontId="364" fillId="1569" borderId="0" xfId="0" applyFont="1" applyFill="1"/>
    <xf numFmtId="0" fontId="364" fillId="1570" borderId="0" xfId="0" applyFont="1" applyFill="1"/>
    <xf numFmtId="0" fontId="364" fillId="1571" borderId="0" xfId="0" applyFont="1" applyFill="1"/>
    <xf numFmtId="0" fontId="364" fillId="1572" borderId="0" xfId="0" applyFont="1" applyFill="1"/>
    <xf numFmtId="0" fontId="364" fillId="1573" borderId="0" xfId="0" applyFont="1" applyFill="1"/>
    <xf numFmtId="0" fontId="364" fillId="1574" borderId="0" xfId="0" applyFont="1" applyFill="1"/>
    <xf numFmtId="0" fontId="364" fillId="1575" borderId="0" xfId="0" applyFont="1" applyFill="1"/>
    <xf numFmtId="0" fontId="364" fillId="1576" borderId="0" xfId="0" applyFont="1" applyFill="1"/>
    <xf numFmtId="0" fontId="364" fillId="1577" borderId="0" xfId="0" applyFont="1" applyFill="1"/>
    <xf numFmtId="0" fontId="364" fillId="1578" borderId="0" xfId="0" applyFont="1" applyFill="1"/>
    <xf numFmtId="0" fontId="364" fillId="1579" borderId="0" xfId="0" applyFont="1" applyFill="1"/>
    <xf numFmtId="0" fontId="364" fillId="1580" borderId="0" xfId="0" applyFont="1" applyFill="1"/>
    <xf numFmtId="0" fontId="364" fillId="1581" borderId="0" xfId="0" applyFont="1" applyFill="1"/>
    <xf numFmtId="0" fontId="364" fillId="1582" borderId="0" xfId="0" applyFont="1" applyFill="1"/>
    <xf numFmtId="0" fontId="364" fillId="1583" borderId="0" xfId="0" applyFont="1" applyFill="1"/>
    <xf numFmtId="0" fontId="364" fillId="1584" borderId="0" xfId="0" applyFont="1" applyFill="1"/>
    <xf numFmtId="0" fontId="364" fillId="1585" borderId="0" xfId="0" applyFont="1" applyFill="1"/>
    <xf numFmtId="0" fontId="364" fillId="1586" borderId="0" xfId="0" applyFont="1" applyFill="1"/>
    <xf numFmtId="0" fontId="364" fillId="1587" borderId="0" xfId="0" applyFont="1" applyFill="1"/>
    <xf numFmtId="0" fontId="364" fillId="1588" borderId="0" xfId="0" applyFont="1" applyFill="1"/>
    <xf numFmtId="0" fontId="364" fillId="1589" borderId="0" xfId="0" applyFont="1" applyFill="1"/>
    <xf numFmtId="0" fontId="364" fillId="1590" borderId="0" xfId="0" applyFont="1" applyFill="1"/>
    <xf numFmtId="0" fontId="364" fillId="1591" borderId="0" xfId="0" applyFont="1" applyFill="1"/>
    <xf numFmtId="0" fontId="364" fillId="1592" borderId="0" xfId="0" applyFont="1" applyFill="1"/>
    <xf numFmtId="0" fontId="364" fillId="1593" borderId="0" xfId="0" applyFont="1" applyFill="1"/>
    <xf numFmtId="0" fontId="364" fillId="1594" borderId="0" xfId="0" applyFont="1" applyFill="1"/>
    <xf numFmtId="0" fontId="364" fillId="1595" borderId="0" xfId="0" applyFont="1" applyFill="1"/>
    <xf numFmtId="0" fontId="364" fillId="1596" borderId="0" xfId="0" applyFont="1" applyFill="1"/>
    <xf numFmtId="0" fontId="364" fillId="1597" borderId="0" xfId="0" applyFont="1" applyFill="1"/>
    <xf numFmtId="0" fontId="364" fillId="1598" borderId="0" xfId="0" applyFont="1" applyFill="1"/>
    <xf numFmtId="0" fontId="364" fillId="1599" borderId="0" xfId="0" applyFont="1" applyFill="1"/>
    <xf numFmtId="0" fontId="364" fillId="1600" borderId="0" xfId="0" applyFont="1" applyFill="1"/>
    <xf numFmtId="0" fontId="364" fillId="1601" borderId="0" xfId="0" applyFont="1" applyFill="1"/>
    <xf numFmtId="0" fontId="364" fillId="1602" borderId="0" xfId="0" applyFont="1" applyFill="1"/>
    <xf numFmtId="0" fontId="364" fillId="1603" borderId="0" xfId="0" applyFont="1" applyFill="1"/>
    <xf numFmtId="0" fontId="364" fillId="1604" borderId="0" xfId="0" applyFont="1" applyFill="1"/>
    <xf numFmtId="0" fontId="364" fillId="1605" borderId="0" xfId="0" applyFont="1" applyFill="1"/>
    <xf numFmtId="0" fontId="364" fillId="1606" borderId="0" xfId="0" applyFont="1" applyFill="1"/>
    <xf numFmtId="0" fontId="364" fillId="1607" borderId="0" xfId="0" applyFont="1" applyFill="1"/>
    <xf numFmtId="0" fontId="364" fillId="1608" borderId="0" xfId="0" applyFont="1" applyFill="1"/>
    <xf numFmtId="0" fontId="364" fillId="1609" borderId="0" xfId="0" applyFont="1" applyFill="1"/>
    <xf numFmtId="0" fontId="364" fillId="1610" borderId="0" xfId="0" applyFont="1" applyFill="1"/>
    <xf numFmtId="0" fontId="364" fillId="1611" borderId="0" xfId="0" applyFont="1" applyFill="1"/>
    <xf numFmtId="0" fontId="364" fillId="1612" borderId="0" xfId="0" applyFont="1" applyFill="1"/>
    <xf numFmtId="0" fontId="364" fillId="1613" borderId="0" xfId="0" applyFont="1" applyFill="1"/>
    <xf numFmtId="0" fontId="364" fillId="1614" borderId="0" xfId="0" applyFont="1" applyFill="1"/>
    <xf numFmtId="0" fontId="364" fillId="1615" borderId="0" xfId="0" applyFont="1" applyFill="1"/>
    <xf numFmtId="0" fontId="364" fillId="1616" borderId="0" xfId="0" applyFont="1" applyFill="1"/>
    <xf numFmtId="0" fontId="364" fillId="1617" borderId="0" xfId="0" applyFont="1" applyFill="1"/>
    <xf numFmtId="0" fontId="364" fillId="1618" borderId="0" xfId="0" applyFont="1" applyFill="1"/>
    <xf numFmtId="0" fontId="364" fillId="1619" borderId="0" xfId="0" applyFont="1" applyFill="1"/>
    <xf numFmtId="0" fontId="364" fillId="1620" borderId="0" xfId="0" applyFont="1" applyFill="1"/>
    <xf numFmtId="0" fontId="364" fillId="1621" borderId="0" xfId="0" applyFont="1" applyFill="1"/>
    <xf numFmtId="0" fontId="364" fillId="1622" borderId="0" xfId="0" applyFont="1" applyFill="1"/>
    <xf numFmtId="0" fontId="364" fillId="1623" borderId="0" xfId="0" applyFont="1" applyFill="1"/>
    <xf numFmtId="0" fontId="364" fillId="1624" borderId="0" xfId="0" applyFont="1" applyFill="1"/>
    <xf numFmtId="0" fontId="364" fillId="1625" borderId="0" xfId="0" applyFont="1" applyFill="1"/>
    <xf numFmtId="0" fontId="364" fillId="1626" borderId="0" xfId="0" applyFont="1" applyFill="1"/>
    <xf numFmtId="0" fontId="364" fillId="1627" borderId="0" xfId="0" applyFont="1" applyFill="1"/>
    <xf numFmtId="0" fontId="364" fillId="1628" borderId="0" xfId="0" applyFont="1" applyFill="1"/>
    <xf numFmtId="0" fontId="364" fillId="1629" borderId="0" xfId="0" applyFont="1" applyFill="1"/>
    <xf numFmtId="0" fontId="364" fillId="1630" borderId="0" xfId="0" applyFont="1" applyFill="1"/>
    <xf numFmtId="0" fontId="364" fillId="1631" borderId="0" xfId="0" applyFont="1" applyFill="1"/>
    <xf numFmtId="0" fontId="364" fillId="1632" borderId="0" xfId="0" applyFont="1" applyFill="1"/>
    <xf numFmtId="0" fontId="364" fillId="1633" borderId="0" xfId="0" applyFont="1" applyFill="1"/>
    <xf numFmtId="0" fontId="364" fillId="1634" borderId="0" xfId="0" applyFont="1" applyFill="1"/>
    <xf numFmtId="0" fontId="364" fillId="1635" borderId="0" xfId="0" applyFont="1" applyFill="1"/>
    <xf numFmtId="0" fontId="364" fillId="1636" borderId="0" xfId="0" applyFont="1" applyFill="1"/>
    <xf numFmtId="0" fontId="364" fillId="1637" borderId="0" xfId="0" applyFont="1" applyFill="1"/>
    <xf numFmtId="0" fontId="364" fillId="1638" borderId="0" xfId="0" applyFont="1" applyFill="1"/>
    <xf numFmtId="0" fontId="364" fillId="1639" borderId="0" xfId="0" applyFont="1" applyFill="1"/>
    <xf numFmtId="0" fontId="364" fillId="1640" borderId="0" xfId="0" applyFont="1" applyFill="1"/>
    <xf numFmtId="0" fontId="364" fillId="1641" borderId="0" xfId="0" applyFont="1" applyFill="1"/>
    <xf numFmtId="0" fontId="364" fillId="1642" borderId="0" xfId="0" applyFont="1" applyFill="1"/>
    <xf numFmtId="0" fontId="364" fillId="1643" borderId="0" xfId="0" applyFont="1" applyFill="1"/>
    <xf numFmtId="0" fontId="364" fillId="1644" borderId="0" xfId="0" applyFont="1" applyFill="1"/>
    <xf numFmtId="0" fontId="364" fillId="1645" borderId="0" xfId="0" applyFont="1" applyFill="1"/>
    <xf numFmtId="0" fontId="364" fillId="1646" borderId="0" xfId="0" applyFont="1" applyFill="1"/>
    <xf numFmtId="0" fontId="364" fillId="1647" borderId="0" xfId="0" applyFont="1" applyFill="1"/>
    <xf numFmtId="0" fontId="364" fillId="1648" borderId="0" xfId="0" applyFont="1" applyFill="1"/>
    <xf numFmtId="0" fontId="364" fillId="1649" borderId="0" xfId="0" applyFont="1" applyFill="1"/>
    <xf numFmtId="0" fontId="364" fillId="1650" borderId="0" xfId="0" applyFont="1" applyFill="1"/>
    <xf numFmtId="0" fontId="364" fillId="1651" borderId="0" xfId="0" applyFont="1" applyFill="1"/>
    <xf numFmtId="0" fontId="364" fillId="1652" borderId="0" xfId="0" applyFont="1" applyFill="1"/>
    <xf numFmtId="0" fontId="364" fillId="1653" borderId="0" xfId="0" applyFont="1" applyFill="1"/>
    <xf numFmtId="0" fontId="364" fillId="1654" borderId="0" xfId="0" applyFont="1" applyFill="1"/>
    <xf numFmtId="0" fontId="364" fillId="1655" borderId="0" xfId="0" applyFont="1" applyFill="1"/>
    <xf numFmtId="0" fontId="364" fillId="1656" borderId="0" xfId="0" applyFont="1" applyFill="1"/>
    <xf numFmtId="0" fontId="364" fillId="1657" borderId="0" xfId="0" applyFont="1" applyFill="1"/>
    <xf numFmtId="0" fontId="364" fillId="1658" borderId="0" xfId="0" applyFont="1" applyFill="1"/>
    <xf numFmtId="0" fontId="364" fillId="1659" borderId="0" xfId="0" applyFont="1" applyFill="1"/>
    <xf numFmtId="0" fontId="364" fillId="1660" borderId="0" xfId="0" applyFont="1" applyFill="1"/>
    <xf numFmtId="0" fontId="364" fillId="1661" borderId="0" xfId="0" applyFont="1" applyFill="1"/>
    <xf numFmtId="0" fontId="364" fillId="1662" borderId="0" xfId="0" applyFont="1" applyFill="1"/>
    <xf numFmtId="0" fontId="364" fillId="1663" borderId="0" xfId="0" applyFont="1" applyFill="1"/>
    <xf numFmtId="0" fontId="364" fillId="1664" borderId="0" xfId="0" applyFont="1" applyFill="1"/>
    <xf numFmtId="0" fontId="364" fillId="1665" borderId="0" xfId="0" applyFont="1" applyFill="1"/>
    <xf numFmtId="0" fontId="364" fillId="1666" borderId="0" xfId="0" applyFont="1" applyFill="1"/>
    <xf numFmtId="0" fontId="364" fillId="1667" borderId="0" xfId="0" applyFont="1" applyFill="1"/>
    <xf numFmtId="0" fontId="364" fillId="1668" borderId="0" xfId="0" applyFont="1" applyFill="1"/>
    <xf numFmtId="0" fontId="364" fillId="1669" borderId="0" xfId="0" applyFont="1" applyFill="1"/>
    <xf numFmtId="0" fontId="364" fillId="1670" borderId="0" xfId="0" applyFont="1" applyFill="1"/>
    <xf numFmtId="0" fontId="364" fillId="1671" borderId="0" xfId="0" applyFont="1" applyFill="1"/>
    <xf numFmtId="0" fontId="364" fillId="1672" borderId="0" xfId="0" applyFont="1" applyFill="1"/>
    <xf numFmtId="0" fontId="364" fillId="1673" borderId="0" xfId="0" applyFont="1" applyFill="1"/>
    <xf numFmtId="0" fontId="364" fillId="1674" borderId="0" xfId="0" applyFont="1" applyFill="1"/>
    <xf numFmtId="0" fontId="364" fillId="1675" borderId="0" xfId="0" applyFont="1" applyFill="1"/>
    <xf numFmtId="0" fontId="364" fillId="1676" borderId="0" xfId="0" applyFont="1" applyFill="1"/>
    <xf numFmtId="0" fontId="364" fillId="1677" borderId="0" xfId="0" applyFont="1" applyFill="1"/>
    <xf numFmtId="0" fontId="364" fillId="1678" borderId="0" xfId="0" applyFont="1" applyFill="1"/>
    <xf numFmtId="0" fontId="364" fillId="1679" borderId="0" xfId="0" applyFont="1" applyFill="1"/>
    <xf numFmtId="0" fontId="364" fillId="1680" borderId="0" xfId="0" applyFont="1" applyFill="1"/>
    <xf numFmtId="0" fontId="364" fillId="1681" borderId="0" xfId="0" applyFont="1" applyFill="1"/>
    <xf numFmtId="0" fontId="364" fillId="1682" borderId="0" xfId="0" applyFont="1" applyFill="1"/>
    <xf numFmtId="0" fontId="364" fillId="1683" borderId="0" xfId="0" applyFont="1" applyFill="1"/>
    <xf numFmtId="0" fontId="364" fillId="1684" borderId="0" xfId="0" applyFont="1" applyFill="1"/>
    <xf numFmtId="0" fontId="364" fillId="1685" borderId="0" xfId="0" applyFont="1" applyFill="1"/>
    <xf numFmtId="0" fontId="364" fillId="1686" borderId="0" xfId="0" applyFont="1" applyFill="1"/>
    <xf numFmtId="0" fontId="364" fillId="1687" borderId="0" xfId="0" applyFont="1" applyFill="1"/>
    <xf numFmtId="0" fontId="364" fillId="1688" borderId="0" xfId="0" applyFont="1" applyFill="1"/>
    <xf numFmtId="0" fontId="364" fillId="1689" borderId="0" xfId="0" applyFont="1" applyFill="1"/>
    <xf numFmtId="0" fontId="364" fillId="1690" borderId="0" xfId="0" applyFont="1" applyFill="1"/>
    <xf numFmtId="0" fontId="364" fillId="1691" borderId="0" xfId="0" applyFont="1" applyFill="1"/>
    <xf numFmtId="0" fontId="364" fillId="1692" borderId="0" xfId="0" applyFont="1" applyFill="1"/>
    <xf numFmtId="0" fontId="364" fillId="1693" borderId="0" xfId="0" applyFont="1" applyFill="1"/>
    <xf numFmtId="0" fontId="364" fillId="1694" borderId="0" xfId="0" applyFont="1" applyFill="1"/>
    <xf numFmtId="0" fontId="364" fillId="1695" borderId="0" xfId="0" applyFont="1" applyFill="1"/>
    <xf numFmtId="0" fontId="364" fillId="1696" borderId="0" xfId="0" applyFont="1" applyFill="1"/>
    <xf numFmtId="0" fontId="364" fillId="1697" borderId="0" xfId="0" applyFont="1" applyFill="1"/>
    <xf numFmtId="0" fontId="364" fillId="1698" borderId="0" xfId="0" applyFont="1" applyFill="1"/>
    <xf numFmtId="0" fontId="364" fillId="1699" borderId="0" xfId="0" applyFont="1" applyFill="1"/>
    <xf numFmtId="0" fontId="364" fillId="1700" borderId="0" xfId="0" applyFont="1" applyFill="1"/>
    <xf numFmtId="0" fontId="364" fillId="1701" borderId="0" xfId="0" applyFont="1" applyFill="1"/>
    <xf numFmtId="0" fontId="364" fillId="1702" borderId="0" xfId="0" applyFont="1" applyFill="1"/>
    <xf numFmtId="0" fontId="364" fillId="1703" borderId="0" xfId="0" applyFont="1" applyFill="1"/>
    <xf numFmtId="0" fontId="364" fillId="1704" borderId="0" xfId="0" applyFont="1" applyFill="1"/>
    <xf numFmtId="0" fontId="364" fillId="1705" borderId="0" xfId="0" applyFont="1" applyFill="1"/>
    <xf numFmtId="0" fontId="364" fillId="1706" borderId="0" xfId="0" applyFont="1" applyFill="1"/>
    <xf numFmtId="0" fontId="364" fillId="1707" borderId="0" xfId="0" applyFont="1" applyFill="1"/>
    <xf numFmtId="0" fontId="364" fillId="1708" borderId="0" xfId="0" applyFont="1" applyFill="1"/>
    <xf numFmtId="0" fontId="364" fillId="1709" borderId="0" xfId="0" applyFont="1" applyFill="1"/>
    <xf numFmtId="0" fontId="364" fillId="1710" borderId="0" xfId="0" applyFont="1" applyFill="1"/>
    <xf numFmtId="0" fontId="364" fillId="1711" borderId="0" xfId="0" applyFont="1" applyFill="1"/>
    <xf numFmtId="0" fontId="364" fillId="1712" borderId="0" xfId="0" applyFont="1" applyFill="1"/>
    <xf numFmtId="0" fontId="364" fillId="1713" borderId="0" xfId="0" applyFont="1" applyFill="1"/>
    <xf numFmtId="0" fontId="364" fillId="1714" borderId="0" xfId="0" applyFont="1" applyFill="1"/>
    <xf numFmtId="0" fontId="364" fillId="1715" borderId="0" xfId="0" applyFont="1" applyFill="1"/>
    <xf numFmtId="0" fontId="364" fillId="1716" borderId="0" xfId="0" applyFont="1" applyFill="1"/>
    <xf numFmtId="0" fontId="364" fillId="1717" borderId="0" xfId="0" applyFont="1" applyFill="1"/>
    <xf numFmtId="0" fontId="364" fillId="1718" borderId="0" xfId="0" applyFont="1" applyFill="1"/>
    <xf numFmtId="0" fontId="364" fillId="1719" borderId="0" xfId="0" applyFont="1" applyFill="1"/>
    <xf numFmtId="0" fontId="364" fillId="1720" borderId="0" xfId="0" applyFont="1" applyFill="1"/>
    <xf numFmtId="0" fontId="364" fillId="1721" borderId="0" xfId="0" applyFont="1" applyFill="1"/>
    <xf numFmtId="0" fontId="364" fillId="1722" borderId="0" xfId="0" applyFont="1" applyFill="1"/>
    <xf numFmtId="0" fontId="364" fillId="1723" borderId="0" xfId="0" applyFont="1" applyFill="1"/>
    <xf numFmtId="0" fontId="364" fillId="1724" borderId="0" xfId="0" applyFont="1" applyFill="1"/>
    <xf numFmtId="0" fontId="364" fillId="1725" borderId="0" xfId="0" applyFont="1" applyFill="1"/>
    <xf numFmtId="0" fontId="364" fillId="1726" borderId="0" xfId="0" applyFont="1" applyFill="1"/>
    <xf numFmtId="0" fontId="364" fillId="1727" borderId="0" xfId="0" applyFont="1" applyFill="1"/>
    <xf numFmtId="0" fontId="364" fillId="1728" borderId="0" xfId="0" applyFont="1" applyFill="1"/>
    <xf numFmtId="0" fontId="364" fillId="1729" borderId="0" xfId="0" applyFont="1" applyFill="1"/>
    <xf numFmtId="0" fontId="364" fillId="1730" borderId="0" xfId="0" applyFont="1" applyFill="1"/>
    <xf numFmtId="0" fontId="364" fillId="1731" borderId="0" xfId="0" applyFont="1" applyFill="1"/>
    <xf numFmtId="0" fontId="364" fillId="1732" borderId="0" xfId="0" applyFont="1" applyFill="1"/>
    <xf numFmtId="0" fontId="364" fillId="1733" borderId="0" xfId="0" applyFont="1" applyFill="1"/>
    <xf numFmtId="0" fontId="364" fillId="1734" borderId="0" xfId="0" applyFont="1" applyFill="1"/>
    <xf numFmtId="0" fontId="364" fillId="1735" borderId="0" xfId="0" applyFont="1" applyFill="1"/>
    <xf numFmtId="0" fontId="364" fillId="1736" borderId="0" xfId="0" applyFont="1" applyFill="1"/>
    <xf numFmtId="0" fontId="364" fillId="1737" borderId="0" xfId="0" applyFont="1" applyFill="1"/>
    <xf numFmtId="0" fontId="364" fillId="1738" borderId="0" xfId="0" applyFont="1" applyFill="1"/>
    <xf numFmtId="0" fontId="364" fillId="1739" borderId="0" xfId="0" applyFont="1" applyFill="1"/>
    <xf numFmtId="0" fontId="364" fillId="1740" borderId="0" xfId="0" applyFont="1" applyFill="1"/>
    <xf numFmtId="0" fontId="364" fillId="1741" borderId="0" xfId="0" applyFont="1" applyFill="1"/>
    <xf numFmtId="0" fontId="364" fillId="1742" borderId="0" xfId="0" applyFont="1" applyFill="1"/>
    <xf numFmtId="0" fontId="364" fillId="1743" borderId="0" xfId="0" applyFont="1" applyFill="1"/>
    <xf numFmtId="0" fontId="364" fillId="1744" borderId="0" xfId="0" applyFont="1" applyFill="1"/>
    <xf numFmtId="0" fontId="364" fillId="1745" borderId="0" xfId="0" applyFont="1" applyFill="1"/>
    <xf numFmtId="0" fontId="364" fillId="1746" borderId="0" xfId="0" applyFont="1" applyFill="1"/>
    <xf numFmtId="0" fontId="364" fillId="1747" borderId="0" xfId="0" applyFont="1" applyFill="1"/>
    <xf numFmtId="0" fontId="364" fillId="1748" borderId="0" xfId="0" applyFont="1" applyFill="1"/>
    <xf numFmtId="0" fontId="364" fillId="1749" borderId="0" xfId="0" applyFont="1" applyFill="1"/>
    <xf numFmtId="0" fontId="364" fillId="1750" borderId="0" xfId="0" applyFont="1" applyFill="1"/>
    <xf numFmtId="0" fontId="364" fillId="1751" borderId="0" xfId="0" applyFont="1" applyFill="1"/>
    <xf numFmtId="0" fontId="364" fillId="1752" borderId="0" xfId="0" applyFont="1" applyFill="1"/>
    <xf numFmtId="0" fontId="364" fillId="1753" borderId="0" xfId="0" applyFont="1" applyFill="1"/>
    <xf numFmtId="0" fontId="364" fillId="1754" borderId="0" xfId="0" applyFont="1" applyFill="1"/>
    <xf numFmtId="0" fontId="364" fillId="1755" borderId="0" xfId="0" applyFont="1" applyFill="1"/>
    <xf numFmtId="0" fontId="364" fillId="1756" borderId="0" xfId="0" applyFont="1" applyFill="1"/>
    <xf numFmtId="0" fontId="364" fillId="1757" borderId="0" xfId="0" applyFont="1" applyFill="1"/>
    <xf numFmtId="0" fontId="364" fillId="1758" borderId="0" xfId="0" applyFont="1" applyFill="1"/>
    <xf numFmtId="0" fontId="364" fillId="1759" borderId="0" xfId="0" applyFont="1" applyFill="1"/>
    <xf numFmtId="0" fontId="364" fillId="1760" borderId="0" xfId="0" applyFont="1" applyFill="1"/>
    <xf numFmtId="0" fontId="364" fillId="1761" borderId="0" xfId="0" applyFont="1" applyFill="1"/>
    <xf numFmtId="0" fontId="364" fillId="1762" borderId="0" xfId="0" applyFont="1" applyFill="1"/>
    <xf numFmtId="0" fontId="364" fillId="1763" borderId="0" xfId="0" applyFont="1" applyFill="1"/>
    <xf numFmtId="0" fontId="364" fillId="1764" borderId="0" xfId="0" applyFont="1" applyFill="1"/>
    <xf numFmtId="0" fontId="364" fillId="1765" borderId="0" xfId="0" applyFont="1" applyFill="1"/>
    <xf numFmtId="0" fontId="364" fillId="1766" borderId="0" xfId="0" applyFont="1" applyFill="1"/>
    <xf numFmtId="0" fontId="364" fillId="1767" borderId="0" xfId="0" applyFont="1" applyFill="1"/>
    <xf numFmtId="0" fontId="364" fillId="1768" borderId="0" xfId="0" applyFont="1" applyFill="1"/>
    <xf numFmtId="0" fontId="364" fillId="1769" borderId="0" xfId="0" applyFont="1" applyFill="1"/>
    <xf numFmtId="0" fontId="364" fillId="1770" borderId="0" xfId="0" applyFont="1" applyFill="1"/>
    <xf numFmtId="0" fontId="364" fillId="1771" borderId="0" xfId="0" applyFont="1" applyFill="1"/>
    <xf numFmtId="0" fontId="364" fillId="1772" borderId="0" xfId="0" applyFont="1" applyFill="1"/>
    <xf numFmtId="0" fontId="364" fillId="1773" borderId="0" xfId="0" applyFont="1" applyFill="1"/>
    <xf numFmtId="0" fontId="364" fillId="1774" borderId="0" xfId="0" applyFont="1" applyFill="1"/>
    <xf numFmtId="0" fontId="364" fillId="1775" borderId="0" xfId="0" applyFont="1" applyFill="1"/>
    <xf numFmtId="0" fontId="364" fillId="1776" borderId="0" xfId="0" applyFont="1" applyFill="1"/>
    <xf numFmtId="0" fontId="364" fillId="1777" borderId="0" xfId="0" applyFont="1" applyFill="1"/>
    <xf numFmtId="0" fontId="364" fillId="1778" borderId="0" xfId="0" applyFont="1" applyFill="1"/>
    <xf numFmtId="0" fontId="364" fillId="1779" borderId="0" xfId="0" applyFont="1" applyFill="1"/>
    <xf numFmtId="0" fontId="364" fillId="995" borderId="0" xfId="0" applyFont="1" applyFill="1"/>
    <xf numFmtId="0" fontId="364" fillId="1780" borderId="0" xfId="0" applyFont="1" applyFill="1"/>
    <xf numFmtId="0" fontId="364" fillId="1781" borderId="0" xfId="0" applyFont="1" applyFill="1"/>
    <xf numFmtId="0" fontId="364" fillId="1782" borderId="0" xfId="0" applyFont="1" applyFill="1"/>
    <xf numFmtId="0" fontId="364" fillId="1783" borderId="0" xfId="0" applyFont="1" applyFill="1"/>
    <xf numFmtId="0" fontId="364" fillId="1784" borderId="0" xfId="0" applyFont="1" applyFill="1"/>
    <xf numFmtId="0" fontId="364" fillId="1785" borderId="0" xfId="0" applyFont="1" applyFill="1"/>
    <xf numFmtId="0" fontId="364" fillId="1786" borderId="0" xfId="0" applyFont="1" applyFill="1"/>
    <xf numFmtId="0" fontId="364" fillId="1787" borderId="0" xfId="0" applyFont="1" applyFill="1"/>
    <xf numFmtId="0" fontId="364" fillId="1788" borderId="0" xfId="0" applyFont="1" applyFill="1"/>
    <xf numFmtId="0" fontId="364" fillId="1789" borderId="0" xfId="0" applyFont="1" applyFill="1"/>
    <xf numFmtId="0" fontId="364" fillId="1790" borderId="0" xfId="0" applyFont="1" applyFill="1"/>
    <xf numFmtId="0" fontId="364" fillId="1791" borderId="0" xfId="0" applyFont="1" applyFill="1"/>
    <xf numFmtId="0" fontId="364" fillId="1792" borderId="0" xfId="0" applyFont="1" applyFill="1"/>
    <xf numFmtId="0" fontId="364" fillId="1793" borderId="0" xfId="0" applyFont="1" applyFill="1"/>
    <xf numFmtId="0" fontId="364" fillId="1794" borderId="0" xfId="0" applyFont="1" applyFill="1"/>
    <xf numFmtId="0" fontId="364" fillId="1795" borderId="0" xfId="0" applyFont="1" applyFill="1"/>
    <xf numFmtId="0" fontId="364" fillId="1796" borderId="0" xfId="0" applyFont="1" applyFill="1"/>
    <xf numFmtId="0" fontId="364" fillId="1797" borderId="0" xfId="0" applyFont="1" applyFill="1"/>
    <xf numFmtId="0" fontId="364" fillId="1798" borderId="0" xfId="0" applyFont="1" applyFill="1"/>
    <xf numFmtId="0" fontId="364" fillId="1799" borderId="0" xfId="0" applyFont="1" applyFill="1"/>
    <xf numFmtId="0" fontId="364" fillId="1800" borderId="0" xfId="0" applyFont="1" applyFill="1"/>
    <xf numFmtId="0" fontId="364" fillId="1801" borderId="0" xfId="0" applyFont="1" applyFill="1"/>
    <xf numFmtId="0" fontId="364" fillId="1802" borderId="0" xfId="0" applyFont="1" applyFill="1"/>
    <xf numFmtId="0" fontId="364" fillId="1803" borderId="0" xfId="0" applyFont="1" applyFill="1"/>
    <xf numFmtId="0" fontId="364" fillId="1804" borderId="0" xfId="0" applyFont="1" applyFill="1"/>
    <xf numFmtId="0" fontId="364" fillId="1805" borderId="0" xfId="0" applyFont="1" applyFill="1"/>
    <xf numFmtId="0" fontId="364" fillId="1806" borderId="0" xfId="0" applyFont="1" applyFill="1"/>
    <xf numFmtId="0" fontId="364" fillId="1807" borderId="0" xfId="0" applyFont="1" applyFill="1"/>
    <xf numFmtId="0" fontId="364" fillId="1808" borderId="0" xfId="0" applyFont="1" applyFill="1"/>
    <xf numFmtId="0" fontId="364" fillId="1809" borderId="0" xfId="0" applyFont="1" applyFill="1"/>
    <xf numFmtId="0" fontId="364" fillId="1810" borderId="0" xfId="0" applyFont="1" applyFill="1"/>
    <xf numFmtId="0" fontId="364" fillId="56" borderId="0" xfId="0" applyFont="1" applyFill="1"/>
    <xf numFmtId="0" fontId="364" fillId="1811" borderId="0" xfId="0" applyFont="1" applyFill="1"/>
    <xf numFmtId="0" fontId="364" fillId="1812" borderId="0" xfId="0" applyFont="1" applyFill="1"/>
    <xf numFmtId="0" fontId="364" fillId="1813" borderId="0" xfId="0" applyFont="1" applyFill="1"/>
    <xf numFmtId="0" fontId="364" fillId="1814" borderId="0" xfId="0" applyFont="1" applyFill="1"/>
    <xf numFmtId="0" fontId="364" fillId="1815" borderId="0" xfId="0" applyFont="1" applyFill="1"/>
    <xf numFmtId="0" fontId="364" fillId="1816" borderId="0" xfId="0" applyFont="1" applyFill="1"/>
    <xf numFmtId="0" fontId="364" fillId="1817" borderId="0" xfId="0" applyFont="1" applyFill="1"/>
    <xf numFmtId="0" fontId="364" fillId="1818" borderId="0" xfId="0" applyFont="1" applyFill="1"/>
    <xf numFmtId="0" fontId="364" fillId="1819" borderId="0" xfId="0" applyFont="1" applyFill="1"/>
    <xf numFmtId="0" fontId="364" fillId="1820" borderId="0" xfId="0" applyFont="1" applyFill="1"/>
    <xf numFmtId="0" fontId="364" fillId="1821" borderId="0" xfId="0" applyFont="1" applyFill="1"/>
    <xf numFmtId="0" fontId="364" fillId="1822" borderId="0" xfId="0" applyFont="1" applyFill="1"/>
    <xf numFmtId="0" fontId="364" fillId="1823" borderId="0" xfId="0" applyFont="1" applyFill="1"/>
    <xf numFmtId="0" fontId="364" fillId="1824" borderId="0" xfId="0" applyFont="1" applyFill="1"/>
    <xf numFmtId="0" fontId="364" fillId="1825" borderId="0" xfId="0" applyFont="1" applyFill="1"/>
    <xf numFmtId="0" fontId="364" fillId="1826" borderId="0" xfId="0" applyFont="1" applyFill="1"/>
    <xf numFmtId="0" fontId="364" fillId="1827" borderId="0" xfId="0" applyFont="1" applyFill="1"/>
    <xf numFmtId="0" fontId="364" fillId="1828" borderId="0" xfId="0" applyFont="1" applyFill="1"/>
    <xf numFmtId="0" fontId="364" fillId="1829" borderId="0" xfId="0" applyFont="1" applyFill="1"/>
    <xf numFmtId="0" fontId="364" fillId="1830" borderId="0" xfId="0" applyFont="1" applyFill="1"/>
    <xf numFmtId="0" fontId="364" fillId="1831" borderId="0" xfId="0" applyFont="1" applyFill="1"/>
    <xf numFmtId="0" fontId="364" fillId="1115" borderId="0" xfId="0" applyFont="1" applyFill="1"/>
    <xf numFmtId="0" fontId="364" fillId="1832" borderId="0" xfId="0" applyFont="1" applyFill="1"/>
    <xf numFmtId="0" fontId="364" fillId="1833" borderId="0" xfId="0" applyFont="1" applyFill="1"/>
    <xf numFmtId="0" fontId="364" fillId="1834" borderId="0" xfId="0" applyFont="1" applyFill="1"/>
    <xf numFmtId="0" fontId="364" fillId="1835" borderId="0" xfId="0" applyFont="1" applyFill="1"/>
    <xf numFmtId="0" fontId="364" fillId="1836" borderId="0" xfId="0" applyFont="1" applyFill="1"/>
    <xf numFmtId="0" fontId="364" fillId="1837" borderId="0" xfId="0" applyFont="1" applyFill="1"/>
    <xf numFmtId="0" fontId="364" fillId="1838" borderId="0" xfId="0" applyFont="1" applyFill="1"/>
    <xf numFmtId="0" fontId="364" fillId="1839" borderId="0" xfId="0" applyFont="1" applyFill="1"/>
    <xf numFmtId="0" fontId="364" fillId="1840" borderId="0" xfId="0" applyFont="1" applyFill="1"/>
    <xf numFmtId="0" fontId="364" fillId="1841" borderId="0" xfId="0" applyFont="1" applyFill="1"/>
    <xf numFmtId="0" fontId="364" fillId="1842" borderId="0" xfId="0" applyFont="1" applyFill="1"/>
    <xf numFmtId="0" fontId="364" fillId="1843" borderId="0" xfId="0" applyFont="1" applyFill="1"/>
    <xf numFmtId="0" fontId="364" fillId="1844" borderId="0" xfId="0" applyFont="1" applyFill="1"/>
    <xf numFmtId="0" fontId="364" fillId="1845" borderId="0" xfId="0" applyFont="1" applyFill="1"/>
    <xf numFmtId="0" fontId="364" fillId="1846" borderId="0" xfId="0" applyFont="1" applyFill="1"/>
    <xf numFmtId="0" fontId="364" fillId="1847" borderId="0" xfId="0" applyFont="1" applyFill="1"/>
    <xf numFmtId="0" fontId="364" fillId="1848" borderId="0" xfId="0" applyFont="1" applyFill="1"/>
    <xf numFmtId="0" fontId="364" fillId="1849" borderId="0" xfId="0" applyFont="1" applyFill="1"/>
    <xf numFmtId="0" fontId="364" fillId="1850" borderId="0" xfId="0" applyFont="1" applyFill="1"/>
    <xf numFmtId="0" fontId="364" fillId="1851" borderId="0" xfId="0" applyFont="1" applyFill="1"/>
    <xf numFmtId="0" fontId="364" fillId="1852" borderId="0" xfId="0" applyFont="1" applyFill="1"/>
    <xf numFmtId="0" fontId="364" fillId="1853" borderId="0" xfId="0" applyFont="1" applyFill="1"/>
    <xf numFmtId="0" fontId="364" fillId="1854" borderId="0" xfId="0" applyFont="1" applyFill="1"/>
    <xf numFmtId="0" fontId="364" fillId="1855" borderId="0" xfId="0" applyFont="1" applyFill="1"/>
    <xf numFmtId="0" fontId="364" fillId="1856" borderId="0" xfId="0" applyFont="1" applyFill="1"/>
    <xf numFmtId="0" fontId="364" fillId="1857" borderId="0" xfId="0" applyFont="1" applyFill="1"/>
    <xf numFmtId="0" fontId="364" fillId="1858" borderId="0" xfId="0" applyFont="1" applyFill="1"/>
    <xf numFmtId="0" fontId="364" fillId="1859" borderId="0" xfId="0" applyFont="1" applyFill="1"/>
    <xf numFmtId="0" fontId="364" fillId="1860" borderId="0" xfId="0" applyFont="1" applyFill="1"/>
    <xf numFmtId="0" fontId="364" fillId="1861" borderId="0" xfId="0" applyFont="1" applyFill="1"/>
    <xf numFmtId="0" fontId="364" fillId="1862" borderId="0" xfId="0" applyFont="1" applyFill="1"/>
    <xf numFmtId="0" fontId="364" fillId="1863" borderId="0" xfId="0" applyFont="1" applyFill="1"/>
    <xf numFmtId="0" fontId="364" fillId="1864" borderId="0" xfId="0" applyFont="1" applyFill="1"/>
    <xf numFmtId="0" fontId="364" fillId="1865" borderId="0" xfId="0" applyFont="1" applyFill="1"/>
    <xf numFmtId="0" fontId="364" fillId="1866" borderId="0" xfId="0" applyFont="1" applyFill="1"/>
    <xf numFmtId="0" fontId="364" fillId="1867" borderId="0" xfId="0" applyFont="1" applyFill="1"/>
    <xf numFmtId="0" fontId="364" fillId="1868" borderId="0" xfId="0" applyFont="1" applyFill="1"/>
    <xf numFmtId="0" fontId="364" fillId="1869" borderId="0" xfId="0" applyFont="1" applyFill="1"/>
    <xf numFmtId="0" fontId="364" fillId="1870" borderId="0" xfId="0" applyFont="1" applyFill="1"/>
    <xf numFmtId="0" fontId="364" fillId="1871" borderId="0" xfId="0" applyFont="1" applyFill="1"/>
    <xf numFmtId="0" fontId="364" fillId="1872" borderId="0" xfId="0" applyFont="1" applyFill="1"/>
    <xf numFmtId="0" fontId="364" fillId="1873" borderId="0" xfId="0" applyFont="1" applyFill="1"/>
    <xf numFmtId="0" fontId="364" fillId="1874" borderId="0" xfId="0" applyFont="1" applyFill="1"/>
    <xf numFmtId="0" fontId="364" fillId="1875" borderId="0" xfId="0" applyFont="1" applyFill="1"/>
    <xf numFmtId="0" fontId="364" fillId="1876" borderId="0" xfId="0" applyFont="1" applyFill="1"/>
    <xf numFmtId="0" fontId="364" fillId="1877" borderId="0" xfId="0" applyFont="1" applyFill="1"/>
    <xf numFmtId="0" fontId="364" fillId="1878" borderId="0" xfId="0" applyFont="1" applyFill="1"/>
    <xf numFmtId="0" fontId="364" fillId="1879" borderId="0" xfId="0" applyFont="1" applyFill="1"/>
    <xf numFmtId="0" fontId="364" fillId="1880" borderId="0" xfId="0" applyFont="1" applyFill="1"/>
    <xf numFmtId="0" fontId="364" fillId="1881" borderId="0" xfId="0" applyFont="1" applyFill="1"/>
    <xf numFmtId="0" fontId="364" fillId="1882" borderId="0" xfId="0" applyFont="1" applyFill="1"/>
    <xf numFmtId="0" fontId="364" fillId="1883" borderId="0" xfId="0" applyFont="1" applyFill="1"/>
    <xf numFmtId="0" fontId="364" fillId="1884" borderId="0" xfId="0" applyFont="1" applyFill="1"/>
    <xf numFmtId="0" fontId="364" fillId="1885" borderId="0" xfId="0" applyFont="1" applyFill="1"/>
    <xf numFmtId="0" fontId="364" fillId="1886" borderId="0" xfId="0" applyFont="1" applyFill="1"/>
    <xf numFmtId="0" fontId="364" fillId="1887" borderId="0" xfId="0" applyFont="1" applyFill="1"/>
    <xf numFmtId="0" fontId="364" fillId="1888" borderId="0" xfId="0" applyFont="1" applyFill="1"/>
    <xf numFmtId="0" fontId="364" fillId="1889" borderId="0" xfId="0" applyFont="1" applyFill="1"/>
    <xf numFmtId="0" fontId="364" fillId="1890" borderId="0" xfId="0" applyFont="1" applyFill="1"/>
    <xf numFmtId="0" fontId="364" fillId="1891" borderId="0" xfId="0" applyFont="1" applyFill="1"/>
    <xf numFmtId="0" fontId="364" fillId="1892" borderId="0" xfId="0" applyFont="1" applyFill="1"/>
    <xf numFmtId="0" fontId="364" fillId="1893" borderId="0" xfId="0" applyFont="1" applyFill="1"/>
    <xf numFmtId="0" fontId="364" fillId="1894" borderId="0" xfId="0" applyFont="1" applyFill="1"/>
    <xf numFmtId="0" fontId="364" fillId="1895" borderId="0" xfId="0" applyFont="1" applyFill="1"/>
    <xf numFmtId="0" fontId="364" fillId="1896" borderId="0" xfId="0" applyFont="1" applyFill="1"/>
    <xf numFmtId="0" fontId="364" fillId="1897" borderId="0" xfId="0" applyFont="1" applyFill="1"/>
    <xf numFmtId="0" fontId="364" fillId="1898" borderId="0" xfId="0" applyFont="1" applyFill="1"/>
    <xf numFmtId="0" fontId="364" fillId="1899" borderId="0" xfId="0" applyFont="1" applyFill="1"/>
    <xf numFmtId="0" fontId="364" fillId="1900" borderId="0" xfId="0" applyFont="1" applyFill="1"/>
    <xf numFmtId="0" fontId="364" fillId="1901" borderId="0" xfId="0" applyFont="1" applyFill="1"/>
    <xf numFmtId="0" fontId="364" fillId="55" borderId="0" xfId="0" applyFont="1" applyFill="1"/>
    <xf numFmtId="0" fontId="364" fillId="1902" borderId="0" xfId="0" applyFont="1" applyFill="1"/>
    <xf numFmtId="0" fontId="364" fillId="1903" borderId="0" xfId="0" applyFont="1" applyFill="1"/>
    <xf numFmtId="0" fontId="364" fillId="1904" borderId="0" xfId="0" applyFont="1" applyFill="1"/>
    <xf numFmtId="0" fontId="364" fillId="1905" borderId="0" xfId="0" applyFont="1" applyFill="1"/>
    <xf numFmtId="0" fontId="364" fillId="1906" borderId="0" xfId="0" applyFont="1" applyFill="1"/>
    <xf numFmtId="0" fontId="364" fillId="1907" borderId="0" xfId="0" applyFont="1" applyFill="1"/>
    <xf numFmtId="0" fontId="364" fillId="1908" borderId="0" xfId="0" applyFont="1" applyFill="1"/>
    <xf numFmtId="0" fontId="364" fillId="1909" borderId="0" xfId="0" applyFont="1" applyFill="1"/>
    <xf numFmtId="0" fontId="364" fillId="1910" borderId="0" xfId="0" applyFont="1" applyFill="1"/>
    <xf numFmtId="0" fontId="364" fillId="1911" borderId="0" xfId="0" applyFont="1" applyFill="1"/>
    <xf numFmtId="0" fontId="364" fillId="1912" borderId="0" xfId="0" applyFont="1" applyFill="1"/>
    <xf numFmtId="0" fontId="364" fillId="1913" borderId="0" xfId="0" applyFont="1" applyFill="1"/>
    <xf numFmtId="0" fontId="364" fillId="1914" borderId="0" xfId="0" applyFont="1" applyFill="1"/>
    <xf numFmtId="0" fontId="364" fillId="1915" borderId="0" xfId="0" applyFont="1" applyFill="1"/>
    <xf numFmtId="0" fontId="364" fillId="1916" borderId="0" xfId="0" applyFont="1" applyFill="1"/>
    <xf numFmtId="0" fontId="364" fillId="1917" borderId="0" xfId="0" applyFont="1" applyFill="1"/>
    <xf numFmtId="0" fontId="364" fillId="1918" borderId="0" xfId="0" applyFont="1" applyFill="1"/>
    <xf numFmtId="0" fontId="364" fillId="1919" borderId="0" xfId="0" applyFont="1" applyFill="1"/>
    <xf numFmtId="0" fontId="364" fillId="1920" borderId="0" xfId="0" applyFont="1" applyFill="1"/>
    <xf numFmtId="0" fontId="364" fillId="1921" borderId="0" xfId="0" applyFont="1" applyFill="1"/>
    <xf numFmtId="0" fontId="364" fillId="1922" borderId="0" xfId="0" applyFont="1" applyFill="1"/>
    <xf numFmtId="0" fontId="364" fillId="1923" borderId="0" xfId="0" applyFont="1" applyFill="1"/>
    <xf numFmtId="0" fontId="364" fillId="1924" borderId="0" xfId="0" applyFont="1" applyFill="1"/>
    <xf numFmtId="0" fontId="364" fillId="1925" borderId="0" xfId="0" applyFont="1" applyFill="1"/>
    <xf numFmtId="0" fontId="364" fillId="1926" borderId="0" xfId="0" applyFont="1" applyFill="1"/>
    <xf numFmtId="0" fontId="364" fillId="1927" borderId="0" xfId="0" applyFont="1" applyFill="1"/>
    <xf numFmtId="0" fontId="364" fillId="1928" borderId="0" xfId="0" applyFont="1" applyFill="1"/>
    <xf numFmtId="0" fontId="364" fillId="1929" borderId="0" xfId="0" applyFont="1" applyFill="1"/>
    <xf numFmtId="0" fontId="364" fillId="1930" borderId="0" xfId="0" applyFont="1" applyFill="1"/>
    <xf numFmtId="0" fontId="364" fillId="1931" borderId="0" xfId="0" applyFont="1" applyFill="1"/>
    <xf numFmtId="0" fontId="364" fillId="1932" borderId="0" xfId="0" applyFont="1" applyFill="1"/>
    <xf numFmtId="0" fontId="364" fillId="1933" borderId="0" xfId="0" applyFont="1" applyFill="1"/>
    <xf numFmtId="0" fontId="364" fillId="1934" borderId="0" xfId="0" applyFont="1" applyFill="1"/>
    <xf numFmtId="0" fontId="364" fillId="1935" borderId="0" xfId="0" applyFont="1" applyFill="1"/>
    <xf numFmtId="0" fontId="364" fillId="1936" borderId="0" xfId="0" applyFont="1" applyFill="1"/>
    <xf numFmtId="0" fontId="364" fillId="1937" borderId="0" xfId="0" applyFont="1" applyFill="1"/>
    <xf numFmtId="0" fontId="364" fillId="1938" borderId="0" xfId="0" applyFont="1" applyFill="1"/>
    <xf numFmtId="0" fontId="364" fillId="1939" borderId="0" xfId="0" applyFont="1" applyFill="1"/>
    <xf numFmtId="0" fontId="364" fillId="1940" borderId="0" xfId="0" applyFont="1" applyFill="1"/>
    <xf numFmtId="0" fontId="364" fillId="1941" borderId="0" xfId="0" applyFont="1" applyFill="1"/>
    <xf numFmtId="0" fontId="364" fillId="1942" borderId="0" xfId="0" applyFont="1" applyFill="1"/>
    <xf numFmtId="0" fontId="364" fillId="1943" borderId="0" xfId="0" applyFont="1" applyFill="1"/>
    <xf numFmtId="0" fontId="364" fillId="1944" borderId="0" xfId="0" applyFont="1" applyFill="1"/>
    <xf numFmtId="0" fontId="364" fillId="1945" borderId="0" xfId="0" applyFont="1" applyFill="1"/>
    <xf numFmtId="0" fontId="364" fillId="1946" borderId="0" xfId="0" applyFont="1" applyFill="1"/>
    <xf numFmtId="0" fontId="364" fillId="1947" borderId="0" xfId="0" applyFont="1" applyFill="1"/>
    <xf numFmtId="0" fontId="364" fillId="1948" borderId="0" xfId="0" applyFont="1" applyFill="1"/>
    <xf numFmtId="0" fontId="364" fillId="1949" borderId="0" xfId="0" applyFont="1" applyFill="1"/>
    <xf numFmtId="0" fontId="364" fillId="1950" borderId="0" xfId="0" applyFont="1" applyFill="1"/>
    <xf numFmtId="0" fontId="364" fillId="1951" borderId="0" xfId="0" applyFont="1" applyFill="1"/>
    <xf numFmtId="0" fontId="364" fillId="1952" borderId="0" xfId="0" applyFont="1" applyFill="1"/>
    <xf numFmtId="0" fontId="364" fillId="1953" borderId="0" xfId="0" applyFont="1" applyFill="1"/>
    <xf numFmtId="0" fontId="364" fillId="1954" borderId="0" xfId="0" applyFont="1" applyFill="1"/>
    <xf numFmtId="0" fontId="364" fillId="1955" borderId="0" xfId="0" applyFont="1" applyFill="1"/>
    <xf numFmtId="0" fontId="364" fillId="1956" borderId="0" xfId="0" applyFont="1" applyFill="1"/>
    <xf numFmtId="0" fontId="364" fillId="1957" borderId="0" xfId="0" applyFont="1" applyFill="1"/>
    <xf numFmtId="0" fontId="364" fillId="1958" borderId="0" xfId="0" applyFont="1" applyFill="1"/>
    <xf numFmtId="0" fontId="364" fillId="1959" borderId="0" xfId="0" applyFont="1" applyFill="1"/>
    <xf numFmtId="0" fontId="364" fillId="1960" borderId="0" xfId="0" applyFont="1" applyFill="1"/>
    <xf numFmtId="0" fontId="364" fillId="1961" borderId="0" xfId="0" applyFont="1" applyFill="1"/>
    <xf numFmtId="0" fontId="364" fillId="1962" borderId="0" xfId="0" applyFont="1" applyFill="1"/>
    <xf numFmtId="0" fontId="364" fillId="1963" borderId="0" xfId="0" applyFont="1" applyFill="1"/>
    <xf numFmtId="0" fontId="364" fillId="1964" borderId="0" xfId="0" applyFont="1" applyFill="1"/>
    <xf numFmtId="0" fontId="364" fillId="1965" borderId="0" xfId="0" applyFont="1" applyFill="1"/>
    <xf numFmtId="0" fontId="364" fillId="1966" borderId="0" xfId="0" applyFont="1" applyFill="1"/>
    <xf numFmtId="0" fontId="364" fillId="1967" borderId="0" xfId="0" applyFont="1" applyFill="1"/>
    <xf numFmtId="0" fontId="364" fillId="1968" borderId="0" xfId="0" applyFont="1" applyFill="1"/>
    <xf numFmtId="0" fontId="364" fillId="1969" borderId="0" xfId="0" applyFont="1" applyFill="1"/>
    <xf numFmtId="0" fontId="364" fillId="1970" borderId="0" xfId="0" applyFont="1" applyFill="1"/>
    <xf numFmtId="0" fontId="364" fillId="1971" borderId="0" xfId="0" applyFont="1" applyFill="1"/>
    <xf numFmtId="0" fontId="364" fillId="1972" borderId="0" xfId="0" applyFont="1" applyFill="1"/>
    <xf numFmtId="0" fontId="364" fillId="1973" borderId="0" xfId="0" applyFont="1" applyFill="1"/>
    <xf numFmtId="0" fontId="364" fillId="1974" borderId="0" xfId="0" applyFont="1" applyFill="1"/>
    <xf numFmtId="0" fontId="364" fillId="1975" borderId="0" xfId="0" applyFont="1" applyFill="1"/>
    <xf numFmtId="0" fontId="364" fillId="1976" borderId="0" xfId="0" applyFont="1" applyFill="1"/>
    <xf numFmtId="0" fontId="364" fillId="1977" borderId="0" xfId="0" applyFont="1" applyFill="1"/>
    <xf numFmtId="0" fontId="364" fillId="1978" borderId="0" xfId="0" applyFont="1" applyFill="1"/>
    <xf numFmtId="0" fontId="364" fillId="1979" borderId="0" xfId="0" applyFont="1" applyFill="1"/>
    <xf numFmtId="0" fontId="364" fillId="1980" borderId="0" xfId="0" applyFont="1" applyFill="1"/>
    <xf numFmtId="0" fontId="364" fillId="1981" borderId="0" xfId="0" applyFont="1" applyFill="1"/>
    <xf numFmtId="0" fontId="364" fillId="1982" borderId="0" xfId="0" applyFont="1" applyFill="1"/>
    <xf numFmtId="0" fontId="364" fillId="1983" borderId="0" xfId="0" applyFont="1" applyFill="1"/>
    <xf numFmtId="0" fontId="364" fillId="1984" borderId="0" xfId="0" applyFont="1" applyFill="1"/>
    <xf numFmtId="0" fontId="364" fillId="1985" borderId="0" xfId="0" applyFont="1" applyFill="1"/>
    <xf numFmtId="0" fontId="364" fillId="1986" borderId="0" xfId="0" applyFont="1" applyFill="1"/>
    <xf numFmtId="0" fontId="364" fillId="1987" borderId="0" xfId="0" applyFont="1" applyFill="1"/>
    <xf numFmtId="0" fontId="364" fillId="1988" borderId="0" xfId="0" applyFont="1" applyFill="1"/>
    <xf numFmtId="0" fontId="364" fillId="1989" borderId="0" xfId="0" applyFont="1" applyFill="1"/>
    <xf numFmtId="0" fontId="364" fillId="1990" borderId="0" xfId="0" applyFont="1" applyFill="1"/>
    <xf numFmtId="0" fontId="364" fillId="1991" borderId="0" xfId="0" applyFont="1" applyFill="1"/>
    <xf numFmtId="0" fontId="364" fillId="639" borderId="0" xfId="0" applyFont="1" applyFill="1"/>
    <xf numFmtId="0" fontId="364" fillId="186" borderId="0" xfId="0" applyFont="1" applyFill="1"/>
    <xf numFmtId="0" fontId="364" fillId="1992" borderId="0" xfId="0" applyFont="1" applyFill="1"/>
    <xf numFmtId="0" fontId="364" fillId="1993" borderId="0" xfId="0" applyFont="1" applyFill="1"/>
    <xf numFmtId="0" fontId="364" fillId="1994" borderId="0" xfId="0" applyFont="1" applyFill="1"/>
    <xf numFmtId="0" fontId="364" fillId="1995" borderId="0" xfId="0" applyFont="1" applyFill="1"/>
    <xf numFmtId="0" fontId="364" fillId="1996" borderId="0" xfId="0" applyFont="1" applyFill="1"/>
    <xf numFmtId="0" fontId="364" fillId="1997" borderId="0" xfId="0" applyFont="1" applyFill="1"/>
    <xf numFmtId="0" fontId="364" fillId="1998" borderId="0" xfId="0" applyFont="1" applyFill="1"/>
    <xf numFmtId="0" fontId="364" fillId="1999" borderId="0" xfId="0" applyFont="1" applyFill="1"/>
    <xf numFmtId="0" fontId="364" fillId="2000" borderId="0" xfId="0" applyFont="1" applyFill="1"/>
    <xf numFmtId="0" fontId="364" fillId="2001" borderId="0" xfId="0" applyFont="1" applyFill="1"/>
    <xf numFmtId="0" fontId="364" fillId="2002" borderId="0" xfId="0" applyFont="1" applyFill="1"/>
    <xf numFmtId="0" fontId="364" fillId="2003" borderId="0" xfId="0" applyFont="1" applyFill="1"/>
    <xf numFmtId="0" fontId="364" fillId="2004" borderId="0" xfId="0" applyFont="1" applyFill="1"/>
    <xf numFmtId="0" fontId="364" fillId="2005" borderId="0" xfId="0" applyFont="1" applyFill="1"/>
    <xf numFmtId="0" fontId="364" fillId="2006" borderId="0" xfId="0" applyFont="1" applyFill="1"/>
    <xf numFmtId="0" fontId="364" fillId="2007" borderId="0" xfId="0" applyFont="1" applyFill="1"/>
    <xf numFmtId="0" fontId="364" fillId="2008" borderId="0" xfId="0" applyFont="1" applyFill="1"/>
    <xf numFmtId="0" fontId="364" fillId="2009" borderId="0" xfId="0" applyFont="1" applyFill="1"/>
    <xf numFmtId="0" fontId="364" fillId="2010" borderId="0" xfId="0" applyFont="1" applyFill="1"/>
    <xf numFmtId="0" fontId="364" fillId="2011" borderId="0" xfId="0" applyFont="1" applyFill="1"/>
    <xf numFmtId="0" fontId="364" fillId="2012" borderId="0" xfId="0" applyFont="1" applyFill="1"/>
    <xf numFmtId="0" fontId="364" fillId="2013" borderId="0" xfId="0" applyFont="1" applyFill="1"/>
    <xf numFmtId="0" fontId="364" fillId="2014" borderId="0" xfId="0" applyFont="1" applyFill="1"/>
    <xf numFmtId="0" fontId="364" fillId="2015" borderId="0" xfId="0" applyFont="1" applyFill="1"/>
    <xf numFmtId="0" fontId="364" fillId="2016" borderId="0" xfId="0" applyFont="1" applyFill="1"/>
    <xf numFmtId="0" fontId="364" fillId="2017" borderId="0" xfId="0" applyFont="1" applyFill="1"/>
    <xf numFmtId="0" fontId="364" fillId="2018" borderId="0" xfId="0" applyFont="1" applyFill="1"/>
    <xf numFmtId="0" fontId="364" fillId="2019" borderId="0" xfId="0" applyFont="1" applyFill="1"/>
    <xf numFmtId="0" fontId="364" fillId="0" borderId="0" xfId="0" applyFont="1"/>
    <xf numFmtId="0" fontId="353" fillId="0" borderId="0" xfId="50" applyFont="1" applyAlignment="1">
      <alignment horizontal="left" indent="1"/>
    </xf>
    <xf numFmtId="0" fontId="353" fillId="0" borderId="0" xfId="50" applyFont="1" applyAlignment="1">
      <alignment horizontal="right" indent="1"/>
    </xf>
    <xf numFmtId="0" fontId="364" fillId="0" borderId="0" xfId="0" applyFont="1" applyAlignment="1">
      <alignment horizontal="right" indent="1"/>
    </xf>
    <xf numFmtId="0" fontId="364" fillId="2020" borderId="0" xfId="0" applyFont="1" applyFill="1"/>
    <xf numFmtId="0" fontId="364" fillId="2021" borderId="0" xfId="0" applyFont="1" applyFill="1"/>
    <xf numFmtId="0" fontId="353" fillId="0" borderId="290" xfId="50" applyFont="1" applyBorder="1" applyAlignment="1">
      <alignment horizontal="left" indent="1"/>
    </xf>
    <xf numFmtId="0" fontId="353" fillId="0" borderId="291" xfId="50" applyFont="1" applyBorder="1" applyAlignment="1">
      <alignment horizontal="left" indent="1"/>
    </xf>
    <xf numFmtId="0" fontId="353" fillId="0" borderId="292" xfId="50" applyFont="1" applyBorder="1" applyAlignment="1">
      <alignment horizontal="right" indent="1"/>
    </xf>
    <xf numFmtId="0" fontId="364" fillId="0" borderId="293" xfId="0" applyFont="1" applyBorder="1" applyAlignment="1">
      <alignment horizontal="right" indent="1"/>
    </xf>
    <xf numFmtId="0" fontId="364" fillId="0" borderId="290" xfId="0" applyFont="1" applyBorder="1" applyAlignment="1">
      <alignment horizontal="right" indent="1"/>
    </xf>
    <xf numFmtId="0" fontId="8" fillId="143" borderId="0" xfId="2" applyFont="1" applyFill="1" applyAlignment="1">
      <alignment horizontal="center" vertical="center"/>
    </xf>
    <xf numFmtId="0" fontId="19" fillId="8" borderId="0" xfId="0" applyFont="1" applyFill="1" applyAlignment="1">
      <alignment vertical="center"/>
    </xf>
    <xf numFmtId="0" fontId="4" fillId="8" borderId="0" xfId="0" applyFont="1" applyFill="1" applyAlignment="1">
      <alignment horizontal="left" vertical="center"/>
    </xf>
    <xf numFmtId="0" fontId="250" fillId="8" borderId="0" xfId="0" applyFont="1" applyFill="1" applyAlignment="1">
      <alignment horizontal="left" vertical="center"/>
    </xf>
    <xf numFmtId="0" fontId="56" fillId="8" borderId="0" xfId="10" applyFont="1" applyFill="1" applyAlignment="1" applyProtection="1">
      <alignment vertical="center"/>
      <protection locked="0"/>
    </xf>
    <xf numFmtId="0" fontId="19" fillId="8" borderId="0" xfId="10" applyFont="1" applyFill="1" applyAlignment="1" applyProtection="1">
      <alignment vertical="center"/>
      <protection locked="0"/>
    </xf>
    <xf numFmtId="0" fontId="10" fillId="8" borderId="0" xfId="10" applyFont="1" applyFill="1" applyAlignment="1" applyProtection="1">
      <alignment vertical="center"/>
      <protection locked="0"/>
    </xf>
    <xf numFmtId="0" fontId="19" fillId="8" borderId="0" xfId="0" applyFont="1" applyFill="1" applyAlignment="1">
      <alignment horizontal="right" vertical="center"/>
    </xf>
    <xf numFmtId="0" fontId="34" fillId="8" borderId="0" xfId="11" applyFill="1" applyAlignment="1">
      <alignment vertical="center"/>
    </xf>
    <xf numFmtId="0" fontId="56" fillId="8" borderId="0" xfId="0" applyFont="1" applyFill="1"/>
    <xf numFmtId="0" fontId="94" fillId="8" borderId="0" xfId="0" applyFont="1" applyFill="1" applyAlignment="1">
      <alignment vertical="center"/>
    </xf>
    <xf numFmtId="0" fontId="0" fillId="8" borderId="0" xfId="0" applyFill="1" applyAlignment="1">
      <alignment vertical="center" wrapText="1"/>
    </xf>
    <xf numFmtId="0" fontId="10" fillId="51" borderId="0" xfId="2" applyFont="1" applyFill="1"/>
    <xf numFmtId="0" fontId="20" fillId="51" borderId="0" xfId="2" applyFont="1" applyFill="1" applyAlignment="1">
      <alignment horizontal="right" vertical="center"/>
    </xf>
    <xf numFmtId="179" fontId="10" fillId="51" borderId="0" xfId="5" applyNumberFormat="1" applyFont="1" applyFill="1" applyAlignment="1">
      <alignment vertical="center"/>
    </xf>
    <xf numFmtId="0" fontId="10" fillId="51" borderId="0" xfId="17" applyFont="1" applyFill="1" applyAlignment="1" applyProtection="1">
      <alignment vertical="center"/>
      <protection locked="0"/>
    </xf>
    <xf numFmtId="0" fontId="10" fillId="51" borderId="0" xfId="17" applyFont="1" applyFill="1" applyAlignment="1" applyProtection="1">
      <alignment horizontal="right" vertical="center"/>
      <protection locked="0"/>
    </xf>
    <xf numFmtId="0" fontId="105" fillId="5" borderId="0" xfId="17" applyFont="1" applyFill="1"/>
    <xf numFmtId="0" fontId="76" fillId="8" borderId="294" xfId="2" applyFont="1" applyFill="1" applyBorder="1" applyAlignment="1" applyProtection="1">
      <alignment vertical="center"/>
      <protection hidden="1"/>
    </xf>
    <xf numFmtId="0" fontId="7" fillId="2022" borderId="7" xfId="4" applyFont="1" applyFill="1" applyBorder="1" applyAlignment="1">
      <alignment vertical="center"/>
    </xf>
    <xf numFmtId="0" fontId="18" fillId="2022" borderId="7" xfId="2" applyFont="1" applyFill="1" applyBorder="1" applyAlignment="1" applyProtection="1">
      <alignment vertical="center"/>
      <protection hidden="1"/>
    </xf>
    <xf numFmtId="0" fontId="14" fillId="2022" borderId="7" xfId="2" applyFont="1" applyFill="1" applyBorder="1" applyAlignment="1" applyProtection="1">
      <alignment vertical="center"/>
      <protection hidden="1"/>
    </xf>
    <xf numFmtId="0" fontId="13" fillId="143" borderId="205" xfId="2" applyFont="1" applyFill="1" applyBorder="1" applyAlignment="1" applyProtection="1">
      <alignment horizontal="right" vertical="center"/>
      <protection hidden="1"/>
    </xf>
    <xf numFmtId="0" fontId="39" fillId="0" borderId="0" xfId="17" applyFont="1" applyAlignment="1">
      <alignment horizontal="right" vertical="center"/>
    </xf>
    <xf numFmtId="0" fontId="8" fillId="6" borderId="206" xfId="2" quotePrefix="1" applyFont="1" applyFill="1" applyBorder="1" applyAlignment="1">
      <alignment horizontal="center" vertical="center"/>
    </xf>
    <xf numFmtId="0" fontId="42" fillId="8" borderId="0" xfId="2" applyFont="1" applyFill="1" applyAlignment="1">
      <alignment horizontal="center" vertical="center"/>
    </xf>
    <xf numFmtId="0" fontId="42" fillId="8" borderId="199" xfId="2" applyFont="1" applyFill="1" applyBorder="1" applyAlignment="1">
      <alignment horizontal="center" vertical="center"/>
    </xf>
    <xf numFmtId="0" fontId="34" fillId="5" borderId="199" xfId="11" applyFill="1" applyBorder="1" applyAlignment="1"/>
    <xf numFmtId="0" fontId="1" fillId="6" borderId="0" xfId="1" applyFill="1" applyAlignment="1">
      <alignment vertical="center"/>
    </xf>
    <xf numFmtId="0" fontId="7" fillId="2022" borderId="7" xfId="4" applyFont="1" applyFill="1" applyBorder="1" applyAlignment="1">
      <alignment horizontal="right" vertical="center"/>
    </xf>
    <xf numFmtId="1" fontId="340" fillId="21" borderId="294" xfId="2" applyNumberFormat="1" applyFont="1" applyFill="1" applyBorder="1" applyAlignment="1">
      <alignment horizontal="center" vertical="center"/>
    </xf>
    <xf numFmtId="0" fontId="27" fillId="6" borderId="0" xfId="2" applyFont="1" applyFill="1" applyAlignment="1" applyProtection="1">
      <alignment horizontal="center" vertical="center"/>
      <protection locked="0"/>
    </xf>
    <xf numFmtId="0" fontId="20" fillId="8" borderId="0" xfId="0" applyFont="1" applyFill="1" applyAlignment="1">
      <alignment horizontal="center" vertical="center"/>
    </xf>
    <xf numFmtId="0" fontId="14" fillId="12" borderId="295" xfId="2" applyFont="1" applyFill="1" applyBorder="1" applyAlignment="1" applyProtection="1">
      <alignment horizontal="center" vertical="center" textRotation="90"/>
      <protection locked="0"/>
    </xf>
    <xf numFmtId="0" fontId="15" fillId="6" borderId="296" xfId="4" applyFont="1" applyFill="1" applyBorder="1" applyAlignment="1">
      <alignment horizontal="center" vertical="center"/>
    </xf>
    <xf numFmtId="0" fontId="15" fillId="6" borderId="297" xfId="4" applyFont="1" applyFill="1" applyBorder="1" applyAlignment="1">
      <alignment horizontal="center" vertical="center"/>
    </xf>
    <xf numFmtId="0" fontId="49" fillId="8" borderId="10" xfId="2" applyFont="1" applyFill="1" applyBorder="1" applyAlignment="1">
      <alignment horizontal="center" vertical="center"/>
    </xf>
    <xf numFmtId="0" fontId="8" fillId="6" borderId="278" xfId="2" quotePrefix="1" applyFont="1" applyFill="1" applyBorder="1" applyAlignment="1">
      <alignment horizontal="center" vertical="center"/>
    </xf>
    <xf numFmtId="0" fontId="1" fillId="8" borderId="231" xfId="1" applyFill="1" applyBorder="1" applyAlignment="1">
      <alignment vertical="center"/>
    </xf>
    <xf numFmtId="0" fontId="2" fillId="14" borderId="181" xfId="5" applyFont="1" applyFill="1" applyBorder="1" applyAlignment="1">
      <alignment horizontal="center" vertical="center"/>
    </xf>
    <xf numFmtId="0" fontId="1" fillId="8" borderId="146" xfId="17" applyFill="1" applyBorder="1"/>
    <xf numFmtId="0" fontId="13" fillId="8" borderId="146" xfId="7" applyFont="1" applyFill="1" applyBorder="1" applyAlignment="1">
      <alignment horizontal="center" vertical="center"/>
    </xf>
    <xf numFmtId="0" fontId="17" fillId="8" borderId="0" xfId="1" applyFont="1" applyFill="1" applyAlignment="1">
      <alignment horizontal="center" vertical="center"/>
    </xf>
    <xf numFmtId="0" fontId="25" fillId="8" borderId="0" xfId="2" applyFont="1" applyFill="1" applyAlignment="1">
      <alignment horizontal="left" vertical="center"/>
    </xf>
    <xf numFmtId="0" fontId="15" fillId="146" borderId="0" xfId="10" applyFont="1" applyFill="1" applyAlignment="1">
      <alignment horizontal="left" vertical="center"/>
    </xf>
    <xf numFmtId="0" fontId="15" fillId="146" borderId="0" xfId="10" applyFont="1" applyFill="1" applyAlignment="1">
      <alignment horizontal="right" vertical="center"/>
    </xf>
    <xf numFmtId="0" fontId="20" fillId="146" borderId="0" xfId="5" applyFont="1" applyFill="1" applyAlignment="1">
      <alignment horizontal="center" vertical="center"/>
    </xf>
    <xf numFmtId="0" fontId="20" fillId="146" borderId="0" xfId="12" applyFont="1" applyFill="1" applyAlignment="1" applyProtection="1">
      <alignment horizontal="left" vertical="center"/>
      <protection locked="0"/>
    </xf>
    <xf numFmtId="0" fontId="20" fillId="146" borderId="0" xfId="2" applyFont="1" applyFill="1" applyAlignment="1">
      <alignment horizontal="right" vertical="center"/>
    </xf>
    <xf numFmtId="198" fontId="20" fillId="146" borderId="0" xfId="5" applyNumberFormat="1" applyFont="1" applyFill="1" applyAlignment="1">
      <alignment horizontal="center" vertical="center"/>
    </xf>
    <xf numFmtId="0" fontId="4" fillId="146" borderId="0" xfId="0" applyFont="1" applyFill="1" applyAlignment="1">
      <alignment vertical="center"/>
    </xf>
    <xf numFmtId="2" fontId="2" fillId="12" borderId="0" xfId="2" applyNumberFormat="1" applyFont="1" applyFill="1" applyAlignment="1" applyProtection="1">
      <alignment horizontal="center" vertical="center"/>
      <protection locked="0"/>
    </xf>
    <xf numFmtId="0" fontId="40" fillId="24" borderId="0" xfId="12" applyFont="1" applyFill="1" applyAlignment="1" applyProtection="1">
      <alignment vertical="center"/>
      <protection locked="0"/>
    </xf>
    <xf numFmtId="0" fontId="59" fillId="24" borderId="0" xfId="12" applyFont="1" applyFill="1" applyAlignment="1" applyProtection="1">
      <alignment vertical="center"/>
      <protection locked="0"/>
    </xf>
    <xf numFmtId="0" fontId="1" fillId="8" borderId="0" xfId="24" applyFont="1" applyFill="1"/>
    <xf numFmtId="0" fontId="122" fillId="24" borderId="0" xfId="12" applyFont="1" applyFill="1" applyAlignment="1" applyProtection="1">
      <alignment horizontal="right" vertical="center"/>
      <protection locked="0"/>
    </xf>
    <xf numFmtId="0" fontId="275" fillId="21" borderId="0" xfId="12" applyFont="1" applyFill="1" applyAlignment="1" applyProtection="1">
      <alignment vertical="center"/>
      <protection locked="0"/>
    </xf>
    <xf numFmtId="0" fontId="275" fillId="8" borderId="0" xfId="12" applyFont="1" applyFill="1" applyAlignment="1" applyProtection="1">
      <alignment vertical="center"/>
      <protection locked="0"/>
    </xf>
    <xf numFmtId="0" fontId="281" fillId="8" borderId="0" xfId="0" applyFont="1" applyFill="1" applyAlignment="1">
      <alignment horizontal="right" vertical="center"/>
    </xf>
    <xf numFmtId="0" fontId="282" fillId="73" borderId="0" xfId="12" applyFont="1" applyFill="1" applyAlignment="1" applyProtection="1">
      <alignment horizontal="center" vertical="center" wrapText="1"/>
      <protection locked="0"/>
    </xf>
    <xf numFmtId="0" fontId="283" fillId="8" borderId="0" xfId="12" applyFont="1" applyFill="1" applyAlignment="1" applyProtection="1">
      <alignment horizontal="left" vertical="center"/>
      <protection locked="0"/>
    </xf>
    <xf numFmtId="177" fontId="9" fillId="8" borderId="0" xfId="7" applyNumberFormat="1" applyFont="1" applyFill="1" applyAlignment="1" applyProtection="1">
      <alignment horizontal="center" vertical="center"/>
      <protection locked="0"/>
    </xf>
    <xf numFmtId="0" fontId="107" fillId="8" borderId="0" xfId="10" applyFont="1" applyFill="1" applyAlignment="1">
      <alignment horizontal="right" vertical="center"/>
    </xf>
    <xf numFmtId="1" fontId="36" fillId="73" borderId="0" xfId="12" applyNumberFormat="1" applyFont="1" applyFill="1" applyAlignment="1" applyProtection="1">
      <alignment horizontal="center" vertical="center"/>
      <protection locked="0"/>
    </xf>
    <xf numFmtId="0" fontId="268" fillId="24" borderId="0" xfId="12" applyFont="1" applyFill="1" applyAlignment="1" applyProtection="1">
      <alignment horizontal="left" vertical="center"/>
      <protection locked="0"/>
    </xf>
    <xf numFmtId="164" fontId="77" fillId="73" borderId="0" xfId="12" applyNumberFormat="1" applyFont="1" applyFill="1" applyAlignment="1" applyProtection="1">
      <alignment horizontal="center" vertical="center"/>
      <protection locked="0"/>
    </xf>
    <xf numFmtId="0" fontId="11" fillId="8" borderId="0" xfId="24" applyFill="1"/>
    <xf numFmtId="0" fontId="257" fillId="24" borderId="0" xfId="12" applyFont="1" applyFill="1" applyAlignment="1" applyProtection="1">
      <alignment horizontal="right" vertical="center"/>
      <protection locked="0"/>
    </xf>
    <xf numFmtId="166" fontId="77" fillId="148" borderId="0" xfId="7" applyNumberFormat="1" applyFont="1" applyFill="1" applyAlignment="1" applyProtection="1">
      <alignment horizontal="center" vertical="center"/>
      <protection locked="0"/>
    </xf>
    <xf numFmtId="164" fontId="25" fillId="24" borderId="0" xfId="12" applyNumberFormat="1" applyFont="1" applyFill="1" applyAlignment="1" applyProtection="1">
      <alignment horizontal="center" vertical="center"/>
      <protection locked="0"/>
    </xf>
    <xf numFmtId="0" fontId="262" fillId="153" borderId="0" xfId="5" applyFont="1" applyFill="1" applyAlignment="1">
      <alignment horizontal="center" vertical="center"/>
    </xf>
    <xf numFmtId="180" fontId="104" fillId="22" borderId="0" xfId="2" applyNumberFormat="1" applyFont="1" applyFill="1" applyAlignment="1">
      <alignment vertical="center"/>
    </xf>
    <xf numFmtId="0" fontId="256" fillId="8" borderId="0" xfId="12" applyFont="1" applyFill="1" applyAlignment="1" applyProtection="1">
      <alignment horizontal="right" vertical="center"/>
      <protection locked="0"/>
    </xf>
    <xf numFmtId="165" fontId="36" fillId="73" borderId="0" xfId="12" applyNumberFormat="1" applyFont="1" applyFill="1" applyAlignment="1" applyProtection="1">
      <alignment horizontal="center" vertical="center"/>
      <protection locked="0"/>
    </xf>
    <xf numFmtId="0" fontId="17" fillId="8" borderId="0" xfId="10" applyFont="1" applyFill="1" applyAlignment="1">
      <alignment horizontal="right" vertical="center"/>
    </xf>
    <xf numFmtId="197" fontId="26" fillId="24" borderId="0" xfId="12" applyNumberFormat="1" applyFont="1" applyFill="1" applyAlignment="1" applyProtection="1">
      <alignment horizontal="right" vertical="center"/>
      <protection locked="0"/>
    </xf>
    <xf numFmtId="0" fontId="1" fillId="0" borderId="0" xfId="24" applyFont="1"/>
    <xf numFmtId="0" fontId="25" fillId="8" borderId="0" xfId="10" applyFont="1" applyFill="1" applyAlignment="1">
      <alignment horizontal="right" vertical="center"/>
    </xf>
    <xf numFmtId="0" fontId="20" fillId="8" borderId="0" xfId="5" applyFont="1" applyFill="1" applyAlignment="1">
      <alignment horizontal="center" vertical="center"/>
    </xf>
    <xf numFmtId="0" fontId="25" fillId="8" borderId="0" xfId="2" applyFont="1" applyFill="1" applyAlignment="1">
      <alignment horizontal="right" vertical="center"/>
    </xf>
    <xf numFmtId="165" fontId="25" fillId="24" borderId="0" xfId="12" applyNumberFormat="1" applyFont="1" applyFill="1" applyAlignment="1" applyProtection="1">
      <alignment horizontal="center" vertical="center"/>
      <protection locked="0"/>
    </xf>
    <xf numFmtId="0" fontId="17" fillId="148" borderId="0" xfId="2" applyFont="1" applyFill="1" applyAlignment="1">
      <alignment vertical="center"/>
    </xf>
    <xf numFmtId="0" fontId="36" fillId="148" borderId="0" xfId="2" applyFont="1" applyFill="1" applyAlignment="1">
      <alignment vertical="center"/>
    </xf>
    <xf numFmtId="0" fontId="38" fillId="8" borderId="0" xfId="19" applyFont="1" applyFill="1" applyAlignment="1">
      <alignment horizontal="left" vertical="center"/>
    </xf>
    <xf numFmtId="0" fontId="122" fillId="24" borderId="0" xfId="12" applyFont="1" applyFill="1" applyAlignment="1" applyProtection="1">
      <alignment horizontal="left" vertical="center"/>
      <protection locked="0"/>
    </xf>
    <xf numFmtId="0" fontId="278" fillId="24" borderId="0" xfId="12" applyFont="1" applyFill="1" applyAlignment="1" applyProtection="1">
      <alignment horizontal="left" vertical="center"/>
      <protection locked="0"/>
    </xf>
    <xf numFmtId="0" fontId="47" fillId="8" borderId="0" xfId="10" applyFont="1" applyFill="1" applyAlignment="1">
      <alignment horizontal="left" vertical="center"/>
    </xf>
    <xf numFmtId="0" fontId="47" fillId="24" borderId="0" xfId="12" applyFont="1" applyFill="1" applyAlignment="1" applyProtection="1">
      <alignment horizontal="left" vertical="center"/>
      <protection locked="0"/>
    </xf>
    <xf numFmtId="0" fontId="268" fillId="24" borderId="0" xfId="12" applyFont="1" applyFill="1" applyAlignment="1" applyProtection="1">
      <alignment horizontal="right" vertical="center"/>
      <protection locked="0"/>
    </xf>
    <xf numFmtId="0" fontId="279" fillId="8" borderId="0" xfId="12" applyFont="1" applyFill="1" applyAlignment="1" applyProtection="1">
      <alignment horizontal="left" vertical="center"/>
      <protection locked="0"/>
    </xf>
    <xf numFmtId="0" fontId="270" fillId="24" borderId="0" xfId="12" applyFont="1" applyFill="1" applyAlignment="1" applyProtection="1">
      <alignment horizontal="left" vertical="center"/>
      <protection locked="0"/>
    </xf>
    <xf numFmtId="0" fontId="270" fillId="24" borderId="0" xfId="12" applyFont="1" applyFill="1" applyAlignment="1" applyProtection="1">
      <alignment horizontal="right" vertical="center"/>
      <protection locked="0"/>
    </xf>
    <xf numFmtId="0" fontId="285" fillId="8" borderId="0" xfId="12" applyFont="1" applyFill="1" applyAlignment="1" applyProtection="1">
      <alignment horizontal="left" vertical="center"/>
      <protection locked="0"/>
    </xf>
    <xf numFmtId="0" fontId="243" fillId="8" borderId="0" xfId="24" applyFont="1" applyFill="1" applyAlignment="1">
      <alignment horizontal="right" vertical="center"/>
    </xf>
    <xf numFmtId="0" fontId="77" fillId="8" borderId="0" xfId="2" applyFont="1" applyFill="1" applyAlignment="1">
      <alignment horizontal="left" vertical="center"/>
    </xf>
    <xf numFmtId="0" fontId="20" fillId="8" borderId="0" xfId="2" applyFont="1" applyFill="1" applyAlignment="1">
      <alignment horizontal="center" vertical="center"/>
    </xf>
    <xf numFmtId="0" fontId="243" fillId="8" borderId="0" xfId="24" applyFont="1" applyFill="1" applyAlignment="1">
      <alignment horizontal="left" vertical="center"/>
    </xf>
    <xf numFmtId="0" fontId="52" fillId="4" borderId="0" xfId="2" applyFont="1" applyFill="1" applyAlignment="1">
      <alignment horizontal="center" vertical="center"/>
    </xf>
    <xf numFmtId="0" fontId="12" fillId="8" borderId="184" xfId="1" applyFont="1" applyFill="1" applyBorder="1" applyAlignment="1">
      <alignment horizontal="center" vertical="center"/>
    </xf>
    <xf numFmtId="0" fontId="12" fillId="8" borderId="267" xfId="1" applyFont="1" applyFill="1" applyBorder="1" applyAlignment="1">
      <alignment horizontal="center" vertical="center"/>
    </xf>
    <xf numFmtId="0" fontId="9" fillId="0" borderId="267" xfId="1" applyFont="1" applyBorder="1" applyAlignment="1">
      <alignment horizontal="center" vertical="center"/>
    </xf>
    <xf numFmtId="0" fontId="17" fillId="0" borderId="267" xfId="1" applyFont="1" applyBorder="1" applyAlignment="1">
      <alignment horizontal="right" vertical="center"/>
    </xf>
    <xf numFmtId="0" fontId="2" fillId="3" borderId="300" xfId="2" applyFont="1" applyFill="1" applyBorder="1" applyAlignment="1">
      <alignment horizontal="center" vertical="center"/>
    </xf>
    <xf numFmtId="0" fontId="12" fillId="8" borderId="10" xfId="1" applyFont="1" applyFill="1" applyBorder="1" applyAlignment="1">
      <alignment horizontal="center" vertical="center"/>
    </xf>
    <xf numFmtId="0" fontId="258" fillId="8" borderId="0" xfId="1" applyFont="1" applyFill="1" applyAlignment="1">
      <alignment horizontal="left" vertical="center"/>
    </xf>
    <xf numFmtId="0" fontId="15" fillId="8" borderId="0" xfId="1" applyFont="1" applyFill="1" applyAlignment="1">
      <alignment horizontal="left" vertical="center"/>
    </xf>
    <xf numFmtId="0" fontId="75" fillId="8" borderId="0" xfId="1" applyFont="1" applyFill="1" applyAlignment="1">
      <alignment horizontal="left" vertical="center"/>
    </xf>
    <xf numFmtId="0" fontId="352" fillId="8" borderId="0" xfId="1" applyFont="1" applyFill="1" applyAlignment="1">
      <alignment horizontal="left" vertical="center"/>
    </xf>
    <xf numFmtId="0" fontId="31" fillId="143" borderId="0" xfId="10" applyFont="1" applyFill="1" applyAlignment="1">
      <alignment horizontal="right" vertical="center"/>
    </xf>
    <xf numFmtId="164" fontId="31" fillId="8" borderId="0" xfId="10" applyNumberFormat="1" applyFont="1" applyFill="1" applyAlignment="1">
      <alignment vertical="center"/>
    </xf>
    <xf numFmtId="164" fontId="259" fillId="8" borderId="0" xfId="10" applyNumberFormat="1" applyFont="1" applyFill="1" applyAlignment="1">
      <alignment horizontal="left" vertical="center"/>
    </xf>
    <xf numFmtId="164" fontId="259" fillId="8" borderId="0" xfId="10" applyNumberFormat="1" applyFont="1" applyFill="1" applyAlignment="1">
      <alignment horizontal="right" vertical="center"/>
    </xf>
    <xf numFmtId="0" fontId="201" fillId="8" borderId="0" xfId="11" applyFont="1" applyFill="1" applyBorder="1" applyAlignment="1">
      <alignment horizontal="left" vertical="center"/>
    </xf>
    <xf numFmtId="0" fontId="1" fillId="8" borderId="0" xfId="0" applyFont="1" applyFill="1"/>
    <xf numFmtId="0" fontId="13" fillId="8" borderId="0" xfId="1" applyFont="1" applyFill="1" applyAlignment="1">
      <alignment horizontal="right" vertical="center"/>
    </xf>
    <xf numFmtId="0" fontId="56" fillId="8" borderId="0" xfId="1" applyFont="1" applyFill="1" applyAlignment="1">
      <alignment horizontal="right" vertical="center"/>
    </xf>
    <xf numFmtId="0" fontId="126" fillId="8" borderId="0" xfId="11" applyFont="1" applyFill="1" applyBorder="1" applyAlignment="1">
      <alignment horizontal="left" vertical="center"/>
    </xf>
    <xf numFmtId="0" fontId="34" fillId="8" borderId="0" xfId="11" applyFill="1" applyBorder="1" applyAlignment="1">
      <alignment horizontal="left" vertical="center"/>
    </xf>
    <xf numFmtId="0" fontId="13" fillId="8" borderId="0" xfId="1" applyFont="1" applyFill="1" applyAlignment="1">
      <alignment horizontal="left" vertical="center"/>
    </xf>
    <xf numFmtId="0" fontId="0" fillId="8" borderId="87" xfId="0" applyFill="1" applyBorder="1" applyAlignment="1">
      <alignment horizontal="center" vertical="center"/>
    </xf>
    <xf numFmtId="0" fontId="93" fillId="67" borderId="184" xfId="2" applyFont="1" applyFill="1" applyBorder="1" applyAlignment="1">
      <alignment horizontal="center" vertical="center"/>
    </xf>
    <xf numFmtId="0" fontId="93" fillId="67" borderId="138" xfId="2" applyFont="1" applyFill="1" applyBorder="1" applyAlignment="1">
      <alignment horizontal="center" vertical="center"/>
    </xf>
    <xf numFmtId="0" fontId="17" fillId="8" borderId="0" xfId="1" applyFont="1" applyFill="1" applyAlignment="1">
      <alignment horizontal="left" vertical="center"/>
    </xf>
    <xf numFmtId="0" fontId="14" fillId="3" borderId="0" xfId="2" applyFont="1" applyFill="1" applyAlignment="1">
      <alignment horizontal="center" vertical="center"/>
    </xf>
    <xf numFmtId="0" fontId="260" fillId="8" borderId="0" xfId="24" applyFont="1" applyFill="1" applyAlignment="1">
      <alignment horizontal="center" vertical="center"/>
    </xf>
    <xf numFmtId="0" fontId="40" fillId="8" borderId="0" xfId="24" applyFont="1" applyFill="1" applyAlignment="1">
      <alignment vertical="center"/>
    </xf>
    <xf numFmtId="0" fontId="11" fillId="8" borderId="0" xfId="24" applyFill="1" applyAlignment="1">
      <alignment vertical="center"/>
    </xf>
    <xf numFmtId="0" fontId="61" fillId="8" borderId="0" xfId="24" applyFont="1" applyFill="1" applyAlignment="1">
      <alignment vertical="center"/>
    </xf>
    <xf numFmtId="0" fontId="11" fillId="0" borderId="0" xfId="24" applyAlignment="1">
      <alignment horizontal="center"/>
    </xf>
    <xf numFmtId="0" fontId="35" fillId="8" borderId="0" xfId="24" applyFont="1" applyFill="1" applyAlignment="1">
      <alignment vertical="center"/>
    </xf>
    <xf numFmtId="0" fontId="1" fillId="8" borderId="0" xfId="24" applyFont="1" applyFill="1" applyAlignment="1">
      <alignment vertical="top"/>
    </xf>
    <xf numFmtId="0" fontId="11" fillId="6" borderId="0" xfId="24" applyFill="1" applyAlignment="1">
      <alignment vertical="center"/>
    </xf>
    <xf numFmtId="0" fontId="1" fillId="8" borderId="0" xfId="24" applyFont="1" applyFill="1" applyAlignment="1">
      <alignment horizontal="left" vertical="center"/>
    </xf>
    <xf numFmtId="0" fontId="11" fillId="8" borderId="0" xfId="24" applyFill="1" applyAlignment="1">
      <alignment horizontal="center"/>
    </xf>
    <xf numFmtId="0" fontId="11" fillId="0" borderId="0" xfId="24" applyAlignment="1">
      <alignment vertical="center"/>
    </xf>
    <xf numFmtId="0" fontId="11" fillId="6" borderId="0" xfId="24" applyFill="1" applyAlignment="1">
      <alignment horizontal="center" vertical="center"/>
    </xf>
    <xf numFmtId="0" fontId="11" fillId="8" borderId="0" xfId="24" applyFill="1" applyAlignment="1">
      <alignment horizontal="center" vertical="center" wrapText="1"/>
    </xf>
    <xf numFmtId="0" fontId="33" fillId="8" borderId="0" xfId="24" applyFont="1" applyFill="1" applyAlignment="1">
      <alignment vertical="center"/>
    </xf>
    <xf numFmtId="0" fontId="11" fillId="5" borderId="0" xfId="24" applyFill="1" applyAlignment="1">
      <alignment horizontal="center" vertical="center"/>
    </xf>
    <xf numFmtId="0" fontId="35" fillId="0" borderId="0" xfId="24" applyFont="1" applyAlignment="1">
      <alignment vertical="center"/>
    </xf>
    <xf numFmtId="0" fontId="40" fillId="0" borderId="0" xfId="24" applyFont="1" applyAlignment="1">
      <alignment horizontal="right" vertical="center"/>
    </xf>
    <xf numFmtId="0" fontId="261" fillId="0" borderId="0" xfId="35" applyBorder="1" applyAlignment="1">
      <alignment vertical="center"/>
    </xf>
    <xf numFmtId="0" fontId="62" fillId="8" borderId="180" xfId="19" applyFont="1" applyFill="1" applyBorder="1" applyAlignment="1">
      <alignment vertical="center"/>
    </xf>
    <xf numFmtId="0" fontId="62" fillId="8" borderId="136" xfId="19" applyFont="1" applyFill="1" applyBorder="1" applyAlignment="1">
      <alignment vertical="center"/>
    </xf>
    <xf numFmtId="0" fontId="62" fillId="8" borderId="0" xfId="24" applyFont="1" applyFill="1"/>
    <xf numFmtId="0" fontId="1" fillId="8" borderId="0" xfId="24" applyFont="1" applyFill="1" applyAlignment="1">
      <alignment horizontal="center" vertical="top" wrapText="1"/>
    </xf>
    <xf numFmtId="0" fontId="11" fillId="8" borderId="0" xfId="24" applyFill="1" applyAlignment="1">
      <alignment horizontal="right" vertical="center"/>
    </xf>
    <xf numFmtId="0" fontId="1" fillId="8" borderId="0" xfId="24" applyFont="1" applyFill="1" applyAlignment="1">
      <alignment horizontal="center" vertical="center" wrapText="1"/>
    </xf>
    <xf numFmtId="178" fontId="1" fillId="0" borderId="0" xfId="24" applyNumberFormat="1" applyFont="1"/>
    <xf numFmtId="0" fontId="4" fillId="0" borderId="0" xfId="24" applyFont="1" applyAlignment="1">
      <alignment vertical="center"/>
    </xf>
    <xf numFmtId="0" fontId="35" fillId="8" borderId="0" xfId="24" applyFont="1" applyFill="1" applyAlignment="1">
      <alignment horizontal="left"/>
    </xf>
    <xf numFmtId="179" fontId="1" fillId="0" borderId="0" xfId="24" applyNumberFormat="1" applyFont="1"/>
    <xf numFmtId="0" fontId="11" fillId="8" borderId="0" xfId="24" applyFill="1" applyAlignment="1">
      <alignment horizontal="left"/>
    </xf>
    <xf numFmtId="180" fontId="1" fillId="0" borderId="0" xfId="24" applyNumberFormat="1" applyFont="1"/>
    <xf numFmtId="181" fontId="6" fillId="0" borderId="0" xfId="2" applyNumberFormat="1"/>
    <xf numFmtId="0" fontId="0" fillId="0" borderId="0" xfId="0" applyAlignment="1">
      <alignment horizontal="right"/>
    </xf>
    <xf numFmtId="0" fontId="21" fillId="34" borderId="0" xfId="0" applyFont="1" applyFill="1" applyAlignment="1">
      <alignment horizontal="left"/>
    </xf>
    <xf numFmtId="0" fontId="21" fillId="8" borderId="0" xfId="0" applyFont="1" applyFill="1"/>
    <xf numFmtId="182" fontId="1" fillId="0" borderId="0" xfId="24" applyNumberFormat="1" applyFont="1"/>
    <xf numFmtId="164" fontId="1" fillId="0" borderId="0" xfId="24" applyNumberFormat="1" applyFont="1"/>
    <xf numFmtId="0" fontId="243" fillId="8" borderId="0" xfId="0" applyFont="1" applyFill="1" applyAlignment="1">
      <alignment horizontal="right" vertical="center"/>
    </xf>
    <xf numFmtId="0" fontId="1" fillId="8" borderId="0" xfId="24" applyFont="1" applyFill="1" applyAlignment="1">
      <alignment vertical="center"/>
    </xf>
    <xf numFmtId="183" fontId="1" fillId="0" borderId="0" xfId="24" applyNumberFormat="1" applyFont="1"/>
    <xf numFmtId="184" fontId="6" fillId="0" borderId="0" xfId="2" applyNumberFormat="1"/>
    <xf numFmtId="185" fontId="1" fillId="0" borderId="0" xfId="24" applyNumberFormat="1" applyFont="1"/>
    <xf numFmtId="173" fontId="1" fillId="0" borderId="0" xfId="24" applyNumberFormat="1" applyFont="1"/>
    <xf numFmtId="186" fontId="6" fillId="0" borderId="0" xfId="2" applyNumberFormat="1"/>
    <xf numFmtId="187" fontId="1" fillId="0" borderId="0" xfId="24" applyNumberFormat="1" applyFont="1"/>
    <xf numFmtId="0" fontId="95" fillId="4" borderId="0" xfId="0" applyFont="1" applyFill="1" applyAlignment="1">
      <alignment horizontal="center" vertical="center"/>
    </xf>
    <xf numFmtId="188" fontId="1" fillId="0" borderId="0" xfId="24" applyNumberFormat="1" applyFont="1"/>
    <xf numFmtId="0" fontId="105" fillId="8" borderId="0" xfId="24" applyFont="1" applyFill="1"/>
    <xf numFmtId="189" fontId="6" fillId="0" borderId="0" xfId="2" applyNumberFormat="1"/>
    <xf numFmtId="0" fontId="243" fillId="8" borderId="0" xfId="24" applyFont="1" applyFill="1"/>
    <xf numFmtId="172" fontId="6" fillId="0" borderId="0" xfId="2" applyNumberFormat="1"/>
    <xf numFmtId="0" fontId="17" fillId="8" borderId="0" xfId="3" applyFont="1" applyFill="1"/>
    <xf numFmtId="176" fontId="1" fillId="0" borderId="0" xfId="24" applyNumberFormat="1" applyFont="1"/>
    <xf numFmtId="190" fontId="6" fillId="0" borderId="0" xfId="2" applyNumberFormat="1"/>
    <xf numFmtId="191" fontId="6" fillId="0" borderId="0" xfId="2" applyNumberFormat="1"/>
    <xf numFmtId="192" fontId="6" fillId="0" borderId="0" xfId="2" applyNumberFormat="1"/>
    <xf numFmtId="0" fontId="261" fillId="8" borderId="0" xfId="35" applyFill="1" applyBorder="1"/>
    <xf numFmtId="193" fontId="6" fillId="0" borderId="0" xfId="2" applyNumberFormat="1"/>
    <xf numFmtId="194" fontId="6" fillId="0" borderId="0" xfId="2" applyNumberFormat="1"/>
    <xf numFmtId="195" fontId="1" fillId="0" borderId="0" xfId="24" applyNumberFormat="1" applyFont="1"/>
    <xf numFmtId="196" fontId="1" fillId="0" borderId="0" xfId="24" applyNumberFormat="1" applyFont="1"/>
    <xf numFmtId="0" fontId="15" fillId="0" borderId="0" xfId="1" applyFont="1" applyAlignment="1">
      <alignment horizontal="left" vertical="center"/>
    </xf>
    <xf numFmtId="0" fontId="265" fillId="0" borderId="0" xfId="24" applyFont="1"/>
    <xf numFmtId="164" fontId="269" fillId="24" borderId="0" xfId="12" applyNumberFormat="1" applyFont="1" applyFill="1" applyAlignment="1" applyProtection="1">
      <alignment horizontal="center" vertical="center"/>
      <protection locked="0"/>
    </xf>
    <xf numFmtId="0" fontId="1" fillId="8" borderId="0" xfId="24" applyFont="1" applyFill="1" applyAlignment="1">
      <alignment horizontal="center"/>
    </xf>
    <xf numFmtId="0" fontId="264" fillId="8" borderId="0" xfId="24" applyFont="1" applyFill="1" applyAlignment="1">
      <alignment horizontal="left" vertical="center"/>
    </xf>
    <xf numFmtId="0" fontId="1" fillId="145" borderId="0" xfId="24" applyFont="1" applyFill="1"/>
    <xf numFmtId="0" fontId="1" fillId="145" borderId="0" xfId="24" applyFont="1" applyFill="1" applyAlignment="1">
      <alignment horizontal="right" vertical="center"/>
    </xf>
    <xf numFmtId="0" fontId="35" fillId="145" borderId="0" xfId="24" applyFont="1" applyFill="1" applyAlignment="1">
      <alignment horizontal="right" vertical="center"/>
    </xf>
    <xf numFmtId="0" fontId="35" fillId="145" borderId="0" xfId="24" applyFont="1" applyFill="1" applyAlignment="1">
      <alignment horizontal="left" vertical="center"/>
    </xf>
    <xf numFmtId="0" fontId="273" fillId="8" borderId="0" xfId="27" applyFont="1" applyFill="1" applyBorder="1" applyAlignment="1">
      <alignment horizontal="left" vertical="center"/>
    </xf>
    <xf numFmtId="0" fontId="4" fillId="145" borderId="0" xfId="24" applyFont="1" applyFill="1" applyAlignment="1">
      <alignment horizontal="center" vertical="center"/>
    </xf>
    <xf numFmtId="1" fontId="15" fillId="146" borderId="0" xfId="5" applyNumberFormat="1" applyFont="1" applyFill="1" applyAlignment="1">
      <alignment horizontal="center" vertical="center"/>
    </xf>
    <xf numFmtId="182" fontId="11" fillId="146" borderId="0" xfId="24" applyNumberFormat="1" applyFill="1" applyAlignment="1">
      <alignment horizontal="center" vertical="center"/>
    </xf>
    <xf numFmtId="0" fontId="11" fillId="146" borderId="0" xfId="24" applyFill="1" applyAlignment="1">
      <alignment horizontal="center" vertical="center"/>
    </xf>
    <xf numFmtId="164" fontId="11" fillId="146" borderId="0" xfId="24" applyNumberFormat="1" applyFill="1" applyAlignment="1">
      <alignment horizontal="center" vertical="center"/>
    </xf>
    <xf numFmtId="0" fontId="25" fillId="8" borderId="0" xfId="24" applyFont="1" applyFill="1"/>
    <xf numFmtId="0" fontId="8" fillId="8" borderId="0" xfId="10" applyFont="1" applyFill="1" applyAlignment="1">
      <alignment horizontal="left" vertical="center"/>
    </xf>
    <xf numFmtId="0" fontId="27" fillId="8" borderId="0" xfId="24" applyFont="1" applyFill="1" applyAlignment="1">
      <alignment vertical="center"/>
    </xf>
    <xf numFmtId="164" fontId="36" fillId="147" borderId="0" xfId="12" applyNumberFormat="1" applyFont="1" applyFill="1" applyAlignment="1" applyProtection="1">
      <alignment horizontal="center" vertical="center"/>
      <protection locked="0"/>
    </xf>
    <xf numFmtId="164" fontId="269" fillId="24" borderId="0" xfId="12" applyNumberFormat="1" applyFont="1" applyFill="1" applyAlignment="1" applyProtection="1">
      <alignment horizontal="right" vertical="center"/>
      <protection locked="0"/>
    </xf>
    <xf numFmtId="0" fontId="268" fillId="24" borderId="0" xfId="12" applyFont="1" applyFill="1" applyAlignment="1" applyProtection="1">
      <alignment horizontal="center" vertical="center"/>
      <protection locked="0"/>
    </xf>
    <xf numFmtId="0" fontId="244" fillId="0" borderId="0" xfId="24" applyFont="1" applyAlignment="1">
      <alignment vertical="center"/>
    </xf>
    <xf numFmtId="0" fontId="107" fillId="8" borderId="0" xfId="12" applyFont="1" applyFill="1" applyAlignment="1" applyProtection="1">
      <alignment horizontal="right" vertical="center"/>
      <protection locked="0"/>
    </xf>
    <xf numFmtId="1" fontId="36" fillId="149" borderId="0" xfId="2" applyNumberFormat="1" applyFont="1" applyFill="1" applyAlignment="1">
      <alignment horizontal="center" vertical="center"/>
    </xf>
    <xf numFmtId="180" fontId="10" fillId="22" borderId="0" xfId="2" applyNumberFormat="1" applyFont="1" applyFill="1" applyAlignment="1">
      <alignment vertical="center"/>
    </xf>
    <xf numFmtId="197" fontId="17" fillId="24" borderId="0" xfId="12" applyNumberFormat="1" applyFont="1" applyFill="1" applyAlignment="1" applyProtection="1">
      <alignment horizontal="center" vertical="center"/>
      <protection locked="0"/>
    </xf>
    <xf numFmtId="0" fontId="97" fillId="8" borderId="0" xfId="24" applyFont="1" applyFill="1" applyAlignment="1">
      <alignment vertical="center"/>
    </xf>
    <xf numFmtId="0" fontId="25" fillId="5" borderId="0" xfId="2" applyFont="1" applyFill="1" applyAlignment="1">
      <alignment horizontal="right" vertical="center"/>
    </xf>
    <xf numFmtId="0" fontId="107" fillId="8" borderId="0" xfId="12" applyFont="1" applyFill="1" applyAlignment="1" applyProtection="1">
      <alignment horizontal="left" vertical="center"/>
      <protection locked="0"/>
    </xf>
    <xf numFmtId="0" fontId="8" fillId="24" borderId="0" xfId="12" applyFont="1" applyFill="1" applyAlignment="1" applyProtection="1">
      <alignment horizontal="right" vertical="center"/>
      <protection locked="0"/>
    </xf>
    <xf numFmtId="164" fontId="36" fillId="73" borderId="0" xfId="12" applyNumberFormat="1" applyFont="1" applyFill="1" applyAlignment="1" applyProtection="1">
      <alignment horizontal="center" vertical="center"/>
      <protection locked="0"/>
    </xf>
    <xf numFmtId="0" fontId="34" fillId="8" borderId="0" xfId="11" applyFill="1" applyBorder="1" applyAlignment="1">
      <alignment horizontal="center" vertical="center"/>
    </xf>
    <xf numFmtId="0" fontId="19" fillId="73" borderId="0" xfId="12" applyFont="1" applyFill="1" applyAlignment="1" applyProtection="1">
      <alignment horizontal="center" vertical="center"/>
      <protection locked="0"/>
    </xf>
    <xf numFmtId="0" fontId="277" fillId="8" borderId="0" xfId="24" applyFont="1" applyFill="1" applyAlignment="1">
      <alignment horizontal="right" vertical="top"/>
    </xf>
    <xf numFmtId="1" fontId="36" fillId="150" borderId="0" xfId="2" applyNumberFormat="1" applyFont="1" applyFill="1" applyAlignment="1">
      <alignment horizontal="center" vertical="center"/>
    </xf>
    <xf numFmtId="180" fontId="277" fillId="22" borderId="0" xfId="2" applyNumberFormat="1" applyFont="1" applyFill="1" applyAlignment="1">
      <alignment vertical="center"/>
    </xf>
    <xf numFmtId="0" fontId="25" fillId="8" borderId="0" xfId="1" applyFont="1" applyFill="1" applyAlignment="1">
      <alignment vertical="center"/>
    </xf>
    <xf numFmtId="0" fontId="34" fillId="8" borderId="301" xfId="11" applyFill="1" applyBorder="1" applyAlignment="1">
      <alignment vertical="center"/>
    </xf>
    <xf numFmtId="0" fontId="34" fillId="8" borderId="302" xfId="11" applyFill="1" applyBorder="1" applyAlignment="1">
      <alignment vertical="center"/>
    </xf>
    <xf numFmtId="0" fontId="124" fillId="8" borderId="0" xfId="8" applyFont="1" applyFill="1" applyAlignment="1" applyProtection="1">
      <alignment horizontal="left" vertical="center"/>
      <protection locked="0"/>
    </xf>
    <xf numFmtId="0" fontId="124" fillId="8" borderId="299" xfId="8" applyFont="1" applyFill="1" applyBorder="1" applyAlignment="1" applyProtection="1">
      <alignment horizontal="right" vertical="center"/>
      <protection locked="0"/>
    </xf>
    <xf numFmtId="0" fontId="25" fillId="8" borderId="0" xfId="2" applyFont="1" applyFill="1" applyProtection="1">
      <protection hidden="1"/>
    </xf>
    <xf numFmtId="0" fontId="124" fillId="8" borderId="0" xfId="8" applyFont="1" applyFill="1" applyAlignment="1" applyProtection="1">
      <alignment horizontal="right" vertical="center"/>
      <protection locked="0"/>
    </xf>
    <xf numFmtId="0" fontId="125" fillId="8" borderId="0" xfId="8" applyFont="1" applyFill="1" applyAlignment="1" applyProtection="1">
      <alignment horizontal="right" vertical="center"/>
      <protection locked="0"/>
    </xf>
    <xf numFmtId="0" fontId="288" fillId="8" borderId="0" xfId="8" applyFont="1" applyFill="1" applyAlignment="1" applyProtection="1">
      <alignment horizontal="left" vertical="center"/>
      <protection locked="0"/>
    </xf>
    <xf numFmtId="0" fontId="288" fillId="8" borderId="0" xfId="8" applyFont="1" applyFill="1" applyAlignment="1" applyProtection="1">
      <alignment horizontal="right" vertical="center"/>
      <protection locked="0"/>
    </xf>
    <xf numFmtId="0" fontId="15" fillId="8" borderId="0" xfId="8" applyFont="1" applyFill="1" applyAlignment="1" applyProtection="1">
      <alignment horizontal="left" vertical="center"/>
      <protection locked="0"/>
    </xf>
    <xf numFmtId="0" fontId="15" fillId="8" borderId="0" xfId="8" applyFont="1" applyFill="1" applyAlignment="1" applyProtection="1">
      <alignment horizontal="right" vertical="center"/>
      <protection locked="0"/>
    </xf>
    <xf numFmtId="0" fontId="25" fillId="8" borderId="0" xfId="8" applyFont="1" applyFill="1" applyAlignment="1" applyProtection="1">
      <alignment horizontal="right" vertical="center"/>
      <protection locked="0"/>
    </xf>
    <xf numFmtId="0" fontId="17" fillId="8" borderId="0" xfId="8" applyFont="1" applyFill="1" applyAlignment="1" applyProtection="1">
      <alignment horizontal="right" vertical="center"/>
      <protection locked="0"/>
    </xf>
    <xf numFmtId="0" fontId="25" fillId="6" borderId="301" xfId="8" applyFont="1" applyFill="1" applyBorder="1" applyAlignment="1" applyProtection="1">
      <alignment horizontal="left" vertical="center"/>
      <protection locked="0"/>
    </xf>
    <xf numFmtId="0" fontId="25" fillId="6" borderId="301" xfId="8" applyFont="1" applyFill="1" applyBorder="1" applyAlignment="1" applyProtection="1">
      <alignment horizontal="right" vertical="center"/>
      <protection locked="0"/>
    </xf>
    <xf numFmtId="175" fontId="17" fillId="6" borderId="301" xfId="8" applyNumberFormat="1" applyFont="1" applyFill="1" applyBorder="1" applyAlignment="1" applyProtection="1">
      <alignment horizontal="center" vertical="center"/>
      <protection locked="0"/>
    </xf>
    <xf numFmtId="0" fontId="25" fillId="6" borderId="301" xfId="2" applyFont="1" applyFill="1" applyBorder="1" applyProtection="1">
      <protection hidden="1"/>
    </xf>
    <xf numFmtId="0" fontId="17" fillId="6" borderId="301" xfId="8" applyFont="1" applyFill="1" applyBorder="1" applyAlignment="1" applyProtection="1">
      <alignment horizontal="right" vertical="center"/>
      <protection locked="0"/>
    </xf>
    <xf numFmtId="176" fontId="17" fillId="6" borderId="301" xfId="8" applyNumberFormat="1" applyFont="1" applyFill="1" applyBorder="1" applyAlignment="1" applyProtection="1">
      <alignment horizontal="center" vertical="center"/>
      <protection locked="0"/>
    </xf>
    <xf numFmtId="176" fontId="17" fillId="6" borderId="302" xfId="8" applyNumberFormat="1" applyFont="1" applyFill="1" applyBorder="1" applyAlignment="1" applyProtection="1">
      <alignment horizontal="center" vertical="center"/>
      <protection locked="0"/>
    </xf>
    <xf numFmtId="0" fontId="125" fillId="8" borderId="0" xfId="8" applyFont="1" applyFill="1" applyAlignment="1" applyProtection="1">
      <alignment horizontal="left" vertical="center"/>
      <protection locked="0"/>
    </xf>
    <xf numFmtId="0" fontId="17" fillId="8" borderId="268" xfId="8" applyFont="1" applyFill="1" applyBorder="1" applyAlignment="1" applyProtection="1">
      <alignment horizontal="left" vertical="center"/>
      <protection locked="0"/>
    </xf>
    <xf numFmtId="0" fontId="17" fillId="8" borderId="268" xfId="8" applyFont="1" applyFill="1" applyBorder="1" applyAlignment="1" applyProtection="1">
      <alignment horizontal="right" vertical="center"/>
      <protection locked="0"/>
    </xf>
    <xf numFmtId="0" fontId="25" fillId="8" borderId="268" xfId="8" applyFont="1" applyFill="1" applyBorder="1" applyAlignment="1" applyProtection="1">
      <alignment horizontal="right" vertical="center"/>
      <protection locked="0"/>
    </xf>
    <xf numFmtId="0" fontId="95" fillId="0" borderId="10" xfId="19" applyFont="1" applyBorder="1" applyAlignment="1">
      <alignment vertical="center"/>
    </xf>
    <xf numFmtId="0" fontId="1" fillId="6" borderId="267" xfId="8" applyFill="1" applyBorder="1" applyAlignment="1">
      <alignment horizontal="center" vertical="center"/>
    </xf>
    <xf numFmtId="0" fontId="1" fillId="0" borderId="267" xfId="0" applyFont="1" applyBorder="1"/>
    <xf numFmtId="0" fontId="1" fillId="8" borderId="267" xfId="0" applyFont="1" applyFill="1" applyBorder="1"/>
    <xf numFmtId="0" fontId="52" fillId="8" borderId="267" xfId="2" applyFont="1" applyFill="1" applyBorder="1" applyAlignment="1">
      <alignment horizontal="center" vertical="center"/>
    </xf>
    <xf numFmtId="0" fontId="52" fillId="8" borderId="270" xfId="2" applyFont="1" applyFill="1" applyBorder="1" applyAlignment="1">
      <alignment horizontal="center" vertical="center"/>
    </xf>
    <xf numFmtId="0" fontId="291" fillId="77" borderId="267" xfId="8" applyFont="1" applyFill="1" applyBorder="1" applyAlignment="1" applyProtection="1">
      <alignment horizontal="right" vertical="center"/>
      <protection locked="0"/>
    </xf>
    <xf numFmtId="0" fontId="1" fillId="8" borderId="184" xfId="0" applyFont="1" applyFill="1" applyBorder="1"/>
    <xf numFmtId="0" fontId="291" fillId="8" borderId="267" xfId="8" applyFont="1" applyFill="1" applyBorder="1" applyAlignment="1" applyProtection="1">
      <alignment horizontal="right" vertical="center"/>
      <protection locked="0"/>
    </xf>
    <xf numFmtId="0" fontId="52" fillId="8" borderId="184" xfId="2" applyFont="1" applyFill="1" applyBorder="1" applyAlignment="1">
      <alignment horizontal="center" vertical="center"/>
    </xf>
    <xf numFmtId="199" fontId="291" fillId="93" borderId="270" xfId="8" applyNumberFormat="1" applyFont="1" applyFill="1" applyBorder="1" applyAlignment="1" applyProtection="1">
      <alignment horizontal="center" vertical="center"/>
      <protection locked="0"/>
    </xf>
    <xf numFmtId="0" fontId="45" fillId="77" borderId="0" xfId="8" applyFont="1" applyFill="1" applyAlignment="1" applyProtection="1">
      <alignment horizontal="right" vertical="center"/>
      <protection locked="0"/>
    </xf>
    <xf numFmtId="0" fontId="45" fillId="8" borderId="0" xfId="8" applyFont="1" applyFill="1" applyAlignment="1" applyProtection="1">
      <alignment horizontal="right" vertical="center"/>
      <protection locked="0"/>
    </xf>
    <xf numFmtId="0" fontId="15" fillId="77" borderId="0" xfId="8" applyFont="1" applyFill="1" applyAlignment="1" applyProtection="1">
      <alignment horizontal="right" vertical="center"/>
      <protection locked="0"/>
    </xf>
    <xf numFmtId="0" fontId="1" fillId="8" borderId="268" xfId="0" applyFont="1" applyFill="1" applyBorder="1"/>
    <xf numFmtId="0" fontId="15" fillId="77" borderId="268" xfId="8" applyFont="1" applyFill="1" applyBorder="1" applyAlignment="1" applyProtection="1">
      <alignment horizontal="right" vertical="center"/>
      <protection locked="0"/>
    </xf>
    <xf numFmtId="0" fontId="40" fillId="77" borderId="267" xfId="8" applyFont="1" applyFill="1" applyBorder="1" applyAlignment="1" applyProtection="1">
      <alignment horizontal="right" vertical="center"/>
      <protection locked="0"/>
    </xf>
    <xf numFmtId="199" fontId="40" fillId="93" borderId="196" xfId="8" applyNumberFormat="1" applyFont="1" applyFill="1" applyBorder="1" applyAlignment="1" applyProtection="1">
      <alignment horizontal="center" vertical="center"/>
      <protection locked="0"/>
    </xf>
    <xf numFmtId="199" fontId="40" fillId="93" borderId="270" xfId="8" applyNumberFormat="1" applyFont="1" applyFill="1" applyBorder="1" applyAlignment="1" applyProtection="1">
      <alignment horizontal="center" vertical="center"/>
      <protection locked="0"/>
    </xf>
    <xf numFmtId="2" fontId="17" fillId="155" borderId="304" xfId="8" applyNumberFormat="1" applyFont="1" applyFill="1" applyBorder="1" applyAlignment="1" applyProtection="1">
      <alignment horizontal="center" vertical="center" wrapText="1"/>
      <protection locked="0"/>
    </xf>
    <xf numFmtId="0" fontId="1" fillId="6" borderId="0" xfId="8" applyFill="1"/>
    <xf numFmtId="169" fontId="8" fillId="6" borderId="305" xfId="8" applyNumberFormat="1" applyFont="1" applyFill="1" applyBorder="1" applyAlignment="1">
      <alignment horizontal="center" vertical="center"/>
    </xf>
    <xf numFmtId="0" fontId="25" fillId="6" borderId="306" xfId="8" applyFont="1" applyFill="1" applyBorder="1" applyAlignment="1">
      <alignment horizontal="center" vertical="center"/>
    </xf>
    <xf numFmtId="2" fontId="8" fillId="6" borderId="307" xfId="8" applyNumberFormat="1" applyFont="1" applyFill="1" applyBorder="1" applyAlignment="1">
      <alignment horizontal="center" vertical="center"/>
    </xf>
    <xf numFmtId="0" fontId="33" fillId="77" borderId="0" xfId="8" applyFont="1" applyFill="1" applyAlignment="1" applyProtection="1">
      <alignment horizontal="right" vertical="center"/>
      <protection locked="0"/>
    </xf>
    <xf numFmtId="0" fontId="10" fillId="6" borderId="0" xfId="5" applyFont="1" applyFill="1" applyAlignment="1">
      <alignment horizontal="centerContinuous" vertical="center"/>
    </xf>
    <xf numFmtId="0" fontId="1" fillId="156" borderId="0" xfId="8" applyFill="1" applyAlignment="1">
      <alignment horizontal="centerContinuous" vertical="center" wrapText="1"/>
    </xf>
    <xf numFmtId="0" fontId="8" fillId="156" borderId="0" xfId="5" applyFont="1" applyFill="1" applyAlignment="1">
      <alignment horizontal="right" vertical="center"/>
    </xf>
    <xf numFmtId="164" fontId="124" fillId="21" borderId="308" xfId="5" applyNumberFormat="1" applyFont="1" applyFill="1" applyBorder="1" applyAlignment="1">
      <alignment horizontal="center" vertical="center"/>
    </xf>
    <xf numFmtId="0" fontId="45" fillId="93" borderId="0" xfId="5" applyFont="1" applyFill="1" applyAlignment="1">
      <alignment horizontal="left" vertical="center"/>
    </xf>
    <xf numFmtId="177" fontId="10" fillId="6" borderId="309" xfId="8" applyNumberFormat="1" applyFont="1" applyFill="1" applyBorder="1" applyAlignment="1" applyProtection="1">
      <alignment horizontal="center" vertical="center"/>
      <protection locked="0"/>
    </xf>
    <xf numFmtId="166" fontId="257" fillId="21" borderId="0" xfId="8" applyNumberFormat="1" applyFont="1" applyFill="1" applyAlignment="1" applyProtection="1">
      <alignment horizontal="center" vertical="center"/>
      <protection locked="0"/>
    </xf>
    <xf numFmtId="177" fontId="10" fillId="6" borderId="0" xfId="8" applyNumberFormat="1" applyFont="1" applyFill="1" applyAlignment="1" applyProtection="1">
      <alignment horizontal="center" vertical="center"/>
      <protection locked="0"/>
    </xf>
    <xf numFmtId="166" fontId="257" fillId="93" borderId="0" xfId="8" applyNumberFormat="1" applyFont="1" applyFill="1" applyAlignment="1" applyProtection="1">
      <alignment horizontal="center" vertical="center"/>
      <protection locked="0"/>
    </xf>
    <xf numFmtId="0" fontId="4" fillId="8" borderId="0" xfId="8" applyFont="1" applyFill="1" applyAlignment="1">
      <alignment horizontal="left"/>
    </xf>
    <xf numFmtId="202" fontId="28" fillId="8" borderId="0" xfId="2" applyNumberFormat="1" applyFont="1" applyFill="1" applyAlignment="1" applyProtection="1">
      <alignment horizontal="center" vertical="center"/>
      <protection hidden="1"/>
    </xf>
    <xf numFmtId="179" fontId="20" fillId="8" borderId="0" xfId="2" applyNumberFormat="1" applyFont="1" applyFill="1" applyAlignment="1" applyProtection="1">
      <alignment horizontal="center" vertical="center"/>
      <protection hidden="1"/>
    </xf>
    <xf numFmtId="0" fontId="45" fillId="93" borderId="268" xfId="5" applyFont="1" applyFill="1" applyBorder="1" applyAlignment="1">
      <alignment horizontal="left" vertical="center"/>
    </xf>
    <xf numFmtId="177" fontId="10" fillId="6" borderId="268" xfId="8" applyNumberFormat="1" applyFont="1" applyFill="1" applyBorder="1" applyAlignment="1" applyProtection="1">
      <alignment horizontal="center" vertical="center"/>
      <protection locked="0"/>
    </xf>
    <xf numFmtId="166" fontId="257" fillId="93" borderId="268" xfId="8" applyNumberFormat="1" applyFont="1" applyFill="1" applyBorder="1" applyAlignment="1" applyProtection="1">
      <alignment horizontal="center" vertical="center"/>
      <protection locked="0"/>
    </xf>
    <xf numFmtId="0" fontId="15" fillId="8" borderId="0" xfId="2" applyFont="1" applyFill="1" applyAlignment="1">
      <alignment horizontal="left" vertical="center"/>
    </xf>
    <xf numFmtId="0" fontId="1" fillId="8" borderId="0" xfId="8" applyFill="1"/>
    <xf numFmtId="0" fontId="3" fillId="8" borderId="0" xfId="8" applyFont="1" applyFill="1"/>
    <xf numFmtId="0" fontId="70" fillId="8" borderId="0" xfId="2" applyFont="1" applyFill="1" applyAlignment="1">
      <alignment horizontal="center" vertical="center" wrapText="1"/>
    </xf>
    <xf numFmtId="0" fontId="12" fillId="8" borderId="217" xfId="1" applyFont="1" applyFill="1" applyBorder="1" applyAlignment="1">
      <alignment horizontal="center" vertical="center"/>
    </xf>
    <xf numFmtId="0" fontId="12" fillId="8" borderId="268" xfId="1" applyFont="1" applyFill="1" applyBorder="1" applyAlignment="1">
      <alignment horizontal="center" vertical="center"/>
    </xf>
    <xf numFmtId="0" fontId="0" fillId="8" borderId="268" xfId="0" applyFill="1" applyBorder="1" applyAlignment="1">
      <alignment horizontal="center" vertical="center"/>
    </xf>
    <xf numFmtId="0" fontId="95" fillId="8" borderId="0" xfId="24" applyFont="1" applyFill="1"/>
    <xf numFmtId="0" fontId="15" fillId="8" borderId="0" xfId="2" applyFont="1" applyFill="1" applyAlignment="1" applyProtection="1">
      <alignment vertical="center"/>
      <protection locked="0"/>
    </xf>
    <xf numFmtId="0" fontId="13" fillId="143" borderId="0" xfId="2" applyFont="1" applyFill="1" applyAlignment="1" applyProtection="1">
      <alignment vertical="center"/>
      <protection locked="0"/>
    </xf>
    <xf numFmtId="0" fontId="201" fillId="9" borderId="0" xfId="11" applyFont="1" applyFill="1" applyBorder="1" applyAlignment="1">
      <alignment horizontal="left" vertical="center"/>
    </xf>
    <xf numFmtId="0" fontId="32" fillId="75" borderId="0" xfId="2" applyFont="1" applyFill="1" applyAlignment="1" applyProtection="1">
      <alignment horizontal="left" vertical="center"/>
      <protection hidden="1"/>
    </xf>
    <xf numFmtId="0" fontId="32" fillId="75" borderId="0" xfId="24" applyFont="1" applyFill="1" applyAlignment="1">
      <alignment horizontal="left" vertical="center"/>
    </xf>
    <xf numFmtId="0" fontId="13" fillId="9" borderId="0" xfId="1" applyFont="1" applyFill="1" applyAlignment="1">
      <alignment vertical="center"/>
    </xf>
    <xf numFmtId="0" fontId="355" fillId="51" borderId="0" xfId="2" applyFont="1" applyFill="1" applyAlignment="1" applyProtection="1">
      <alignment horizontal="left" vertical="center"/>
      <protection locked="0"/>
    </xf>
    <xf numFmtId="0" fontId="355" fillId="51" borderId="7" xfId="2" applyFont="1" applyFill="1" applyBorder="1" applyAlignment="1" applyProtection="1">
      <alignment horizontal="left" vertical="center"/>
      <protection locked="0"/>
    </xf>
    <xf numFmtId="0" fontId="355" fillId="51" borderId="0" xfId="2" applyFont="1" applyFill="1" applyAlignment="1" applyProtection="1">
      <alignment horizontal="right" vertical="center"/>
      <protection locked="0"/>
    </xf>
    <xf numFmtId="0" fontId="68" fillId="15" borderId="0" xfId="2" applyFont="1" applyFill="1" applyAlignment="1">
      <alignment vertical="center" wrapText="1"/>
    </xf>
    <xf numFmtId="0" fontId="68" fillId="15" borderId="31" xfId="2" applyFont="1" applyFill="1" applyBorder="1" applyAlignment="1">
      <alignment vertical="center" wrapText="1"/>
    </xf>
    <xf numFmtId="0" fontId="68" fillId="15" borderId="33" xfId="2" applyFont="1" applyFill="1" applyBorder="1" applyAlignment="1">
      <alignment vertical="center" wrapText="1"/>
    </xf>
    <xf numFmtId="0" fontId="68" fillId="15" borderId="203" xfId="2" applyFont="1" applyFill="1" applyBorder="1" applyAlignment="1">
      <alignment vertical="center" wrapText="1"/>
    </xf>
    <xf numFmtId="0" fontId="49" fillId="8" borderId="177" xfId="2" applyFont="1" applyFill="1" applyBorder="1" applyAlignment="1">
      <alignment horizontal="center" vertical="center"/>
    </xf>
    <xf numFmtId="0" fontId="0" fillId="0" borderId="199" xfId="0" applyBorder="1"/>
    <xf numFmtId="0" fontId="5" fillId="11" borderId="10" xfId="0" applyFont="1" applyFill="1" applyBorder="1"/>
    <xf numFmtId="0" fontId="0" fillId="11" borderId="0" xfId="0" applyFill="1"/>
    <xf numFmtId="0" fontId="274" fillId="0" borderId="0" xfId="0" applyFont="1"/>
    <xf numFmtId="0" fontId="274" fillId="8" borderId="0" xfId="0" applyFont="1" applyFill="1"/>
    <xf numFmtId="0" fontId="119" fillId="8" borderId="0" xfId="0" applyFont="1" applyFill="1"/>
    <xf numFmtId="0" fontId="94" fillId="8" borderId="0" xfId="0" applyFont="1" applyFill="1"/>
    <xf numFmtId="0" fontId="232" fillId="75" borderId="0" xfId="2" applyFont="1" applyFill="1" applyAlignment="1">
      <alignment vertical="center"/>
    </xf>
    <xf numFmtId="0" fontId="369" fillId="75" borderId="0" xfId="2" applyFont="1" applyFill="1" applyAlignment="1">
      <alignment vertical="center"/>
    </xf>
    <xf numFmtId="0" fontId="17" fillId="33" borderId="136" xfId="1" applyFont="1" applyFill="1" applyBorder="1" applyAlignment="1">
      <alignment horizontal="left" vertical="center"/>
    </xf>
    <xf numFmtId="0" fontId="49" fillId="8" borderId="18" xfId="2" applyFont="1" applyFill="1" applyBorder="1" applyAlignment="1">
      <alignment horizontal="center" vertical="center"/>
    </xf>
    <xf numFmtId="0" fontId="49" fillId="8" borderId="31" xfId="2" applyFont="1" applyFill="1" applyBorder="1" applyAlignment="1">
      <alignment horizontal="center" vertical="center"/>
    </xf>
    <xf numFmtId="1" fontId="10" fillId="6" borderId="33" xfId="2" applyNumberFormat="1" applyFont="1" applyFill="1" applyBorder="1" applyAlignment="1" applyProtection="1">
      <alignment vertical="center" wrapText="1"/>
      <protection hidden="1"/>
    </xf>
    <xf numFmtId="1" fontId="10" fillId="6" borderId="0" xfId="2" applyNumberFormat="1" applyFont="1" applyFill="1" applyAlignment="1" applyProtection="1">
      <alignment vertical="center" wrapText="1"/>
      <protection hidden="1"/>
    </xf>
    <xf numFmtId="0" fontId="65" fillId="20" borderId="146" xfId="7" applyFont="1" applyFill="1" applyBorder="1" applyAlignment="1">
      <alignment horizontal="center" vertical="center"/>
    </xf>
    <xf numFmtId="0" fontId="11" fillId="8" borderId="0" xfId="0" applyFont="1" applyFill="1"/>
    <xf numFmtId="0" fontId="243" fillId="8" borderId="0" xfId="0" applyFont="1" applyFill="1" applyAlignment="1">
      <alignment horizontal="center" vertical="center"/>
    </xf>
    <xf numFmtId="0" fontId="32" fillId="8" borderId="0" xfId="4" applyFont="1" applyFill="1" applyAlignment="1">
      <alignment horizontal="center" vertical="center"/>
    </xf>
    <xf numFmtId="203" fontId="20" fillId="8" borderId="0" xfId="2" applyNumberFormat="1" applyFont="1" applyFill="1" applyAlignment="1" applyProtection="1">
      <alignment horizontal="right" vertical="center"/>
      <protection hidden="1"/>
    </xf>
    <xf numFmtId="0" fontId="349" fillId="164" borderId="0" xfId="5" applyFont="1" applyFill="1" applyAlignment="1">
      <alignment horizontal="center" vertical="center"/>
    </xf>
    <xf numFmtId="0" fontId="25" fillId="57" borderId="311" xfId="2" applyFont="1" applyFill="1" applyBorder="1" applyAlignment="1" applyProtection="1">
      <alignment horizontal="center" vertical="center"/>
      <protection hidden="1"/>
    </xf>
    <xf numFmtId="0" fontId="73" fillId="18" borderId="294" xfId="2" applyFont="1" applyFill="1" applyBorder="1" applyAlignment="1" applyProtection="1">
      <alignment horizontal="center" vertical="center"/>
      <protection hidden="1"/>
    </xf>
    <xf numFmtId="0" fontId="76" fillId="8" borderId="306" xfId="2" applyFont="1" applyFill="1" applyBorder="1" applyAlignment="1" applyProtection="1">
      <alignment vertical="center"/>
      <protection hidden="1"/>
    </xf>
    <xf numFmtId="0" fontId="30" fillId="8" borderId="0" xfId="2" applyFont="1" applyFill="1" applyAlignment="1" applyProtection="1">
      <alignment horizontal="left" vertical="center"/>
      <protection locked="0"/>
    </xf>
    <xf numFmtId="164" fontId="18" fillId="16" borderId="312" xfId="2" applyNumberFormat="1" applyFont="1" applyFill="1" applyBorder="1" applyAlignment="1">
      <alignment horizontal="center" vertical="center"/>
    </xf>
    <xf numFmtId="0" fontId="14" fillId="18" borderId="7" xfId="2" applyFont="1" applyFill="1" applyBorder="1" applyAlignment="1" applyProtection="1">
      <alignment vertical="center"/>
      <protection hidden="1"/>
    </xf>
    <xf numFmtId="0" fontId="14" fillId="18" borderId="205" xfId="2" applyFont="1" applyFill="1" applyBorder="1" applyAlignment="1" applyProtection="1">
      <alignment vertical="center"/>
      <protection hidden="1"/>
    </xf>
    <xf numFmtId="0" fontId="43" fillId="28" borderId="7" xfId="3" applyFont="1" applyFill="1" applyBorder="1" applyAlignment="1">
      <alignment horizontal="left" vertical="center"/>
    </xf>
    <xf numFmtId="0" fontId="43" fillId="28" borderId="7" xfId="3" applyFont="1" applyFill="1" applyBorder="1" applyAlignment="1">
      <alignment horizontal="center" vertical="center"/>
    </xf>
    <xf numFmtId="0" fontId="43" fillId="28" borderId="7" xfId="3" applyFont="1" applyFill="1" applyBorder="1" applyAlignment="1">
      <alignment horizontal="right" vertical="center"/>
    </xf>
    <xf numFmtId="0" fontId="28" fillId="28" borderId="214" xfId="2" applyFont="1" applyFill="1" applyBorder="1" applyAlignment="1" applyProtection="1">
      <alignment vertical="center"/>
      <protection hidden="1"/>
    </xf>
    <xf numFmtId="0" fontId="10" fillId="28" borderId="7" xfId="2" applyFont="1" applyFill="1" applyBorder="1" applyAlignment="1" applyProtection="1">
      <alignment vertical="center"/>
      <protection hidden="1"/>
    </xf>
    <xf numFmtId="0" fontId="68" fillId="2023" borderId="146" xfId="5" applyFont="1" applyFill="1" applyBorder="1" applyAlignment="1">
      <alignment horizontal="left" vertical="center"/>
    </xf>
    <xf numFmtId="164" fontId="14" fillId="2023" borderId="146" xfId="10" applyNumberFormat="1" applyFont="1" applyFill="1" applyBorder="1" applyAlignment="1">
      <alignment horizontal="center" vertical="center"/>
    </xf>
    <xf numFmtId="0" fontId="14" fillId="2023" borderId="146" xfId="5" quotePrefix="1" applyFont="1" applyFill="1" applyBorder="1" applyAlignment="1">
      <alignment horizontal="left" vertical="center"/>
    </xf>
    <xf numFmtId="165" fontId="14" fillId="2023" borderId="146" xfId="5" applyNumberFormat="1" applyFont="1" applyFill="1" applyBorder="1" applyAlignment="1">
      <alignment horizontal="left" vertical="center"/>
    </xf>
    <xf numFmtId="165" fontId="68" fillId="2023" borderId="146" xfId="5" applyNumberFormat="1" applyFont="1" applyFill="1" applyBorder="1" applyAlignment="1">
      <alignment horizontal="right" vertical="center" wrapText="1"/>
    </xf>
    <xf numFmtId="164" fontId="10" fillId="2023" borderId="146" xfId="10" applyNumberFormat="1" applyFont="1" applyFill="1" applyBorder="1" applyAlignment="1">
      <alignment horizontal="center" vertical="center"/>
    </xf>
    <xf numFmtId="0" fontId="13" fillId="2023" borderId="146" xfId="5" applyFont="1" applyFill="1" applyBorder="1" applyAlignment="1">
      <alignment horizontal="left" vertical="center"/>
    </xf>
    <xf numFmtId="0" fontId="75" fillId="2023" borderId="146" xfId="5" applyFont="1" applyFill="1" applyBorder="1" applyAlignment="1">
      <alignment horizontal="left" vertical="center"/>
    </xf>
    <xf numFmtId="0" fontId="7" fillId="2023" borderId="7" xfId="4" applyFont="1" applyFill="1" applyBorder="1" applyAlignment="1">
      <alignment vertical="center"/>
    </xf>
    <xf numFmtId="0" fontId="18" fillId="2023" borderId="7" xfId="2" applyFont="1" applyFill="1" applyBorder="1" applyAlignment="1" applyProtection="1">
      <alignment vertical="center"/>
      <protection hidden="1"/>
    </xf>
    <xf numFmtId="0" fontId="14" fillId="2023" borderId="7" xfId="2" applyFont="1" applyFill="1" applyBorder="1" applyAlignment="1" applyProtection="1">
      <alignment vertical="center"/>
      <protection hidden="1"/>
    </xf>
    <xf numFmtId="0" fontId="10" fillId="2023" borderId="7" xfId="2" applyFont="1" applyFill="1" applyBorder="1" applyAlignment="1" applyProtection="1">
      <alignment vertical="center"/>
      <protection hidden="1"/>
    </xf>
    <xf numFmtId="0" fontId="10" fillId="2023" borderId="205" xfId="2" applyFont="1" applyFill="1" applyBorder="1" applyAlignment="1" applyProtection="1">
      <alignment vertical="center"/>
      <protection hidden="1"/>
    </xf>
    <xf numFmtId="0" fontId="32" fillId="2023" borderId="34" xfId="4" applyFont="1" applyFill="1" applyBorder="1" applyAlignment="1">
      <alignment horizontal="center" vertical="center"/>
    </xf>
    <xf numFmtId="0" fontId="10" fillId="7" borderId="0" xfId="4" applyFont="1" applyFill="1" applyAlignment="1">
      <alignment horizontal="center" vertical="center"/>
    </xf>
    <xf numFmtId="0" fontId="118" fillId="2024" borderId="149" xfId="5" applyFont="1" applyFill="1" applyBorder="1" applyAlignment="1">
      <alignment horizontal="left" vertical="center" wrapText="1"/>
    </xf>
    <xf numFmtId="0" fontId="118" fillId="2024" borderId="0" xfId="5" applyFont="1" applyFill="1" applyAlignment="1">
      <alignment horizontal="left" vertical="center" wrapText="1"/>
    </xf>
    <xf numFmtId="2" fontId="32" fillId="2024" borderId="0" xfId="5" applyNumberFormat="1" applyFont="1" applyFill="1" applyAlignment="1">
      <alignment horizontal="center" vertical="center"/>
    </xf>
    <xf numFmtId="0" fontId="118" fillId="2024" borderId="0" xfId="5" applyFont="1" applyFill="1" applyAlignment="1">
      <alignment horizontal="left" vertical="center"/>
    </xf>
    <xf numFmtId="164" fontId="105" fillId="2024" borderId="0" xfId="10" applyNumberFormat="1" applyFont="1" applyFill="1" applyAlignment="1">
      <alignment vertical="center"/>
    </xf>
    <xf numFmtId="0" fontId="105" fillId="2024" borderId="0" xfId="5" applyFont="1" applyFill="1" applyAlignment="1">
      <alignment horizontal="left" vertical="center"/>
    </xf>
    <xf numFmtId="0" fontId="12" fillId="21" borderId="10" xfId="1" applyFont="1" applyFill="1" applyBorder="1" applyAlignment="1">
      <alignment horizontal="center" vertical="center"/>
    </xf>
    <xf numFmtId="0" fontId="370" fillId="21" borderId="0" xfId="1" applyFont="1" applyFill="1" applyAlignment="1">
      <alignment horizontal="left" vertical="center"/>
    </xf>
    <xf numFmtId="0" fontId="75" fillId="21" borderId="0" xfId="1" applyFont="1" applyFill="1" applyAlignment="1">
      <alignment horizontal="left" vertical="center"/>
    </xf>
    <xf numFmtId="0" fontId="371" fillId="21" borderId="0" xfId="1" applyFont="1" applyFill="1" applyAlignment="1">
      <alignment horizontal="left" vertical="center"/>
    </xf>
    <xf numFmtId="0" fontId="372" fillId="21" borderId="0" xfId="1" applyFont="1" applyFill="1" applyAlignment="1">
      <alignment horizontal="left" vertical="center"/>
    </xf>
    <xf numFmtId="0" fontId="373" fillId="21" borderId="0" xfId="1" applyFont="1" applyFill="1" applyAlignment="1">
      <alignment horizontal="center" vertical="center"/>
    </xf>
    <xf numFmtId="0" fontId="374" fillId="21" borderId="0" xfId="1" applyFont="1" applyFill="1" applyAlignment="1">
      <alignment horizontal="left" vertical="center"/>
    </xf>
    <xf numFmtId="0" fontId="375" fillId="21" borderId="0" xfId="24" applyFont="1" applyFill="1"/>
    <xf numFmtId="0" fontId="374" fillId="21" borderId="0" xfId="24" applyFont="1" applyFill="1"/>
    <xf numFmtId="0" fontId="374" fillId="21" borderId="0" xfId="0" applyFont="1" applyFill="1" applyAlignment="1">
      <alignment horizontal="center" vertical="center"/>
    </xf>
    <xf numFmtId="0" fontId="372" fillId="21" borderId="0" xfId="24" applyFont="1" applyFill="1"/>
    <xf numFmtId="0" fontId="375" fillId="21" borderId="0" xfId="24" applyFont="1" applyFill="1" applyAlignment="1">
      <alignment vertical="center"/>
    </xf>
    <xf numFmtId="0" fontId="375" fillId="21" borderId="0" xfId="24" applyFont="1" applyFill="1" applyAlignment="1">
      <alignment horizontal="right" vertical="center"/>
    </xf>
    <xf numFmtId="0" fontId="372" fillId="21" borderId="0" xfId="24" applyFont="1" applyFill="1" applyAlignment="1">
      <alignment horizontal="left"/>
    </xf>
    <xf numFmtId="0" fontId="374" fillId="21" borderId="0" xfId="24" applyFont="1" applyFill="1" applyAlignment="1">
      <alignment horizontal="center" vertical="center" wrapText="1"/>
    </xf>
    <xf numFmtId="0" fontId="372" fillId="21" borderId="0" xfId="24" applyFont="1" applyFill="1" applyAlignment="1">
      <alignment horizontal="left" vertical="center"/>
    </xf>
    <xf numFmtId="0" fontId="372" fillId="21" borderId="0" xfId="24" applyFont="1" applyFill="1" applyAlignment="1">
      <alignment horizontal="right" vertical="center"/>
    </xf>
    <xf numFmtId="0" fontId="374" fillId="21" borderId="0" xfId="24" applyFont="1" applyFill="1" applyAlignment="1">
      <alignment horizontal="center" vertical="top" wrapText="1"/>
    </xf>
    <xf numFmtId="0" fontId="374" fillId="21" borderId="0" xfId="24" applyFont="1" applyFill="1" applyAlignment="1">
      <alignment horizontal="left" vertical="top"/>
    </xf>
    <xf numFmtId="0" fontId="374" fillId="21" borderId="199" xfId="24" applyFont="1" applyFill="1" applyBorder="1" applyAlignment="1">
      <alignment horizontal="center" vertical="top" wrapText="1"/>
    </xf>
    <xf numFmtId="0" fontId="374" fillId="21" borderId="0" xfId="24" applyFont="1" applyFill="1" applyAlignment="1">
      <alignment horizontal="center" vertical="center"/>
    </xf>
    <xf numFmtId="0" fontId="372" fillId="21" borderId="199" xfId="24" applyFont="1" applyFill="1" applyBorder="1"/>
    <xf numFmtId="0" fontId="263" fillId="21" borderId="0" xfId="2" applyFont="1" applyFill="1" applyAlignment="1" applyProtection="1">
      <alignment horizontal="right" vertical="center"/>
      <protection hidden="1"/>
    </xf>
    <xf numFmtId="164" fontId="376" fillId="73" borderId="0" xfId="12" applyNumberFormat="1" applyFont="1" applyFill="1" applyAlignment="1" applyProtection="1">
      <alignment horizontal="center" vertical="center"/>
      <protection locked="0"/>
    </xf>
    <xf numFmtId="0" fontId="376" fillId="8" borderId="0" xfId="0" applyFont="1" applyFill="1" applyAlignment="1">
      <alignment horizontal="right" vertical="center"/>
    </xf>
    <xf numFmtId="0" fontId="25" fillId="146" borderId="0" xfId="2" applyFont="1" applyFill="1" applyAlignment="1">
      <alignment horizontal="right" vertical="center"/>
    </xf>
    <xf numFmtId="165" fontId="25" fillId="152" borderId="199" xfId="12" applyNumberFormat="1" applyFont="1" applyFill="1" applyBorder="1" applyAlignment="1" applyProtection="1">
      <alignment horizontal="center" vertical="center"/>
      <protection locked="0"/>
    </xf>
    <xf numFmtId="0" fontId="0" fillId="146" borderId="0" xfId="0" applyFill="1" applyAlignment="1">
      <alignment horizontal="center" vertical="center"/>
    </xf>
    <xf numFmtId="177" fontId="25" fillId="152" borderId="0" xfId="12" applyNumberFormat="1" applyFont="1" applyFill="1" applyAlignment="1" applyProtection="1">
      <alignment horizontal="center" vertical="center"/>
      <protection locked="0"/>
    </xf>
    <xf numFmtId="177" fontId="25" fillId="152" borderId="199" xfId="12" applyNumberFormat="1" applyFont="1" applyFill="1" applyBorder="1" applyAlignment="1" applyProtection="1">
      <alignment horizontal="center" vertical="center"/>
      <protection locked="0"/>
    </xf>
    <xf numFmtId="0" fontId="280" fillId="151" borderId="177" xfId="7" applyFont="1" applyFill="1" applyBorder="1" applyAlignment="1">
      <alignment vertical="center"/>
    </xf>
    <xf numFmtId="0" fontId="68" fillId="151" borderId="144" xfId="7" applyFont="1" applyFill="1" applyBorder="1" applyAlignment="1">
      <alignment horizontal="right" vertical="center"/>
    </xf>
    <xf numFmtId="0" fontId="5" fillId="151" borderId="0" xfId="24" applyFont="1" applyFill="1"/>
    <xf numFmtId="0" fontId="5" fillId="151" borderId="0" xfId="24" applyFont="1" applyFill="1" applyAlignment="1">
      <alignment horizontal="right" vertical="center"/>
    </xf>
    <xf numFmtId="0" fontId="14" fillId="151" borderId="0" xfId="24" applyFont="1" applyFill="1" applyAlignment="1">
      <alignment horizontal="right" vertical="center"/>
    </xf>
    <xf numFmtId="0" fontId="14" fillId="151" borderId="0" xfId="24" applyFont="1" applyFill="1" applyAlignment="1">
      <alignment horizontal="left" vertical="center"/>
    </xf>
    <xf numFmtId="0" fontId="14" fillId="151" borderId="199" xfId="24" applyFont="1" applyFill="1" applyBorder="1"/>
    <xf numFmtId="164" fontId="27" fillId="24" borderId="0" xfId="12" applyNumberFormat="1" applyFont="1" applyFill="1" applyAlignment="1" applyProtection="1">
      <alignment horizontal="center" vertical="center"/>
      <protection locked="0"/>
    </xf>
    <xf numFmtId="0" fontId="27" fillId="8" borderId="0" xfId="24" applyFont="1" applyFill="1"/>
    <xf numFmtId="0" fontId="281" fillId="24" borderId="0" xfId="12" applyFont="1" applyFill="1" applyAlignment="1" applyProtection="1">
      <alignment horizontal="right" vertical="center"/>
      <protection locked="0"/>
    </xf>
    <xf numFmtId="0" fontId="96" fillId="8" borderId="0" xfId="10" applyFont="1" applyFill="1" applyAlignment="1">
      <alignment horizontal="right" vertical="center"/>
    </xf>
    <xf numFmtId="0" fontId="83" fillId="24" borderId="0" xfId="12" applyFont="1" applyFill="1" applyAlignment="1" applyProtection="1">
      <alignment horizontal="right" vertical="center"/>
      <protection locked="0"/>
    </xf>
    <xf numFmtId="0" fontId="377" fillId="8" borderId="0" xfId="12" applyFont="1" applyFill="1" applyAlignment="1" applyProtection="1">
      <alignment horizontal="right" vertical="center"/>
      <protection locked="0"/>
    </xf>
    <xf numFmtId="0" fontId="63" fillId="8" borderId="0" xfId="12" applyFont="1" applyFill="1" applyAlignment="1" applyProtection="1">
      <alignment horizontal="right" vertical="center"/>
      <protection locked="0"/>
    </xf>
    <xf numFmtId="0" fontId="277" fillId="8" borderId="0" xfId="24" applyFont="1" applyFill="1" applyAlignment="1">
      <alignment horizontal="left" vertical="top"/>
    </xf>
    <xf numFmtId="0" fontId="276" fillId="8" borderId="0" xfId="24" applyFont="1" applyFill="1" applyAlignment="1">
      <alignment horizontal="left" vertical="center"/>
    </xf>
    <xf numFmtId="171" fontId="78" fillId="73" borderId="0" xfId="12" applyNumberFormat="1" applyFont="1" applyFill="1" applyAlignment="1" applyProtection="1">
      <alignment horizontal="center" vertical="center"/>
      <protection locked="0"/>
    </xf>
    <xf numFmtId="0" fontId="244" fillId="8" borderId="0" xfId="24" applyFont="1" applyFill="1" applyAlignment="1">
      <alignment vertical="center"/>
    </xf>
    <xf numFmtId="0" fontId="25" fillId="8" borderId="0" xfId="24" applyFont="1" applyFill="1" applyAlignment="1">
      <alignment horizontal="center" vertical="top"/>
    </xf>
    <xf numFmtId="0" fontId="36" fillId="24" borderId="0" xfId="12" applyFont="1" applyFill="1" applyAlignment="1" applyProtection="1">
      <alignment horizontal="right" vertical="center"/>
      <protection locked="0"/>
    </xf>
    <xf numFmtId="1" fontId="10" fillId="6" borderId="0" xfId="5" applyNumberFormat="1" applyFont="1" applyFill="1" applyAlignment="1">
      <alignment horizontal="left" vertical="center"/>
    </xf>
    <xf numFmtId="182" fontId="10" fillId="6" borderId="0" xfId="24" applyNumberFormat="1" applyFont="1" applyFill="1" applyAlignment="1">
      <alignment horizontal="center" vertical="center"/>
    </xf>
    <xf numFmtId="0" fontId="15" fillId="6" borderId="0" xfId="24" applyFont="1" applyFill="1" applyAlignment="1">
      <alignment horizontal="right" vertical="center"/>
    </xf>
    <xf numFmtId="164" fontId="15" fillId="6" borderId="199" xfId="24" applyNumberFormat="1" applyFont="1" applyFill="1" applyBorder="1" applyAlignment="1">
      <alignment horizontal="left" vertical="center"/>
    </xf>
    <xf numFmtId="0" fontId="15" fillId="6" borderId="0" xfId="10" applyFont="1" applyFill="1" applyAlignment="1">
      <alignment horizontal="left" vertical="center"/>
    </xf>
    <xf numFmtId="1" fontId="10" fillId="6" borderId="0" xfId="5" applyNumberFormat="1" applyFont="1" applyFill="1" applyAlignment="1">
      <alignment horizontal="right" vertical="center"/>
    </xf>
    <xf numFmtId="0" fontId="37" fillId="4" borderId="177" xfId="7" applyFont="1" applyFill="1" applyBorder="1" applyAlignment="1">
      <alignment vertical="center"/>
    </xf>
    <xf numFmtId="0" fontId="20" fillId="4" borderId="144" xfId="7" applyFont="1" applyFill="1" applyBorder="1" applyAlignment="1">
      <alignment horizontal="right" vertical="center"/>
    </xf>
    <xf numFmtId="0" fontId="17" fillId="4" borderId="0" xfId="24" applyFont="1" applyFill="1"/>
    <xf numFmtId="0" fontId="17" fillId="4" borderId="0" xfId="24" applyFont="1" applyFill="1" applyAlignment="1">
      <alignment horizontal="right" vertical="center"/>
    </xf>
    <xf numFmtId="0" fontId="10" fillId="4" borderId="0" xfId="24" applyFont="1" applyFill="1" applyAlignment="1">
      <alignment horizontal="right" vertical="center"/>
    </xf>
    <xf numFmtId="0" fontId="10" fillId="4" borderId="0" xfId="24" applyFont="1" applyFill="1" applyAlignment="1">
      <alignment horizontal="left" vertical="center"/>
    </xf>
    <xf numFmtId="0" fontId="17" fillId="4" borderId="199" xfId="24" applyFont="1" applyFill="1" applyBorder="1"/>
    <xf numFmtId="0" fontId="96" fillId="8" borderId="199" xfId="24" applyFont="1" applyFill="1" applyBorder="1"/>
    <xf numFmtId="0" fontId="40" fillId="8" borderId="0" xfId="2" applyFont="1" applyFill="1" applyAlignment="1">
      <alignment horizontal="center" vertical="center" wrapText="1"/>
    </xf>
    <xf numFmtId="0" fontId="56" fillId="24" borderId="0" xfId="12" applyFont="1" applyFill="1" applyAlignment="1" applyProtection="1">
      <alignment vertical="center"/>
      <protection locked="0"/>
    </xf>
    <xf numFmtId="0" fontId="96" fillId="8" borderId="0" xfId="24" applyFont="1" applyFill="1"/>
    <xf numFmtId="0" fontId="284" fillId="8" borderId="0" xfId="24" applyFont="1" applyFill="1" applyAlignment="1">
      <alignment horizontal="center"/>
    </xf>
    <xf numFmtId="0" fontId="95" fillId="8" borderId="0" xfId="24" applyFont="1" applyFill="1" applyAlignment="1">
      <alignment vertical="center"/>
    </xf>
    <xf numFmtId="0" fontId="96" fillId="8" borderId="0" xfId="12" applyFont="1" applyFill="1" applyAlignment="1" applyProtection="1">
      <alignment horizontal="right" vertical="center"/>
      <protection locked="0"/>
    </xf>
    <xf numFmtId="197" fontId="276" fillId="2025" borderId="0" xfId="12" applyNumberFormat="1" applyFont="1" applyFill="1" applyAlignment="1" applyProtection="1">
      <alignment horizontal="right" vertical="center"/>
      <protection locked="0"/>
    </xf>
    <xf numFmtId="164" fontId="276" fillId="24" borderId="0" xfId="12" applyNumberFormat="1" applyFont="1" applyFill="1" applyAlignment="1" applyProtection="1">
      <alignment horizontal="center" vertical="center"/>
      <protection locked="0"/>
    </xf>
    <xf numFmtId="0" fontId="39" fillId="8" borderId="0" xfId="0" applyFont="1" applyFill="1"/>
    <xf numFmtId="0" fontId="276" fillId="8" borderId="0" xfId="0" applyFont="1" applyFill="1" applyAlignment="1">
      <alignment horizontal="center" vertical="center"/>
    </xf>
    <xf numFmtId="0" fontId="276" fillId="8" borderId="0" xfId="24" applyFont="1" applyFill="1" applyAlignment="1">
      <alignment vertical="center"/>
    </xf>
    <xf numFmtId="1" fontId="0" fillId="8" borderId="0" xfId="0" applyNumberFormat="1" applyFill="1" applyAlignment="1">
      <alignment horizontal="center" vertical="center"/>
    </xf>
    <xf numFmtId="0" fontId="19" fillId="73" borderId="0" xfId="12" applyFont="1" applyFill="1" applyAlignment="1" applyProtection="1">
      <alignment vertical="center"/>
      <protection locked="0"/>
    </xf>
    <xf numFmtId="0" fontId="38" fillId="8" borderId="0" xfId="12" applyFont="1" applyFill="1" applyAlignment="1" applyProtection="1">
      <alignment horizontal="left" vertical="center"/>
      <protection locked="0"/>
    </xf>
    <xf numFmtId="0" fontId="257" fillId="8" borderId="0" xfId="24" applyFont="1" applyFill="1" applyAlignment="1">
      <alignment horizontal="left" vertical="center"/>
    </xf>
    <xf numFmtId="0" fontId="276" fillId="24" borderId="0" xfId="12" applyFont="1" applyFill="1" applyAlignment="1" applyProtection="1">
      <alignment horizontal="left" vertical="center"/>
      <protection locked="0"/>
    </xf>
    <xf numFmtId="0" fontId="10" fillId="2026" borderId="0" xfId="12" applyFont="1" applyFill="1" applyAlignment="1" applyProtection="1">
      <alignment horizontal="left" vertical="center"/>
      <protection locked="0"/>
    </xf>
    <xf numFmtId="0" fontId="29" fillId="2027" borderId="0" xfId="12" applyFont="1" applyFill="1" applyAlignment="1" applyProtection="1">
      <alignment horizontal="left" vertical="center"/>
      <protection locked="0"/>
    </xf>
    <xf numFmtId="0" fontId="29" fillId="2027" borderId="0" xfId="12" applyFont="1" applyFill="1" applyAlignment="1" applyProtection="1">
      <alignment horizontal="center" vertical="center"/>
      <protection locked="0"/>
    </xf>
    <xf numFmtId="0" fontId="10" fillId="2026" borderId="0" xfId="12" applyFont="1" applyFill="1" applyAlignment="1" applyProtection="1">
      <alignment horizontal="center" vertical="center"/>
      <protection locked="0"/>
    </xf>
    <xf numFmtId="0" fontId="378" fillId="75" borderId="0" xfId="2" applyFont="1" applyFill="1" applyAlignment="1">
      <alignment vertical="center"/>
    </xf>
    <xf numFmtId="1" fontId="8" fillId="16" borderId="0" xfId="2" applyNumberFormat="1" applyFont="1" applyFill="1" applyAlignment="1" applyProtection="1">
      <alignment vertical="center"/>
      <protection hidden="1"/>
    </xf>
    <xf numFmtId="0" fontId="65" fillId="15" borderId="0" xfId="2" applyFont="1" applyFill="1" applyAlignment="1">
      <alignment horizontal="right" vertical="center"/>
    </xf>
    <xf numFmtId="1" fontId="10" fillId="16" borderId="0" xfId="2" applyNumberFormat="1" applyFont="1" applyFill="1" applyAlignment="1" applyProtection="1">
      <alignment vertical="center"/>
      <protection hidden="1"/>
    </xf>
    <xf numFmtId="1" fontId="10" fillId="9" borderId="0" xfId="2" applyNumberFormat="1" applyFont="1" applyFill="1" applyAlignment="1" applyProtection="1">
      <alignment vertical="center"/>
      <protection hidden="1"/>
    </xf>
    <xf numFmtId="1" fontId="10" fillId="10" borderId="0" xfId="2" applyNumberFormat="1" applyFont="1" applyFill="1" applyAlignment="1" applyProtection="1">
      <alignment vertical="center"/>
      <protection hidden="1"/>
    </xf>
    <xf numFmtId="1" fontId="10" fillId="23" borderId="0" xfId="2" applyNumberFormat="1" applyFont="1" applyFill="1" applyAlignment="1" applyProtection="1">
      <alignment vertical="center"/>
      <protection hidden="1"/>
    </xf>
    <xf numFmtId="2" fontId="45" fillId="73" borderId="0" xfId="2" applyNumberFormat="1" applyFont="1" applyFill="1" applyAlignment="1" applyProtection="1">
      <alignment vertical="center"/>
      <protection locked="0"/>
    </xf>
    <xf numFmtId="1" fontId="14" fillId="12" borderId="0" xfId="2" applyNumberFormat="1" applyFont="1" applyFill="1" applyAlignment="1" applyProtection="1">
      <alignment vertical="center"/>
      <protection hidden="1"/>
    </xf>
    <xf numFmtId="1" fontId="10" fillId="15" borderId="0" xfId="2" applyNumberFormat="1" applyFont="1" applyFill="1" applyAlignment="1" applyProtection="1">
      <alignment vertical="center"/>
      <protection hidden="1"/>
    </xf>
    <xf numFmtId="1" fontId="14" fillId="55" borderId="0" xfId="2" applyNumberFormat="1" applyFont="1" applyFill="1" applyAlignment="1" applyProtection="1">
      <alignment vertical="center"/>
      <protection hidden="1"/>
    </xf>
    <xf numFmtId="1" fontId="14" fillId="74" borderId="0" xfId="2" applyNumberFormat="1" applyFont="1" applyFill="1" applyAlignment="1" applyProtection="1">
      <alignment vertical="center"/>
      <protection hidden="1"/>
    </xf>
    <xf numFmtId="1" fontId="14" fillId="53" borderId="0" xfId="2" applyNumberFormat="1" applyFont="1" applyFill="1" applyAlignment="1" applyProtection="1">
      <alignment vertical="center"/>
      <protection hidden="1"/>
    </xf>
    <xf numFmtId="1" fontId="25" fillId="56" borderId="0" xfId="2" applyNumberFormat="1" applyFont="1" applyFill="1" applyAlignment="1" applyProtection="1">
      <alignment vertical="center"/>
      <protection hidden="1"/>
    </xf>
    <xf numFmtId="1" fontId="8" fillId="15" borderId="0" xfId="2" applyNumberFormat="1" applyFont="1" applyFill="1" applyAlignment="1" applyProtection="1">
      <alignment vertical="center"/>
      <protection hidden="1"/>
    </xf>
    <xf numFmtId="1" fontId="93" fillId="55" borderId="0" xfId="2" applyNumberFormat="1" applyFont="1" applyFill="1" applyAlignment="1" applyProtection="1">
      <alignment vertical="center"/>
      <protection hidden="1"/>
    </xf>
    <xf numFmtId="0" fontId="25" fillId="8" borderId="0" xfId="3" applyFont="1" applyFill="1" applyAlignment="1">
      <alignment vertical="center"/>
    </xf>
    <xf numFmtId="1" fontId="20" fillId="56" borderId="0" xfId="2" applyNumberFormat="1" applyFont="1" applyFill="1" applyAlignment="1" applyProtection="1">
      <alignment vertical="center"/>
      <protection hidden="1"/>
    </xf>
    <xf numFmtId="1" fontId="10" fillId="8" borderId="0" xfId="2" applyNumberFormat="1" applyFont="1" applyFill="1" applyAlignment="1" applyProtection="1">
      <alignment vertical="center"/>
      <protection hidden="1"/>
    </xf>
    <xf numFmtId="1" fontId="14" fillId="45" borderId="0" xfId="2" applyNumberFormat="1" applyFont="1" applyFill="1" applyAlignment="1" applyProtection="1">
      <alignment vertical="center"/>
      <protection hidden="1"/>
    </xf>
    <xf numFmtId="1" fontId="10" fillId="38" borderId="0" xfId="2" applyNumberFormat="1" applyFont="1" applyFill="1" applyAlignment="1" applyProtection="1">
      <alignment vertical="center"/>
      <protection hidden="1"/>
    </xf>
    <xf numFmtId="0" fontId="83" fillId="8" borderId="0" xfId="3" applyFont="1" applyFill="1" applyAlignment="1">
      <alignment vertical="center"/>
    </xf>
    <xf numFmtId="1" fontId="10" fillId="41" borderId="0" xfId="2" applyNumberFormat="1" applyFont="1" applyFill="1" applyAlignment="1" applyProtection="1">
      <alignment vertical="center"/>
      <protection hidden="1"/>
    </xf>
    <xf numFmtId="1" fontId="10" fillId="39" borderId="0" xfId="2" applyNumberFormat="1" applyFont="1" applyFill="1" applyAlignment="1" applyProtection="1">
      <alignment vertical="center"/>
      <protection hidden="1"/>
    </xf>
    <xf numFmtId="0" fontId="20" fillId="8" borderId="0" xfId="3" applyFont="1" applyFill="1" applyAlignment="1">
      <alignment vertical="center"/>
    </xf>
    <xf numFmtId="0" fontId="10" fillId="51" borderId="0" xfId="2" applyFont="1" applyFill="1" applyAlignment="1">
      <alignment vertical="center"/>
    </xf>
    <xf numFmtId="1" fontId="10" fillId="36" borderId="0" xfId="2" applyNumberFormat="1" applyFont="1" applyFill="1" applyAlignment="1" applyProtection="1">
      <alignment vertical="center"/>
      <protection hidden="1"/>
    </xf>
    <xf numFmtId="1" fontId="14" fillId="54" borderId="0" xfId="2" applyNumberFormat="1" applyFont="1" applyFill="1" applyAlignment="1" applyProtection="1">
      <alignment vertical="center"/>
      <protection hidden="1"/>
    </xf>
    <xf numFmtId="1" fontId="14" fillId="47" borderId="0" xfId="2" applyNumberFormat="1" applyFont="1" applyFill="1" applyAlignment="1" applyProtection="1">
      <alignment vertical="center"/>
      <protection hidden="1"/>
    </xf>
    <xf numFmtId="1" fontId="10" fillId="46" borderId="0" xfId="2" applyNumberFormat="1" applyFont="1" applyFill="1" applyAlignment="1" applyProtection="1">
      <alignment vertical="center"/>
      <protection hidden="1"/>
    </xf>
    <xf numFmtId="1" fontId="10" fillId="48" borderId="0" xfId="2" applyNumberFormat="1" applyFont="1" applyFill="1" applyAlignment="1" applyProtection="1">
      <alignment vertical="center"/>
      <protection hidden="1"/>
    </xf>
    <xf numFmtId="0" fontId="18" fillId="41" borderId="0" xfId="3" applyFont="1" applyFill="1" applyAlignment="1">
      <alignment horizontal="center" vertical="center"/>
    </xf>
    <xf numFmtId="1" fontId="10" fillId="49" borderId="0" xfId="2" applyNumberFormat="1" applyFont="1" applyFill="1" applyAlignment="1" applyProtection="1">
      <alignment vertical="center"/>
      <protection hidden="1"/>
    </xf>
    <xf numFmtId="1" fontId="14" fillId="50" borderId="0" xfId="2" applyNumberFormat="1" applyFont="1" applyFill="1" applyAlignment="1" applyProtection="1">
      <alignment vertical="center"/>
      <protection hidden="1"/>
    </xf>
    <xf numFmtId="1" fontId="53" fillId="23" borderId="0" xfId="2" applyNumberFormat="1" applyFont="1" applyFill="1" applyAlignment="1" applyProtection="1">
      <alignment vertical="center"/>
      <protection hidden="1"/>
    </xf>
    <xf numFmtId="1" fontId="8" fillId="38" borderId="0" xfId="2" applyNumberFormat="1" applyFont="1" applyFill="1" applyAlignment="1" applyProtection="1">
      <alignment vertical="center"/>
      <protection hidden="1"/>
    </xf>
    <xf numFmtId="1" fontId="2" fillId="47" borderId="0" xfId="2" applyNumberFormat="1" applyFont="1" applyFill="1" applyAlignment="1" applyProtection="1">
      <alignment vertical="center"/>
      <protection hidden="1"/>
    </xf>
    <xf numFmtId="1" fontId="20" fillId="48" borderId="0" xfId="2" applyNumberFormat="1" applyFont="1" applyFill="1" applyAlignment="1" applyProtection="1">
      <alignment vertical="center"/>
      <protection hidden="1"/>
    </xf>
    <xf numFmtId="0" fontId="132" fillId="75" borderId="0" xfId="2" applyFont="1" applyFill="1" applyProtection="1">
      <protection hidden="1"/>
    </xf>
    <xf numFmtId="0" fontId="379" fillId="75" borderId="0" xfId="2" applyFont="1" applyFill="1" applyAlignment="1">
      <alignment vertical="center"/>
    </xf>
    <xf numFmtId="0" fontId="151" fillId="75" borderId="0" xfId="9" applyFont="1" applyFill="1" applyAlignment="1">
      <alignment horizontal="left" vertical="center"/>
    </xf>
    <xf numFmtId="0" fontId="151" fillId="75" borderId="0" xfId="24" applyFont="1" applyFill="1" applyAlignment="1">
      <alignment horizontal="left" vertical="center"/>
    </xf>
    <xf numFmtId="213" fontId="381" fillId="75" borderId="0" xfId="2" applyNumberFormat="1" applyFont="1" applyFill="1" applyAlignment="1">
      <alignment horizontal="center" vertical="center"/>
    </xf>
    <xf numFmtId="213" fontId="382" fillId="75" borderId="0" xfId="2" applyNumberFormat="1" applyFont="1" applyFill="1" applyAlignment="1">
      <alignment horizontal="center" vertical="center"/>
    </xf>
    <xf numFmtId="0" fontId="59" fillId="0" borderId="0" xfId="0" applyFont="1"/>
    <xf numFmtId="0" fontId="383" fillId="75" borderId="0" xfId="2" applyFont="1" applyFill="1" applyAlignment="1">
      <alignment vertical="center"/>
    </xf>
    <xf numFmtId="0" fontId="384" fillId="75" borderId="0" xfId="2" applyFont="1" applyFill="1" applyAlignment="1">
      <alignment vertical="center"/>
    </xf>
    <xf numFmtId="0" fontId="234" fillId="75" borderId="0" xfId="2" applyFont="1" applyFill="1" applyProtection="1">
      <protection hidden="1"/>
    </xf>
    <xf numFmtId="0" fontId="385" fillId="75" borderId="0" xfId="2" applyFont="1" applyFill="1" applyAlignment="1">
      <alignment vertical="center"/>
    </xf>
    <xf numFmtId="0" fontId="5" fillId="2028" borderId="0" xfId="0" applyFont="1" applyFill="1"/>
    <xf numFmtId="0" fontId="386" fillId="185" borderId="0" xfId="0" applyFont="1" applyFill="1" applyAlignment="1">
      <alignment horizontal="center" vertical="center"/>
    </xf>
    <xf numFmtId="0" fontId="151" fillId="185" borderId="0" xfId="0" applyFont="1" applyFill="1" applyAlignment="1">
      <alignment horizontal="center" vertical="center"/>
    </xf>
    <xf numFmtId="0" fontId="387" fillId="8" borderId="0" xfId="0" applyFont="1" applyFill="1" applyAlignment="1">
      <alignment horizontal="center" vertical="center"/>
    </xf>
    <xf numFmtId="0" fontId="151" fillId="75" borderId="0" xfId="0" applyFont="1" applyFill="1" applyAlignment="1">
      <alignment horizontal="center" vertical="center"/>
    </xf>
    <xf numFmtId="0" fontId="156" fillId="185" borderId="0" xfId="0" applyFont="1" applyFill="1" applyAlignment="1">
      <alignment horizontal="center" vertical="center"/>
    </xf>
    <xf numFmtId="0" fontId="388" fillId="67" borderId="0" xfId="9" applyFont="1" applyFill="1" applyAlignment="1">
      <alignment horizontal="center" vertical="center"/>
    </xf>
    <xf numFmtId="0" fontId="388" fillId="185" borderId="0" xfId="9" applyFont="1" applyFill="1" applyAlignment="1">
      <alignment horizontal="center" vertical="center"/>
    </xf>
    <xf numFmtId="0" fontId="144" fillId="185" borderId="0" xfId="24" applyFont="1" applyFill="1" applyAlignment="1">
      <alignment horizontal="center" vertical="center"/>
    </xf>
    <xf numFmtId="0" fontId="389" fillId="20" borderId="0" xfId="24" applyFont="1" applyFill="1" applyAlignment="1">
      <alignment horizontal="center" vertical="center"/>
    </xf>
    <xf numFmtId="0" fontId="390" fillId="75" borderId="0" xfId="2" applyFont="1" applyFill="1" applyAlignment="1">
      <alignment horizontal="center" vertical="center"/>
    </xf>
    <xf numFmtId="0" fontId="235" fillId="75" borderId="0" xfId="7" applyFont="1" applyFill="1"/>
    <xf numFmtId="0" fontId="390" fillId="75" borderId="0" xfId="2" applyFont="1" applyFill="1" applyAlignment="1">
      <alignment vertical="center"/>
    </xf>
    <xf numFmtId="0" fontId="13" fillId="13" borderId="0" xfId="20" applyFont="1" applyFill="1" applyAlignment="1">
      <alignment vertical="center"/>
    </xf>
    <xf numFmtId="0" fontId="346" fillId="11" borderId="0" xfId="2" applyFont="1" applyFill="1" applyAlignment="1" applyProtection="1">
      <alignment horizontal="right" vertical="center"/>
      <protection locked="0"/>
    </xf>
    <xf numFmtId="0" fontId="65" fillId="57" borderId="0" xfId="0" applyFont="1" applyFill="1" applyAlignment="1">
      <alignment horizontal="center" vertical="center"/>
    </xf>
    <xf numFmtId="0" fontId="8" fillId="8" borderId="177" xfId="2" applyFont="1" applyFill="1" applyBorder="1" applyAlignment="1" applyProtection="1">
      <alignment horizontal="center" vertical="center" textRotation="90"/>
      <protection locked="0"/>
    </xf>
    <xf numFmtId="203" fontId="25" fillId="8" borderId="177" xfId="2" applyNumberFormat="1" applyFont="1" applyFill="1" applyBorder="1" applyAlignment="1" applyProtection="1">
      <alignment horizontal="right" vertical="center"/>
      <protection hidden="1"/>
    </xf>
    <xf numFmtId="0" fontId="8" fillId="8" borderId="146" xfId="2" applyFont="1" applyFill="1" applyBorder="1" applyAlignment="1" applyProtection="1">
      <alignment horizontal="center" vertical="center" textRotation="90"/>
      <protection locked="0"/>
    </xf>
    <xf numFmtId="0" fontId="96" fillId="8" borderId="146" xfId="0" applyFont="1" applyFill="1" applyBorder="1"/>
    <xf numFmtId="0" fontId="13" fillId="8" borderId="206" xfId="2" applyFont="1" applyFill="1" applyBorder="1" applyAlignment="1" applyProtection="1">
      <alignment vertical="center"/>
      <protection hidden="1"/>
    </xf>
    <xf numFmtId="0" fontId="8" fillId="6" borderId="180" xfId="2" applyFont="1" applyFill="1" applyBorder="1" applyAlignment="1" applyProtection="1">
      <alignment horizontal="center" vertical="center" textRotation="90"/>
      <protection locked="0"/>
    </xf>
    <xf numFmtId="0" fontId="2" fillId="3" borderId="144" xfId="2" applyFont="1" applyFill="1" applyBorder="1" applyAlignment="1">
      <alignment horizontal="center" vertical="center"/>
    </xf>
    <xf numFmtId="0" fontId="8" fillId="6" borderId="198" xfId="2" applyFont="1" applyFill="1" applyBorder="1" applyAlignment="1" applyProtection="1">
      <alignment horizontal="center" vertical="center" textRotation="90"/>
      <protection locked="0"/>
    </xf>
    <xf numFmtId="0" fontId="391" fillId="15" borderId="33" xfId="3" applyFont="1" applyFill="1" applyBorder="1" applyAlignment="1">
      <alignment horizontal="left" vertical="center"/>
    </xf>
    <xf numFmtId="0" fontId="391" fillId="15" borderId="33" xfId="3" applyFont="1" applyFill="1" applyBorder="1" applyAlignment="1">
      <alignment horizontal="center" vertical="center"/>
    </xf>
    <xf numFmtId="0" fontId="392" fillId="15" borderId="33" xfId="2" applyFont="1" applyFill="1" applyBorder="1" applyAlignment="1">
      <alignment horizontal="left" vertical="center" wrapText="1"/>
    </xf>
    <xf numFmtId="0" fontId="391" fillId="15" borderId="0" xfId="3" applyFont="1" applyFill="1" applyAlignment="1">
      <alignment horizontal="right" vertical="center"/>
    </xf>
    <xf numFmtId="0" fontId="391" fillId="15" borderId="0" xfId="3" applyFont="1" applyFill="1" applyAlignment="1">
      <alignment horizontal="center" vertical="center"/>
    </xf>
    <xf numFmtId="0" fontId="393" fillId="15" borderId="0" xfId="0" applyFont="1" applyFill="1" applyAlignment="1">
      <alignment horizontal="center" vertical="center" wrapText="1"/>
    </xf>
    <xf numFmtId="0" fontId="391" fillId="57" borderId="160" xfId="3" applyFont="1" applyFill="1" applyBorder="1" applyAlignment="1">
      <alignment horizontal="right" vertical="center"/>
    </xf>
    <xf numFmtId="0" fontId="391" fillId="57" borderId="37" xfId="3" applyFont="1" applyFill="1" applyBorder="1" applyAlignment="1">
      <alignment horizontal="center" vertical="center"/>
    </xf>
    <xf numFmtId="0" fontId="391" fillId="57" borderId="149" xfId="3" applyFont="1" applyFill="1" applyBorder="1" applyAlignment="1">
      <alignment horizontal="center" vertical="center"/>
    </xf>
    <xf numFmtId="0" fontId="68" fillId="8" borderId="0" xfId="2" applyFont="1" applyFill="1" applyAlignment="1">
      <alignment vertical="center"/>
    </xf>
    <xf numFmtId="0" fontId="103" fillId="8" borderId="0" xfId="5" applyFont="1" applyFill="1" applyAlignment="1">
      <alignment vertical="center"/>
    </xf>
    <xf numFmtId="0" fontId="103" fillId="8" borderId="31" xfId="5" applyFont="1" applyFill="1" applyBorder="1" applyAlignment="1">
      <alignment vertical="center"/>
    </xf>
    <xf numFmtId="0" fontId="391" fillId="57" borderId="0" xfId="4" applyFont="1" applyFill="1" applyAlignment="1">
      <alignment horizontal="right" vertical="center"/>
    </xf>
    <xf numFmtId="0" fontId="28" fillId="8" borderId="0" xfId="17" applyFont="1" applyFill="1" applyAlignment="1">
      <alignment horizontal="right" vertical="top"/>
    </xf>
    <xf numFmtId="0" fontId="391" fillId="57" borderId="150" xfId="4" applyFont="1" applyFill="1" applyBorder="1" applyAlignment="1">
      <alignment horizontal="right" vertical="center"/>
    </xf>
    <xf numFmtId="0" fontId="394" fillId="8" borderId="0" xfId="0" applyFont="1" applyFill="1" applyAlignment="1">
      <alignment horizontal="left" vertical="center"/>
    </xf>
    <xf numFmtId="0" fontId="32" fillId="15" borderId="313" xfId="4" applyFont="1" applyFill="1" applyBorder="1" applyAlignment="1">
      <alignment horizontal="center" vertical="center"/>
    </xf>
    <xf numFmtId="0" fontId="39" fillId="20" borderId="314" xfId="4" applyFont="1" applyFill="1" applyBorder="1" applyAlignment="1">
      <alignment horizontal="right" vertical="center"/>
    </xf>
    <xf numFmtId="0" fontId="9" fillId="6" borderId="314" xfId="0" applyFont="1" applyFill="1" applyBorder="1" applyAlignment="1">
      <alignment horizontal="left" vertical="center"/>
    </xf>
    <xf numFmtId="0" fontId="9" fillId="6" borderId="314" xfId="1" applyFont="1" applyFill="1" applyBorder="1" applyAlignment="1">
      <alignment horizontal="right" vertical="center"/>
    </xf>
    <xf numFmtId="0" fontId="53" fillId="6" borderId="314" xfId="0" applyFont="1" applyFill="1" applyBorder="1" applyAlignment="1">
      <alignment horizontal="right" vertical="center"/>
    </xf>
    <xf numFmtId="0" fontId="38" fillId="21" borderId="315" xfId="0" applyFont="1" applyFill="1" applyBorder="1" applyAlignment="1">
      <alignment horizontal="left" vertical="center"/>
    </xf>
    <xf numFmtId="0" fontId="32" fillId="15" borderId="316" xfId="4" applyFont="1" applyFill="1" applyBorder="1" applyAlignment="1">
      <alignment horizontal="center" vertical="center"/>
    </xf>
    <xf numFmtId="0" fontId="395" fillId="15" borderId="116" xfId="4" applyFont="1" applyFill="1" applyBorder="1" applyAlignment="1">
      <alignment horizontal="left" vertical="center"/>
    </xf>
    <xf numFmtId="0" fontId="395" fillId="15" borderId="116" xfId="4" applyFont="1" applyFill="1" applyBorder="1" applyAlignment="1">
      <alignment horizontal="right" vertical="center"/>
    </xf>
    <xf numFmtId="0" fontId="268" fillId="169" borderId="116" xfId="1" applyFont="1" applyFill="1" applyBorder="1" applyAlignment="1">
      <alignment horizontal="center" vertical="center"/>
    </xf>
    <xf numFmtId="0" fontId="36" fillId="68" borderId="116" xfId="1" applyFont="1" applyFill="1" applyBorder="1" applyAlignment="1">
      <alignment horizontal="center" vertical="center"/>
    </xf>
    <xf numFmtId="0" fontId="268" fillId="169" borderId="317" xfId="1" applyFont="1" applyFill="1" applyBorder="1" applyAlignment="1">
      <alignment horizontal="center" vertical="center"/>
    </xf>
    <xf numFmtId="0" fontId="391" fillId="57" borderId="0" xfId="4" applyFont="1" applyFill="1" applyAlignment="1">
      <alignment horizontal="left" vertical="center"/>
    </xf>
    <xf numFmtId="0" fontId="73" fillId="8" borderId="174" xfId="2" applyFont="1" applyFill="1" applyBorder="1" applyAlignment="1" applyProtection="1">
      <alignment horizontal="center" vertical="center"/>
      <protection hidden="1"/>
    </xf>
    <xf numFmtId="1" fontId="396" fillId="12" borderId="31" xfId="2" applyNumberFormat="1" applyFont="1" applyFill="1" applyBorder="1" applyAlignment="1" applyProtection="1">
      <alignment vertical="center"/>
      <protection hidden="1"/>
    </xf>
    <xf numFmtId="0" fontId="7" fillId="70" borderId="0" xfId="3" applyFont="1" applyFill="1" applyAlignment="1">
      <alignment horizontal="left" vertical="center"/>
    </xf>
    <xf numFmtId="0" fontId="7" fillId="69" borderId="0" xfId="3" applyFont="1" applyFill="1" applyAlignment="1">
      <alignment horizontal="center" vertical="center"/>
    </xf>
    <xf numFmtId="0" fontId="7" fillId="70" borderId="0" xfId="3" applyFont="1" applyFill="1" applyAlignment="1">
      <alignment horizontal="right" vertical="center"/>
    </xf>
    <xf numFmtId="0" fontId="18" fillId="69" borderId="149" xfId="2" applyFont="1" applyFill="1" applyBorder="1" applyAlignment="1" applyProtection="1">
      <alignment vertical="center"/>
      <protection hidden="1"/>
    </xf>
    <xf numFmtId="0" fontId="14" fillId="69" borderId="0" xfId="2" applyFont="1" applyFill="1" applyAlignment="1" applyProtection="1">
      <alignment vertical="center"/>
      <protection hidden="1"/>
    </xf>
    <xf numFmtId="0" fontId="14" fillId="15" borderId="0" xfId="2" applyFont="1" applyFill="1" applyAlignment="1" applyProtection="1">
      <alignment vertical="center"/>
      <protection hidden="1"/>
    </xf>
    <xf numFmtId="0" fontId="14" fillId="15" borderId="31" xfId="2" applyFont="1" applyFill="1" applyBorder="1" applyAlignment="1" applyProtection="1">
      <alignment vertical="center"/>
      <protection hidden="1"/>
    </xf>
    <xf numFmtId="0" fontId="0" fillId="8" borderId="31" xfId="0" applyFill="1" applyBorder="1" applyAlignment="1">
      <alignment horizontal="left" vertical="center"/>
    </xf>
    <xf numFmtId="0" fontId="14" fillId="12" borderId="18" xfId="2" applyFont="1" applyFill="1" applyBorder="1" applyAlignment="1" applyProtection="1">
      <alignment horizontal="center" vertical="center" textRotation="90"/>
      <protection locked="0"/>
    </xf>
    <xf numFmtId="0" fontId="9" fillId="18" borderId="116" xfId="4" applyFont="1" applyFill="1" applyBorder="1" applyAlignment="1">
      <alignment horizontal="right" vertical="center"/>
    </xf>
    <xf numFmtId="0" fontId="8" fillId="17" borderId="116" xfId="1" applyFont="1" applyFill="1" applyBorder="1" applyAlignment="1">
      <alignment horizontal="center" vertical="center"/>
    </xf>
    <xf numFmtId="0" fontId="341" fillId="17" borderId="116" xfId="1" applyFont="1" applyFill="1" applyBorder="1" applyAlignment="1">
      <alignment horizontal="center" vertical="center"/>
    </xf>
    <xf numFmtId="0" fontId="341" fillId="17" borderId="116" xfId="1" applyFont="1" applyFill="1" applyBorder="1" applyAlignment="1">
      <alignment horizontal="left" vertical="center"/>
    </xf>
    <xf numFmtId="0" fontId="342" fillId="17" borderId="116" xfId="1" applyFont="1" applyFill="1" applyBorder="1" applyAlignment="1">
      <alignment horizontal="center" vertical="center"/>
    </xf>
    <xf numFmtId="0" fontId="342" fillId="17" borderId="317" xfId="1" applyFont="1" applyFill="1" applyBorder="1" applyAlignment="1">
      <alignment horizontal="center" vertical="center"/>
    </xf>
    <xf numFmtId="0" fontId="9" fillId="2029" borderId="0" xfId="4" applyFont="1" applyFill="1" applyAlignment="1">
      <alignment horizontal="right" vertical="center"/>
    </xf>
    <xf numFmtId="0" fontId="15" fillId="8" borderId="311" xfId="2" applyFont="1" applyFill="1" applyBorder="1" applyAlignment="1" applyProtection="1">
      <alignment horizontal="left" vertical="center"/>
      <protection locked="0"/>
    </xf>
    <xf numFmtId="0" fontId="15" fillId="18" borderId="299" xfId="9" applyFont="1" applyFill="1" applyBorder="1" applyAlignment="1">
      <alignment horizontal="right" vertical="center"/>
    </xf>
    <xf numFmtId="0" fontId="34" fillId="8" borderId="299" xfId="11" applyFill="1" applyBorder="1" applyAlignment="1">
      <alignment vertical="center"/>
    </xf>
    <xf numFmtId="0" fontId="1" fillId="8" borderId="299" xfId="1" applyFill="1" applyBorder="1"/>
    <xf numFmtId="0" fontId="1" fillId="8" borderId="318" xfId="1" applyFill="1" applyBorder="1"/>
    <xf numFmtId="0" fontId="9" fillId="143" borderId="7" xfId="4" applyFont="1" applyFill="1" applyBorder="1" applyAlignment="1">
      <alignment horizontal="right" vertical="center"/>
    </xf>
    <xf numFmtId="0" fontId="93" fillId="70" borderId="136" xfId="0" applyFont="1" applyFill="1" applyBorder="1" applyAlignment="1">
      <alignment horizontal="center" vertical="center"/>
    </xf>
    <xf numFmtId="0" fontId="11" fillId="6" borderId="0" xfId="0" applyFont="1" applyFill="1" applyAlignment="1">
      <alignment horizontal="left" vertical="center"/>
    </xf>
    <xf numFmtId="0" fontId="105" fillId="6" borderId="0" xfId="0" applyFont="1" applyFill="1" applyAlignment="1">
      <alignment vertical="center"/>
    </xf>
    <xf numFmtId="0" fontId="68" fillId="11" borderId="0" xfId="39" applyFont="1" applyFill="1" applyAlignment="1">
      <alignment horizontal="centerContinuous" vertical="center"/>
    </xf>
    <xf numFmtId="0" fontId="64" fillId="11" borderId="0" xfId="39" applyFont="1" applyFill="1" applyAlignment="1">
      <alignment horizontal="centerContinuous" vertical="center"/>
    </xf>
    <xf numFmtId="0" fontId="280" fillId="11" borderId="0" xfId="2" applyFont="1" applyFill="1" applyAlignment="1" applyProtection="1">
      <alignment horizontal="centerContinuous" vertical="center"/>
      <protection hidden="1"/>
    </xf>
    <xf numFmtId="214" fontId="8" fillId="7" borderId="319" xfId="49" applyNumberFormat="1" applyFont="1" applyFill="1" applyBorder="1" applyAlignment="1">
      <alignment horizontal="center" vertical="center"/>
    </xf>
    <xf numFmtId="214" fontId="8" fillId="7" borderId="320" xfId="49" applyNumberFormat="1" applyFont="1" applyFill="1" applyBorder="1" applyAlignment="1">
      <alignment horizontal="center" vertical="center"/>
    </xf>
    <xf numFmtId="214" fontId="10" fillId="7" borderId="320" xfId="49" applyNumberFormat="1" applyFont="1" applyFill="1" applyBorder="1" applyAlignment="1">
      <alignment horizontal="center" vertical="center"/>
    </xf>
    <xf numFmtId="214" fontId="10" fillId="7" borderId="320" xfId="49" applyNumberFormat="1" applyFont="1" applyFill="1" applyBorder="1" applyAlignment="1">
      <alignment horizontal="left" vertical="center"/>
    </xf>
    <xf numFmtId="214" fontId="10" fillId="7" borderId="321" xfId="49" applyNumberFormat="1" applyFont="1" applyFill="1" applyBorder="1" applyAlignment="1">
      <alignment horizontal="center" vertical="center"/>
    </xf>
    <xf numFmtId="0" fontId="105" fillId="6" borderId="0" xfId="0" applyFont="1" applyFill="1" applyAlignment="1">
      <alignment horizontal="left" vertical="center"/>
    </xf>
    <xf numFmtId="0" fontId="32" fillId="6" borderId="0" xfId="4" applyFont="1" applyFill="1" applyAlignment="1">
      <alignment horizontal="center" vertical="center"/>
    </xf>
    <xf numFmtId="0" fontId="83" fillId="6" borderId="0" xfId="39" applyFont="1" applyFill="1" applyAlignment="1">
      <alignment horizontal="left" vertical="center"/>
    </xf>
    <xf numFmtId="0" fontId="13" fillId="6" borderId="0" xfId="2" applyFont="1" applyFill="1" applyAlignment="1" applyProtection="1">
      <alignment vertical="center"/>
      <protection locked="0"/>
    </xf>
    <xf numFmtId="0" fontId="59" fillId="6" borderId="0" xfId="39" applyFont="1" applyFill="1" applyAlignment="1">
      <alignment horizontal="left" vertical="center"/>
    </xf>
    <xf numFmtId="0" fontId="17" fillId="8" borderId="0" xfId="2" applyFont="1" applyFill="1" applyAlignment="1">
      <alignment vertical="center"/>
    </xf>
    <xf numFmtId="0" fontId="10" fillId="7" borderId="324" xfId="49" applyFont="1" applyFill="1" applyBorder="1" applyAlignment="1">
      <alignment vertical="center"/>
    </xf>
    <xf numFmtId="0" fontId="10" fillId="7" borderId="325" xfId="49" applyFont="1" applyFill="1" applyBorder="1" applyAlignment="1">
      <alignment horizontal="left" vertical="center"/>
    </xf>
    <xf numFmtId="0" fontId="27" fillId="6" borderId="0" xfId="0" applyFont="1" applyFill="1" applyAlignment="1">
      <alignment horizontal="center" vertical="center"/>
    </xf>
    <xf numFmtId="0" fontId="8" fillId="6" borderId="0" xfId="2" applyFont="1" applyFill="1" applyAlignment="1" applyProtection="1">
      <alignment vertical="center"/>
      <protection locked="0"/>
    </xf>
    <xf numFmtId="0" fontId="64" fillId="11" borderId="0" xfId="2" applyFont="1" applyFill="1" applyAlignment="1">
      <alignment horizontal="center" vertical="center"/>
    </xf>
    <xf numFmtId="0" fontId="10" fillId="7" borderId="328" xfId="49" applyFont="1" applyFill="1" applyBorder="1" applyAlignment="1">
      <alignment horizontal="left" vertical="center"/>
    </xf>
    <xf numFmtId="0" fontId="10" fillId="7" borderId="329" xfId="49" applyFont="1" applyFill="1" applyBorder="1" applyAlignment="1">
      <alignment horizontal="left" vertical="center"/>
    </xf>
    <xf numFmtId="0" fontId="8" fillId="6" borderId="0" xfId="2" applyFont="1" applyFill="1" applyAlignment="1" applyProtection="1">
      <alignment horizontal="center" vertical="center"/>
      <protection locked="0"/>
    </xf>
    <xf numFmtId="0" fontId="123" fillId="8" borderId="0" xfId="2" applyFont="1" applyFill="1" applyAlignment="1" applyProtection="1">
      <alignment vertical="center"/>
      <protection locked="0"/>
    </xf>
    <xf numFmtId="0" fontId="123" fillId="8" borderId="0" xfId="2" applyFont="1" applyFill="1" applyAlignment="1" applyProtection="1">
      <alignment horizontal="center" vertical="center"/>
      <protection locked="0"/>
    </xf>
    <xf numFmtId="0" fontId="123" fillId="8" borderId="0" xfId="2" applyFont="1" applyFill="1" applyAlignment="1" applyProtection="1">
      <alignment horizontal="right" vertical="center"/>
      <protection locked="0"/>
    </xf>
    <xf numFmtId="0" fontId="84" fillId="8" borderId="0" xfId="2" applyFont="1" applyFill="1" applyAlignment="1" applyProtection="1">
      <alignment vertical="center"/>
      <protection locked="0"/>
    </xf>
    <xf numFmtId="0" fontId="25" fillId="7" borderId="0" xfId="0" applyFont="1" applyFill="1" applyAlignment="1">
      <alignment horizontal="center" vertical="center"/>
    </xf>
    <xf numFmtId="0" fontId="17" fillId="7" borderId="0" xfId="0" applyFont="1" applyFill="1"/>
    <xf numFmtId="0" fontId="17" fillId="7" borderId="0" xfId="0" applyFont="1" applyFill="1" applyAlignment="1">
      <alignment horizontal="right" vertical="center"/>
    </xf>
    <xf numFmtId="0" fontId="25" fillId="7" borderId="0" xfId="0" applyFont="1" applyFill="1" applyAlignment="1">
      <alignment horizontal="left" vertical="center"/>
    </xf>
    <xf numFmtId="0" fontId="65" fillId="8" borderId="0" xfId="2" applyFont="1" applyFill="1" applyAlignment="1" applyProtection="1">
      <alignment vertical="center"/>
      <protection locked="0"/>
    </xf>
    <xf numFmtId="0" fontId="8" fillId="2030" borderId="27" xfId="1" applyFont="1" applyFill="1" applyBorder="1" applyAlignment="1">
      <alignment horizontal="center" vertical="center"/>
    </xf>
    <xf numFmtId="164" fontId="88" fillId="8" borderId="330" xfId="10" applyNumberFormat="1" applyFont="1" applyFill="1" applyBorder="1" applyAlignment="1">
      <alignment vertical="center"/>
    </xf>
    <xf numFmtId="0" fontId="257" fillId="8" borderId="0" xfId="0" applyFont="1" applyFill="1" applyAlignment="1">
      <alignment horizontal="right" vertical="center"/>
    </xf>
    <xf numFmtId="0" fontId="253" fillId="8" borderId="0" xfId="11" applyFont="1" applyFill="1" applyAlignment="1">
      <alignment vertical="center"/>
    </xf>
    <xf numFmtId="0" fontId="14" fillId="70" borderId="0" xfId="1" applyFont="1" applyFill="1" applyAlignment="1">
      <alignment horizontal="center" vertical="center"/>
    </xf>
    <xf numFmtId="0" fontId="32" fillId="31" borderId="0" xfId="4" applyFont="1" applyFill="1" applyAlignment="1">
      <alignment horizontal="center" vertical="center"/>
    </xf>
    <xf numFmtId="0" fontId="25" fillId="8" borderId="0" xfId="2" applyFont="1" applyFill="1" applyAlignment="1">
      <alignment horizontal="center" vertical="center"/>
    </xf>
    <xf numFmtId="0" fontId="56" fillId="158" borderId="331" xfId="1" applyFont="1" applyFill="1" applyBorder="1" applyAlignment="1">
      <alignment horizontal="center" vertical="center"/>
    </xf>
    <xf numFmtId="0" fontId="5" fillId="12" borderId="105" xfId="4" applyFont="1" applyFill="1" applyBorder="1" applyAlignment="1">
      <alignment horizontal="right" vertical="center"/>
    </xf>
    <xf numFmtId="0" fontId="5" fillId="12" borderId="103" xfId="4" applyFont="1" applyFill="1" applyBorder="1" applyAlignment="1">
      <alignment horizontal="right" vertical="center"/>
    </xf>
    <xf numFmtId="0" fontId="42" fillId="8" borderId="0" xfId="0" applyFont="1" applyFill="1" applyAlignment="1">
      <alignment horizontal="right" vertical="center"/>
    </xf>
    <xf numFmtId="0" fontId="21" fillId="0" borderId="0" xfId="0" applyFont="1" applyAlignment="1">
      <alignment horizontal="left" vertical="center"/>
    </xf>
    <xf numFmtId="0" fontId="42" fillId="8" borderId="0" xfId="4" applyFont="1" applyFill="1" applyAlignment="1">
      <alignment horizontal="right" vertical="center"/>
    </xf>
    <xf numFmtId="0" fontId="83" fillId="8" borderId="0" xfId="1" applyFont="1" applyFill="1" applyAlignment="1">
      <alignment horizontal="left" vertical="center"/>
    </xf>
    <xf numFmtId="0" fontId="78" fillId="18" borderId="0" xfId="0" applyFont="1" applyFill="1" applyAlignment="1">
      <alignment horizontal="center" vertical="center"/>
    </xf>
    <xf numFmtId="0" fontId="0" fillId="8" borderId="7" xfId="0" applyFill="1" applyBorder="1" applyAlignment="1">
      <alignment horizontal="center" vertical="center"/>
    </xf>
    <xf numFmtId="0" fontId="5" fillId="47" borderId="0" xfId="0" applyFont="1" applyFill="1" applyAlignment="1">
      <alignment horizontal="left" vertical="center"/>
    </xf>
    <xf numFmtId="0" fontId="17" fillId="8" borderId="7" xfId="0" applyFont="1" applyFill="1" applyBorder="1"/>
    <xf numFmtId="0" fontId="17" fillId="8" borderId="0" xfId="39" applyFont="1" applyFill="1" applyAlignment="1">
      <alignment horizontal="center" vertical="center"/>
    </xf>
    <xf numFmtId="0" fontId="91" fillId="11" borderId="65" xfId="7" applyFont="1" applyFill="1" applyBorder="1" applyAlignment="1">
      <alignment horizontal="center" vertical="center"/>
    </xf>
    <xf numFmtId="0" fontId="1" fillId="8" borderId="65" xfId="1" applyFill="1" applyBorder="1" applyAlignment="1">
      <alignment vertical="center"/>
    </xf>
    <xf numFmtId="0" fontId="5" fillId="47" borderId="0" xfId="0" applyFont="1" applyFill="1" applyAlignment="1">
      <alignment horizontal="center" vertical="center"/>
    </xf>
    <xf numFmtId="0" fontId="5" fillId="47" borderId="0" xfId="0" applyFont="1" applyFill="1" applyAlignment="1">
      <alignment horizontal="center"/>
    </xf>
    <xf numFmtId="0" fontId="42" fillId="5" borderId="332" xfId="15" applyFont="1" applyFill="1" applyBorder="1" applyAlignment="1">
      <alignment horizontal="centerContinuous" vertical="center"/>
    </xf>
    <xf numFmtId="0" fontId="42" fillId="5" borderId="9" xfId="15" applyFont="1" applyFill="1" applyBorder="1" applyAlignment="1">
      <alignment horizontal="centerContinuous" vertical="center"/>
    </xf>
    <xf numFmtId="0" fontId="0" fillId="0" borderId="335" xfId="0" applyBorder="1"/>
    <xf numFmtId="0" fontId="42" fillId="5" borderId="336" xfId="15" applyFont="1" applyFill="1" applyBorder="1" applyAlignment="1">
      <alignment horizontal="center" vertical="center"/>
    </xf>
    <xf numFmtId="0" fontId="42" fillId="5" borderId="119" xfId="15" applyFont="1" applyFill="1" applyBorder="1" applyAlignment="1">
      <alignment horizontal="center" vertical="center"/>
    </xf>
    <xf numFmtId="0" fontId="105" fillId="8" borderId="136" xfId="0" applyFont="1" applyFill="1" applyBorder="1" applyAlignment="1">
      <alignment horizontal="left" vertical="center"/>
    </xf>
    <xf numFmtId="0" fontId="38" fillId="21" borderId="337" xfId="2" applyFont="1" applyFill="1" applyBorder="1" applyAlignment="1">
      <alignment horizontal="center" vertical="center"/>
    </xf>
    <xf numFmtId="0" fontId="38" fillId="21" borderId="338" xfId="2" applyFont="1" applyFill="1" applyBorder="1" applyAlignment="1">
      <alignment horizontal="left" vertical="center"/>
    </xf>
    <xf numFmtId="1" fontId="36" fillId="21" borderId="339" xfId="2" applyNumberFormat="1" applyFont="1" applyFill="1" applyBorder="1" applyAlignment="1" applyProtection="1">
      <alignment horizontal="center" vertical="center"/>
      <protection hidden="1"/>
    </xf>
    <xf numFmtId="164" fontId="97" fillId="43" borderId="85" xfId="2" applyNumberFormat="1" applyFont="1" applyFill="1" applyBorder="1" applyAlignment="1">
      <alignment horizontal="center" vertical="center"/>
    </xf>
    <xf numFmtId="170" fontId="97" fillId="42" borderId="340" xfId="2" applyNumberFormat="1" applyFont="1" applyFill="1" applyBorder="1" applyAlignment="1">
      <alignment horizontal="center" vertical="center"/>
    </xf>
    <xf numFmtId="166" fontId="47" fillId="21" borderId="341" xfId="2" applyNumberFormat="1" applyFont="1" applyFill="1" applyBorder="1" applyAlignment="1">
      <alignment horizontal="center" vertical="center"/>
    </xf>
    <xf numFmtId="175" fontId="66" fillId="71" borderId="342" xfId="2" applyNumberFormat="1" applyFont="1" applyFill="1" applyBorder="1" applyAlignment="1">
      <alignment horizontal="center" vertical="center"/>
    </xf>
    <xf numFmtId="174" fontId="97" fillId="43" borderId="343" xfId="2" applyNumberFormat="1" applyFont="1" applyFill="1" applyBorder="1" applyAlignment="1">
      <alignment horizontal="center" vertical="center"/>
    </xf>
    <xf numFmtId="2" fontId="51" fillId="5" borderId="136" xfId="2" applyNumberFormat="1" applyFont="1" applyFill="1" applyBorder="1" applyAlignment="1">
      <alignment horizontal="center" vertical="center"/>
    </xf>
    <xf numFmtId="164" fontId="51" fillId="156" borderId="199" xfId="2" applyNumberFormat="1" applyFont="1" applyFill="1" applyBorder="1" applyAlignment="1">
      <alignment horizontal="center" vertical="center"/>
    </xf>
    <xf numFmtId="0" fontId="35" fillId="8" borderId="136" xfId="0" applyFont="1" applyFill="1" applyBorder="1" applyAlignment="1">
      <alignment horizontal="center" vertical="center"/>
    </xf>
    <xf numFmtId="204" fontId="40" fillId="29" borderId="199" xfId="2" applyNumberFormat="1" applyFont="1" applyFill="1" applyBorder="1" applyAlignment="1" applyProtection="1">
      <alignment horizontal="center" vertical="center"/>
      <protection hidden="1"/>
    </xf>
    <xf numFmtId="164" fontId="17" fillId="8" borderId="344" xfId="2" applyNumberFormat="1" applyFont="1" applyFill="1" applyBorder="1" applyAlignment="1">
      <alignment horizontal="center" vertical="center"/>
    </xf>
    <xf numFmtId="164" fontId="20" fillId="8" borderId="345" xfId="2" applyNumberFormat="1" applyFont="1" applyFill="1" applyBorder="1" applyAlignment="1">
      <alignment horizontal="center" vertical="center"/>
    </xf>
    <xf numFmtId="170" fontId="17" fillId="2031" borderId="346" xfId="2" applyNumberFormat="1" applyFont="1" applyFill="1" applyBorder="1" applyAlignment="1">
      <alignment horizontal="center" vertical="center"/>
    </xf>
    <xf numFmtId="0" fontId="17" fillId="2031" borderId="345" xfId="2" applyFont="1" applyFill="1" applyBorder="1" applyAlignment="1">
      <alignment horizontal="left" vertical="center"/>
    </xf>
    <xf numFmtId="166" fontId="47" fillId="21" borderId="345" xfId="2" applyNumberFormat="1" applyFont="1" applyFill="1" applyBorder="1" applyAlignment="1">
      <alignment horizontal="center" vertical="center"/>
    </xf>
    <xf numFmtId="164" fontId="17" fillId="8" borderId="345" xfId="2" applyNumberFormat="1" applyFont="1" applyFill="1" applyBorder="1" applyAlignment="1">
      <alignment horizontal="center" vertical="center"/>
    </xf>
    <xf numFmtId="175" fontId="66" fillId="71" borderId="347" xfId="2" applyNumberFormat="1" applyFont="1" applyFill="1" applyBorder="1" applyAlignment="1">
      <alignment horizontal="center" vertical="center"/>
    </xf>
    <xf numFmtId="174" fontId="17" fillId="8" borderId="345" xfId="2" applyNumberFormat="1" applyFont="1" applyFill="1" applyBorder="1" applyAlignment="1">
      <alignment horizontal="center" vertical="center"/>
    </xf>
    <xf numFmtId="0" fontId="280" fillId="11" borderId="136" xfId="7" applyFont="1" applyFill="1" applyBorder="1" applyAlignment="1">
      <alignment horizontal="center" vertical="center"/>
    </xf>
    <xf numFmtId="0" fontId="280" fillId="11" borderId="0" xfId="7" applyFont="1" applyFill="1" applyAlignment="1">
      <alignment horizontal="center" vertical="center"/>
    </xf>
    <xf numFmtId="164" fontId="97" fillId="43" borderId="344" xfId="2" applyNumberFormat="1" applyFont="1" applyFill="1" applyBorder="1" applyAlignment="1">
      <alignment horizontal="center" vertical="center"/>
    </xf>
    <xf numFmtId="164" fontId="254" fillId="43" borderId="345" xfId="2" applyNumberFormat="1" applyFont="1" applyFill="1" applyBorder="1" applyAlignment="1">
      <alignment horizontal="center" vertical="center"/>
    </xf>
    <xf numFmtId="170" fontId="97" fillId="42" borderId="346" xfId="2" applyNumberFormat="1" applyFont="1" applyFill="1" applyBorder="1" applyAlignment="1">
      <alignment horizontal="center" vertical="center"/>
    </xf>
    <xf numFmtId="0" fontId="97" fillId="42" borderId="345" xfId="2" applyFont="1" applyFill="1" applyBorder="1" applyAlignment="1">
      <alignment horizontal="left" vertical="center"/>
    </xf>
    <xf numFmtId="164" fontId="97" fillId="43" borderId="345" xfId="2" applyNumberFormat="1" applyFont="1" applyFill="1" applyBorder="1" applyAlignment="1">
      <alignment horizontal="center" vertical="center"/>
    </xf>
    <xf numFmtId="174" fontId="97" fillId="43" borderId="345" xfId="2" applyNumberFormat="1" applyFont="1" applyFill="1" applyBorder="1" applyAlignment="1">
      <alignment horizontal="center" vertical="center"/>
    </xf>
    <xf numFmtId="1" fontId="83" fillId="173" borderId="348" xfId="2" applyNumberFormat="1" applyFont="1" applyFill="1" applyBorder="1" applyAlignment="1">
      <alignment horizontal="center" vertical="center"/>
    </xf>
    <xf numFmtId="0" fontId="243" fillId="6" borderId="177" xfId="0" applyFont="1" applyFill="1" applyBorder="1" applyAlignment="1">
      <alignment horizontal="center" vertical="center"/>
    </xf>
    <xf numFmtId="1" fontId="17" fillId="22" borderId="144" xfId="2" applyNumberFormat="1" applyFont="1" applyFill="1" applyBorder="1" applyAlignment="1">
      <alignment vertical="center"/>
    </xf>
    <xf numFmtId="1" fontId="83" fillId="173" borderId="349" xfId="2" applyNumberFormat="1" applyFont="1" applyFill="1" applyBorder="1" applyAlignment="1">
      <alignment horizontal="center" vertical="center"/>
    </xf>
    <xf numFmtId="1" fontId="17" fillId="22" borderId="199" xfId="2" applyNumberFormat="1" applyFont="1" applyFill="1" applyBorder="1" applyAlignment="1">
      <alignment vertical="center"/>
    </xf>
    <xf numFmtId="0" fontId="342" fillId="170" borderId="350" xfId="1" applyFont="1" applyFill="1" applyBorder="1" applyAlignment="1">
      <alignment horizontal="center" vertical="center"/>
    </xf>
    <xf numFmtId="0" fontId="73" fillId="18" borderId="21" xfId="2" applyFont="1" applyFill="1" applyBorder="1" applyAlignment="1" applyProtection="1">
      <alignment horizontal="center" vertical="center"/>
      <protection hidden="1"/>
    </xf>
    <xf numFmtId="171" fontId="19" fillId="29" borderId="199" xfId="2" applyNumberFormat="1" applyFont="1" applyFill="1" applyBorder="1" applyAlignment="1" applyProtection="1">
      <alignment horizontal="center" vertical="center"/>
      <protection hidden="1"/>
    </xf>
    <xf numFmtId="0" fontId="13" fillId="8" borderId="136" xfId="2" applyFont="1" applyFill="1" applyBorder="1" applyAlignment="1">
      <alignment horizontal="left" vertical="center"/>
    </xf>
    <xf numFmtId="0" fontId="15" fillId="27" borderId="21" xfId="2" applyFont="1" applyFill="1" applyBorder="1" applyAlignment="1" applyProtection="1">
      <alignment horizontal="center" vertical="center"/>
      <protection hidden="1"/>
    </xf>
    <xf numFmtId="0" fontId="15" fillId="28" borderId="21" xfId="2" applyFont="1" applyFill="1" applyBorder="1" applyAlignment="1" applyProtection="1">
      <alignment horizontal="center" vertical="center"/>
      <protection hidden="1"/>
    </xf>
    <xf numFmtId="0" fontId="13" fillId="21" borderId="136" xfId="2" applyFont="1" applyFill="1" applyBorder="1" applyAlignment="1">
      <alignment horizontal="left" vertical="center"/>
    </xf>
    <xf numFmtId="0" fontId="1" fillId="21" borderId="0" xfId="1" applyFill="1"/>
    <xf numFmtId="0" fontId="1" fillId="21" borderId="199" xfId="1" applyFill="1" applyBorder="1"/>
    <xf numFmtId="0" fontId="304" fillId="8" borderId="136" xfId="2" applyFont="1" applyFill="1" applyBorder="1" applyAlignment="1">
      <alignment horizontal="left" vertical="center"/>
    </xf>
    <xf numFmtId="0" fontId="73" fillId="10" borderId="21" xfId="2" applyFont="1" applyFill="1" applyBorder="1" applyAlignment="1" applyProtection="1">
      <alignment horizontal="center" vertical="center"/>
      <protection hidden="1"/>
    </xf>
    <xf numFmtId="204" fontId="19" fillId="29" borderId="199" xfId="2" applyNumberFormat="1" applyFont="1" applyFill="1" applyBorder="1" applyAlignment="1" applyProtection="1">
      <alignment horizontal="center" vertical="center"/>
      <protection hidden="1"/>
    </xf>
    <xf numFmtId="0" fontId="56" fillId="8" borderId="136" xfId="2" applyFont="1" applyFill="1" applyBorder="1" applyAlignment="1">
      <alignment horizontal="left" vertical="center"/>
    </xf>
    <xf numFmtId="0" fontId="335" fillId="29" borderId="21" xfId="2" applyFont="1" applyFill="1" applyBorder="1" applyAlignment="1" applyProtection="1">
      <alignment horizontal="center" vertical="center"/>
      <protection hidden="1"/>
    </xf>
    <xf numFmtId="1" fontId="38" fillId="32" borderId="21" xfId="2" applyNumberFormat="1" applyFont="1" applyFill="1" applyBorder="1" applyAlignment="1" applyProtection="1">
      <alignment horizontal="left" vertical="center"/>
      <protection hidden="1"/>
    </xf>
    <xf numFmtId="205" fontId="19" fillId="29" borderId="199" xfId="2" applyNumberFormat="1" applyFont="1" applyFill="1" applyBorder="1" applyAlignment="1" applyProtection="1">
      <alignment horizontal="center" vertical="center"/>
      <protection hidden="1"/>
    </xf>
    <xf numFmtId="0" fontId="336" fillId="21" borderId="21" xfId="2" applyFont="1" applyFill="1" applyBorder="1" applyAlignment="1">
      <alignment horizontal="left" vertical="center"/>
    </xf>
    <xf numFmtId="0" fontId="17" fillId="6" borderId="0" xfId="5" applyFont="1" applyFill="1" applyAlignment="1">
      <alignment horizontal="right" vertical="center"/>
    </xf>
    <xf numFmtId="208" fontId="19" fillId="29" borderId="199" xfId="2" applyNumberFormat="1" applyFont="1" applyFill="1" applyBorder="1" applyAlignment="1" applyProtection="1">
      <alignment horizontal="center" vertical="center"/>
      <protection hidden="1"/>
    </xf>
    <xf numFmtId="0" fontId="19" fillId="68" borderId="0" xfId="1" applyFont="1" applyFill="1" applyAlignment="1">
      <alignment horizontal="center" vertical="center"/>
    </xf>
    <xf numFmtId="0" fontId="63" fillId="8" borderId="0" xfId="1" applyFont="1" applyFill="1" applyAlignment="1">
      <alignment vertical="center"/>
    </xf>
    <xf numFmtId="0" fontId="269" fillId="21" borderId="21" xfId="2" applyFont="1" applyFill="1" applyBorder="1" applyAlignment="1">
      <alignment horizontal="left" vertical="center"/>
    </xf>
    <xf numFmtId="210" fontId="19" fillId="29" borderId="199" xfId="2" applyNumberFormat="1" applyFont="1" applyFill="1" applyBorder="1" applyAlignment="1" applyProtection="1">
      <alignment horizontal="center" vertical="center"/>
      <protection hidden="1"/>
    </xf>
    <xf numFmtId="0" fontId="38" fillId="21" borderId="351" xfId="2" applyFont="1" applyFill="1" applyBorder="1" applyAlignment="1">
      <alignment horizontal="center" vertical="center"/>
    </xf>
    <xf numFmtId="0" fontId="19" fillId="8" borderId="352" xfId="2" applyFont="1" applyFill="1" applyBorder="1" applyAlignment="1">
      <alignment horizontal="right" vertical="center"/>
    </xf>
    <xf numFmtId="1" fontId="285" fillId="174" borderId="21" xfId="2" applyNumberFormat="1" applyFont="1" applyFill="1" applyBorder="1" applyAlignment="1" applyProtection="1">
      <alignment horizontal="left" vertical="center"/>
      <protection hidden="1"/>
    </xf>
    <xf numFmtId="1" fontId="36" fillId="21" borderId="353" xfId="2" applyNumberFormat="1" applyFont="1" applyFill="1" applyBorder="1" applyAlignment="1" applyProtection="1">
      <alignment horizontal="center" vertical="center"/>
      <protection hidden="1"/>
    </xf>
    <xf numFmtId="1" fontId="31" fillId="8" borderId="199" xfId="2" applyNumberFormat="1" applyFont="1" applyFill="1" applyBorder="1" applyAlignment="1" applyProtection="1">
      <alignment vertical="center" wrapText="1"/>
      <protection hidden="1"/>
    </xf>
    <xf numFmtId="0" fontId="40" fillId="8" borderId="223" xfId="2" applyFont="1" applyFill="1" applyBorder="1" applyAlignment="1">
      <alignment vertical="center"/>
    </xf>
    <xf numFmtId="164" fontId="28" fillId="18" borderId="356" xfId="2" applyNumberFormat="1" applyFont="1" applyFill="1" applyBorder="1" applyAlignment="1">
      <alignment horizontal="center" vertical="center"/>
    </xf>
    <xf numFmtId="0" fontId="17" fillId="8" borderId="0" xfId="3" applyFont="1" applyFill="1" applyAlignment="1">
      <alignment horizontal="center" vertical="center"/>
    </xf>
    <xf numFmtId="0" fontId="42" fillId="8" borderId="0" xfId="1" applyFont="1" applyFill="1" applyAlignment="1">
      <alignment horizontal="left" vertical="center"/>
    </xf>
    <xf numFmtId="0" fontId="1" fillId="8" borderId="199" xfId="1" applyFill="1" applyBorder="1" applyAlignment="1">
      <alignment horizontal="left" vertical="center"/>
    </xf>
    <xf numFmtId="0" fontId="38" fillId="21" borderId="21" xfId="2" applyFont="1" applyFill="1" applyBorder="1" applyAlignment="1">
      <alignment horizontal="left" vertical="center"/>
    </xf>
    <xf numFmtId="0" fontId="38" fillId="21" borderId="357" xfId="2" applyFont="1" applyFill="1" applyBorder="1" applyAlignment="1">
      <alignment horizontal="left" vertical="center"/>
    </xf>
    <xf numFmtId="207" fontId="243" fillId="6" borderId="146" xfId="0" applyNumberFormat="1" applyFont="1" applyFill="1" applyBorder="1" applyAlignment="1">
      <alignment horizontal="center" vertical="center"/>
    </xf>
    <xf numFmtId="208" fontId="19" fillId="29" borderId="206" xfId="2" applyNumberFormat="1" applyFont="1" applyFill="1" applyBorder="1" applyAlignment="1" applyProtection="1">
      <alignment horizontal="center" vertical="center"/>
      <protection hidden="1"/>
    </xf>
    <xf numFmtId="0" fontId="332" fillId="8" borderId="0" xfId="2" applyFont="1" applyFill="1" applyAlignment="1">
      <alignment vertical="center" wrapText="1"/>
    </xf>
    <xf numFmtId="0" fontId="332" fillId="8" borderId="199" xfId="2" applyFont="1" applyFill="1" applyBorder="1" applyAlignment="1">
      <alignment vertical="center" wrapText="1"/>
    </xf>
    <xf numFmtId="0" fontId="48" fillId="8" borderId="136" xfId="1" applyFont="1" applyFill="1" applyBorder="1"/>
    <xf numFmtId="0" fontId="21" fillId="8" borderId="311" xfId="2" applyFont="1" applyFill="1" applyBorder="1" applyAlignment="1" applyProtection="1">
      <alignment horizontal="left" vertical="center"/>
      <protection locked="0"/>
    </xf>
    <xf numFmtId="0" fontId="52" fillId="7" borderId="9" xfId="7" applyFont="1" applyFill="1" applyBorder="1" applyAlignment="1">
      <alignment horizontal="center" vertical="center"/>
    </xf>
    <xf numFmtId="0" fontId="17" fillId="8" borderId="136" xfId="0" applyFont="1" applyFill="1" applyBorder="1"/>
    <xf numFmtId="0" fontId="17" fillId="8" borderId="0" xfId="1" applyFont="1" applyFill="1" applyAlignment="1">
      <alignment vertical="center"/>
    </xf>
    <xf numFmtId="0" fontId="17" fillId="8" borderId="199" xfId="1" applyFont="1" applyFill="1" applyBorder="1" applyAlignment="1">
      <alignment vertical="center"/>
    </xf>
    <xf numFmtId="0" fontId="346" fillId="11" borderId="136" xfId="2" applyFont="1" applyFill="1" applyBorder="1" applyAlignment="1" applyProtection="1">
      <alignment horizontal="right" vertical="center"/>
      <protection locked="0"/>
    </xf>
    <xf numFmtId="0" fontId="345" fillId="8" borderId="0" xfId="2" applyFont="1" applyFill="1" applyAlignment="1" applyProtection="1">
      <alignment horizontal="left" vertical="center"/>
      <protection locked="0"/>
    </xf>
    <xf numFmtId="0" fontId="10" fillId="5" borderId="136" xfId="1" applyFont="1" applyFill="1" applyBorder="1" applyAlignment="1">
      <alignment horizontal="left" vertical="center"/>
    </xf>
    <xf numFmtId="0" fontId="10" fillId="5" borderId="248" xfId="1" applyFont="1" applyFill="1" applyBorder="1" applyAlignment="1">
      <alignment horizontal="left" vertical="center"/>
    </xf>
    <xf numFmtId="0" fontId="13" fillId="13" borderId="199" xfId="20" applyFont="1" applyFill="1" applyBorder="1" applyAlignment="1">
      <alignment horizontal="right" vertical="center"/>
    </xf>
    <xf numFmtId="0" fontId="56" fillId="158" borderId="0" xfId="1" applyFont="1" applyFill="1" applyAlignment="1">
      <alignment horizontal="center" vertical="center"/>
    </xf>
    <xf numFmtId="0" fontId="65" fillId="5" borderId="0" xfId="10" applyFont="1" applyFill="1" applyAlignment="1" applyProtection="1">
      <alignment horizontal="center" vertical="center"/>
      <protection locked="0"/>
    </xf>
    <xf numFmtId="0" fontId="304" fillId="158" borderId="0" xfId="1" applyFont="1" applyFill="1" applyAlignment="1">
      <alignment horizontal="center" vertical="center"/>
    </xf>
    <xf numFmtId="0" fontId="17" fillId="8" borderId="136" xfId="1" applyFont="1" applyFill="1" applyBorder="1" applyAlignment="1">
      <alignment horizontal="center" vertical="center"/>
    </xf>
    <xf numFmtId="0" fontId="13" fillId="179" borderId="0" xfId="2" applyFont="1" applyFill="1" applyAlignment="1" applyProtection="1">
      <alignment horizontal="right" vertical="center"/>
      <protection hidden="1"/>
    </xf>
    <xf numFmtId="0" fontId="19" fillId="8" borderId="136" xfId="0" applyFont="1" applyFill="1" applyBorder="1" applyAlignment="1">
      <alignment horizontal="center" vertical="center"/>
    </xf>
    <xf numFmtId="0" fontId="11" fillId="8" borderId="0" xfId="1" applyFont="1" applyFill="1" applyAlignment="1">
      <alignment vertical="top"/>
    </xf>
    <xf numFmtId="0" fontId="397" fillId="5" borderId="0" xfId="10" applyFont="1" applyFill="1" applyAlignment="1" applyProtection="1">
      <alignment horizontal="center" vertical="center"/>
      <protection locked="0"/>
    </xf>
    <xf numFmtId="0" fontId="19" fillId="8" borderId="136" xfId="1" applyFont="1" applyFill="1" applyBorder="1" applyAlignment="1">
      <alignment horizontal="left" vertical="center"/>
    </xf>
    <xf numFmtId="0" fontId="12" fillId="5" borderId="0" xfId="1" applyFont="1" applyFill="1" applyAlignment="1">
      <alignment horizontal="centerContinuous" vertical="center"/>
    </xf>
    <xf numFmtId="0" fontId="13" fillId="8" borderId="0" xfId="0" applyFont="1" applyFill="1" applyAlignment="1">
      <alignment horizontal="centerContinuous" vertical="center"/>
    </xf>
    <xf numFmtId="0" fontId="398" fillId="11" borderId="136" xfId="1" applyFont="1" applyFill="1" applyBorder="1" applyAlignment="1">
      <alignment horizontal="left" vertical="center"/>
    </xf>
    <xf numFmtId="0" fontId="398" fillId="11" borderId="0" xfId="1" applyFont="1" applyFill="1" applyAlignment="1">
      <alignment horizontal="right" vertical="center"/>
    </xf>
    <xf numFmtId="0" fontId="397" fillId="11" borderId="0" xfId="10" applyFont="1" applyFill="1" applyAlignment="1" applyProtection="1">
      <alignment horizontal="center" vertical="center"/>
      <protection locked="0"/>
    </xf>
    <xf numFmtId="0" fontId="102" fillId="11" borderId="136" xfId="1" applyFont="1" applyFill="1" applyBorder="1" applyAlignment="1">
      <alignment horizontal="right" vertical="center"/>
    </xf>
    <xf numFmtId="211" fontId="2" fillId="11" borderId="0" xfId="0" applyNumberFormat="1" applyFont="1" applyFill="1" applyAlignment="1">
      <alignment horizontal="center" vertical="center"/>
    </xf>
    <xf numFmtId="0" fontId="23" fillId="0" borderId="0" xfId="2" applyFont="1" applyAlignment="1" applyProtection="1">
      <alignment horizontal="left" vertical="center"/>
      <protection locked="0"/>
    </xf>
    <xf numFmtId="0" fontId="2" fillId="11" borderId="0" xfId="2" applyFont="1" applyFill="1" applyAlignment="1">
      <alignment horizontal="left" vertical="center"/>
    </xf>
    <xf numFmtId="0" fontId="20" fillId="11" borderId="0" xfId="2" applyFont="1" applyFill="1" applyAlignment="1">
      <alignment vertical="center" wrapText="1"/>
    </xf>
    <xf numFmtId="0" fontId="95" fillId="6" borderId="136" xfId="0" applyFont="1" applyFill="1" applyBorder="1" applyAlignment="1">
      <alignment horizontal="center" vertical="center" wrapText="1"/>
    </xf>
    <xf numFmtId="0" fontId="2" fillId="11" borderId="0" xfId="2" applyFont="1" applyFill="1" applyAlignment="1" applyProtection="1">
      <alignment horizontal="center" vertical="center"/>
      <protection locked="0"/>
    </xf>
    <xf numFmtId="0" fontId="96" fillId="8" borderId="0" xfId="1" applyFont="1" applyFill="1" applyAlignment="1">
      <alignment horizontal="left" vertical="center"/>
    </xf>
    <xf numFmtId="0" fontId="397" fillId="6" borderId="0" xfId="10" applyFont="1" applyFill="1" applyAlignment="1" applyProtection="1">
      <alignment horizontal="center" vertical="center"/>
      <protection locked="0"/>
    </xf>
    <xf numFmtId="211" fontId="4" fillId="6" borderId="136" xfId="1" applyNumberFormat="1" applyFont="1" applyFill="1" applyBorder="1" applyAlignment="1">
      <alignment horizontal="center" vertical="center" wrapText="1"/>
    </xf>
    <xf numFmtId="0" fontId="245" fillId="2032" borderId="0" xfId="14" applyFont="1" applyFill="1" applyAlignment="1">
      <alignment horizontal="center" vertical="center"/>
    </xf>
    <xf numFmtId="0" fontId="10" fillId="6" borderId="0" xfId="7" applyFont="1" applyFill="1" applyAlignment="1">
      <alignment horizontal="center" vertical="center"/>
    </xf>
    <xf numFmtId="0" fontId="39" fillId="6" borderId="0" xfId="0" applyFont="1" applyFill="1" applyAlignment="1">
      <alignment horizontal="right" vertical="center"/>
    </xf>
    <xf numFmtId="0" fontId="397" fillId="6" borderId="0" xfId="0" applyFont="1" applyFill="1" applyAlignment="1">
      <alignment horizontal="right" vertical="center"/>
    </xf>
    <xf numFmtId="0" fontId="28" fillId="6" borderId="199" xfId="0" applyFont="1" applyFill="1" applyBorder="1" applyAlignment="1">
      <alignment vertical="center" wrapText="1"/>
    </xf>
    <xf numFmtId="0" fontId="399" fillId="168" borderId="0" xfId="14" applyFont="1" applyFill="1" applyAlignment="1">
      <alignment horizontal="center" vertical="center"/>
    </xf>
    <xf numFmtId="211" fontId="400" fillId="180" borderId="0" xfId="14" applyNumberFormat="1" applyFont="1" applyFill="1" applyAlignment="1">
      <alignment horizontal="left" vertical="center"/>
    </xf>
    <xf numFmtId="0" fontId="72" fillId="182" borderId="0" xfId="0" applyFont="1" applyFill="1" applyAlignment="1">
      <alignment horizontal="left" vertical="center"/>
    </xf>
    <xf numFmtId="0" fontId="27" fillId="6" borderId="268" xfId="2" applyFont="1" applyFill="1" applyBorder="1" applyAlignment="1" applyProtection="1">
      <alignment horizontal="center" vertical="center"/>
      <protection locked="0"/>
    </xf>
    <xf numFmtId="0" fontId="347" fillId="183" borderId="268" xfId="14" applyFont="1" applyFill="1" applyBorder="1" applyAlignment="1">
      <alignment horizontal="right" vertical="center"/>
    </xf>
    <xf numFmtId="0" fontId="9" fillId="184" borderId="268" xfId="1" applyFont="1" applyFill="1" applyBorder="1" applyAlignment="1">
      <alignment horizontal="left" vertical="center"/>
    </xf>
    <xf numFmtId="0" fontId="9" fillId="184" borderId="268" xfId="0" applyFont="1" applyFill="1" applyBorder="1" applyAlignment="1">
      <alignment horizontal="right" vertical="center"/>
    </xf>
    <xf numFmtId="0" fontId="9" fillId="184" borderId="249" xfId="0" applyFont="1" applyFill="1" applyBorder="1" applyAlignment="1">
      <alignment horizontal="right" vertical="center"/>
    </xf>
    <xf numFmtId="0" fontId="8" fillId="16" borderId="224" xfId="2" applyFont="1" applyFill="1" applyBorder="1" applyAlignment="1">
      <alignment horizontal="center" vertical="center"/>
    </xf>
    <xf numFmtId="0" fontId="8" fillId="16" borderId="267" xfId="2" applyFont="1" applyFill="1" applyBorder="1" applyAlignment="1">
      <alignment horizontal="center" vertical="center"/>
    </xf>
    <xf numFmtId="0" fontId="8" fillId="16" borderId="228" xfId="2" applyFont="1" applyFill="1" applyBorder="1" applyAlignment="1">
      <alignment horizontal="center" vertical="center"/>
    </xf>
    <xf numFmtId="0" fontId="17" fillId="6" borderId="198" xfId="2" applyFont="1" applyFill="1" applyBorder="1" applyAlignment="1" applyProtection="1">
      <alignment horizontal="center" vertical="center"/>
      <protection hidden="1"/>
    </xf>
    <xf numFmtId="0" fontId="17" fillId="6" borderId="146" xfId="2" applyFont="1" applyFill="1" applyBorder="1" applyAlignment="1" applyProtection="1">
      <alignment horizontal="center" vertical="center"/>
      <protection hidden="1"/>
    </xf>
    <xf numFmtId="0" fontId="17" fillId="6" borderId="206" xfId="2" applyFont="1" applyFill="1" applyBorder="1" applyAlignment="1" applyProtection="1">
      <alignment horizontal="center" vertical="center"/>
      <protection hidden="1"/>
    </xf>
    <xf numFmtId="0" fontId="1" fillId="0" borderId="0" xfId="6"/>
    <xf numFmtId="0" fontId="354" fillId="8" borderId="0" xfId="0" applyFont="1" applyFill="1" applyAlignment="1">
      <alignment vertical="center"/>
    </xf>
    <xf numFmtId="0" fontId="148" fillId="8" borderId="0" xfId="0" applyFont="1" applyFill="1" applyAlignment="1">
      <alignment vertical="center"/>
    </xf>
    <xf numFmtId="0" fontId="401" fillId="8" borderId="0" xfId="0" applyFont="1" applyFill="1" applyAlignment="1">
      <alignment vertical="center"/>
    </xf>
    <xf numFmtId="0" fontId="402" fillId="8" borderId="0" xfId="0" applyFont="1" applyFill="1" applyAlignment="1">
      <alignment vertical="center"/>
    </xf>
    <xf numFmtId="0" fontId="403" fillId="8" borderId="0" xfId="0" applyFont="1" applyFill="1" applyAlignment="1">
      <alignment vertical="center"/>
    </xf>
    <xf numFmtId="0" fontId="404" fillId="8" borderId="0" xfId="0" applyFont="1" applyFill="1" applyAlignment="1">
      <alignment vertical="center"/>
    </xf>
    <xf numFmtId="0" fontId="405" fillId="8" borderId="0" xfId="0" applyFont="1" applyFill="1" applyAlignment="1">
      <alignment vertical="center"/>
    </xf>
    <xf numFmtId="0" fontId="406" fillId="8" borderId="0" xfId="0" applyFont="1" applyFill="1" applyAlignment="1">
      <alignment vertical="center"/>
    </xf>
    <xf numFmtId="0" fontId="65" fillId="8" borderId="177" xfId="2" applyFont="1" applyFill="1" applyBorder="1" applyAlignment="1" applyProtection="1">
      <alignment horizontal="center" vertical="center"/>
      <protection hidden="1"/>
    </xf>
    <xf numFmtId="0" fontId="52" fillId="4" borderId="9" xfId="7" applyFont="1" applyFill="1" applyBorder="1" applyAlignment="1">
      <alignment horizontal="center" vertical="center"/>
    </xf>
    <xf numFmtId="0" fontId="92" fillId="11" borderId="0" xfId="7" applyFont="1" applyFill="1" applyAlignment="1">
      <alignment horizontal="center" vertical="center"/>
    </xf>
    <xf numFmtId="0" fontId="8" fillId="6" borderId="177" xfId="2" applyFont="1" applyFill="1" applyBorder="1" applyAlignment="1" applyProtection="1">
      <alignment horizontal="center" vertical="center" textRotation="90"/>
      <protection locked="0"/>
    </xf>
    <xf numFmtId="0" fontId="65" fillId="8" borderId="177" xfId="2" applyFont="1" applyFill="1" applyBorder="1" applyAlignment="1" applyProtection="1">
      <alignment vertical="center"/>
      <protection hidden="1"/>
    </xf>
    <xf numFmtId="0" fontId="8" fillId="8" borderId="0" xfId="2" applyFont="1" applyFill="1" applyAlignment="1">
      <alignment horizontal="center" vertical="center"/>
    </xf>
    <xf numFmtId="0" fontId="8" fillId="6" borderId="0" xfId="2" applyFont="1" applyFill="1" applyAlignment="1" applyProtection="1">
      <alignment horizontal="center" vertical="center" textRotation="90"/>
      <protection locked="0"/>
    </xf>
    <xf numFmtId="0" fontId="8" fillId="8" borderId="0" xfId="2" applyFont="1" applyFill="1" applyAlignment="1" applyProtection="1">
      <alignment horizontal="center" vertical="center" textRotation="90"/>
      <protection locked="0"/>
    </xf>
    <xf numFmtId="0" fontId="65" fillId="8" borderId="0" xfId="2" applyFont="1" applyFill="1" applyAlignment="1" applyProtection="1">
      <alignment vertical="center"/>
      <protection hidden="1"/>
    </xf>
    <xf numFmtId="0" fontId="20" fillId="8" borderId="199" xfId="2" applyFont="1" applyFill="1" applyBorder="1" applyAlignment="1">
      <alignment horizontal="center" vertical="center"/>
    </xf>
    <xf numFmtId="0" fontId="8" fillId="6" borderId="146" xfId="2" applyFont="1" applyFill="1" applyBorder="1" applyAlignment="1" applyProtection="1">
      <alignment horizontal="center" vertical="center" textRotation="90"/>
      <protection locked="0"/>
    </xf>
    <xf numFmtId="0" fontId="65" fillId="8" borderId="146" xfId="2" applyFont="1" applyFill="1" applyBorder="1" applyAlignment="1" applyProtection="1">
      <alignment vertical="center"/>
      <protection hidden="1"/>
    </xf>
    <xf numFmtId="0" fontId="105" fillId="6" borderId="0" xfId="0" applyFont="1" applyFill="1" applyAlignment="1">
      <alignment horizontal="centerContinuous" vertical="center"/>
    </xf>
    <xf numFmtId="0" fontId="40" fillId="8" borderId="0" xfId="0" applyFont="1" applyFill="1" applyAlignment="1">
      <alignment horizontal="left" vertical="center"/>
    </xf>
    <xf numFmtId="0" fontId="40" fillId="8" borderId="0" xfId="0" applyFont="1" applyFill="1" applyAlignment="1">
      <alignment horizontal="right" vertical="center"/>
    </xf>
    <xf numFmtId="0" fontId="13" fillId="8" borderId="0" xfId="1" applyFont="1" applyFill="1" applyAlignment="1">
      <alignment vertical="center"/>
    </xf>
    <xf numFmtId="0" fontId="5" fillId="47" borderId="199" xfId="0" applyFont="1" applyFill="1" applyBorder="1" applyAlignment="1">
      <alignment horizontal="centerContinuous" vertical="center"/>
    </xf>
    <xf numFmtId="0" fontId="5" fillId="12" borderId="358" xfId="4" applyFont="1" applyFill="1" applyBorder="1" applyAlignment="1">
      <alignment horizontal="right" vertical="center"/>
    </xf>
    <xf numFmtId="0" fontId="5" fillId="47" borderId="7" xfId="0" applyFont="1" applyFill="1" applyBorder="1" applyAlignment="1">
      <alignment horizontal="left" vertical="center"/>
    </xf>
    <xf numFmtId="0" fontId="5" fillId="12" borderId="103" xfId="4" applyFont="1" applyFill="1" applyBorder="1" applyAlignment="1">
      <alignment horizontal="left" vertical="center"/>
    </xf>
    <xf numFmtId="0" fontId="14" fillId="12" borderId="103" xfId="4" applyFont="1" applyFill="1" applyBorder="1" applyAlignment="1">
      <alignment horizontal="right" vertical="center"/>
    </xf>
    <xf numFmtId="0" fontId="5" fillId="12" borderId="0" xfId="0" applyFont="1" applyFill="1" applyAlignment="1">
      <alignment horizontal="left" vertical="center"/>
    </xf>
    <xf numFmtId="0" fontId="14" fillId="2033" borderId="0" xfId="1" applyFont="1" applyFill="1" applyAlignment="1">
      <alignment horizontal="center" vertical="center"/>
    </xf>
    <xf numFmtId="1" fontId="83" fillId="173" borderId="174" xfId="2" applyNumberFormat="1" applyFont="1" applyFill="1" applyBorder="1" applyAlignment="1">
      <alignment horizontal="center" vertical="center"/>
    </xf>
    <xf numFmtId="1" fontId="17" fillId="22" borderId="178" xfId="2" applyNumberFormat="1" applyFont="1" applyFill="1" applyBorder="1" applyAlignment="1">
      <alignment horizontal="left" vertical="center"/>
    </xf>
    <xf numFmtId="1" fontId="17" fillId="22" borderId="177" xfId="2" applyNumberFormat="1" applyFont="1" applyFill="1" applyBorder="1" applyAlignment="1">
      <alignment horizontal="left" vertical="center"/>
    </xf>
    <xf numFmtId="0" fontId="280" fillId="8" borderId="144" xfId="2" applyFont="1" applyFill="1" applyBorder="1" applyAlignment="1">
      <alignment vertical="center"/>
    </xf>
    <xf numFmtId="1" fontId="17" fillId="22" borderId="87" xfId="2" applyNumberFormat="1" applyFont="1" applyFill="1" applyBorder="1" applyAlignment="1">
      <alignment horizontal="left" vertical="center"/>
    </xf>
    <xf numFmtId="1" fontId="17" fillId="22" borderId="0" xfId="2" applyNumberFormat="1" applyFont="1" applyFill="1" applyAlignment="1">
      <alignment horizontal="left" vertical="center"/>
    </xf>
    <xf numFmtId="0" fontId="280" fillId="8" borderId="199" xfId="2" applyFont="1" applyFill="1" applyBorder="1" applyAlignment="1">
      <alignment vertical="center"/>
    </xf>
    <xf numFmtId="0" fontId="17" fillId="9" borderId="0" xfId="23" applyFont="1" applyFill="1" applyAlignment="1">
      <alignment horizontal="center" vertical="center"/>
    </xf>
    <xf numFmtId="0" fontId="407" fillId="8" borderId="10" xfId="15" applyFont="1" applyFill="1" applyBorder="1" applyAlignment="1">
      <alignment horizontal="left" vertical="center"/>
    </xf>
    <xf numFmtId="1" fontId="56" fillId="8" borderId="0" xfId="2" applyNumberFormat="1" applyFont="1" applyFill="1" applyAlignment="1" applyProtection="1">
      <alignment horizontal="center" vertical="center"/>
      <protection hidden="1"/>
    </xf>
    <xf numFmtId="0" fontId="17" fillId="8" borderId="199" xfId="15" applyFont="1" applyFill="1" applyBorder="1" applyAlignment="1">
      <alignment vertical="center"/>
    </xf>
    <xf numFmtId="1" fontId="40" fillId="8" borderId="0" xfId="2" applyNumberFormat="1" applyFont="1" applyFill="1" applyAlignment="1">
      <alignment horizontal="center" vertical="center"/>
    </xf>
    <xf numFmtId="0" fontId="83" fillId="8" borderId="199" xfId="2" applyFont="1" applyFill="1" applyBorder="1" applyAlignment="1">
      <alignment horizontal="left" vertical="center"/>
    </xf>
    <xf numFmtId="171" fontId="19" fillId="29" borderId="0" xfId="2" applyNumberFormat="1" applyFont="1" applyFill="1" applyAlignment="1" applyProtection="1">
      <alignment horizontal="center" vertical="center"/>
      <protection hidden="1"/>
    </xf>
    <xf numFmtId="171" fontId="19" fillId="8" borderId="0" xfId="2" applyNumberFormat="1" applyFont="1" applyFill="1" applyAlignment="1" applyProtection="1">
      <alignment horizontal="center" vertical="center"/>
      <protection hidden="1"/>
    </xf>
    <xf numFmtId="165" fontId="27" fillId="8" borderId="10" xfId="0" applyNumberFormat="1" applyFont="1" applyFill="1" applyBorder="1" applyAlignment="1">
      <alignment horizontal="center" vertical="center"/>
    </xf>
    <xf numFmtId="0" fontId="20" fillId="18" borderId="0" xfId="7" applyFont="1" applyFill="1" applyAlignment="1">
      <alignment horizontal="center" vertical="center"/>
    </xf>
    <xf numFmtId="0" fontId="25" fillId="8" borderId="0" xfId="2" applyFont="1" applyFill="1" applyAlignment="1" applyProtection="1">
      <alignment horizontal="center" vertical="center"/>
      <protection hidden="1"/>
    </xf>
    <xf numFmtId="0" fontId="20" fillId="51" borderId="0" xfId="7" applyFont="1" applyFill="1" applyAlignment="1">
      <alignment horizontal="center" vertical="center"/>
    </xf>
    <xf numFmtId="0" fontId="71" fillId="8" borderId="199" xfId="2" applyFont="1" applyFill="1" applyBorder="1" applyAlignment="1" applyProtection="1">
      <alignment vertical="center"/>
      <protection hidden="1"/>
    </xf>
    <xf numFmtId="165" fontId="27" fillId="6" borderId="10" xfId="0" applyNumberFormat="1" applyFont="1" applyFill="1" applyBorder="1" applyAlignment="1">
      <alignment horizontal="center" vertical="center"/>
    </xf>
    <xf numFmtId="0" fontId="43" fillId="159" borderId="10" xfId="0" applyFont="1" applyFill="1" applyBorder="1" applyAlignment="1">
      <alignment horizontal="left" vertical="center"/>
    </xf>
    <xf numFmtId="0" fontId="43" fillId="159" borderId="359" xfId="0" applyFont="1" applyFill="1" applyBorder="1" applyAlignment="1">
      <alignment horizontal="left" vertical="center"/>
    </xf>
    <xf numFmtId="0" fontId="0" fillId="8" borderId="360" xfId="0" applyFill="1" applyBorder="1"/>
    <xf numFmtId="0" fontId="1" fillId="8" borderId="0" xfId="15" applyFont="1" applyFill="1" applyAlignment="1">
      <alignment horizontal="right" vertical="center"/>
    </xf>
    <xf numFmtId="0" fontId="8" fillId="17" borderId="361" xfId="1" applyFont="1" applyFill="1" applyBorder="1" applyAlignment="1">
      <alignment horizontal="center" vertical="center"/>
    </xf>
    <xf numFmtId="0" fontId="8" fillId="17" borderId="362" xfId="1" applyFont="1" applyFill="1" applyBorder="1" applyAlignment="1">
      <alignment horizontal="center" vertical="center"/>
    </xf>
    <xf numFmtId="168" fontId="25" fillId="2034" borderId="267" xfId="2" applyNumberFormat="1" applyFont="1" applyFill="1" applyBorder="1" applyAlignment="1">
      <alignment horizontal="center" vertical="center"/>
    </xf>
    <xf numFmtId="168" fontId="25" fillId="160" borderId="363" xfId="2" applyNumberFormat="1" applyFont="1" applyFill="1" applyBorder="1" applyAlignment="1">
      <alignment horizontal="center" vertical="center"/>
    </xf>
    <xf numFmtId="204" fontId="19" fillId="29" borderId="0" xfId="2" applyNumberFormat="1" applyFont="1" applyFill="1" applyAlignment="1" applyProtection="1">
      <alignment horizontal="center" vertical="center"/>
      <protection hidden="1"/>
    </xf>
    <xf numFmtId="197" fontId="33" fillId="8" borderId="13" xfId="2" applyNumberFormat="1" applyFont="1" applyFill="1" applyBorder="1" applyAlignment="1">
      <alignment horizontal="left" vertical="center"/>
    </xf>
    <xf numFmtId="197" fontId="33" fillId="8" borderId="365" xfId="2" applyNumberFormat="1" applyFont="1" applyFill="1" applyBorder="1" applyAlignment="1">
      <alignment horizontal="left" vertical="center"/>
    </xf>
    <xf numFmtId="171" fontId="409" fillId="2034" borderId="367" xfId="2" applyNumberFormat="1" applyFont="1" applyFill="1" applyBorder="1" applyAlignment="1">
      <alignment horizontal="center" vertical="center"/>
    </xf>
    <xf numFmtId="165" fontId="409" fillId="18" borderId="368" xfId="21" applyNumberFormat="1" applyFont="1" applyFill="1" applyBorder="1" applyAlignment="1" applyProtection="1">
      <alignment horizontal="center" vertical="center"/>
      <protection locked="0"/>
    </xf>
    <xf numFmtId="171" fontId="409" fillId="160" borderId="369" xfId="2" applyNumberFormat="1" applyFont="1" applyFill="1" applyBorder="1" applyAlignment="1">
      <alignment horizontal="center" vertical="center"/>
    </xf>
    <xf numFmtId="165" fontId="409" fillId="51" borderId="370" xfId="21" applyNumberFormat="1" applyFont="1" applyFill="1" applyBorder="1" applyAlignment="1" applyProtection="1">
      <alignment horizontal="center" vertical="center"/>
      <protection locked="0"/>
    </xf>
    <xf numFmtId="0" fontId="97" fillId="42" borderId="371" xfId="2" applyFont="1" applyFill="1" applyBorder="1" applyAlignment="1">
      <alignment horizontal="left" vertical="center"/>
    </xf>
    <xf numFmtId="169" fontId="24" fillId="2035" borderId="149" xfId="2" applyNumberFormat="1" applyFont="1" applyFill="1" applyBorder="1" applyAlignment="1">
      <alignment horizontal="center" vertical="center"/>
    </xf>
    <xf numFmtId="169" fontId="24" fillId="2035" borderId="372" xfId="2" applyNumberFormat="1" applyFont="1" applyFill="1" applyBorder="1" applyAlignment="1">
      <alignment horizontal="center" vertical="center"/>
    </xf>
    <xf numFmtId="1" fontId="97" fillId="8" borderId="43" xfId="2" applyNumberFormat="1" applyFont="1" applyFill="1" applyBorder="1" applyAlignment="1">
      <alignment horizontal="left" vertical="center"/>
    </xf>
    <xf numFmtId="1" fontId="97" fillId="8" borderId="86" xfId="2" applyNumberFormat="1" applyFont="1" applyFill="1" applyBorder="1" applyAlignment="1">
      <alignment horizontal="left" vertical="center"/>
    </xf>
    <xf numFmtId="1" fontId="97" fillId="8" borderId="373" xfId="2" applyNumberFormat="1" applyFont="1" applyFill="1" applyBorder="1" applyAlignment="1">
      <alignment horizontal="left" vertical="center"/>
    </xf>
    <xf numFmtId="205" fontId="19" fillId="29" borderId="0" xfId="2" applyNumberFormat="1" applyFont="1" applyFill="1" applyAlignment="1" applyProtection="1">
      <alignment horizontal="center" vertical="center"/>
      <protection hidden="1"/>
    </xf>
    <xf numFmtId="0" fontId="259" fillId="9" borderId="0" xfId="23" applyFont="1" applyFill="1" applyAlignment="1">
      <alignment vertical="center"/>
    </xf>
    <xf numFmtId="215" fontId="254" fillId="16" borderId="375" xfId="2" applyNumberFormat="1" applyFont="1" applyFill="1" applyBorder="1" applyAlignment="1">
      <alignment horizontal="center" vertical="center"/>
    </xf>
    <xf numFmtId="216" fontId="410" fillId="16" borderId="376" xfId="2" applyNumberFormat="1" applyFont="1" applyFill="1" applyBorder="1" applyAlignment="1">
      <alignment horizontal="center" vertical="center"/>
    </xf>
    <xf numFmtId="0" fontId="254" fillId="16" borderId="377" xfId="15" applyFont="1" applyFill="1" applyBorder="1" applyAlignment="1">
      <alignment horizontal="right" vertical="center"/>
    </xf>
    <xf numFmtId="1" fontId="38" fillId="32" borderId="378" xfId="2" applyNumberFormat="1" applyFont="1" applyFill="1" applyBorder="1" applyAlignment="1" applyProtection="1">
      <alignment horizontal="left" vertical="center"/>
      <protection hidden="1"/>
    </xf>
    <xf numFmtId="215" fontId="410" fillId="16" borderId="376" xfId="2" applyNumberFormat="1" applyFont="1" applyFill="1" applyBorder="1" applyAlignment="1">
      <alignment horizontal="center" vertical="center"/>
    </xf>
    <xf numFmtId="215" fontId="410" fillId="16" borderId="379" xfId="2" applyNumberFormat="1" applyFont="1" applyFill="1" applyBorder="1" applyAlignment="1">
      <alignment horizontal="center" vertical="center"/>
    </xf>
    <xf numFmtId="0" fontId="5" fillId="2036" borderId="18" xfId="4" applyFont="1" applyFill="1" applyBorder="1" applyAlignment="1">
      <alignment horizontal="center" vertical="center"/>
    </xf>
    <xf numFmtId="0" fontId="9" fillId="2029" borderId="0" xfId="4" applyFont="1" applyFill="1" applyAlignment="1">
      <alignment horizontal="left" vertical="center"/>
    </xf>
    <xf numFmtId="164" fontId="31" fillId="5" borderId="13" xfId="10" applyNumberFormat="1" applyFont="1" applyFill="1" applyBorder="1" applyAlignment="1">
      <alignment horizontal="right" vertical="center"/>
    </xf>
    <xf numFmtId="0" fontId="15" fillId="5" borderId="13" xfId="9" applyFont="1" applyFill="1" applyBorder="1" applyAlignment="1">
      <alignment horizontal="right" vertical="center"/>
    </xf>
    <xf numFmtId="164" fontId="31" fillId="5" borderId="13" xfId="10" applyNumberFormat="1" applyFont="1" applyFill="1" applyBorder="1" applyAlignment="1">
      <alignment vertical="center"/>
    </xf>
    <xf numFmtId="0" fontId="30" fillId="5" borderId="13" xfId="9" applyFont="1" applyFill="1" applyBorder="1" applyAlignment="1">
      <alignment horizontal="right" vertical="center"/>
    </xf>
    <xf numFmtId="0" fontId="30" fillId="5" borderId="0" xfId="9" applyFont="1" applyFill="1" applyAlignment="1">
      <alignment horizontal="right" vertical="center"/>
    </xf>
    <xf numFmtId="0" fontId="30" fillId="2035" borderId="13" xfId="9" applyFont="1" applyFill="1" applyBorder="1" applyAlignment="1">
      <alignment horizontal="right" vertical="center"/>
    </xf>
    <xf numFmtId="0" fontId="30" fillId="2035" borderId="12" xfId="9" applyFont="1" applyFill="1" applyBorder="1" applyAlignment="1">
      <alignment horizontal="right" vertical="center"/>
    </xf>
    <xf numFmtId="0" fontId="1" fillId="8" borderId="136" xfId="15" applyFont="1" applyFill="1" applyBorder="1" applyAlignment="1">
      <alignment vertical="center"/>
    </xf>
    <xf numFmtId="0" fontId="32" fillId="2036" borderId="136" xfId="4" applyFont="1" applyFill="1" applyBorder="1" applyAlignment="1">
      <alignment horizontal="center" vertical="center"/>
    </xf>
    <xf numFmtId="0" fontId="411" fillId="57" borderId="0" xfId="7" applyFont="1" applyFill="1" applyAlignment="1">
      <alignment horizontal="center" vertical="center"/>
    </xf>
    <xf numFmtId="0" fontId="8" fillId="5" borderId="299" xfId="7" applyFont="1" applyFill="1" applyBorder="1" applyAlignment="1">
      <alignment horizontal="center" vertical="center"/>
    </xf>
    <xf numFmtId="0" fontId="8" fillId="2035" borderId="0" xfId="7" applyFont="1" applyFill="1" applyAlignment="1">
      <alignment horizontal="center" vertical="center"/>
    </xf>
    <xf numFmtId="0" fontId="8" fillId="2035" borderId="298" xfId="7" applyFont="1" applyFill="1" applyBorder="1" applyAlignment="1">
      <alignment horizontal="center" vertical="center"/>
    </xf>
    <xf numFmtId="0" fontId="411" fillId="57" borderId="0" xfId="2" applyFont="1" applyFill="1" applyAlignment="1">
      <alignment horizontal="center" vertical="center"/>
    </xf>
    <xf numFmtId="0" fontId="8" fillId="2035" borderId="0" xfId="2" applyFont="1" applyFill="1" applyAlignment="1">
      <alignment horizontal="center" vertical="center"/>
    </xf>
    <xf numFmtId="0" fontId="8" fillId="2035" borderId="199" xfId="2" applyFont="1" applyFill="1" applyBorder="1" applyAlignment="1">
      <alignment horizontal="center" vertical="center"/>
    </xf>
    <xf numFmtId="0" fontId="2" fillId="2037" borderId="198" xfId="5" applyFont="1" applyFill="1" applyBorder="1" applyAlignment="1">
      <alignment horizontal="center" vertical="center"/>
    </xf>
    <xf numFmtId="0" fontId="5" fillId="2036" borderId="146" xfId="2" applyFont="1" applyFill="1" applyBorder="1" applyAlignment="1" applyProtection="1">
      <alignment horizontal="center" vertical="center"/>
      <protection hidden="1"/>
    </xf>
    <xf numFmtId="0" fontId="5" fillId="2036" borderId="206" xfId="2" applyFont="1" applyFill="1" applyBorder="1" applyAlignment="1" applyProtection="1">
      <alignment horizontal="center" vertical="center"/>
      <protection hidden="1"/>
    </xf>
    <xf numFmtId="0" fontId="1" fillId="16" borderId="0" xfId="1" applyFill="1" applyAlignment="1">
      <alignment horizontal="center" vertical="center"/>
    </xf>
    <xf numFmtId="168" fontId="25" fillId="2034" borderId="381" xfId="2" applyNumberFormat="1" applyFont="1" applyFill="1" applyBorder="1" applyAlignment="1">
      <alignment horizontal="center" vertical="center"/>
    </xf>
    <xf numFmtId="0" fontId="17" fillId="9" borderId="0" xfId="23" applyFont="1" applyFill="1" applyAlignment="1">
      <alignment horizontal="left" vertical="center"/>
    </xf>
    <xf numFmtId="197" fontId="33" fillId="8" borderId="383" xfId="2" applyNumberFormat="1" applyFont="1" applyFill="1" applyBorder="1" applyAlignment="1">
      <alignment horizontal="left" vertical="center"/>
    </xf>
    <xf numFmtId="0" fontId="1" fillId="8" borderId="0" xfId="15" applyFont="1" applyFill="1"/>
    <xf numFmtId="0" fontId="62" fillId="8" borderId="0" xfId="2" applyFont="1" applyFill="1" applyAlignment="1" applyProtection="1">
      <alignment horizontal="right" vertical="center"/>
      <protection hidden="1"/>
    </xf>
    <xf numFmtId="0" fontId="17" fillId="8" borderId="0" xfId="23" applyFont="1" applyFill="1" applyAlignment="1">
      <alignment horizontal="center" vertical="center"/>
    </xf>
    <xf numFmtId="0" fontId="11" fillId="8" borderId="0" xfId="1" applyFont="1" applyFill="1" applyAlignment="1">
      <alignment horizontal="left" vertical="center"/>
    </xf>
    <xf numFmtId="210" fontId="19" fillId="29" borderId="0" xfId="2" applyNumberFormat="1" applyFont="1" applyFill="1" applyAlignment="1" applyProtection="1">
      <alignment horizontal="center" vertical="center"/>
      <protection hidden="1"/>
    </xf>
    <xf numFmtId="1" fontId="285" fillId="174" borderId="378" xfId="2" applyNumberFormat="1" applyFont="1" applyFill="1" applyBorder="1" applyAlignment="1" applyProtection="1">
      <alignment horizontal="left" vertical="center"/>
      <protection hidden="1"/>
    </xf>
    <xf numFmtId="187" fontId="243" fillId="6" borderId="268" xfId="0" applyNumberFormat="1" applyFont="1" applyFill="1" applyBorder="1" applyAlignment="1">
      <alignment horizontal="center" vertical="center"/>
    </xf>
    <xf numFmtId="204" fontId="19" fillId="29" borderId="268" xfId="2" applyNumberFormat="1" applyFont="1" applyFill="1" applyBorder="1" applyAlignment="1" applyProtection="1">
      <alignment horizontal="center" vertical="center"/>
      <protection hidden="1"/>
    </xf>
    <xf numFmtId="0" fontId="65" fillId="8" borderId="177" xfId="2" applyFont="1" applyFill="1" applyBorder="1" applyAlignment="1" applyProtection="1">
      <alignment horizontal="left" vertical="center"/>
      <protection hidden="1"/>
    </xf>
    <xf numFmtId="0" fontId="380" fillId="75" borderId="0" xfId="2" applyFont="1" applyFill="1" applyAlignment="1">
      <alignment horizontal="center" vertical="center" wrapText="1"/>
    </xf>
    <xf numFmtId="0" fontId="233" fillId="75" borderId="0" xfId="2" applyFont="1" applyFill="1" applyAlignment="1">
      <alignment horizontal="center" vertical="center"/>
    </xf>
    <xf numFmtId="0" fontId="13" fillId="8" borderId="17" xfId="7" applyFont="1" applyFill="1" applyBorder="1" applyAlignment="1">
      <alignment horizontal="center"/>
    </xf>
    <xf numFmtId="0" fontId="13" fillId="8" borderId="16" xfId="7" applyFont="1" applyFill="1" applyBorder="1" applyAlignment="1">
      <alignment horizontal="center"/>
    </xf>
    <xf numFmtId="0" fontId="105" fillId="8" borderId="5" xfId="7" applyFont="1" applyFill="1" applyBorder="1" applyAlignment="1">
      <alignment horizontal="left" vertical="center" wrapText="1"/>
    </xf>
    <xf numFmtId="0" fontId="105" fillId="8" borderId="0" xfId="7" applyFont="1" applyFill="1" applyAlignment="1">
      <alignment horizontal="left" vertical="center" wrapText="1"/>
    </xf>
    <xf numFmtId="0" fontId="105" fillId="8" borderId="4" xfId="7" applyFont="1" applyFill="1" applyBorder="1" applyAlignment="1">
      <alignment horizontal="left" vertical="center" wrapText="1"/>
    </xf>
    <xf numFmtId="0" fontId="105" fillId="8" borderId="3" xfId="7" applyFont="1" applyFill="1" applyBorder="1" applyAlignment="1">
      <alignment horizontal="left" vertical="center" wrapText="1"/>
    </xf>
    <xf numFmtId="0" fontId="105" fillId="8" borderId="2" xfId="7" applyFont="1" applyFill="1" applyBorder="1" applyAlignment="1">
      <alignment horizontal="left" vertical="center" wrapText="1"/>
    </xf>
    <xf numFmtId="0" fontId="105" fillId="8" borderId="1" xfId="7" applyFont="1" applyFill="1" applyBorder="1" applyAlignment="1">
      <alignment horizontal="left" vertical="center" wrapText="1"/>
    </xf>
    <xf numFmtId="164" fontId="187" fillId="10" borderId="0" xfId="10" applyNumberFormat="1" applyFont="1" applyFill="1" applyAlignment="1">
      <alignment horizontal="center" vertical="center"/>
    </xf>
    <xf numFmtId="0" fontId="65" fillId="6" borderId="114" xfId="2" applyFont="1" applyFill="1" applyBorder="1" applyAlignment="1">
      <alignment horizontal="center" vertical="center"/>
    </xf>
    <xf numFmtId="0" fontId="215" fillId="24" borderId="0" xfId="12" applyFont="1" applyFill="1" applyAlignment="1" applyProtection="1">
      <alignment horizontal="center" vertical="center"/>
      <protection locked="0"/>
    </xf>
    <xf numFmtId="1" fontId="84" fillId="21" borderId="0" xfId="5" applyNumberFormat="1" applyFont="1" applyFill="1" applyAlignment="1">
      <alignment horizontal="center" vertical="center"/>
    </xf>
    <xf numFmtId="0" fontId="123" fillId="73" borderId="0" xfId="12" applyFont="1" applyFill="1" applyAlignment="1" applyProtection="1">
      <alignment horizontal="center" vertical="center"/>
      <protection locked="0"/>
    </xf>
    <xf numFmtId="0" fontId="75" fillId="8" borderId="10" xfId="31" applyFont="1" applyFill="1" applyBorder="1" applyAlignment="1">
      <alignment horizontal="center" vertical="center" wrapText="1"/>
    </xf>
    <xf numFmtId="0" fontId="75" fillId="8" borderId="108" xfId="31" applyFont="1" applyFill="1" applyBorder="1" applyAlignment="1">
      <alignment horizontal="center" vertical="center" wrapText="1"/>
    </xf>
    <xf numFmtId="0" fontId="113" fillId="9" borderId="101" xfId="2" applyFont="1" applyFill="1" applyBorder="1" applyAlignment="1">
      <alignment horizontal="center" vertical="center"/>
    </xf>
    <xf numFmtId="0" fontId="113" fillId="9" borderId="102" xfId="2" applyFont="1" applyFill="1" applyBorder="1" applyAlignment="1">
      <alignment horizontal="center" vertical="center"/>
    </xf>
    <xf numFmtId="0" fontId="114" fillId="72" borderId="103" xfId="2" applyFont="1" applyFill="1" applyBorder="1" applyAlignment="1">
      <alignment horizontal="center" vertical="center"/>
    </xf>
    <xf numFmtId="0" fontId="64" fillId="47" borderId="180" xfId="1" applyFont="1" applyFill="1" applyBorder="1" applyAlignment="1">
      <alignment horizontal="center" vertical="center"/>
    </xf>
    <xf numFmtId="0" fontId="64" fillId="47" borderId="177" xfId="1" applyFont="1" applyFill="1" applyBorder="1" applyAlignment="1">
      <alignment horizontal="center" vertical="center"/>
    </xf>
    <xf numFmtId="0" fontId="64" fillId="47" borderId="144" xfId="1" applyFont="1" applyFill="1" applyBorder="1" applyAlignment="1">
      <alignment horizontal="center" vertical="center"/>
    </xf>
    <xf numFmtId="0" fontId="64" fillId="47" borderId="136" xfId="1" applyFont="1" applyFill="1" applyBorder="1" applyAlignment="1">
      <alignment horizontal="center" vertical="center"/>
    </xf>
    <xf numFmtId="0" fontId="64" fillId="47" borderId="0" xfId="1" applyFont="1" applyFill="1" applyAlignment="1">
      <alignment horizontal="center" vertical="center"/>
    </xf>
    <xf numFmtId="0" fontId="64" fillId="47" borderId="199" xfId="1" applyFont="1" applyFill="1" applyBorder="1" applyAlignment="1">
      <alignment horizontal="center" vertical="center"/>
    </xf>
    <xf numFmtId="0" fontId="105" fillId="8" borderId="136" xfId="1" applyFont="1" applyFill="1" applyBorder="1" applyAlignment="1">
      <alignment horizontal="center" vertical="center"/>
    </xf>
    <xf numFmtId="0" fontId="105" fillId="8" borderId="0" xfId="1" applyFont="1" applyFill="1" applyAlignment="1">
      <alignment horizontal="center" vertical="center"/>
    </xf>
    <xf numFmtId="0" fontId="105" fillId="8" borderId="199" xfId="1" applyFont="1" applyFill="1" applyBorder="1" applyAlignment="1">
      <alignment horizontal="center" vertical="center"/>
    </xf>
    <xf numFmtId="0" fontId="5" fillId="75" borderId="0" xfId="2" applyFont="1" applyFill="1" applyAlignment="1">
      <alignment horizontal="right" vertical="center" wrapText="1"/>
    </xf>
    <xf numFmtId="0" fontId="105" fillId="129" borderId="144" xfId="1" applyFont="1" applyFill="1" applyBorder="1" applyAlignment="1">
      <alignment horizontal="center" vertical="center" wrapText="1"/>
    </xf>
    <xf numFmtId="0" fontId="105" fillId="129" borderId="199" xfId="1" applyFont="1" applyFill="1" applyBorder="1" applyAlignment="1">
      <alignment horizontal="center" vertical="center" wrapText="1"/>
    </xf>
    <xf numFmtId="0" fontId="102" fillId="75" borderId="0" xfId="2" applyFont="1" applyFill="1" applyAlignment="1">
      <alignment horizontal="center" vertical="center" wrapText="1"/>
    </xf>
    <xf numFmtId="0" fontId="123" fillId="63" borderId="136" xfId="1" applyFont="1" applyFill="1" applyBorder="1" applyAlignment="1">
      <alignment horizontal="center" vertical="center"/>
    </xf>
    <xf numFmtId="0" fontId="123" fillId="63" borderId="0" xfId="1" applyFont="1" applyFill="1" applyAlignment="1">
      <alignment horizontal="center" vertical="center"/>
    </xf>
    <xf numFmtId="0" fontId="93" fillId="130" borderId="199" xfId="5" applyFont="1" applyFill="1" applyBorder="1" applyAlignment="1">
      <alignment horizontal="center" vertical="center"/>
    </xf>
    <xf numFmtId="0" fontId="70" fillId="8" borderId="267" xfId="2" applyFont="1" applyFill="1" applyBorder="1" applyAlignment="1">
      <alignment horizontal="center" vertical="center" wrapText="1"/>
    </xf>
    <xf numFmtId="0" fontId="70" fillId="8" borderId="270" xfId="2" applyFont="1" applyFill="1" applyBorder="1" applyAlignment="1">
      <alignment horizontal="center" vertical="center" wrapText="1"/>
    </xf>
    <xf numFmtId="0" fontId="76" fillId="8" borderId="267" xfId="2" applyFont="1" applyFill="1" applyBorder="1" applyAlignment="1">
      <alignment horizontal="center" vertical="center" wrapText="1"/>
    </xf>
    <xf numFmtId="0" fontId="76" fillId="8" borderId="196" xfId="2" applyFont="1" applyFill="1" applyBorder="1" applyAlignment="1">
      <alignment horizontal="center" vertical="center" wrapText="1"/>
    </xf>
    <xf numFmtId="0" fontId="28" fillId="131" borderId="10" xfId="2" applyFont="1" applyFill="1" applyBorder="1" applyAlignment="1">
      <alignment horizontal="center"/>
    </xf>
    <xf numFmtId="0" fontId="28" fillId="131" borderId="278" xfId="2" applyFont="1" applyFill="1" applyBorder="1" applyAlignment="1">
      <alignment horizontal="center"/>
    </xf>
    <xf numFmtId="0" fontId="290" fillId="21" borderId="125" xfId="8" applyFont="1" applyFill="1" applyBorder="1" applyAlignment="1">
      <alignment horizontal="center" vertical="center"/>
    </xf>
    <xf numFmtId="0" fontId="290" fillId="21" borderId="303" xfId="8" applyFont="1" applyFill="1" applyBorder="1" applyAlignment="1">
      <alignment horizontal="center" vertical="center"/>
    </xf>
    <xf numFmtId="0" fontId="65" fillId="4" borderId="177" xfId="5" applyFont="1" applyFill="1" applyBorder="1" applyAlignment="1" applyProtection="1">
      <alignment horizontal="right" vertical="center"/>
      <protection locked="0"/>
    </xf>
    <xf numFmtId="0" fontId="65" fillId="4" borderId="144" xfId="5" applyFont="1" applyFill="1" applyBorder="1" applyAlignment="1" applyProtection="1">
      <alignment horizontal="right" vertical="center"/>
      <protection locked="0"/>
    </xf>
    <xf numFmtId="0" fontId="28" fillId="131" borderId="136" xfId="2" applyFont="1" applyFill="1" applyBorder="1" applyAlignment="1">
      <alignment horizontal="center"/>
    </xf>
    <xf numFmtId="0" fontId="28" fillId="131" borderId="198" xfId="2" applyFont="1" applyFill="1" applyBorder="1" applyAlignment="1">
      <alignment horizontal="center"/>
    </xf>
    <xf numFmtId="0" fontId="243" fillId="8" borderId="299" xfId="8" applyFont="1" applyFill="1" applyBorder="1" applyAlignment="1">
      <alignment horizontal="center" vertical="center"/>
    </xf>
    <xf numFmtId="0" fontId="243" fillId="8" borderId="13" xfId="8" applyFont="1" applyFill="1" applyBorder="1" applyAlignment="1">
      <alignment horizontal="center" vertical="center"/>
    </xf>
    <xf numFmtId="0" fontId="292" fillId="21" borderId="299" xfId="8" applyFont="1" applyFill="1" applyBorder="1" applyAlignment="1">
      <alignment horizontal="center" vertical="center"/>
    </xf>
    <xf numFmtId="0" fontId="292" fillId="21" borderId="298" xfId="8" applyFont="1" applyFill="1" applyBorder="1" applyAlignment="1">
      <alignment horizontal="center" vertical="center"/>
    </xf>
    <xf numFmtId="0" fontId="292" fillId="21" borderId="13" xfId="8" applyFont="1" applyFill="1" applyBorder="1" applyAlignment="1">
      <alignment horizontal="center" vertical="center"/>
    </xf>
    <xf numFmtId="0" fontId="292" fillId="21" borderId="12" xfId="8" applyFont="1" applyFill="1" applyBorder="1" applyAlignment="1">
      <alignment horizontal="center" vertical="center"/>
    </xf>
    <xf numFmtId="0" fontId="1" fillId="0" borderId="299" xfId="8" applyBorder="1" applyAlignment="1">
      <alignment horizontal="center" vertical="center"/>
    </xf>
    <xf numFmtId="0" fontId="1" fillId="0" borderId="13" xfId="8" applyBorder="1" applyAlignment="1">
      <alignment horizontal="center" vertical="center"/>
    </xf>
    <xf numFmtId="200" fontId="10" fillId="8" borderId="299" xfId="5" applyNumberFormat="1" applyFont="1" applyFill="1" applyBorder="1" applyAlignment="1">
      <alignment horizontal="left" vertical="center"/>
    </xf>
    <xf numFmtId="200" fontId="10" fillId="8" borderId="0" xfId="5" applyNumberFormat="1" applyFont="1" applyFill="1" applyAlignment="1">
      <alignment horizontal="left" vertical="center"/>
    </xf>
    <xf numFmtId="0" fontId="13" fillId="8" borderId="299" xfId="5" applyFont="1" applyFill="1" applyBorder="1" applyAlignment="1">
      <alignment horizontal="right" vertical="center"/>
    </xf>
    <xf numFmtId="0" fontId="13" fillId="8" borderId="13" xfId="5" applyFont="1" applyFill="1" applyBorder="1" applyAlignment="1">
      <alignment horizontal="right" vertical="center"/>
    </xf>
    <xf numFmtId="9" fontId="13" fillId="8" borderId="298" xfId="8" applyNumberFormat="1" applyFont="1" applyFill="1" applyBorder="1" applyAlignment="1">
      <alignment horizontal="center" vertical="center"/>
    </xf>
    <xf numFmtId="9" fontId="13" fillId="8" borderId="12" xfId="8" applyNumberFormat="1" applyFont="1" applyFill="1" applyBorder="1" applyAlignment="1">
      <alignment horizontal="center" vertical="center"/>
    </xf>
    <xf numFmtId="0" fontId="290" fillId="21" borderId="267" xfId="8" applyFont="1" applyFill="1" applyBorder="1" applyAlignment="1">
      <alignment horizontal="center" vertical="center"/>
    </xf>
    <xf numFmtId="0" fontId="290" fillId="21" borderId="270" xfId="8" applyFont="1" applyFill="1" applyBorder="1" applyAlignment="1">
      <alignment horizontal="center" vertical="center"/>
    </xf>
    <xf numFmtId="49" fontId="14" fillId="67" borderId="177" xfId="2" applyNumberFormat="1" applyFont="1" applyFill="1" applyBorder="1" applyAlignment="1">
      <alignment horizontal="center" vertical="center"/>
    </xf>
    <xf numFmtId="49" fontId="14" fillId="67" borderId="144" xfId="2" applyNumberFormat="1" applyFont="1" applyFill="1" applyBorder="1" applyAlignment="1">
      <alignment horizontal="center" vertical="center"/>
    </xf>
    <xf numFmtId="185" fontId="33" fillId="21" borderId="0" xfId="2" applyNumberFormat="1" applyFont="1" applyFill="1" applyAlignment="1" applyProtection="1">
      <alignment horizontal="center" vertical="center"/>
      <protection hidden="1"/>
    </xf>
    <xf numFmtId="187" fontId="10" fillId="6" borderId="0" xfId="2" applyNumberFormat="1" applyFont="1" applyFill="1" applyAlignment="1" applyProtection="1">
      <alignment horizontal="center" vertical="center"/>
      <protection hidden="1"/>
    </xf>
    <xf numFmtId="0" fontId="93" fillId="12" borderId="138" xfId="2" applyFont="1" applyFill="1" applyBorder="1" applyAlignment="1">
      <alignment horizontal="center" vertical="center"/>
    </xf>
    <xf numFmtId="0" fontId="93" fillId="12" borderId="10" xfId="2" applyFont="1" applyFill="1" applyBorder="1" applyAlignment="1">
      <alignment horizontal="center" vertical="center"/>
    </xf>
    <xf numFmtId="0" fontId="13" fillId="4" borderId="177" xfId="7" applyFont="1" applyFill="1" applyBorder="1" applyAlignment="1">
      <alignment horizontal="center" vertical="center"/>
    </xf>
    <xf numFmtId="0" fontId="113" fillId="6" borderId="0" xfId="1" applyFont="1" applyFill="1" applyAlignment="1">
      <alignment horizontal="center" vertical="center"/>
    </xf>
    <xf numFmtId="0" fontId="113" fillId="6" borderId="199" xfId="1" applyFont="1" applyFill="1" applyBorder="1" applyAlignment="1">
      <alignment horizontal="center" vertical="center"/>
    </xf>
    <xf numFmtId="0" fontId="17" fillId="8" borderId="13" xfId="2" applyFont="1" applyFill="1" applyBorder="1" applyAlignment="1" applyProtection="1">
      <alignment horizontal="center" vertical="center"/>
      <protection hidden="1"/>
    </xf>
    <xf numFmtId="0" fontId="20" fillId="8" borderId="13" xfId="2" applyFont="1" applyFill="1" applyBorder="1" applyAlignment="1" applyProtection="1">
      <alignment horizontal="center" vertical="center"/>
      <protection hidden="1"/>
    </xf>
    <xf numFmtId="0" fontId="20" fillId="8" borderId="12" xfId="2" applyFont="1" applyFill="1" applyBorder="1" applyAlignment="1" applyProtection="1">
      <alignment horizontal="center" vertical="center"/>
      <protection hidden="1"/>
    </xf>
    <xf numFmtId="0" fontId="93" fillId="67" borderId="138" xfId="2" applyFont="1" applyFill="1" applyBorder="1" applyAlignment="1">
      <alignment horizontal="center" vertical="center"/>
    </xf>
    <xf numFmtId="0" fontId="93" fillId="67" borderId="10" xfId="2" applyFont="1" applyFill="1" applyBorder="1" applyAlignment="1">
      <alignment horizontal="center" vertical="center"/>
    </xf>
    <xf numFmtId="0" fontId="68" fillId="151" borderId="177" xfId="7" applyFont="1" applyFill="1" applyBorder="1" applyAlignment="1">
      <alignment horizontal="center" vertical="center"/>
    </xf>
    <xf numFmtId="0" fontId="274" fillId="146" borderId="0" xfId="1" applyFont="1" applyFill="1" applyAlignment="1">
      <alignment horizontal="center" vertical="center"/>
    </xf>
    <xf numFmtId="0" fontId="274" fillId="146" borderId="199" xfId="1" applyFont="1" applyFill="1" applyBorder="1" applyAlignment="1">
      <alignment horizontal="center" vertical="center"/>
    </xf>
    <xf numFmtId="0" fontId="28" fillId="131" borderId="10" xfId="2" applyFont="1" applyFill="1" applyBorder="1" applyAlignment="1">
      <alignment horizontal="center" wrapText="1"/>
    </xf>
    <xf numFmtId="0" fontId="28" fillId="131" borderId="278" xfId="2" applyFont="1" applyFill="1" applyBorder="1" applyAlignment="1">
      <alignment horizontal="center" wrapText="1"/>
    </xf>
    <xf numFmtId="0" fontId="18" fillId="4" borderId="10" xfId="2" applyFont="1" applyFill="1" applyBorder="1" applyAlignment="1">
      <alignment horizontal="center"/>
    </xf>
    <xf numFmtId="0" fontId="18" fillId="4" borderId="278" xfId="2" applyFont="1" applyFill="1" applyBorder="1" applyAlignment="1">
      <alignment horizontal="center"/>
    </xf>
    <xf numFmtId="0" fontId="15" fillId="8" borderId="0" xfId="2" applyFont="1" applyFill="1" applyAlignment="1">
      <alignment horizontal="left" vertical="center" wrapText="1"/>
    </xf>
    <xf numFmtId="0" fontId="15" fillId="8" borderId="199" xfId="2" applyFont="1" applyFill="1" applyBorder="1" applyAlignment="1">
      <alignment horizontal="left" vertical="center" wrapText="1"/>
    </xf>
    <xf numFmtId="0" fontId="35" fillId="145" borderId="299" xfId="1" applyFont="1" applyFill="1" applyBorder="1" applyAlignment="1">
      <alignment horizontal="center" vertical="center"/>
    </xf>
    <xf numFmtId="0" fontId="35" fillId="145" borderId="298" xfId="1" applyFont="1" applyFill="1" applyBorder="1" applyAlignment="1">
      <alignment horizontal="center" vertical="center"/>
    </xf>
    <xf numFmtId="0" fontId="28" fillId="145" borderId="10" xfId="2" applyFont="1" applyFill="1" applyBorder="1" applyAlignment="1">
      <alignment horizontal="center"/>
    </xf>
    <xf numFmtId="0" fontId="28" fillId="145" borderId="278" xfId="2" applyFont="1" applyFill="1" applyBorder="1" applyAlignment="1">
      <alignment horizontal="center"/>
    </xf>
    <xf numFmtId="0" fontId="275" fillId="21" borderId="0" xfId="12" applyFont="1" applyFill="1" applyAlignment="1" applyProtection="1">
      <alignment horizontal="center" vertical="center"/>
      <protection locked="0"/>
    </xf>
    <xf numFmtId="0" fontId="275" fillId="21" borderId="199" xfId="12" applyFont="1" applyFill="1" applyBorder="1" applyAlignment="1" applyProtection="1">
      <alignment horizontal="center" vertical="center"/>
      <protection locked="0"/>
    </xf>
    <xf numFmtId="0" fontId="10" fillId="145" borderId="299" xfId="1" applyFont="1" applyFill="1" applyBorder="1" applyAlignment="1">
      <alignment horizontal="center" vertical="center"/>
    </xf>
    <xf numFmtId="0" fontId="10" fillId="145" borderId="298" xfId="1" applyFont="1" applyFill="1" applyBorder="1" applyAlignment="1">
      <alignment horizontal="center" vertical="center"/>
    </xf>
    <xf numFmtId="0" fontId="371" fillId="21" borderId="138" xfId="1" applyFont="1" applyFill="1" applyBorder="1" applyAlignment="1">
      <alignment horizontal="center" vertical="center"/>
    </xf>
    <xf numFmtId="0" fontId="371" fillId="21" borderId="177" xfId="1" applyFont="1" applyFill="1" applyBorder="1" applyAlignment="1">
      <alignment horizontal="center" vertical="center"/>
    </xf>
    <xf numFmtId="0" fontId="371" fillId="21" borderId="278" xfId="1" applyFont="1" applyFill="1" applyBorder="1" applyAlignment="1">
      <alignment horizontal="center" vertical="center"/>
    </xf>
    <xf numFmtId="0" fontId="371" fillId="21" borderId="146" xfId="1" applyFont="1" applyFill="1" applyBorder="1" applyAlignment="1">
      <alignment horizontal="center" vertical="center"/>
    </xf>
    <xf numFmtId="0" fontId="50" fillId="4" borderId="177" xfId="24" applyFont="1" applyFill="1" applyBorder="1" applyAlignment="1">
      <alignment horizontal="center" vertical="center"/>
    </xf>
    <xf numFmtId="0" fontId="50" fillId="4" borderId="144" xfId="24" applyFont="1" applyFill="1" applyBorder="1" applyAlignment="1">
      <alignment horizontal="center" vertical="center"/>
    </xf>
    <xf numFmtId="0" fontId="50" fillId="4" borderId="0" xfId="24" applyFont="1" applyFill="1" applyAlignment="1">
      <alignment horizontal="center" vertical="center"/>
    </xf>
    <xf numFmtId="0" fontId="50" fillId="4" borderId="199" xfId="24" applyFont="1" applyFill="1" applyBorder="1" applyAlignment="1">
      <alignment horizontal="center" vertical="center"/>
    </xf>
    <xf numFmtId="0" fontId="28" fillId="151" borderId="10" xfId="2" applyFont="1" applyFill="1" applyBorder="1" applyAlignment="1">
      <alignment horizontal="center"/>
    </xf>
    <xf numFmtId="0" fontId="28" fillId="151" borderId="278" xfId="2" applyFont="1" applyFill="1" applyBorder="1" applyAlignment="1">
      <alignment horizontal="center"/>
    </xf>
    <xf numFmtId="0" fontId="0" fillId="0" borderId="0" xfId="0"/>
    <xf numFmtId="0" fontId="0" fillId="0" borderId="199" xfId="0" applyBorder="1"/>
    <xf numFmtId="0" fontId="10" fillId="151" borderId="298" xfId="1" applyFont="1" applyFill="1" applyBorder="1" applyAlignment="1">
      <alignment horizontal="center" vertical="center"/>
    </xf>
    <xf numFmtId="0" fontId="0" fillId="0" borderId="299" xfId="0" applyBorder="1"/>
    <xf numFmtId="0" fontId="0" fillId="0" borderId="298" xfId="0" applyBorder="1"/>
    <xf numFmtId="0" fontId="18" fillId="4" borderId="10" xfId="2" applyFont="1" applyFill="1" applyBorder="1" applyAlignment="1">
      <alignment horizontal="center" vertical="center" textRotation="90"/>
    </xf>
    <xf numFmtId="0" fontId="18" fillId="4" borderId="278" xfId="2" applyFont="1" applyFill="1" applyBorder="1" applyAlignment="1">
      <alignment horizontal="center" vertical="center" textRotation="90"/>
    </xf>
    <xf numFmtId="0" fontId="374" fillId="21" borderId="0" xfId="24" applyFont="1" applyFill="1" applyAlignment="1">
      <alignment horizontal="left" vertical="center" wrapText="1"/>
    </xf>
    <xf numFmtId="0" fontId="374" fillId="21" borderId="199" xfId="24" applyFont="1" applyFill="1" applyBorder="1" applyAlignment="1">
      <alignment horizontal="left" vertical="center" wrapText="1"/>
    </xf>
    <xf numFmtId="0" fontId="11" fillId="8" borderId="0" xfId="24" applyFill="1" applyAlignment="1">
      <alignment horizontal="left" vertical="top" wrapText="1"/>
    </xf>
    <xf numFmtId="0" fontId="11" fillId="8" borderId="199" xfId="24" applyFill="1" applyBorder="1" applyAlignment="1">
      <alignment horizontal="left" vertical="top" wrapText="1"/>
    </xf>
    <xf numFmtId="0" fontId="1" fillId="8" borderId="0" xfId="24" applyFont="1" applyFill="1" applyAlignment="1">
      <alignment horizontal="left" vertical="top" wrapText="1"/>
    </xf>
    <xf numFmtId="0" fontId="1" fillId="8" borderId="199" xfId="24" applyFont="1" applyFill="1" applyBorder="1" applyAlignment="1">
      <alignment horizontal="left" vertical="top" wrapText="1"/>
    </xf>
    <xf numFmtId="0" fontId="11" fillId="8" borderId="0" xfId="24" applyFill="1" applyAlignment="1">
      <alignment horizontal="center" vertical="top" wrapText="1"/>
    </xf>
    <xf numFmtId="0" fontId="11" fillId="8" borderId="199" xfId="24" applyFill="1" applyBorder="1" applyAlignment="1">
      <alignment horizontal="center" vertical="top" wrapText="1"/>
    </xf>
    <xf numFmtId="0" fontId="1" fillId="8" borderId="0" xfId="24" applyFont="1" applyFill="1" applyAlignment="1">
      <alignment horizontal="center" vertical="top" wrapText="1"/>
    </xf>
    <xf numFmtId="0" fontId="1" fillId="8" borderId="199" xfId="24" applyFont="1" applyFill="1" applyBorder="1" applyAlignment="1">
      <alignment horizontal="center" vertical="top" wrapText="1"/>
    </xf>
    <xf numFmtId="0" fontId="11" fillId="8" borderId="0" xfId="24" applyFill="1" applyAlignment="1">
      <alignment horizontal="left" vertical="center" wrapText="1"/>
    </xf>
    <xf numFmtId="0" fontId="11" fillId="8" borderId="199" xfId="24" applyFill="1" applyBorder="1" applyAlignment="1">
      <alignment horizontal="left" vertical="center" wrapText="1"/>
    </xf>
    <xf numFmtId="0" fontId="11" fillId="8" borderId="0" xfId="24" applyFill="1" applyAlignment="1">
      <alignment horizontal="left" wrapText="1"/>
    </xf>
    <xf numFmtId="0" fontId="11" fillId="8" borderId="199" xfId="24" applyFill="1" applyBorder="1" applyAlignment="1">
      <alignment horizontal="left" wrapText="1"/>
    </xf>
    <xf numFmtId="0" fontId="266" fillId="51" borderId="0" xfId="24" applyFont="1" applyFill="1" applyAlignment="1">
      <alignment horizontal="center" vertical="center"/>
    </xf>
    <xf numFmtId="0" fontId="267" fillId="18" borderId="0" xfId="1" applyFont="1" applyFill="1" applyAlignment="1">
      <alignment horizontal="center" vertical="center"/>
    </xf>
    <xf numFmtId="0" fontId="271" fillId="21" borderId="0" xfId="1" applyFont="1" applyFill="1" applyAlignment="1">
      <alignment horizontal="center" vertical="center"/>
    </xf>
    <xf numFmtId="212" fontId="258" fillId="8" borderId="0" xfId="1" applyNumberFormat="1" applyFont="1" applyFill="1" applyAlignment="1">
      <alignment horizontal="left" vertical="center"/>
    </xf>
    <xf numFmtId="0" fontId="126" fillId="21" borderId="0" xfId="27" applyFont="1" applyFill="1" applyBorder="1" applyAlignment="1">
      <alignment horizontal="left" vertical="center"/>
    </xf>
    <xf numFmtId="0" fontId="126" fillId="21" borderId="87" xfId="27" applyFont="1" applyFill="1" applyBorder="1" applyAlignment="1">
      <alignment horizontal="left" vertical="center"/>
    </xf>
    <xf numFmtId="0" fontId="35" fillId="4" borderId="177" xfId="0" applyFont="1" applyFill="1" applyBorder="1" applyAlignment="1">
      <alignment horizontal="center" vertical="center"/>
    </xf>
    <xf numFmtId="0" fontId="35" fillId="4" borderId="144" xfId="0" applyFont="1" applyFill="1" applyBorder="1" applyAlignment="1">
      <alignment horizontal="center" vertical="center"/>
    </xf>
    <xf numFmtId="0" fontId="0" fillId="4" borderId="136" xfId="0" applyFill="1" applyBorder="1" applyAlignment="1">
      <alignment horizontal="center"/>
    </xf>
    <xf numFmtId="0" fontId="0" fillId="4" borderId="198" xfId="0" applyFill="1" applyBorder="1" applyAlignment="1">
      <alignment horizontal="center"/>
    </xf>
    <xf numFmtId="0" fontId="0" fillId="0" borderId="0" xfId="0" applyAlignment="1">
      <alignment horizontal="center" wrapText="1"/>
    </xf>
    <xf numFmtId="0" fontId="0" fillId="0" borderId="199" xfId="0" applyBorder="1" applyAlignment="1">
      <alignment horizontal="center" wrapText="1"/>
    </xf>
    <xf numFmtId="0" fontId="105" fillId="145" borderId="177" xfId="7" applyFont="1" applyFill="1" applyBorder="1" applyAlignment="1">
      <alignment horizontal="center" vertical="center"/>
    </xf>
    <xf numFmtId="0" fontId="35" fillId="0" borderId="9" xfId="1" applyFont="1" applyBorder="1" applyAlignment="1">
      <alignment horizontal="center" vertical="center"/>
    </xf>
    <xf numFmtId="0" fontId="0" fillId="8" borderId="10" xfId="0" applyFill="1" applyBorder="1" applyAlignment="1">
      <alignment horizontal="center" vertical="center" wrapText="1"/>
    </xf>
    <xf numFmtId="0" fontId="0" fillId="8" borderId="0" xfId="0" applyFill="1" applyAlignment="1">
      <alignment horizontal="center" vertical="center" wrapText="1"/>
    </xf>
    <xf numFmtId="0" fontId="0" fillId="8" borderId="4" xfId="0" applyFill="1" applyBorder="1" applyAlignment="1">
      <alignment horizontal="center" vertical="center" wrapText="1"/>
    </xf>
    <xf numFmtId="0" fontId="55" fillId="21" borderId="91" xfId="2" applyFont="1" applyFill="1" applyBorder="1" applyAlignment="1" applyProtection="1">
      <alignment horizontal="center" vertical="center" wrapText="1"/>
      <protection hidden="1"/>
    </xf>
    <xf numFmtId="0" fontId="55" fillId="21" borderId="92" xfId="2" applyFont="1" applyFill="1" applyBorder="1" applyAlignment="1" applyProtection="1">
      <alignment horizontal="center" vertical="center" wrapText="1"/>
      <protection hidden="1"/>
    </xf>
    <xf numFmtId="0" fontId="50" fillId="6" borderId="5" xfId="1" applyFont="1" applyFill="1" applyBorder="1" applyAlignment="1">
      <alignment horizontal="center" vertical="center"/>
    </xf>
    <xf numFmtId="0" fontId="50" fillId="6" borderId="0" xfId="1" applyFont="1" applyFill="1" applyAlignment="1">
      <alignment horizontal="center" vertical="center"/>
    </xf>
    <xf numFmtId="0" fontId="50" fillId="6" borderId="4" xfId="1" applyFont="1" applyFill="1" applyBorder="1" applyAlignment="1">
      <alignment horizontal="center" vertical="center"/>
    </xf>
    <xf numFmtId="0" fontId="106" fillId="8" borderId="5" xfId="2" applyFont="1" applyFill="1" applyBorder="1" applyAlignment="1">
      <alignment horizontal="center" vertical="center"/>
    </xf>
    <xf numFmtId="0" fontId="10" fillId="8" borderId="0" xfId="2" applyFont="1" applyFill="1" applyAlignment="1" applyProtection="1">
      <alignment horizontal="left" vertical="center" wrapText="1"/>
      <protection locked="0"/>
    </xf>
    <xf numFmtId="0" fontId="10" fillId="8" borderId="4" xfId="2" applyFont="1" applyFill="1" applyBorder="1" applyAlignment="1" applyProtection="1">
      <alignment horizontal="left" vertical="center" wrapText="1"/>
      <protection locked="0"/>
    </xf>
    <xf numFmtId="0" fontId="74" fillId="8" borderId="5" xfId="1" applyFont="1" applyFill="1" applyBorder="1" applyAlignment="1">
      <alignment horizontal="center" vertical="center" wrapText="1"/>
    </xf>
    <xf numFmtId="0" fontId="74" fillId="8" borderId="0" xfId="1" applyFont="1" applyFill="1" applyAlignment="1">
      <alignment horizontal="center" vertical="center" wrapText="1"/>
    </xf>
    <xf numFmtId="0" fontId="74" fillId="8" borderId="4" xfId="1" applyFont="1" applyFill="1" applyBorder="1" applyAlignment="1">
      <alignment horizontal="center" vertical="center" wrapText="1"/>
    </xf>
    <xf numFmtId="0" fontId="66" fillId="8" borderId="5" xfId="1" applyFont="1" applyFill="1" applyBorder="1" applyAlignment="1">
      <alignment horizontal="center" vertical="center"/>
    </xf>
    <xf numFmtId="0" fontId="19" fillId="8" borderId="0" xfId="18" applyFont="1" applyFill="1" applyAlignment="1">
      <alignment horizontal="left" vertical="center" wrapText="1"/>
    </xf>
    <xf numFmtId="0" fontId="63" fillId="21" borderId="5" xfId="2" applyFont="1" applyFill="1" applyBorder="1" applyAlignment="1" applyProtection="1">
      <alignment horizontal="center" vertical="center"/>
      <protection hidden="1"/>
    </xf>
    <xf numFmtId="0" fontId="17" fillId="18" borderId="81" xfId="2" applyFont="1" applyFill="1" applyBorder="1" applyAlignment="1">
      <alignment horizontal="center" vertical="center" wrapText="1"/>
    </xf>
    <xf numFmtId="0" fontId="17" fillId="18" borderId="9" xfId="2" applyFont="1" applyFill="1" applyBorder="1" applyAlignment="1">
      <alignment horizontal="center" vertical="center" wrapText="1"/>
    </xf>
    <xf numFmtId="0" fontId="17" fillId="18" borderId="49" xfId="2" applyFont="1" applyFill="1" applyBorder="1" applyAlignment="1">
      <alignment horizontal="center" vertical="center" wrapText="1"/>
    </xf>
    <xf numFmtId="0" fontId="17" fillId="18" borderId="13" xfId="2" applyFont="1" applyFill="1" applyBorder="1" applyAlignment="1">
      <alignment horizontal="center" vertical="center" wrapText="1"/>
    </xf>
    <xf numFmtId="0" fontId="36" fillId="21" borderId="82" xfId="2" applyFont="1" applyFill="1" applyBorder="1" applyAlignment="1" applyProtection="1">
      <alignment horizontal="center" vertical="center"/>
      <protection locked="0"/>
    </xf>
    <xf numFmtId="0" fontId="36" fillId="21" borderId="13" xfId="2" applyFont="1" applyFill="1" applyBorder="1" applyAlignment="1" applyProtection="1">
      <alignment horizontal="center" vertical="center"/>
      <protection locked="0"/>
    </xf>
    <xf numFmtId="0" fontId="25" fillId="43" borderId="9" xfId="2" applyFont="1" applyFill="1" applyBorder="1" applyAlignment="1">
      <alignment horizontal="center" vertical="center" wrapText="1"/>
    </xf>
    <xf numFmtId="0" fontId="25" fillId="43" borderId="8" xfId="2" applyFont="1" applyFill="1" applyBorder="1" applyAlignment="1">
      <alignment horizontal="center" vertical="center" wrapText="1"/>
    </xf>
    <xf numFmtId="0" fontId="25" fillId="43" borderId="13" xfId="2" applyFont="1" applyFill="1" applyBorder="1" applyAlignment="1">
      <alignment horizontal="center" vertical="center" wrapText="1"/>
    </xf>
    <xf numFmtId="0" fontId="25" fillId="43" borderId="12" xfId="2" applyFont="1" applyFill="1" applyBorder="1" applyAlignment="1">
      <alignment horizontal="center" vertical="center" wrapText="1"/>
    </xf>
    <xf numFmtId="0" fontId="25" fillId="6" borderId="23" xfId="2" applyFont="1" applyFill="1" applyBorder="1" applyAlignment="1">
      <alignment horizontal="center" vertical="center" wrapText="1"/>
    </xf>
    <xf numFmtId="0" fontId="25" fillId="6" borderId="22" xfId="2" applyFont="1" applyFill="1" applyBorder="1" applyAlignment="1">
      <alignment horizontal="center" vertical="center" wrapText="1"/>
    </xf>
    <xf numFmtId="0" fontId="98" fillId="57" borderId="5" xfId="2" applyFont="1" applyFill="1" applyBorder="1" applyAlignment="1">
      <alignment horizontal="center" vertical="center"/>
    </xf>
    <xf numFmtId="0" fontId="11" fillId="8" borderId="0" xfId="1" applyFont="1" applyFill="1" applyAlignment="1">
      <alignment horizontal="left" vertical="center" wrapText="1"/>
    </xf>
    <xf numFmtId="0" fontId="11" fillId="8" borderId="4" xfId="1" applyFont="1" applyFill="1" applyBorder="1" applyAlignment="1">
      <alignment horizontal="left" vertical="center" wrapText="1"/>
    </xf>
    <xf numFmtId="0" fontId="25" fillId="57" borderId="9" xfId="2" applyFont="1" applyFill="1" applyBorder="1" applyAlignment="1" applyProtection="1">
      <alignment horizontal="center" vertical="center" wrapText="1"/>
      <protection locked="0"/>
    </xf>
    <xf numFmtId="0" fontId="25" fillId="57" borderId="0" xfId="2" applyFont="1" applyFill="1" applyAlignment="1" applyProtection="1">
      <alignment horizontal="center" vertical="center" wrapText="1"/>
      <protection locked="0"/>
    </xf>
    <xf numFmtId="0" fontId="25" fillId="57" borderId="9" xfId="2" applyFont="1" applyFill="1" applyBorder="1" applyAlignment="1">
      <alignment horizontal="center" vertical="center" wrapText="1"/>
    </xf>
    <xf numFmtId="0" fontId="25" fillId="57" borderId="0" xfId="2" applyFont="1" applyFill="1" applyAlignment="1">
      <alignment horizontal="center" vertical="center" wrapText="1"/>
    </xf>
    <xf numFmtId="0" fontId="25" fillId="57" borderId="120" xfId="2" applyFont="1" applyFill="1" applyBorder="1" applyAlignment="1" applyProtection="1">
      <alignment horizontal="center" vertical="center" wrapText="1"/>
      <protection locked="0"/>
    </xf>
    <xf numFmtId="0" fontId="25" fillId="57" borderId="13" xfId="2" applyFont="1" applyFill="1" applyBorder="1" applyAlignment="1" applyProtection="1">
      <alignment horizontal="center" vertical="center" wrapText="1"/>
      <protection locked="0"/>
    </xf>
    <xf numFmtId="0" fontId="25" fillId="57" borderId="190" xfId="2" applyFont="1" applyFill="1" applyBorder="1" applyAlignment="1">
      <alignment horizontal="center" vertical="center" wrapText="1"/>
    </xf>
    <xf numFmtId="0" fontId="25" fillId="57" borderId="29" xfId="2" applyFont="1" applyFill="1" applyBorder="1" applyAlignment="1">
      <alignment horizontal="center" vertical="center" wrapText="1"/>
    </xf>
    <xf numFmtId="0" fontId="28" fillId="8" borderId="26" xfId="2" applyFont="1" applyFill="1" applyBorder="1" applyAlignment="1">
      <alignment horizontal="center" vertical="center" wrapText="1"/>
    </xf>
    <xf numFmtId="0" fontId="28" fillId="8" borderId="25" xfId="2" applyFont="1" applyFill="1" applyBorder="1" applyAlignment="1">
      <alignment horizontal="center" vertical="center" wrapText="1"/>
    </xf>
    <xf numFmtId="0" fontId="25" fillId="8" borderId="9" xfId="2" applyFont="1" applyFill="1" applyBorder="1" applyAlignment="1">
      <alignment horizontal="center" vertical="center" wrapText="1"/>
    </xf>
    <xf numFmtId="0" fontId="85" fillId="7" borderId="180" xfId="2" applyFont="1" applyFill="1" applyBorder="1" applyAlignment="1">
      <alignment horizontal="center" vertical="center" wrapText="1"/>
    </xf>
    <xf numFmtId="0" fontId="85" fillId="7" borderId="177" xfId="2" applyFont="1" applyFill="1" applyBorder="1" applyAlignment="1">
      <alignment horizontal="center" vertical="center" wrapText="1"/>
    </xf>
    <xf numFmtId="0" fontId="85" fillId="7" borderId="144" xfId="2" applyFont="1" applyFill="1" applyBorder="1" applyAlignment="1">
      <alignment horizontal="center" vertical="center" wrapText="1"/>
    </xf>
    <xf numFmtId="0" fontId="85" fillId="7" borderId="136" xfId="2" applyFont="1" applyFill="1" applyBorder="1" applyAlignment="1">
      <alignment horizontal="center" vertical="center" wrapText="1"/>
    </xf>
    <xf numFmtId="0" fontId="85" fillId="7" borderId="0" xfId="2" applyFont="1" applyFill="1" applyAlignment="1">
      <alignment horizontal="center" vertical="center" wrapText="1"/>
    </xf>
    <xf numFmtId="0" fontId="85" fillId="7" borderId="199" xfId="2" applyFont="1" applyFill="1" applyBorder="1" applyAlignment="1">
      <alignment horizontal="center" vertical="center" wrapText="1"/>
    </xf>
    <xf numFmtId="0" fontId="85" fillId="7" borderId="22" xfId="2" applyFont="1" applyFill="1" applyBorder="1" applyAlignment="1">
      <alignment horizontal="center" vertical="center" wrapText="1"/>
    </xf>
    <xf numFmtId="0" fontId="85" fillId="7" borderId="13" xfId="2" applyFont="1" applyFill="1" applyBorder="1" applyAlignment="1">
      <alignment horizontal="center" vertical="center" wrapText="1"/>
    </xf>
    <xf numFmtId="0" fontId="85" fillId="7" borderId="12" xfId="2" applyFont="1" applyFill="1" applyBorder="1" applyAlignment="1">
      <alignment horizontal="center" vertical="center" wrapText="1"/>
    </xf>
    <xf numFmtId="0" fontId="85" fillId="7" borderId="5" xfId="2" applyFont="1" applyFill="1" applyBorder="1" applyAlignment="1">
      <alignment horizontal="center" vertical="center" wrapText="1"/>
    </xf>
    <xf numFmtId="0" fontId="85" fillId="7" borderId="4" xfId="2" applyFont="1" applyFill="1" applyBorder="1" applyAlignment="1">
      <alignment horizontal="center" vertical="center" wrapText="1"/>
    </xf>
    <xf numFmtId="0" fontId="25" fillId="57" borderId="13" xfId="2" applyFont="1" applyFill="1" applyBorder="1" applyAlignment="1">
      <alignment horizontal="center" vertical="center" wrapText="1"/>
    </xf>
    <xf numFmtId="0" fontId="25" fillId="57" borderId="81" xfId="2" applyFont="1" applyFill="1" applyBorder="1" applyAlignment="1" applyProtection="1">
      <alignment horizontal="center" vertical="center" wrapText="1"/>
      <protection locked="0"/>
    </xf>
    <xf numFmtId="0" fontId="25" fillId="57" borderId="49" xfId="2" applyFont="1" applyFill="1" applyBorder="1" applyAlignment="1" applyProtection="1">
      <alignment horizontal="center" vertical="center" wrapText="1"/>
      <protection locked="0"/>
    </xf>
    <xf numFmtId="0" fontId="65" fillId="9" borderId="246" xfId="2" applyFont="1" applyFill="1" applyBorder="1" applyAlignment="1">
      <alignment horizontal="center" vertical="center"/>
    </xf>
    <xf numFmtId="0" fontId="65" fillId="9" borderId="83" xfId="2" applyFont="1" applyFill="1" applyBorder="1" applyAlignment="1">
      <alignment horizontal="center" vertical="center"/>
    </xf>
    <xf numFmtId="0" fontId="65" fillId="9" borderId="247" xfId="2" applyFont="1" applyFill="1" applyBorder="1" applyAlignment="1">
      <alignment horizontal="center" vertical="center"/>
    </xf>
    <xf numFmtId="0" fontId="118" fillId="11" borderId="152" xfId="2" applyFont="1" applyFill="1" applyBorder="1" applyAlignment="1">
      <alignment horizontal="left" vertical="center"/>
    </xf>
    <xf numFmtId="0" fontId="118" fillId="11" borderId="124" xfId="2" applyFont="1" applyFill="1" applyBorder="1" applyAlignment="1">
      <alignment horizontal="left" vertical="center"/>
    </xf>
    <xf numFmtId="0" fontId="118" fillId="11" borderId="153" xfId="2" applyFont="1" applyFill="1" applyBorder="1" applyAlignment="1">
      <alignment horizontal="left" vertical="center"/>
    </xf>
    <xf numFmtId="0" fontId="118" fillId="11" borderId="136" xfId="2" applyFont="1" applyFill="1" applyBorder="1" applyAlignment="1">
      <alignment horizontal="left" vertical="center"/>
    </xf>
    <xf numFmtId="0" fontId="118" fillId="11" borderId="0" xfId="2" applyFont="1" applyFill="1" applyAlignment="1">
      <alignment horizontal="left" vertical="center"/>
    </xf>
    <xf numFmtId="0" fontId="118" fillId="11" borderId="199" xfId="2" applyFont="1" applyFill="1" applyBorder="1" applyAlignment="1">
      <alignment horizontal="left" vertical="center"/>
    </xf>
    <xf numFmtId="0" fontId="112" fillId="178" borderId="136" xfId="2" applyFont="1" applyFill="1" applyBorder="1" applyAlignment="1">
      <alignment horizontal="left" vertical="center"/>
    </xf>
    <xf numFmtId="0" fontId="112" fillId="178" borderId="0" xfId="2" applyFont="1" applyFill="1" applyAlignment="1">
      <alignment horizontal="left" vertical="center"/>
    </xf>
    <xf numFmtId="0" fontId="112" fillId="178" borderId="199" xfId="2" applyFont="1" applyFill="1" applyBorder="1" applyAlignment="1">
      <alignment horizontal="left" vertical="center"/>
    </xf>
    <xf numFmtId="0" fontId="60" fillId="9" borderId="136" xfId="1" applyFont="1" applyFill="1" applyBorder="1" applyAlignment="1">
      <alignment horizontal="left" vertical="center" wrapText="1"/>
    </xf>
    <xf numFmtId="0" fontId="60" fillId="9" borderId="0" xfId="1" applyFont="1" applyFill="1" applyAlignment="1">
      <alignment horizontal="left" vertical="center" wrapText="1"/>
    </xf>
    <xf numFmtId="0" fontId="60" fillId="9" borderId="199" xfId="1" applyFont="1" applyFill="1" applyBorder="1" applyAlignment="1">
      <alignment horizontal="left" vertical="center" wrapText="1"/>
    </xf>
    <xf numFmtId="0" fontId="56" fillId="9" borderId="0" xfId="1" applyFont="1" applyFill="1" applyAlignment="1">
      <alignment horizontal="left" vertical="center"/>
    </xf>
    <xf numFmtId="0" fontId="60" fillId="9" borderId="0" xfId="1" applyFont="1" applyFill="1" applyAlignment="1">
      <alignment horizontal="left" vertical="center"/>
    </xf>
    <xf numFmtId="0" fontId="48" fillId="9" borderId="136" xfId="1" applyFont="1" applyFill="1" applyBorder="1" applyAlignment="1">
      <alignment horizontal="center" vertical="center" wrapText="1"/>
    </xf>
    <xf numFmtId="0" fontId="48" fillId="9" borderId="0" xfId="1" applyFont="1" applyFill="1" applyAlignment="1">
      <alignment horizontal="center" vertical="center" wrapText="1"/>
    </xf>
    <xf numFmtId="0" fontId="48" fillId="9" borderId="199" xfId="1" applyFont="1" applyFill="1" applyBorder="1" applyAlignment="1">
      <alignment horizontal="center" vertical="center" wrapText="1"/>
    </xf>
    <xf numFmtId="0" fontId="11" fillId="9" borderId="136" xfId="0" applyFont="1" applyFill="1" applyBorder="1" applyAlignment="1">
      <alignment horizontal="center" vertical="center" wrapText="1"/>
    </xf>
    <xf numFmtId="0" fontId="11" fillId="9" borderId="0" xfId="0" applyFont="1" applyFill="1" applyAlignment="1">
      <alignment horizontal="center" vertical="center" wrapText="1"/>
    </xf>
    <xf numFmtId="0" fontId="11" fillId="9" borderId="199" xfId="0" applyFont="1" applyFill="1" applyBorder="1" applyAlignment="1">
      <alignment horizontal="center" vertical="center" wrapText="1"/>
    </xf>
    <xf numFmtId="0" fontId="242" fillId="9" borderId="136" xfId="1" applyFont="1" applyFill="1" applyBorder="1" applyAlignment="1">
      <alignment horizontal="left" vertical="center" wrapText="1"/>
    </xf>
    <xf numFmtId="0" fontId="242" fillId="9" borderId="0" xfId="1" applyFont="1" applyFill="1" applyAlignment="1">
      <alignment horizontal="left" vertical="center" wrapText="1"/>
    </xf>
    <xf numFmtId="0" fontId="242" fillId="9" borderId="199" xfId="1" applyFont="1" applyFill="1" applyBorder="1" applyAlignment="1">
      <alignment horizontal="left" vertical="center" wrapText="1"/>
    </xf>
    <xf numFmtId="0" fontId="75" fillId="51" borderId="193" xfId="5" applyFont="1" applyFill="1" applyBorder="1" applyAlignment="1">
      <alignment horizontal="center" vertical="center"/>
    </xf>
    <xf numFmtId="0" fontId="75" fillId="51" borderId="167" xfId="5" applyFont="1" applyFill="1" applyBorder="1" applyAlignment="1">
      <alignment horizontal="center" vertical="center"/>
    </xf>
    <xf numFmtId="0" fontId="75" fillId="51" borderId="136" xfId="5" applyFont="1" applyFill="1" applyBorder="1" applyAlignment="1">
      <alignment horizontal="center" vertical="center"/>
    </xf>
    <xf numFmtId="0" fontId="75" fillId="51" borderId="0" xfId="5" applyFont="1" applyFill="1" applyAlignment="1">
      <alignment horizontal="center" vertical="center"/>
    </xf>
    <xf numFmtId="0" fontId="8" fillId="51" borderId="167" xfId="5" applyFont="1" applyFill="1" applyBorder="1" applyAlignment="1">
      <alignment horizontal="center" vertical="center" wrapText="1"/>
    </xf>
    <xf numFmtId="0" fontId="8" fillId="51" borderId="0" xfId="5" applyFont="1" applyFill="1" applyAlignment="1">
      <alignment horizontal="center" vertical="center" wrapText="1"/>
    </xf>
    <xf numFmtId="0" fontId="40" fillId="51" borderId="167" xfId="5" applyFont="1" applyFill="1" applyBorder="1" applyAlignment="1">
      <alignment horizontal="center" wrapText="1"/>
    </xf>
    <xf numFmtId="0" fontId="40" fillId="51" borderId="0" xfId="5" applyFont="1" applyFill="1" applyAlignment="1">
      <alignment horizontal="center" wrapText="1"/>
    </xf>
    <xf numFmtId="0" fontId="40" fillId="51" borderId="13" xfId="5" applyFont="1" applyFill="1" applyBorder="1" applyAlignment="1">
      <alignment horizontal="center" wrapText="1"/>
    </xf>
    <xf numFmtId="0" fontId="75" fillId="9" borderId="54" xfId="17" applyFont="1" applyFill="1" applyBorder="1" applyAlignment="1" applyProtection="1">
      <alignment horizontal="center" vertical="center"/>
      <protection locked="0"/>
    </xf>
    <xf numFmtId="0" fontId="75" fillId="9" borderId="22" xfId="17" applyFont="1" applyFill="1" applyBorder="1" applyAlignment="1" applyProtection="1">
      <alignment horizontal="center" vertical="center"/>
      <protection locked="0"/>
    </xf>
    <xf numFmtId="180" fontId="75" fillId="9" borderId="187" xfId="17" applyNumberFormat="1" applyFont="1" applyFill="1" applyBorder="1" applyAlignment="1">
      <alignment horizontal="center" vertical="center" wrapText="1"/>
    </xf>
    <xf numFmtId="180" fontId="75" fillId="9" borderId="13" xfId="17" applyNumberFormat="1" applyFont="1" applyFill="1" applyBorder="1" applyAlignment="1">
      <alignment horizontal="center" vertical="center" wrapText="1"/>
    </xf>
    <xf numFmtId="164" fontId="65" fillId="9" borderId="52" xfId="10" applyNumberFormat="1" applyFont="1" applyFill="1" applyBorder="1" applyAlignment="1">
      <alignment horizontal="center" vertical="center"/>
    </xf>
    <xf numFmtId="164" fontId="65" fillId="9" borderId="29" xfId="10" applyNumberFormat="1" applyFont="1" applyFill="1" applyBorder="1" applyAlignment="1">
      <alignment horizontal="center" vertical="center"/>
    </xf>
    <xf numFmtId="164" fontId="59" fillId="8" borderId="169" xfId="10" applyNumberFormat="1" applyFont="1" applyFill="1" applyBorder="1" applyAlignment="1">
      <alignment horizontal="center" vertical="center"/>
    </xf>
    <xf numFmtId="164" fontId="59" fillId="8" borderId="170" xfId="10" applyNumberFormat="1" applyFont="1" applyFill="1" applyBorder="1" applyAlignment="1">
      <alignment horizontal="center" vertical="center"/>
    </xf>
    <xf numFmtId="0" fontId="13" fillId="6" borderId="224" xfId="2" applyFont="1" applyFill="1" applyBorder="1" applyAlignment="1">
      <alignment horizontal="center"/>
    </xf>
    <xf numFmtId="0" fontId="13" fillId="6" borderId="215" xfId="2" applyFont="1" applyFill="1" applyBorder="1" applyAlignment="1">
      <alignment horizontal="center"/>
    </xf>
    <xf numFmtId="0" fontId="13" fillId="6" borderId="228" xfId="2" applyFont="1" applyFill="1" applyBorder="1" applyAlignment="1">
      <alignment horizontal="center"/>
    </xf>
    <xf numFmtId="0" fontId="13" fillId="171" borderId="248" xfId="1" applyFont="1" applyFill="1" applyBorder="1" applyAlignment="1">
      <alignment horizontal="center" vertical="center"/>
    </xf>
    <xf numFmtId="0" fontId="13" fillId="171" borderId="218" xfId="1" applyFont="1" applyFill="1" applyBorder="1" applyAlignment="1">
      <alignment horizontal="center" vertical="center"/>
    </xf>
    <xf numFmtId="0" fontId="13" fillId="171" borderId="249" xfId="1" applyFont="1" applyFill="1" applyBorder="1" applyAlignment="1">
      <alignment horizontal="center" vertical="center"/>
    </xf>
    <xf numFmtId="0" fontId="13" fillId="9" borderId="10" xfId="5" applyFont="1" applyFill="1" applyBorder="1" applyAlignment="1">
      <alignment horizontal="left" vertical="center" wrapText="1"/>
    </xf>
    <xf numFmtId="0" fontId="13" fillId="9" borderId="199" xfId="5" applyFont="1" applyFill="1" applyBorder="1" applyAlignment="1">
      <alignment horizontal="left" vertical="center" wrapText="1"/>
    </xf>
    <xf numFmtId="0" fontId="13" fillId="9" borderId="60" xfId="5" applyFont="1" applyFill="1" applyBorder="1" applyAlignment="1">
      <alignment horizontal="left" vertical="center" wrapText="1"/>
    </xf>
    <xf numFmtId="0" fontId="13" fillId="9" borderId="12" xfId="5" applyFont="1" applyFill="1" applyBorder="1" applyAlignment="1">
      <alignment horizontal="left" vertical="center" wrapText="1"/>
    </xf>
    <xf numFmtId="0" fontId="55" fillId="21" borderId="191" xfId="2" applyFont="1" applyFill="1" applyBorder="1" applyAlignment="1" applyProtection="1">
      <alignment horizontal="center" vertical="center" wrapText="1"/>
      <protection hidden="1"/>
    </xf>
    <xf numFmtId="0" fontId="55" fillId="21" borderId="234" xfId="2" applyFont="1" applyFill="1" applyBorder="1" applyAlignment="1" applyProtection="1">
      <alignment horizontal="center" vertical="center" wrapText="1"/>
      <protection hidden="1"/>
    </xf>
    <xf numFmtId="0" fontId="15" fillId="8" borderId="136" xfId="2" applyFont="1" applyFill="1" applyBorder="1" applyAlignment="1" applyProtection="1">
      <alignment horizontal="center" vertical="center" wrapText="1"/>
      <protection hidden="1"/>
    </xf>
    <xf numFmtId="0" fontId="15" fillId="8" borderId="0" xfId="2" applyFont="1" applyFill="1" applyAlignment="1" applyProtection="1">
      <alignment horizontal="center" vertical="center" wrapText="1"/>
      <protection hidden="1"/>
    </xf>
    <xf numFmtId="0" fontId="15" fillId="8" borderId="199" xfId="2" applyFont="1" applyFill="1" applyBorder="1" applyAlignment="1" applyProtection="1">
      <alignment horizontal="center" vertical="center" wrapText="1"/>
      <protection hidden="1"/>
    </xf>
    <xf numFmtId="0" fontId="10" fillId="8" borderId="136" xfId="2" quotePrefix="1" applyFont="1" applyFill="1" applyBorder="1" applyAlignment="1" applyProtection="1">
      <alignment horizontal="center" vertical="center" wrapText="1"/>
      <protection hidden="1"/>
    </xf>
    <xf numFmtId="0" fontId="10" fillId="8" borderId="0" xfId="2" quotePrefix="1" applyFont="1" applyFill="1" applyAlignment="1" applyProtection="1">
      <alignment horizontal="center" vertical="center" wrapText="1"/>
      <protection hidden="1"/>
    </xf>
    <xf numFmtId="0" fontId="10" fillId="8" borderId="199" xfId="2" quotePrefix="1" applyFont="1" applyFill="1" applyBorder="1" applyAlignment="1" applyProtection="1">
      <alignment horizontal="center" vertical="center" wrapText="1"/>
      <protection hidden="1"/>
    </xf>
    <xf numFmtId="0" fontId="50" fillId="6" borderId="136" xfId="1" applyFont="1" applyFill="1" applyBorder="1" applyAlignment="1">
      <alignment horizontal="center" vertical="center"/>
    </xf>
    <xf numFmtId="0" fontId="50" fillId="6" borderId="199" xfId="1" applyFont="1" applyFill="1" applyBorder="1" applyAlignment="1">
      <alignment horizontal="center" vertical="center"/>
    </xf>
    <xf numFmtId="0" fontId="11" fillId="8" borderId="136" xfId="1" applyFont="1" applyFill="1" applyBorder="1" applyAlignment="1">
      <alignment horizontal="center" vertical="center" wrapText="1"/>
    </xf>
    <xf numFmtId="0" fontId="11" fillId="8" borderId="0" xfId="1" applyFont="1" applyFill="1" applyAlignment="1">
      <alignment horizontal="center" vertical="center" wrapText="1"/>
    </xf>
    <xf numFmtId="0" fontId="11" fillId="8" borderId="199" xfId="1" applyFont="1" applyFill="1" applyBorder="1" applyAlignment="1">
      <alignment horizontal="center" vertical="center" wrapText="1"/>
    </xf>
    <xf numFmtId="1" fontId="14" fillId="55" borderId="33" xfId="2" applyNumberFormat="1" applyFont="1" applyFill="1" applyBorder="1" applyAlignment="1" applyProtection="1">
      <alignment horizontal="center" vertical="center" wrapText="1"/>
      <protection hidden="1"/>
    </xf>
    <xf numFmtId="1" fontId="14" fillId="55" borderId="0" xfId="2" applyNumberFormat="1" applyFont="1" applyFill="1" applyAlignment="1" applyProtection="1">
      <alignment horizontal="center" vertical="center" wrapText="1"/>
      <protection hidden="1"/>
    </xf>
    <xf numFmtId="1" fontId="10" fillId="15" borderId="33" xfId="2" applyNumberFormat="1" applyFont="1" applyFill="1" applyBorder="1" applyAlignment="1" applyProtection="1">
      <alignment horizontal="center" vertical="center" wrapText="1"/>
      <protection hidden="1"/>
    </xf>
    <xf numFmtId="1" fontId="10" fillId="15" borderId="0" xfId="2" applyNumberFormat="1" applyFont="1" applyFill="1" applyAlignment="1" applyProtection="1">
      <alignment horizontal="center" vertical="center" wrapText="1"/>
      <protection hidden="1"/>
    </xf>
    <xf numFmtId="1" fontId="10" fillId="16" borderId="33" xfId="2" applyNumberFormat="1" applyFont="1" applyFill="1" applyBorder="1" applyAlignment="1" applyProtection="1">
      <alignment horizontal="center" vertical="center"/>
      <protection hidden="1"/>
    </xf>
    <xf numFmtId="1" fontId="10" fillId="16" borderId="0" xfId="2" applyNumberFormat="1" applyFont="1" applyFill="1" applyAlignment="1" applyProtection="1">
      <alignment horizontal="center" vertical="center"/>
      <protection hidden="1"/>
    </xf>
    <xf numFmtId="1" fontId="10" fillId="9" borderId="33" xfId="2" applyNumberFormat="1" applyFont="1" applyFill="1" applyBorder="1" applyAlignment="1" applyProtection="1">
      <alignment horizontal="center" vertical="center" wrapText="1"/>
      <protection hidden="1"/>
    </xf>
    <xf numFmtId="1" fontId="10" fillId="9" borderId="0" xfId="2" applyNumberFormat="1" applyFont="1" applyFill="1" applyAlignment="1" applyProtection="1">
      <alignment horizontal="center" vertical="center" wrapText="1"/>
      <protection hidden="1"/>
    </xf>
    <xf numFmtId="1" fontId="14" fillId="12" borderId="33" xfId="2" applyNumberFormat="1" applyFont="1" applyFill="1" applyBorder="1" applyAlignment="1" applyProtection="1">
      <alignment horizontal="center" vertical="center" wrapText="1"/>
      <protection hidden="1"/>
    </xf>
    <xf numFmtId="1" fontId="14" fillId="12" borderId="0" xfId="2" applyNumberFormat="1" applyFont="1" applyFill="1" applyAlignment="1" applyProtection="1">
      <alignment horizontal="center" vertical="center" wrapText="1"/>
      <protection hidden="1"/>
    </xf>
    <xf numFmtId="1" fontId="14" fillId="74" borderId="33" xfId="2" applyNumberFormat="1" applyFont="1" applyFill="1" applyBorder="1" applyAlignment="1" applyProtection="1">
      <alignment horizontal="center" vertical="center" wrapText="1"/>
      <protection hidden="1"/>
    </xf>
    <xf numFmtId="1" fontId="14" fillId="74" borderId="0" xfId="2" applyNumberFormat="1" applyFont="1" applyFill="1" applyAlignment="1" applyProtection="1">
      <alignment horizontal="center" vertical="center" wrapText="1"/>
      <protection hidden="1"/>
    </xf>
    <xf numFmtId="1" fontId="10" fillId="36" borderId="33" xfId="2" applyNumberFormat="1" applyFont="1" applyFill="1" applyBorder="1" applyAlignment="1" applyProtection="1">
      <alignment horizontal="center" vertical="center" wrapText="1"/>
      <protection hidden="1"/>
    </xf>
    <xf numFmtId="1" fontId="10" fillId="36" borderId="0" xfId="2" applyNumberFormat="1" applyFont="1" applyFill="1" applyAlignment="1" applyProtection="1">
      <alignment horizontal="center" vertical="center" wrapText="1"/>
      <protection hidden="1"/>
    </xf>
    <xf numFmtId="1" fontId="10" fillId="10" borderId="33" xfId="2" applyNumberFormat="1" applyFont="1" applyFill="1" applyBorder="1" applyAlignment="1" applyProtection="1">
      <alignment horizontal="center" vertical="center" wrapText="1"/>
      <protection hidden="1"/>
    </xf>
    <xf numFmtId="1" fontId="10" fillId="10" borderId="0" xfId="2" applyNumberFormat="1" applyFont="1" applyFill="1" applyAlignment="1" applyProtection="1">
      <alignment horizontal="center" vertical="center" wrapText="1"/>
      <protection hidden="1"/>
    </xf>
    <xf numFmtId="1" fontId="10" fillId="23" borderId="33" xfId="2" applyNumberFormat="1" applyFont="1" applyFill="1" applyBorder="1" applyAlignment="1" applyProtection="1">
      <alignment horizontal="center" vertical="center" wrapText="1"/>
      <protection hidden="1"/>
    </xf>
    <xf numFmtId="1" fontId="10" fillId="23" borderId="0" xfId="2" applyNumberFormat="1" applyFont="1" applyFill="1" applyAlignment="1" applyProtection="1">
      <alignment horizontal="center" vertical="center" wrapText="1"/>
      <protection hidden="1"/>
    </xf>
    <xf numFmtId="1" fontId="10" fillId="38" borderId="33" xfId="2" applyNumberFormat="1" applyFont="1" applyFill="1" applyBorder="1" applyAlignment="1" applyProtection="1">
      <alignment horizontal="center" vertical="center" wrapText="1"/>
      <protection hidden="1"/>
    </xf>
    <xf numFmtId="1" fontId="10" fillId="38" borderId="0" xfId="2" applyNumberFormat="1" applyFont="1" applyFill="1" applyAlignment="1" applyProtection="1">
      <alignment horizontal="center" vertical="center" wrapText="1"/>
      <protection hidden="1"/>
    </xf>
    <xf numFmtId="1" fontId="10" fillId="39" borderId="33" xfId="2" applyNumberFormat="1" applyFont="1" applyFill="1" applyBorder="1" applyAlignment="1" applyProtection="1">
      <alignment horizontal="center" vertical="center" wrapText="1"/>
      <protection hidden="1"/>
    </xf>
    <xf numFmtId="1" fontId="10" fillId="39" borderId="0" xfId="2" applyNumberFormat="1" applyFont="1" applyFill="1" applyAlignment="1" applyProtection="1">
      <alignment horizontal="center" vertical="center" wrapText="1"/>
      <protection hidden="1"/>
    </xf>
    <xf numFmtId="1" fontId="10" fillId="41" borderId="33" xfId="2" applyNumberFormat="1" applyFont="1" applyFill="1" applyBorder="1" applyAlignment="1" applyProtection="1">
      <alignment horizontal="center" vertical="center" wrapText="1"/>
      <protection hidden="1"/>
    </xf>
    <xf numFmtId="1" fontId="10" fillId="41" borderId="0" xfId="2" applyNumberFormat="1" applyFont="1" applyFill="1" applyAlignment="1" applyProtection="1">
      <alignment horizontal="center" vertical="center" wrapText="1"/>
      <protection hidden="1"/>
    </xf>
    <xf numFmtId="2" fontId="45" fillId="73" borderId="33" xfId="2" applyNumberFormat="1" applyFont="1" applyFill="1" applyBorder="1" applyAlignment="1" applyProtection="1">
      <alignment horizontal="center" vertical="center" wrapText="1"/>
      <protection locked="0"/>
    </xf>
    <xf numFmtId="2" fontId="45" fillId="73" borderId="0" xfId="2" applyNumberFormat="1" applyFont="1" applyFill="1" applyAlignment="1" applyProtection="1">
      <alignment horizontal="center" vertical="center" wrapText="1"/>
      <protection locked="0"/>
    </xf>
    <xf numFmtId="1" fontId="14" fillId="45" borderId="33" xfId="2" applyNumberFormat="1" applyFont="1" applyFill="1" applyBorder="1" applyAlignment="1" applyProtection="1">
      <alignment horizontal="center" vertical="center" wrapText="1"/>
      <protection hidden="1"/>
    </xf>
    <xf numFmtId="1" fontId="14" fillId="45" borderId="0" xfId="2" applyNumberFormat="1" applyFont="1" applyFill="1" applyAlignment="1" applyProtection="1">
      <alignment horizontal="center" vertical="center" wrapText="1"/>
      <protection hidden="1"/>
    </xf>
    <xf numFmtId="1" fontId="10" fillId="46" borderId="33" xfId="2" applyNumberFormat="1" applyFont="1" applyFill="1" applyBorder="1" applyAlignment="1" applyProtection="1">
      <alignment horizontal="center" vertical="center" wrapText="1"/>
      <protection hidden="1"/>
    </xf>
    <xf numFmtId="1" fontId="10" fillId="46" borderId="0" xfId="2" applyNumberFormat="1" applyFont="1" applyFill="1" applyAlignment="1" applyProtection="1">
      <alignment horizontal="center" vertical="center" wrapText="1"/>
      <protection hidden="1"/>
    </xf>
    <xf numFmtId="1" fontId="14" fillId="47" borderId="33" xfId="2" applyNumberFormat="1" applyFont="1" applyFill="1" applyBorder="1" applyAlignment="1" applyProtection="1">
      <alignment horizontal="center" vertical="center" wrapText="1"/>
      <protection hidden="1"/>
    </xf>
    <xf numFmtId="1" fontId="14" fillId="47" borderId="0" xfId="2" applyNumberFormat="1" applyFont="1" applyFill="1" applyAlignment="1" applyProtection="1">
      <alignment horizontal="center" vertical="center" wrapText="1"/>
      <protection hidden="1"/>
    </xf>
    <xf numFmtId="1" fontId="10" fillId="48" borderId="33" xfId="2" applyNumberFormat="1" applyFont="1" applyFill="1" applyBorder="1" applyAlignment="1" applyProtection="1">
      <alignment horizontal="center" vertical="center" wrapText="1"/>
      <protection hidden="1"/>
    </xf>
    <xf numFmtId="1" fontId="10" fillId="48" borderId="0" xfId="2" applyNumberFormat="1" applyFont="1" applyFill="1" applyAlignment="1" applyProtection="1">
      <alignment horizontal="center" vertical="center" wrapText="1"/>
      <protection hidden="1"/>
    </xf>
    <xf numFmtId="1" fontId="10" fillId="49" borderId="33" xfId="2" applyNumberFormat="1" applyFont="1" applyFill="1" applyBorder="1" applyAlignment="1" applyProtection="1">
      <alignment horizontal="center" vertical="center" wrapText="1"/>
      <protection hidden="1"/>
    </xf>
    <xf numFmtId="1" fontId="10" fillId="49" borderId="0" xfId="2" applyNumberFormat="1" applyFont="1" applyFill="1" applyAlignment="1" applyProtection="1">
      <alignment horizontal="center" vertical="center" wrapText="1"/>
      <protection hidden="1"/>
    </xf>
    <xf numFmtId="1" fontId="14" fillId="50" borderId="33" xfId="2" applyNumberFormat="1" applyFont="1" applyFill="1" applyBorder="1" applyAlignment="1" applyProtection="1">
      <alignment horizontal="center" vertical="center" wrapText="1"/>
      <protection hidden="1"/>
    </xf>
    <xf numFmtId="1" fontId="14" fillId="50" borderId="0" xfId="2" applyNumberFormat="1" applyFont="1" applyFill="1" applyAlignment="1" applyProtection="1">
      <alignment horizontal="center" vertical="center" wrapText="1"/>
      <protection hidden="1"/>
    </xf>
    <xf numFmtId="0" fontId="10" fillId="51" borderId="33" xfId="2" applyFont="1" applyFill="1" applyBorder="1" applyAlignment="1">
      <alignment horizontal="center" vertical="center" wrapText="1"/>
    </xf>
    <xf numFmtId="0" fontId="10" fillId="51" borderId="0" xfId="2" applyFont="1" applyFill="1" applyAlignment="1">
      <alignment horizontal="center" vertical="center" wrapText="1"/>
    </xf>
    <xf numFmtId="0" fontId="20" fillId="8" borderId="10" xfId="3" applyFont="1" applyFill="1" applyBorder="1" applyAlignment="1">
      <alignment horizontal="center" vertical="center"/>
    </xf>
    <xf numFmtId="0" fontId="20" fillId="8" borderId="87" xfId="3" applyFont="1" applyFill="1" applyBorder="1" applyAlignment="1">
      <alignment horizontal="center" vertical="center"/>
    </xf>
    <xf numFmtId="0" fontId="20" fillId="8" borderId="217" xfId="3" applyFont="1" applyFill="1" applyBorder="1" applyAlignment="1">
      <alignment horizontal="center" vertical="center"/>
    </xf>
    <xf numFmtId="0" fontId="20" fillId="8" borderId="250" xfId="3" applyFont="1" applyFill="1" applyBorder="1" applyAlignment="1">
      <alignment horizontal="center" vertical="center"/>
    </xf>
    <xf numFmtId="1" fontId="10" fillId="56" borderId="0" xfId="2" applyNumberFormat="1" applyFont="1" applyFill="1" applyAlignment="1" applyProtection="1">
      <alignment horizontal="center" vertical="center" wrapText="1"/>
      <protection hidden="1"/>
    </xf>
    <xf numFmtId="1" fontId="14" fillId="54" borderId="0" xfId="2" applyNumberFormat="1" applyFont="1" applyFill="1" applyAlignment="1" applyProtection="1">
      <alignment horizontal="center" vertical="center" wrapText="1"/>
      <protection hidden="1"/>
    </xf>
    <xf numFmtId="1" fontId="14" fillId="53" borderId="33" xfId="2" applyNumberFormat="1" applyFont="1" applyFill="1" applyBorder="1" applyAlignment="1" applyProtection="1">
      <alignment horizontal="center" vertical="center" wrapText="1"/>
      <protection hidden="1"/>
    </xf>
    <xf numFmtId="1" fontId="14" fillId="53" borderId="0" xfId="2" applyNumberFormat="1" applyFont="1" applyFill="1" applyAlignment="1" applyProtection="1">
      <alignment horizontal="center" vertical="center" wrapText="1"/>
      <protection hidden="1"/>
    </xf>
    <xf numFmtId="1" fontId="14" fillId="54" borderId="33" xfId="2" applyNumberFormat="1" applyFont="1" applyFill="1" applyBorder="1" applyAlignment="1" applyProtection="1">
      <alignment horizontal="center" vertical="center" wrapText="1"/>
      <protection hidden="1"/>
    </xf>
    <xf numFmtId="0" fontId="83" fillId="8" borderId="184" xfId="3" applyFont="1" applyFill="1" applyBorder="1" applyAlignment="1">
      <alignment horizontal="center" vertical="center"/>
    </xf>
    <xf numFmtId="0" fontId="83" fillId="8" borderId="196" xfId="3" applyFont="1" applyFill="1" applyBorder="1" applyAlignment="1">
      <alignment horizontal="center" vertical="center"/>
    </xf>
    <xf numFmtId="0" fontId="83" fillId="8" borderId="10" xfId="3" applyFont="1" applyFill="1" applyBorder="1" applyAlignment="1">
      <alignment horizontal="center" vertical="center"/>
    </xf>
    <xf numFmtId="0" fontId="83" fillId="8" borderId="87" xfId="3" applyFont="1" applyFill="1" applyBorder="1" applyAlignment="1">
      <alignment horizontal="center" vertical="center"/>
    </xf>
    <xf numFmtId="1" fontId="10" fillId="8" borderId="184" xfId="2" applyNumberFormat="1" applyFont="1" applyFill="1" applyBorder="1" applyAlignment="1" applyProtection="1">
      <alignment horizontal="center" vertical="center" wrapText="1"/>
      <protection hidden="1"/>
    </xf>
    <xf numFmtId="1" fontId="10" fillId="8" borderId="196" xfId="2" applyNumberFormat="1" applyFont="1" applyFill="1" applyBorder="1" applyAlignment="1" applyProtection="1">
      <alignment horizontal="center" vertical="center" wrapText="1"/>
      <protection hidden="1"/>
    </xf>
    <xf numFmtId="1" fontId="10" fillId="8" borderId="217" xfId="2" applyNumberFormat="1" applyFont="1" applyFill="1" applyBorder="1" applyAlignment="1" applyProtection="1">
      <alignment horizontal="center" vertical="center" wrapText="1"/>
      <protection hidden="1"/>
    </xf>
    <xf numFmtId="1" fontId="10" fillId="8" borderId="250" xfId="2" applyNumberFormat="1" applyFont="1" applyFill="1" applyBorder="1" applyAlignment="1" applyProtection="1">
      <alignment horizontal="center" vertical="center" wrapText="1"/>
      <protection hidden="1"/>
    </xf>
    <xf numFmtId="0" fontId="10" fillId="8" borderId="218" xfId="3" applyFont="1" applyFill="1" applyBorder="1" applyAlignment="1">
      <alignment horizontal="center"/>
    </xf>
    <xf numFmtId="0" fontId="25" fillId="8" borderId="184" xfId="3" applyFont="1" applyFill="1" applyBorder="1" applyAlignment="1">
      <alignment horizontal="center" vertical="center" wrapText="1"/>
    </xf>
    <xf numFmtId="0" fontId="25" fillId="8" borderId="196" xfId="3" applyFont="1" applyFill="1" applyBorder="1" applyAlignment="1">
      <alignment horizontal="center" vertical="center" wrapText="1"/>
    </xf>
    <xf numFmtId="0" fontId="25" fillId="8" borderId="10" xfId="3" applyFont="1" applyFill="1" applyBorder="1" applyAlignment="1">
      <alignment horizontal="center" vertical="center" wrapText="1"/>
    </xf>
    <xf numFmtId="0" fontId="25" fillId="8" borderId="87" xfId="3" applyFont="1" applyFill="1" applyBorder="1" applyAlignment="1">
      <alignment horizontal="center" vertical="center" wrapText="1"/>
    </xf>
    <xf numFmtId="0" fontId="25" fillId="8" borderId="217" xfId="3" applyFont="1" applyFill="1" applyBorder="1" applyAlignment="1">
      <alignment horizontal="center" vertical="center" wrapText="1"/>
    </xf>
    <xf numFmtId="0" fontId="25" fillId="8" borderId="250" xfId="3" applyFont="1" applyFill="1" applyBorder="1" applyAlignment="1">
      <alignment horizontal="center" vertical="center" wrapText="1"/>
    </xf>
    <xf numFmtId="1" fontId="25" fillId="56" borderId="33" xfId="2" applyNumberFormat="1" applyFont="1" applyFill="1" applyBorder="1" applyAlignment="1" applyProtection="1">
      <alignment horizontal="center" vertical="center" wrapText="1"/>
      <protection hidden="1"/>
    </xf>
    <xf numFmtId="1" fontId="25" fillId="56" borderId="0" xfId="2" applyNumberFormat="1" applyFont="1" applyFill="1" applyAlignment="1" applyProtection="1">
      <alignment horizontal="center" vertical="center" wrapText="1"/>
      <protection hidden="1"/>
    </xf>
    <xf numFmtId="1" fontId="8" fillId="15" borderId="33" xfId="2" applyNumberFormat="1" applyFont="1" applyFill="1" applyBorder="1" applyAlignment="1" applyProtection="1">
      <alignment horizontal="center" vertical="center" wrapText="1"/>
      <protection hidden="1"/>
    </xf>
    <xf numFmtId="1" fontId="8" fillId="15" borderId="0" xfId="2" applyNumberFormat="1" applyFont="1" applyFill="1" applyAlignment="1" applyProtection="1">
      <alignment horizontal="center" vertical="center" wrapText="1"/>
      <protection hidden="1"/>
    </xf>
    <xf numFmtId="1" fontId="20" fillId="56" borderId="33" xfId="2" applyNumberFormat="1" applyFont="1" applyFill="1" applyBorder="1" applyAlignment="1" applyProtection="1">
      <alignment horizontal="center" vertical="center" wrapText="1"/>
      <protection hidden="1"/>
    </xf>
    <xf numFmtId="1" fontId="20" fillId="56" borderId="0" xfId="2" applyNumberFormat="1" applyFont="1" applyFill="1" applyAlignment="1" applyProtection="1">
      <alignment horizontal="center" vertical="center" wrapText="1"/>
      <protection hidden="1"/>
    </xf>
    <xf numFmtId="1" fontId="93" fillId="55" borderId="33" xfId="2" applyNumberFormat="1" applyFont="1" applyFill="1" applyBorder="1" applyAlignment="1" applyProtection="1">
      <alignment horizontal="center" vertical="center" wrapText="1"/>
      <protection hidden="1"/>
    </xf>
    <xf numFmtId="1" fontId="93" fillId="55" borderId="0" xfId="2" applyNumberFormat="1" applyFont="1" applyFill="1" applyAlignment="1" applyProtection="1">
      <alignment horizontal="center" vertical="center" wrapText="1"/>
      <protection hidden="1"/>
    </xf>
    <xf numFmtId="1" fontId="8" fillId="16" borderId="33" xfId="2" applyNumberFormat="1" applyFont="1" applyFill="1" applyBorder="1" applyAlignment="1" applyProtection="1">
      <alignment horizontal="center" vertical="center" wrapText="1"/>
      <protection hidden="1"/>
    </xf>
    <xf numFmtId="0" fontId="70" fillId="5" borderId="0" xfId="2" applyFont="1" applyFill="1" applyAlignment="1">
      <alignment horizontal="center" vertical="center" wrapText="1"/>
    </xf>
    <xf numFmtId="1" fontId="10" fillId="16" borderId="33" xfId="2" applyNumberFormat="1" applyFont="1" applyFill="1" applyBorder="1" applyAlignment="1" applyProtection="1">
      <alignment horizontal="center" vertical="center" wrapText="1"/>
      <protection hidden="1"/>
    </xf>
    <xf numFmtId="1" fontId="10" fillId="16" borderId="0" xfId="2" applyNumberFormat="1" applyFont="1" applyFill="1" applyAlignment="1" applyProtection="1">
      <alignment horizontal="center" vertical="center" wrapText="1"/>
      <protection hidden="1"/>
    </xf>
    <xf numFmtId="1" fontId="14" fillId="55" borderId="177" xfId="2" applyNumberFormat="1" applyFont="1" applyFill="1" applyBorder="1" applyAlignment="1" applyProtection="1">
      <alignment horizontal="center" vertical="center" wrapText="1"/>
      <protection hidden="1"/>
    </xf>
    <xf numFmtId="1" fontId="10" fillId="15" borderId="177" xfId="2" applyNumberFormat="1" applyFont="1" applyFill="1" applyBorder="1" applyAlignment="1" applyProtection="1">
      <alignment horizontal="center" vertical="center" wrapText="1"/>
      <protection hidden="1"/>
    </xf>
    <xf numFmtId="1" fontId="13" fillId="16" borderId="177" xfId="2" applyNumberFormat="1" applyFont="1" applyFill="1" applyBorder="1" applyAlignment="1" applyProtection="1">
      <alignment horizontal="center" vertical="center"/>
      <protection hidden="1"/>
    </xf>
    <xf numFmtId="1" fontId="13" fillId="16" borderId="0" xfId="2" applyNumberFormat="1" applyFont="1" applyFill="1" applyAlignment="1" applyProtection="1">
      <alignment horizontal="center" vertical="center"/>
      <protection hidden="1"/>
    </xf>
    <xf numFmtId="1" fontId="13" fillId="9" borderId="177" xfId="2" applyNumberFormat="1" applyFont="1" applyFill="1" applyBorder="1" applyAlignment="1" applyProtection="1">
      <alignment horizontal="center" vertical="center"/>
      <protection hidden="1"/>
    </xf>
    <xf numFmtId="1" fontId="13" fillId="9" borderId="0" xfId="2" applyNumberFormat="1" applyFont="1" applyFill="1" applyAlignment="1" applyProtection="1">
      <alignment horizontal="center" vertical="center"/>
      <protection hidden="1"/>
    </xf>
    <xf numFmtId="1" fontId="14" fillId="12" borderId="177" xfId="2" applyNumberFormat="1" applyFont="1" applyFill="1" applyBorder="1" applyAlignment="1" applyProtection="1">
      <alignment horizontal="center" vertical="center" wrapText="1"/>
      <protection hidden="1"/>
    </xf>
    <xf numFmtId="1" fontId="14" fillId="74" borderId="177" xfId="2" applyNumberFormat="1" applyFont="1" applyFill="1" applyBorder="1" applyAlignment="1" applyProtection="1">
      <alignment horizontal="center" vertical="center" wrapText="1"/>
      <protection hidden="1"/>
    </xf>
    <xf numFmtId="1" fontId="13" fillId="36" borderId="177" xfId="2" applyNumberFormat="1" applyFont="1" applyFill="1" applyBorder="1" applyAlignment="1" applyProtection="1">
      <alignment horizontal="center" vertical="center" wrapText="1"/>
      <protection hidden="1"/>
    </xf>
    <xf numFmtId="1" fontId="13" fillId="36" borderId="0" xfId="2" applyNumberFormat="1" applyFont="1" applyFill="1" applyAlignment="1" applyProtection="1">
      <alignment horizontal="center" vertical="center" wrapText="1"/>
      <protection hidden="1"/>
    </xf>
    <xf numFmtId="1" fontId="68" fillId="12" borderId="177" xfId="2" applyNumberFormat="1" applyFont="1" applyFill="1" applyBorder="1" applyAlignment="1" applyProtection="1">
      <alignment horizontal="center" vertical="center" wrapText="1"/>
      <protection hidden="1"/>
    </xf>
    <xf numFmtId="1" fontId="68" fillId="12" borderId="0" xfId="2" applyNumberFormat="1" applyFont="1" applyFill="1" applyAlignment="1" applyProtection="1">
      <alignment horizontal="center" vertical="center" wrapText="1"/>
      <protection hidden="1"/>
    </xf>
    <xf numFmtId="1" fontId="13" fillId="10" borderId="177" xfId="2" applyNumberFormat="1" applyFont="1" applyFill="1" applyBorder="1" applyAlignment="1" applyProtection="1">
      <alignment horizontal="center" vertical="center" wrapText="1"/>
      <protection hidden="1"/>
    </xf>
    <xf numFmtId="1" fontId="13" fillId="10" borderId="0" xfId="2" applyNumberFormat="1" applyFont="1" applyFill="1" applyAlignment="1" applyProtection="1">
      <alignment horizontal="center" vertical="center" wrapText="1"/>
      <protection hidden="1"/>
    </xf>
    <xf numFmtId="1" fontId="13" fillId="23" borderId="177" xfId="2" applyNumberFormat="1" applyFont="1" applyFill="1" applyBorder="1" applyAlignment="1" applyProtection="1">
      <alignment horizontal="center" vertical="center" wrapText="1"/>
      <protection hidden="1"/>
    </xf>
    <xf numFmtId="1" fontId="13" fillId="23" borderId="0" xfId="2" applyNumberFormat="1" applyFont="1" applyFill="1" applyAlignment="1" applyProtection="1">
      <alignment horizontal="center" vertical="center" wrapText="1"/>
      <protection hidden="1"/>
    </xf>
    <xf numFmtId="2" fontId="111" fillId="73" borderId="177" xfId="2" applyNumberFormat="1" applyFont="1" applyFill="1" applyBorder="1" applyAlignment="1" applyProtection="1">
      <alignment horizontal="center" vertical="center"/>
      <protection locked="0"/>
    </xf>
    <xf numFmtId="2" fontId="111" fillId="73" borderId="0" xfId="2" applyNumberFormat="1" applyFont="1" applyFill="1" applyAlignment="1" applyProtection="1">
      <alignment horizontal="center" vertical="center"/>
      <protection locked="0"/>
    </xf>
    <xf numFmtId="1" fontId="10" fillId="38" borderId="177" xfId="2" applyNumberFormat="1" applyFont="1" applyFill="1" applyBorder="1" applyAlignment="1" applyProtection="1">
      <alignment horizontal="center" vertical="center" wrapText="1"/>
      <protection hidden="1"/>
    </xf>
    <xf numFmtId="1" fontId="13" fillId="39" borderId="177" xfId="2" applyNumberFormat="1" applyFont="1" applyFill="1" applyBorder="1" applyAlignment="1" applyProtection="1">
      <alignment horizontal="center" vertical="center" wrapText="1"/>
      <protection hidden="1"/>
    </xf>
    <xf numFmtId="1" fontId="13" fillId="39" borderId="0" xfId="2" applyNumberFormat="1" applyFont="1" applyFill="1" applyAlignment="1" applyProtection="1">
      <alignment horizontal="center" vertical="center" wrapText="1"/>
      <protection hidden="1"/>
    </xf>
    <xf numFmtId="1" fontId="13" fillId="41" borderId="177" xfId="2" applyNumberFormat="1" applyFont="1" applyFill="1" applyBorder="1" applyAlignment="1" applyProtection="1">
      <alignment horizontal="center" vertical="center" wrapText="1"/>
      <protection hidden="1"/>
    </xf>
    <xf numFmtId="1" fontId="13" fillId="41" borderId="0" xfId="2" applyNumberFormat="1" applyFont="1" applyFill="1" applyAlignment="1" applyProtection="1">
      <alignment horizontal="center" vertical="center" wrapText="1"/>
      <protection hidden="1"/>
    </xf>
    <xf numFmtId="1" fontId="68" fillId="45" borderId="177" xfId="2" applyNumberFormat="1" applyFont="1" applyFill="1" applyBorder="1" applyAlignment="1" applyProtection="1">
      <alignment horizontal="center" vertical="center" wrapText="1"/>
      <protection hidden="1"/>
    </xf>
    <xf numFmtId="1" fontId="68" fillId="45" borderId="0" xfId="2" applyNumberFormat="1" applyFont="1" applyFill="1" applyAlignment="1" applyProtection="1">
      <alignment horizontal="center" vertical="center" wrapText="1"/>
      <protection hidden="1"/>
    </xf>
    <xf numFmtId="1" fontId="13" fillId="46" borderId="177" xfId="2" applyNumberFormat="1" applyFont="1" applyFill="1" applyBorder="1" applyAlignment="1" applyProtection="1">
      <alignment horizontal="center" vertical="center" wrapText="1"/>
      <protection hidden="1"/>
    </xf>
    <xf numFmtId="1" fontId="13" fillId="46" borderId="0" xfId="2" applyNumberFormat="1" applyFont="1" applyFill="1" applyAlignment="1" applyProtection="1">
      <alignment horizontal="center" vertical="center" wrapText="1"/>
      <protection hidden="1"/>
    </xf>
    <xf numFmtId="1" fontId="14" fillId="47" borderId="177" xfId="2" applyNumberFormat="1" applyFont="1" applyFill="1" applyBorder="1" applyAlignment="1" applyProtection="1">
      <alignment horizontal="center" vertical="center" wrapText="1"/>
      <protection hidden="1"/>
    </xf>
    <xf numFmtId="1" fontId="13" fillId="48" borderId="177" xfId="2" applyNumberFormat="1" applyFont="1" applyFill="1" applyBorder="1" applyAlignment="1" applyProtection="1">
      <alignment horizontal="center" vertical="center" wrapText="1"/>
      <protection hidden="1"/>
    </xf>
    <xf numFmtId="1" fontId="13" fillId="48" borderId="0" xfId="2" applyNumberFormat="1" applyFont="1" applyFill="1" applyAlignment="1" applyProtection="1">
      <alignment horizontal="center" vertical="center" wrapText="1"/>
      <protection hidden="1"/>
    </xf>
    <xf numFmtId="1" fontId="13" fillId="49" borderId="177" xfId="2" applyNumberFormat="1" applyFont="1" applyFill="1" applyBorder="1" applyAlignment="1" applyProtection="1">
      <alignment horizontal="center" vertical="center" wrapText="1"/>
      <protection hidden="1"/>
    </xf>
    <xf numFmtId="1" fontId="13" fillId="49" borderId="0" xfId="2" applyNumberFormat="1" applyFont="1" applyFill="1" applyAlignment="1" applyProtection="1">
      <alignment horizontal="center" vertical="center" wrapText="1"/>
      <protection hidden="1"/>
    </xf>
    <xf numFmtId="1" fontId="68" fillId="50" borderId="177" xfId="2" applyNumberFormat="1" applyFont="1" applyFill="1" applyBorder="1" applyAlignment="1" applyProtection="1">
      <alignment horizontal="center" vertical="center" wrapText="1"/>
      <protection hidden="1"/>
    </xf>
    <xf numFmtId="1" fontId="68" fillId="50" borderId="0" xfId="2" applyNumberFormat="1" applyFont="1" applyFill="1" applyAlignment="1" applyProtection="1">
      <alignment horizontal="center" vertical="center" wrapText="1"/>
      <protection hidden="1"/>
    </xf>
    <xf numFmtId="1" fontId="68" fillId="53" borderId="177" xfId="2" applyNumberFormat="1" applyFont="1" applyFill="1" applyBorder="1" applyAlignment="1" applyProtection="1">
      <alignment horizontal="center" vertical="center" wrapText="1"/>
      <protection hidden="1"/>
    </xf>
    <xf numFmtId="1" fontId="68" fillId="53" borderId="0" xfId="2" applyNumberFormat="1" applyFont="1" applyFill="1" applyAlignment="1" applyProtection="1">
      <alignment horizontal="center" vertical="center" wrapText="1"/>
      <protection hidden="1"/>
    </xf>
    <xf numFmtId="1" fontId="13" fillId="15" borderId="177" xfId="2" applyNumberFormat="1" applyFont="1" applyFill="1" applyBorder="1" applyAlignment="1" applyProtection="1">
      <alignment horizontal="center" vertical="center" wrapText="1"/>
      <protection hidden="1"/>
    </xf>
    <xf numFmtId="1" fontId="13" fillId="15" borderId="0" xfId="2" applyNumberFormat="1" applyFont="1" applyFill="1" applyAlignment="1" applyProtection="1">
      <alignment horizontal="center" vertical="center" wrapText="1"/>
      <protection hidden="1"/>
    </xf>
    <xf numFmtId="1" fontId="68" fillId="54" borderId="177" xfId="2" applyNumberFormat="1" applyFont="1" applyFill="1" applyBorder="1" applyAlignment="1" applyProtection="1">
      <alignment horizontal="center" vertical="center" wrapText="1"/>
      <protection hidden="1"/>
    </xf>
    <xf numFmtId="1" fontId="68" fillId="54" borderId="0" xfId="2" applyNumberFormat="1" applyFont="1" applyFill="1" applyAlignment="1" applyProtection="1">
      <alignment horizontal="center" vertical="center" wrapText="1"/>
      <protection hidden="1"/>
    </xf>
    <xf numFmtId="0" fontId="13" fillId="51" borderId="177" xfId="2" applyFont="1" applyFill="1" applyBorder="1" applyAlignment="1">
      <alignment horizontal="center" vertical="center" wrapText="1"/>
    </xf>
    <xf numFmtId="0" fontId="13" fillId="51" borderId="0" xfId="2" applyFont="1" applyFill="1" applyAlignment="1">
      <alignment horizontal="center" vertical="center" wrapText="1"/>
    </xf>
    <xf numFmtId="1" fontId="68" fillId="55" borderId="177" xfId="2" applyNumberFormat="1" applyFont="1" applyFill="1" applyBorder="1" applyAlignment="1" applyProtection="1">
      <alignment horizontal="center" vertical="center" wrapText="1"/>
      <protection hidden="1"/>
    </xf>
    <xf numFmtId="1" fontId="68" fillId="55" borderId="0" xfId="2" applyNumberFormat="1" applyFont="1" applyFill="1" applyAlignment="1" applyProtection="1">
      <alignment horizontal="center" vertical="center" wrapText="1"/>
      <protection hidden="1"/>
    </xf>
    <xf numFmtId="1" fontId="13" fillId="56" borderId="177" xfId="2" applyNumberFormat="1" applyFont="1" applyFill="1" applyBorder="1" applyAlignment="1" applyProtection="1">
      <alignment horizontal="center" vertical="center" wrapText="1"/>
      <protection hidden="1"/>
    </xf>
    <xf numFmtId="1" fontId="13" fillId="56" borderId="0" xfId="2" applyNumberFormat="1" applyFont="1" applyFill="1" applyAlignment="1" applyProtection="1">
      <alignment horizontal="center" vertical="center" wrapText="1"/>
      <protection hidden="1"/>
    </xf>
    <xf numFmtId="1" fontId="10" fillId="56" borderId="177" xfId="2" applyNumberFormat="1" applyFont="1" applyFill="1" applyBorder="1" applyAlignment="1" applyProtection="1">
      <alignment horizontal="center" vertical="center" wrapText="1"/>
      <protection hidden="1"/>
    </xf>
    <xf numFmtId="0" fontId="252" fillId="20" borderId="0" xfId="1" applyFont="1" applyFill="1" applyAlignment="1">
      <alignment horizontal="center" vertical="center"/>
    </xf>
    <xf numFmtId="1" fontId="13" fillId="6" borderId="0" xfId="2" applyNumberFormat="1" applyFont="1" applyFill="1" applyAlignment="1" applyProtection="1">
      <alignment horizontal="center" vertical="center" wrapText="1"/>
      <protection hidden="1"/>
    </xf>
    <xf numFmtId="0" fontId="68" fillId="15" borderId="33" xfId="2" applyFont="1" applyFill="1" applyBorder="1" applyAlignment="1">
      <alignment horizontal="center" vertical="center" wrapText="1"/>
    </xf>
    <xf numFmtId="0" fontId="68" fillId="15" borderId="203" xfId="2" applyFont="1" applyFill="1" applyBorder="1" applyAlignment="1">
      <alignment horizontal="center" vertical="center" wrapText="1"/>
    </xf>
    <xf numFmtId="0" fontId="68" fillId="15" borderId="0" xfId="2" applyFont="1" applyFill="1" applyAlignment="1">
      <alignment horizontal="center" vertical="center" wrapText="1"/>
    </xf>
    <xf numFmtId="0" fontId="68" fillId="15" borderId="31" xfId="2" applyFont="1" applyFill="1" applyBorder="1" applyAlignment="1">
      <alignment horizontal="center" vertical="center" wrapText="1"/>
    </xf>
    <xf numFmtId="0" fontId="65" fillId="8" borderId="177" xfId="2" applyFont="1" applyFill="1" applyBorder="1" applyAlignment="1" applyProtection="1">
      <alignment horizontal="center" vertical="center"/>
      <protection hidden="1"/>
    </xf>
    <xf numFmtId="0" fontId="65" fillId="8" borderId="146" xfId="2" applyFont="1" applyFill="1" applyBorder="1" applyAlignment="1" applyProtection="1">
      <alignment horizontal="center" vertical="center"/>
      <protection hidden="1"/>
    </xf>
    <xf numFmtId="0" fontId="243" fillId="8" borderId="0" xfId="17" applyFont="1" applyFill="1" applyAlignment="1">
      <alignment horizontal="left" vertical="top" wrapText="1"/>
    </xf>
    <xf numFmtId="0" fontId="243" fillId="8" borderId="31" xfId="17" applyFont="1" applyFill="1" applyBorder="1" applyAlignment="1">
      <alignment horizontal="left" vertical="top" wrapText="1"/>
    </xf>
    <xf numFmtId="0" fontId="20" fillId="6" borderId="314" xfId="0" applyFont="1" applyFill="1" applyBorder="1" applyAlignment="1">
      <alignment horizontal="center" vertical="center"/>
    </xf>
    <xf numFmtId="0" fontId="25" fillId="57" borderId="160" xfId="2" applyFont="1" applyFill="1" applyBorder="1" applyAlignment="1">
      <alignment horizontal="center" vertical="center" wrapText="1"/>
    </xf>
    <xf numFmtId="0" fontId="55" fillId="21" borderId="37" xfId="2" applyFont="1" applyFill="1" applyBorder="1" applyAlignment="1" applyProtection="1">
      <alignment horizontal="center" vertical="center" wrapText="1"/>
      <protection hidden="1"/>
    </xf>
    <xf numFmtId="0" fontId="55" fillId="21" borderId="264" xfId="2" applyFont="1" applyFill="1" applyBorder="1" applyAlignment="1" applyProtection="1">
      <alignment horizontal="center" vertical="center" wrapText="1"/>
      <protection hidden="1"/>
    </xf>
    <xf numFmtId="0" fontId="25" fillId="57" borderId="299" xfId="2" applyFont="1" applyFill="1" applyBorder="1" applyAlignment="1" applyProtection="1">
      <alignment horizontal="center" vertical="center" wrapText="1"/>
      <protection locked="0"/>
    </xf>
    <xf numFmtId="0" fontId="25" fillId="57" borderId="304" xfId="2" applyFont="1" applyFill="1" applyBorder="1" applyAlignment="1">
      <alignment horizontal="center" vertical="center" wrapText="1"/>
    </xf>
    <xf numFmtId="0" fontId="55" fillId="21" borderId="310" xfId="2" applyFont="1" applyFill="1" applyBorder="1" applyAlignment="1" applyProtection="1">
      <alignment horizontal="center" vertical="center" wrapText="1"/>
      <protection hidden="1"/>
    </xf>
    <xf numFmtId="0" fontId="55" fillId="21" borderId="306" xfId="2" applyFont="1" applyFill="1" applyBorder="1" applyAlignment="1" applyProtection="1">
      <alignment horizontal="center" vertical="center" wrapText="1"/>
      <protection hidden="1"/>
    </xf>
    <xf numFmtId="0" fontId="315" fillId="51" borderId="164" xfId="2" applyFont="1" applyFill="1" applyBorder="1" applyAlignment="1">
      <alignment horizontal="center" vertical="center" textRotation="90"/>
    </xf>
    <xf numFmtId="0" fontId="315" fillId="51" borderId="165" xfId="2" applyFont="1" applyFill="1" applyBorder="1" applyAlignment="1">
      <alignment horizontal="center" vertical="center" textRotation="90"/>
    </xf>
    <xf numFmtId="0" fontId="315" fillId="51" borderId="166" xfId="2" applyFont="1" applyFill="1" applyBorder="1" applyAlignment="1">
      <alignment horizontal="center" vertical="center" textRotation="90"/>
    </xf>
    <xf numFmtId="0" fontId="13" fillId="9" borderId="0" xfId="1" applyFont="1" applyFill="1" applyAlignment="1">
      <alignment horizontal="center" vertical="center" wrapText="1"/>
    </xf>
    <xf numFmtId="0" fontId="37" fillId="9" borderId="87" xfId="2" applyFont="1" applyFill="1" applyBorder="1" applyAlignment="1">
      <alignment horizontal="right" vertical="center"/>
    </xf>
    <xf numFmtId="0" fontId="105" fillId="6" borderId="230" xfId="0" applyFont="1" applyFill="1" applyBorder="1" applyAlignment="1">
      <alignment horizontal="center" vertical="center"/>
    </xf>
    <xf numFmtId="0" fontId="105" fillId="6" borderId="231" xfId="0" applyFont="1" applyFill="1" applyBorder="1" applyAlignment="1">
      <alignment horizontal="center" vertical="center"/>
    </xf>
    <xf numFmtId="0" fontId="105" fillId="6" borderId="232" xfId="0" applyFont="1" applyFill="1" applyBorder="1" applyAlignment="1">
      <alignment horizontal="center" vertical="center"/>
    </xf>
    <xf numFmtId="0" fontId="84" fillId="8" borderId="0" xfId="0" applyFont="1" applyFill="1" applyAlignment="1">
      <alignment horizontal="right" vertical="center"/>
    </xf>
    <xf numFmtId="0" fontId="316" fillId="20" borderId="0" xfId="2" applyFont="1" applyFill="1" applyAlignment="1" applyProtection="1">
      <alignment horizontal="center" vertical="center"/>
      <protection hidden="1"/>
    </xf>
    <xf numFmtId="0" fontId="317" fillId="18" borderId="87" xfId="17" applyFont="1" applyFill="1" applyBorder="1" applyAlignment="1">
      <alignment horizontal="left" vertical="center" wrapText="1"/>
    </xf>
    <xf numFmtId="0" fontId="14" fillId="11" borderId="10" xfId="1" applyFont="1" applyFill="1" applyBorder="1" applyAlignment="1">
      <alignment horizontal="center" vertical="center"/>
    </xf>
    <xf numFmtId="0" fontId="14" fillId="11" borderId="0" xfId="1" applyFont="1" applyFill="1" applyAlignment="1">
      <alignment horizontal="center" vertical="center"/>
    </xf>
    <xf numFmtId="0" fontId="14" fillId="11" borderId="199" xfId="1" applyFont="1" applyFill="1" applyBorder="1" applyAlignment="1">
      <alignment horizontal="center" vertical="center"/>
    </xf>
    <xf numFmtId="0" fontId="338" fillId="178" borderId="0" xfId="2" applyFont="1" applyFill="1" applyAlignment="1">
      <alignment horizontal="center" vertical="center" wrapText="1"/>
    </xf>
    <xf numFmtId="0" fontId="339" fillId="178" borderId="0" xfId="2" applyFont="1" applyFill="1" applyAlignment="1">
      <alignment horizontal="left" vertical="center" wrapText="1"/>
    </xf>
    <xf numFmtId="0" fontId="15" fillId="9" borderId="0" xfId="2" quotePrefix="1" applyFont="1" applyFill="1" applyAlignment="1">
      <alignment horizontal="center" vertical="top" wrapText="1"/>
    </xf>
    <xf numFmtId="0" fontId="5" fillId="11" borderId="0" xfId="1" applyFont="1" applyFill="1" applyAlignment="1">
      <alignment horizontal="center" vertical="center"/>
    </xf>
    <xf numFmtId="0" fontId="5" fillId="11" borderId="199" xfId="1" applyFont="1" applyFill="1" applyBorder="1" applyAlignment="1">
      <alignment horizontal="center" vertical="center"/>
    </xf>
    <xf numFmtId="0" fontId="13" fillId="9" borderId="10" xfId="5" applyFont="1" applyFill="1" applyBorder="1" applyAlignment="1">
      <alignment horizontal="left" vertical="center"/>
    </xf>
    <xf numFmtId="0" fontId="13" fillId="9" borderId="0" xfId="5" applyFont="1" applyFill="1" applyAlignment="1">
      <alignment horizontal="left" vertical="center"/>
    </xf>
    <xf numFmtId="0" fontId="13" fillId="9" borderId="87" xfId="5" applyFont="1" applyFill="1" applyBorder="1" applyAlignment="1">
      <alignment horizontal="left" vertical="center"/>
    </xf>
    <xf numFmtId="0" fontId="85" fillId="8" borderId="177" xfId="39" applyFont="1" applyFill="1" applyBorder="1" applyAlignment="1">
      <alignment horizontal="center" vertical="center"/>
    </xf>
    <xf numFmtId="0" fontId="85" fillId="8" borderId="0" xfId="39" applyFont="1" applyFill="1" applyAlignment="1">
      <alignment horizontal="center" vertical="center"/>
    </xf>
    <xf numFmtId="0" fontId="68" fillId="11" borderId="138" xfId="2" applyFont="1" applyFill="1" applyBorder="1" applyAlignment="1">
      <alignment horizontal="center" vertical="center"/>
    </xf>
    <xf numFmtId="0" fontId="68" fillId="11" borderId="177" xfId="2" applyFont="1" applyFill="1" applyBorder="1" applyAlignment="1">
      <alignment horizontal="center" vertical="center"/>
    </xf>
    <xf numFmtId="0" fontId="68" fillId="11" borderId="144" xfId="2" applyFont="1" applyFill="1" applyBorder="1" applyAlignment="1">
      <alignment horizontal="center" vertical="center"/>
    </xf>
    <xf numFmtId="0" fontId="68" fillId="11" borderId="10" xfId="2" applyFont="1" applyFill="1" applyBorder="1" applyAlignment="1">
      <alignment horizontal="center" vertical="center"/>
    </xf>
    <xf numFmtId="0" fontId="68" fillId="11" borderId="0" xfId="2" applyFont="1" applyFill="1" applyAlignment="1">
      <alignment horizontal="center" vertical="center"/>
    </xf>
    <xf numFmtId="0" fontId="68" fillId="11" borderId="199" xfId="2" applyFont="1" applyFill="1" applyBorder="1" applyAlignment="1">
      <alignment horizontal="center" vertical="center"/>
    </xf>
    <xf numFmtId="0" fontId="68" fillId="11" borderId="177" xfId="2" applyFont="1" applyFill="1" applyBorder="1" applyAlignment="1">
      <alignment horizontal="center" vertical="center" wrapText="1"/>
    </xf>
    <xf numFmtId="0" fontId="68" fillId="11" borderId="0" xfId="2" applyFont="1" applyFill="1" applyAlignment="1">
      <alignment horizontal="center" vertical="center" wrapText="1"/>
    </xf>
    <xf numFmtId="0" fontId="280" fillId="11" borderId="177" xfId="2" applyFont="1" applyFill="1" applyBorder="1" applyAlignment="1">
      <alignment horizontal="left" vertical="center" wrapText="1"/>
    </xf>
    <xf numFmtId="0" fontId="280" fillId="11" borderId="0" xfId="2" applyFont="1" applyFill="1" applyAlignment="1">
      <alignment horizontal="left" vertical="center" wrapText="1"/>
    </xf>
    <xf numFmtId="1" fontId="37" fillId="9" borderId="177" xfId="2" applyNumberFormat="1" applyFont="1" applyFill="1" applyBorder="1" applyAlignment="1" applyProtection="1">
      <alignment horizontal="center" vertical="center"/>
      <protection hidden="1"/>
    </xf>
    <xf numFmtId="1" fontId="37" fillId="9" borderId="0" xfId="2" applyNumberFormat="1" applyFont="1" applyFill="1" applyAlignment="1" applyProtection="1">
      <alignment horizontal="center" vertical="center"/>
      <protection hidden="1"/>
    </xf>
    <xf numFmtId="0" fontId="314" fillId="11" borderId="178" xfId="17" applyFont="1" applyFill="1" applyBorder="1" applyAlignment="1">
      <alignment horizontal="center" vertical="center"/>
    </xf>
    <xf numFmtId="0" fontId="314" fillId="11" borderId="87" xfId="17" applyFont="1" applyFill="1" applyBorder="1" applyAlignment="1">
      <alignment horizontal="center" vertical="center"/>
    </xf>
    <xf numFmtId="0" fontId="75" fillId="9" borderId="11" xfId="17" applyFont="1" applyFill="1" applyBorder="1" applyAlignment="1" applyProtection="1">
      <alignment horizontal="center" vertical="center"/>
      <protection locked="0"/>
    </xf>
    <xf numFmtId="0" fontId="75" fillId="9" borderId="13" xfId="17" applyFont="1" applyFill="1" applyBorder="1" applyAlignment="1" applyProtection="1">
      <alignment horizontal="center" vertical="center"/>
      <protection locked="0"/>
    </xf>
    <xf numFmtId="0" fontId="15" fillId="9" borderId="11" xfId="17" applyFont="1" applyFill="1" applyBorder="1" applyAlignment="1">
      <alignment horizontal="center" vertical="center" wrapText="1"/>
    </xf>
    <xf numFmtId="0" fontId="15" fillId="9" borderId="13" xfId="17" applyFont="1" applyFill="1" applyBorder="1" applyAlignment="1">
      <alignment horizontal="center" vertical="center" wrapText="1"/>
    </xf>
    <xf numFmtId="180" fontId="75" fillId="9" borderId="11" xfId="17" applyNumberFormat="1" applyFont="1" applyFill="1" applyBorder="1" applyAlignment="1">
      <alignment horizontal="center" vertical="center" wrapText="1"/>
    </xf>
    <xf numFmtId="165" fontId="56" fillId="34" borderId="11" xfId="2" applyNumberFormat="1" applyFont="1" applyFill="1" applyBorder="1" applyAlignment="1">
      <alignment horizontal="center" vertical="center"/>
    </xf>
    <xf numFmtId="165" fontId="56" fillId="34" borderId="13" xfId="2" applyNumberFormat="1" applyFont="1" applyFill="1" applyBorder="1" applyAlignment="1">
      <alignment horizontal="center" vertical="center"/>
    </xf>
    <xf numFmtId="0" fontId="15" fillId="9" borderId="11" xfId="17" applyFont="1" applyFill="1" applyBorder="1" applyAlignment="1">
      <alignment horizontal="left" vertical="center" wrapText="1"/>
    </xf>
    <xf numFmtId="0" fontId="15" fillId="9" borderId="13" xfId="17" applyFont="1" applyFill="1" applyBorder="1" applyAlignment="1">
      <alignment horizontal="left" vertical="center" wrapText="1"/>
    </xf>
    <xf numFmtId="180" fontId="75" fillId="9" borderId="11" xfId="17" applyNumberFormat="1" applyFont="1" applyFill="1" applyBorder="1" applyAlignment="1">
      <alignment horizontal="center" vertical="center"/>
    </xf>
    <xf numFmtId="180" fontId="75" fillId="9" borderId="13" xfId="17" applyNumberFormat="1" applyFont="1" applyFill="1" applyBorder="1" applyAlignment="1">
      <alignment horizontal="center" vertical="center"/>
    </xf>
    <xf numFmtId="164" fontId="65" fillId="9" borderId="0" xfId="10" applyNumberFormat="1" applyFont="1" applyFill="1" applyAlignment="1">
      <alignment horizontal="center" vertical="center"/>
    </xf>
    <xf numFmtId="164" fontId="65" fillId="9" borderId="160" xfId="10" applyNumberFormat="1" applyFont="1" applyFill="1" applyBorder="1" applyAlignment="1">
      <alignment horizontal="center" vertical="center"/>
    </xf>
    <xf numFmtId="0" fontId="56" fillId="51" borderId="0" xfId="5" applyFont="1" applyFill="1" applyAlignment="1">
      <alignment horizontal="left" vertical="center"/>
    </xf>
    <xf numFmtId="1" fontId="10" fillId="6" borderId="33" xfId="2" applyNumberFormat="1" applyFont="1" applyFill="1" applyBorder="1" applyAlignment="1" applyProtection="1">
      <alignment horizontal="center" vertical="center" wrapText="1"/>
      <protection hidden="1"/>
    </xf>
    <xf numFmtId="1" fontId="10" fillId="6" borderId="0" xfId="2" applyNumberFormat="1" applyFont="1" applyFill="1" applyAlignment="1" applyProtection="1">
      <alignment horizontal="center" vertical="center" wrapText="1"/>
      <protection hidden="1"/>
    </xf>
    <xf numFmtId="0" fontId="65" fillId="2024" borderId="138" xfId="10" applyFont="1" applyFill="1" applyBorder="1" applyAlignment="1">
      <alignment horizontal="center" vertical="center"/>
    </xf>
    <xf numFmtId="0" fontId="65" fillId="2024" borderId="177" xfId="10" applyFont="1" applyFill="1" applyBorder="1" applyAlignment="1">
      <alignment horizontal="center" vertical="center"/>
    </xf>
    <xf numFmtId="0" fontId="65" fillId="2024" borderId="10" xfId="10" applyFont="1" applyFill="1" applyBorder="1" applyAlignment="1">
      <alignment horizontal="center" vertical="center"/>
    </xf>
    <xf numFmtId="0" fontId="65" fillId="2024" borderId="0" xfId="10" applyFont="1" applyFill="1" applyAlignment="1">
      <alignment horizontal="center" vertical="center"/>
    </xf>
    <xf numFmtId="164" fontId="65" fillId="2024" borderId="177" xfId="17" applyNumberFormat="1" applyFont="1" applyFill="1" applyBorder="1" applyAlignment="1">
      <alignment horizontal="center" vertical="center"/>
    </xf>
    <xf numFmtId="164" fontId="65" fillId="2024" borderId="0" xfId="17" applyNumberFormat="1" applyFont="1" applyFill="1" applyAlignment="1">
      <alignment horizontal="center" vertical="center"/>
    </xf>
    <xf numFmtId="0" fontId="13" fillId="51" borderId="168" xfId="2" applyFont="1" applyFill="1" applyBorder="1" applyAlignment="1" applyProtection="1">
      <alignment horizontal="center" vertical="center" textRotation="90" wrapText="1"/>
      <protection hidden="1"/>
    </xf>
    <xf numFmtId="0" fontId="13" fillId="51" borderId="165" xfId="2" applyFont="1" applyFill="1" applyBorder="1" applyAlignment="1" applyProtection="1">
      <alignment horizontal="center" vertical="center" textRotation="90" wrapText="1"/>
      <protection hidden="1"/>
    </xf>
    <xf numFmtId="0" fontId="13" fillId="51" borderId="166" xfId="2" applyFont="1" applyFill="1" applyBorder="1" applyAlignment="1" applyProtection="1">
      <alignment horizontal="center" vertical="center" textRotation="90" wrapText="1"/>
      <protection hidden="1"/>
    </xf>
    <xf numFmtId="0" fontId="13" fillId="51" borderId="176" xfId="2" applyFont="1" applyFill="1" applyBorder="1" applyAlignment="1" applyProtection="1">
      <alignment horizontal="center" vertical="center" textRotation="90" wrapText="1"/>
      <protection hidden="1"/>
    </xf>
    <xf numFmtId="0" fontId="284" fillId="6" borderId="0" xfId="0" applyFont="1" applyFill="1" applyAlignment="1">
      <alignment horizontal="center" wrapText="1"/>
    </xf>
    <xf numFmtId="164" fontId="28" fillId="51" borderId="0" xfId="17" applyNumberFormat="1" applyFont="1" applyFill="1" applyAlignment="1" applyProtection="1">
      <alignment horizontal="center" vertical="center"/>
      <protection locked="0"/>
    </xf>
    <xf numFmtId="0" fontId="82" fillId="6" borderId="196" xfId="2" applyFont="1" applyFill="1" applyBorder="1" applyAlignment="1">
      <alignment horizontal="center" vertical="center" wrapText="1"/>
    </xf>
    <xf numFmtId="0" fontId="82" fillId="6" borderId="87" xfId="2" applyFont="1" applyFill="1" applyBorder="1" applyAlignment="1">
      <alignment horizontal="center" vertical="center" wrapText="1"/>
    </xf>
    <xf numFmtId="1" fontId="37" fillId="2024" borderId="0" xfId="17" applyNumberFormat="1" applyFont="1" applyFill="1" applyAlignment="1">
      <alignment horizontal="center" vertical="center"/>
    </xf>
    <xf numFmtId="1" fontId="75" fillId="2024" borderId="0" xfId="17" applyNumberFormat="1" applyFont="1" applyFill="1" applyAlignment="1">
      <alignment horizontal="left" vertical="center" wrapText="1"/>
    </xf>
    <xf numFmtId="0" fontId="20" fillId="6" borderId="212" xfId="0" applyFont="1" applyFill="1" applyBorder="1" applyAlignment="1">
      <alignment horizontal="center" vertical="center"/>
    </xf>
    <xf numFmtId="0" fontId="346" fillId="11" borderId="0" xfId="2" applyFont="1" applyFill="1" applyAlignment="1" applyProtection="1">
      <alignment horizontal="right" vertical="center"/>
      <protection locked="0"/>
    </xf>
    <xf numFmtId="0" fontId="136" fillId="51" borderId="165" xfId="2" applyFont="1" applyFill="1" applyBorder="1" applyAlignment="1" applyProtection="1">
      <alignment horizontal="center" vertical="center" textRotation="90"/>
      <protection hidden="1"/>
    </xf>
    <xf numFmtId="0" fontId="85" fillId="51" borderId="176" xfId="2" applyFont="1" applyFill="1" applyBorder="1" applyAlignment="1" applyProtection="1">
      <alignment horizontal="center" vertical="center" textRotation="90"/>
      <protection hidden="1"/>
    </xf>
    <xf numFmtId="0" fontId="85" fillId="51" borderId="165" xfId="2" applyFont="1" applyFill="1" applyBorder="1" applyAlignment="1" applyProtection="1">
      <alignment horizontal="center" vertical="center" textRotation="90"/>
      <protection hidden="1"/>
    </xf>
    <xf numFmtId="0" fontId="85" fillId="51" borderId="166" xfId="2" applyFont="1" applyFill="1" applyBorder="1" applyAlignment="1" applyProtection="1">
      <alignment horizontal="center" vertical="center" textRotation="90"/>
      <protection hidden="1"/>
    </xf>
    <xf numFmtId="175" fontId="136" fillId="161" borderId="177" xfId="2" applyNumberFormat="1" applyFont="1" applyFill="1" applyBorder="1" applyAlignment="1">
      <alignment horizontal="center" vertical="center"/>
    </xf>
    <xf numFmtId="175" fontId="136" fillId="161" borderId="162" xfId="2" applyNumberFormat="1" applyFont="1" applyFill="1" applyBorder="1" applyAlignment="1">
      <alignment horizontal="center" vertical="center"/>
    </xf>
    <xf numFmtId="0" fontId="136" fillId="65" borderId="177" xfId="2" applyFont="1" applyFill="1" applyBorder="1" applyAlignment="1">
      <alignment horizontal="center" vertical="center"/>
    </xf>
    <xf numFmtId="0" fontId="136" fillId="65" borderId="162" xfId="2" applyFont="1" applyFill="1" applyBorder="1" applyAlignment="1">
      <alignment horizontal="center" vertical="center"/>
    </xf>
    <xf numFmtId="0" fontId="315" fillId="51" borderId="176" xfId="2" applyFont="1" applyFill="1" applyBorder="1" applyAlignment="1">
      <alignment horizontal="center" vertical="center" textRotation="90"/>
    </xf>
    <xf numFmtId="0" fontId="315" fillId="51" borderId="179" xfId="2" applyFont="1" applyFill="1" applyBorder="1" applyAlignment="1">
      <alignment horizontal="center" vertical="center" textRotation="90"/>
    </xf>
    <xf numFmtId="1" fontId="8" fillId="9" borderId="33" xfId="2" applyNumberFormat="1" applyFont="1" applyFill="1" applyBorder="1" applyAlignment="1" applyProtection="1">
      <alignment horizontal="center" vertical="center" wrapText="1"/>
      <protection hidden="1"/>
    </xf>
    <xf numFmtId="1" fontId="8" fillId="9" borderId="0" xfId="2" applyNumberFormat="1" applyFont="1" applyFill="1" applyAlignment="1" applyProtection="1">
      <alignment horizontal="center" vertical="center" wrapText="1"/>
      <protection hidden="1"/>
    </xf>
    <xf numFmtId="0" fontId="85" fillId="65" borderId="177" xfId="5" applyFont="1" applyFill="1" applyBorder="1" applyAlignment="1">
      <alignment horizontal="center" vertical="center"/>
    </xf>
    <xf numFmtId="0" fontId="85" fillId="65" borderId="162" xfId="5" applyFont="1" applyFill="1" applyBorder="1" applyAlignment="1">
      <alignment horizontal="center" vertical="center"/>
    </xf>
    <xf numFmtId="0" fontId="37" fillId="65" borderId="177" xfId="5" applyFont="1" applyFill="1" applyBorder="1" applyAlignment="1">
      <alignment horizontal="center" vertical="center"/>
    </xf>
    <xf numFmtId="0" fontId="37" fillId="65" borderId="178" xfId="5" applyFont="1" applyFill="1" applyBorder="1" applyAlignment="1">
      <alignment horizontal="center" vertical="center"/>
    </xf>
    <xf numFmtId="0" fontId="37" fillId="65" borderId="162" xfId="5" applyFont="1" applyFill="1" applyBorder="1" applyAlignment="1">
      <alignment horizontal="center" vertical="center"/>
    </xf>
    <xf numFmtId="0" fontId="37" fillId="65" borderId="163" xfId="5" applyFont="1" applyFill="1" applyBorder="1" applyAlignment="1">
      <alignment horizontal="center" vertical="center"/>
    </xf>
    <xf numFmtId="0" fontId="56" fillId="51" borderId="176" xfId="2" applyFont="1" applyFill="1" applyBorder="1" applyAlignment="1">
      <alignment horizontal="center" vertical="center" textRotation="90" wrapText="1"/>
    </xf>
    <xf numFmtId="0" fontId="56" fillId="51" borderId="165" xfId="2" applyFont="1" applyFill="1" applyBorder="1" applyAlignment="1">
      <alignment horizontal="center" vertical="center" textRotation="90" wrapText="1"/>
    </xf>
    <xf numFmtId="0" fontId="56" fillId="51" borderId="166" xfId="2" applyFont="1" applyFill="1" applyBorder="1" applyAlignment="1">
      <alignment horizontal="center" vertical="center" textRotation="90" wrapText="1"/>
    </xf>
    <xf numFmtId="0" fontId="20" fillId="6" borderId="156" xfId="0" applyFont="1" applyFill="1" applyBorder="1" applyAlignment="1">
      <alignment horizontal="center" vertical="center"/>
    </xf>
    <xf numFmtId="0" fontId="32" fillId="75" borderId="0" xfId="2" applyFont="1" applyFill="1" applyAlignment="1" applyProtection="1">
      <alignment horizontal="left" vertical="center" wrapText="1"/>
      <protection hidden="1"/>
    </xf>
    <xf numFmtId="0" fontId="252" fillId="21" borderId="146" xfId="17" applyFont="1" applyFill="1" applyBorder="1" applyAlignment="1">
      <alignment horizontal="center" vertical="center"/>
    </xf>
    <xf numFmtId="0" fontId="252" fillId="20" borderId="146" xfId="17" applyFont="1" applyFill="1" applyBorder="1" applyAlignment="1">
      <alignment horizontal="center" vertical="center"/>
    </xf>
    <xf numFmtId="0" fontId="13" fillId="13" borderId="180" xfId="10" applyFont="1" applyFill="1" applyBorder="1" applyAlignment="1" applyProtection="1">
      <alignment horizontal="center" vertical="center"/>
      <protection locked="0"/>
    </xf>
    <xf numFmtId="0" fontId="13" fillId="13" borderId="177" xfId="10" applyFont="1" applyFill="1" applyBorder="1" applyAlignment="1" applyProtection="1">
      <alignment horizontal="center" vertical="center"/>
      <protection locked="0"/>
    </xf>
    <xf numFmtId="0" fontId="13" fillId="13" borderId="144" xfId="10" applyFont="1" applyFill="1" applyBorder="1" applyAlignment="1" applyProtection="1">
      <alignment horizontal="center" vertical="center"/>
      <protection locked="0"/>
    </xf>
    <xf numFmtId="0" fontId="259" fillId="13" borderId="136" xfId="10" applyFont="1" applyFill="1" applyBorder="1" applyAlignment="1" applyProtection="1">
      <alignment horizontal="center" vertical="center"/>
      <protection locked="0"/>
    </xf>
    <xf numFmtId="0" fontId="259" fillId="13" borderId="0" xfId="10" applyFont="1" applyFill="1" applyAlignment="1" applyProtection="1">
      <alignment horizontal="center" vertical="center"/>
      <protection locked="0"/>
    </xf>
    <xf numFmtId="0" fontId="259" fillId="13" borderId="199" xfId="10" applyFont="1" applyFill="1" applyBorder="1" applyAlignment="1" applyProtection="1">
      <alignment horizontal="center" vertical="center"/>
      <protection locked="0"/>
    </xf>
    <xf numFmtId="0" fontId="83" fillId="5" borderId="54" xfId="1" applyFont="1" applyFill="1" applyBorder="1" applyAlignment="1">
      <alignment horizontal="right" vertical="center" wrapText="1"/>
    </xf>
    <xf numFmtId="0" fontId="83" fillId="5" borderId="299" xfId="1" applyFont="1" applyFill="1" applyBorder="1" applyAlignment="1">
      <alignment horizontal="right" vertical="center" wrapText="1"/>
    </xf>
    <xf numFmtId="0" fontId="83" fillId="5" borderId="136" xfId="1" applyFont="1" applyFill="1" applyBorder="1" applyAlignment="1">
      <alignment horizontal="right" vertical="center" wrapText="1"/>
    </xf>
    <xf numFmtId="0" fontId="83" fillId="5" borderId="0" xfId="1" applyFont="1" applyFill="1" applyAlignment="1">
      <alignment horizontal="right" vertical="center" wrapText="1"/>
    </xf>
    <xf numFmtId="0" fontId="17" fillId="5" borderId="299" xfId="2" applyFont="1" applyFill="1" applyBorder="1" applyAlignment="1">
      <alignment horizontal="center" vertical="center" wrapText="1"/>
    </xf>
    <xf numFmtId="0" fontId="17" fillId="5" borderId="298" xfId="2" applyFont="1" applyFill="1" applyBorder="1" applyAlignment="1">
      <alignment horizontal="center" vertical="center" wrapText="1"/>
    </xf>
    <xf numFmtId="0" fontId="17" fillId="5" borderId="0" xfId="2" applyFont="1" applyFill="1" applyAlignment="1">
      <alignment horizontal="center" vertical="center" wrapText="1"/>
    </xf>
    <xf numFmtId="0" fontId="17" fillId="5" borderId="199" xfId="2" applyFont="1" applyFill="1" applyBorder="1" applyAlignment="1">
      <alignment horizontal="center" vertical="center" wrapText="1"/>
    </xf>
    <xf numFmtId="0" fontId="55" fillId="21" borderId="151" xfId="2" applyFont="1" applyFill="1" applyBorder="1" applyAlignment="1" applyProtection="1">
      <alignment horizontal="center" vertical="center" wrapText="1"/>
      <protection hidden="1"/>
    </xf>
    <xf numFmtId="211" fontId="220" fillId="180" borderId="0" xfId="14" applyNumberFormat="1" applyFont="1" applyFill="1" applyAlignment="1">
      <alignment horizontal="center" vertical="center"/>
    </xf>
    <xf numFmtId="0" fontId="17" fillId="5" borderId="0" xfId="2" applyFont="1" applyFill="1" applyAlignment="1" applyProtection="1">
      <alignment horizontal="center" vertical="center" wrapText="1"/>
      <protection hidden="1"/>
    </xf>
    <xf numFmtId="0" fontId="17" fillId="5" borderId="199" xfId="2" applyFont="1" applyFill="1" applyBorder="1" applyAlignment="1" applyProtection="1">
      <alignment horizontal="center" vertical="center" wrapText="1"/>
      <protection hidden="1"/>
    </xf>
    <xf numFmtId="0" fontId="5" fillId="11" borderId="0" xfId="1" applyFont="1" applyFill="1" applyAlignment="1">
      <alignment horizontal="center" vertical="center" wrapText="1"/>
    </xf>
    <xf numFmtId="0" fontId="5" fillId="11" borderId="199" xfId="1" applyFont="1" applyFill="1" applyBorder="1" applyAlignment="1">
      <alignment horizontal="center" vertical="center" wrapText="1"/>
    </xf>
    <xf numFmtId="0" fontId="2" fillId="11" borderId="136" xfId="1" applyFont="1" applyFill="1" applyBorder="1" applyAlignment="1">
      <alignment horizontal="right" vertical="center"/>
    </xf>
    <xf numFmtId="0" fontId="2" fillId="11" borderId="0" xfId="1" applyFont="1" applyFill="1" applyAlignment="1">
      <alignment horizontal="right" vertical="center"/>
    </xf>
    <xf numFmtId="0" fontId="13" fillId="8" borderId="180" xfId="2" applyFont="1" applyFill="1" applyBorder="1" applyAlignment="1">
      <alignment horizontal="center" vertical="center"/>
    </xf>
    <xf numFmtId="0" fontId="13" fillId="8" borderId="177" xfId="2" applyFont="1" applyFill="1" applyBorder="1" applyAlignment="1">
      <alignment horizontal="center" vertical="center"/>
    </xf>
    <xf numFmtId="0" fontId="13" fillId="8" borderId="144" xfId="2" applyFont="1" applyFill="1" applyBorder="1" applyAlignment="1">
      <alignment horizontal="center" vertical="center"/>
    </xf>
    <xf numFmtId="0" fontId="13" fillId="8" borderId="136" xfId="2" applyFont="1" applyFill="1" applyBorder="1" applyAlignment="1">
      <alignment horizontal="center" vertical="center"/>
    </xf>
    <xf numFmtId="0" fontId="13" fillId="8" borderId="0" xfId="2" applyFont="1" applyFill="1" applyAlignment="1">
      <alignment horizontal="center" vertical="center"/>
    </xf>
    <xf numFmtId="0" fontId="13" fillId="8" borderId="199" xfId="2" applyFont="1" applyFill="1" applyBorder="1" applyAlignment="1">
      <alignment horizontal="center" vertical="center"/>
    </xf>
    <xf numFmtId="0" fontId="10" fillId="8" borderId="136" xfId="1" applyFont="1" applyFill="1" applyBorder="1" applyAlignment="1">
      <alignment horizontal="center" vertical="center"/>
    </xf>
    <xf numFmtId="0" fontId="10" fillId="8" borderId="0" xfId="1" applyFont="1" applyFill="1" applyAlignment="1">
      <alignment horizontal="center" vertical="center"/>
    </xf>
    <xf numFmtId="0" fontId="10" fillId="8" borderId="199" xfId="1" applyFont="1" applyFill="1" applyBorder="1" applyAlignment="1">
      <alignment horizontal="center" vertical="center"/>
    </xf>
    <xf numFmtId="0" fontId="65" fillId="13" borderId="224" xfId="10" applyFont="1" applyFill="1" applyBorder="1" applyAlignment="1" applyProtection="1">
      <alignment horizontal="center" vertical="center"/>
      <protection locked="0"/>
    </xf>
    <xf numFmtId="0" fontId="65" fillId="13" borderId="267" xfId="10" applyFont="1" applyFill="1" applyBorder="1" applyAlignment="1" applyProtection="1">
      <alignment horizontal="center" vertical="center"/>
      <protection locked="0"/>
    </xf>
    <xf numFmtId="0" fontId="65" fillId="13" borderId="228" xfId="10" applyFont="1" applyFill="1" applyBorder="1" applyAlignment="1" applyProtection="1">
      <alignment horizontal="center" vertical="center"/>
      <protection locked="0"/>
    </xf>
    <xf numFmtId="0" fontId="65" fillId="13" borderId="136" xfId="10" applyFont="1" applyFill="1" applyBorder="1" applyAlignment="1" applyProtection="1">
      <alignment horizontal="center" vertical="center"/>
      <protection locked="0"/>
    </xf>
    <xf numFmtId="0" fontId="65" fillId="13" borderId="0" xfId="10" applyFont="1" applyFill="1" applyAlignment="1" applyProtection="1">
      <alignment horizontal="center" vertical="center"/>
      <protection locked="0"/>
    </xf>
    <xf numFmtId="0" fontId="65" fillId="13" borderId="199" xfId="10" applyFont="1" applyFill="1" applyBorder="1" applyAlignment="1" applyProtection="1">
      <alignment horizontal="center" vertical="center"/>
      <protection locked="0"/>
    </xf>
    <xf numFmtId="0" fontId="13" fillId="13" borderId="136" xfId="20" applyFont="1" applyFill="1" applyBorder="1" applyAlignment="1">
      <alignment horizontal="center" vertical="center"/>
    </xf>
    <xf numFmtId="0" fontId="13" fillId="13" borderId="0" xfId="20" applyFont="1" applyFill="1" applyAlignment="1">
      <alignment horizontal="center" vertical="center"/>
    </xf>
    <xf numFmtId="0" fontId="13" fillId="13" borderId="199" xfId="20" applyFont="1" applyFill="1" applyBorder="1" applyAlignment="1">
      <alignment horizontal="center" vertical="center"/>
    </xf>
    <xf numFmtId="0" fontId="13" fillId="13" borderId="136" xfId="20" applyFont="1" applyFill="1" applyBorder="1" applyAlignment="1">
      <alignment horizontal="right" vertical="center"/>
    </xf>
    <xf numFmtId="0" fontId="13" fillId="13" borderId="0" xfId="20" applyFont="1" applyFill="1" applyAlignment="1">
      <alignment horizontal="right" vertical="center"/>
    </xf>
    <xf numFmtId="214" fontId="10" fillId="7" borderId="177" xfId="49" applyNumberFormat="1" applyFont="1" applyFill="1" applyBorder="1" applyAlignment="1">
      <alignment horizontal="center" vertical="center"/>
    </xf>
    <xf numFmtId="214" fontId="10" fillId="7" borderId="322" xfId="49" applyNumberFormat="1" applyFont="1" applyFill="1" applyBorder="1" applyAlignment="1">
      <alignment horizontal="center" vertical="center"/>
    </xf>
    <xf numFmtId="214" fontId="10" fillId="7" borderId="323" xfId="49" applyNumberFormat="1" applyFont="1" applyFill="1" applyBorder="1" applyAlignment="1">
      <alignment horizontal="center" vertical="center"/>
    </xf>
    <xf numFmtId="214" fontId="10" fillId="7" borderId="326" xfId="49" applyNumberFormat="1" applyFont="1" applyFill="1" applyBorder="1" applyAlignment="1">
      <alignment horizontal="center" vertical="center"/>
    </xf>
    <xf numFmtId="0" fontId="10" fillId="7" borderId="323" xfId="49" applyFont="1" applyFill="1" applyBorder="1" applyAlignment="1">
      <alignment horizontal="center" vertical="center"/>
    </xf>
    <xf numFmtId="0" fontId="10" fillId="7" borderId="327" xfId="49" applyFont="1" applyFill="1" applyBorder="1" applyAlignment="1">
      <alignment horizontal="center" vertical="center"/>
    </xf>
    <xf numFmtId="0" fontId="64" fillId="11" borderId="0" xfId="2" applyFont="1" applyFill="1" applyAlignment="1">
      <alignment horizontal="center" vertical="center"/>
    </xf>
    <xf numFmtId="0" fontId="65" fillId="8" borderId="0" xfId="2" applyFont="1" applyFill="1" applyAlignment="1" applyProtection="1">
      <alignment horizontal="center" vertical="center"/>
      <protection locked="0"/>
    </xf>
    <xf numFmtId="0" fontId="65" fillId="31" borderId="0" xfId="0" applyFont="1" applyFill="1" applyAlignment="1">
      <alignment horizontal="center" vertical="center"/>
    </xf>
    <xf numFmtId="0" fontId="65" fillId="57" borderId="0" xfId="0" applyFont="1" applyFill="1" applyAlignment="1">
      <alignment horizontal="center" vertical="center"/>
    </xf>
    <xf numFmtId="0" fontId="35" fillId="33" borderId="0" xfId="0" applyFont="1" applyFill="1" applyAlignment="1">
      <alignment horizontal="center" vertical="center"/>
    </xf>
    <xf numFmtId="0" fontId="96" fillId="8" borderId="333" xfId="15" applyFont="1" applyFill="1" applyBorder="1" applyAlignment="1">
      <alignment horizontal="center" vertical="center" wrapText="1"/>
    </xf>
    <xf numFmtId="0" fontId="96" fillId="8" borderId="209" xfId="15" applyFont="1" applyFill="1" applyBorder="1" applyAlignment="1">
      <alignment horizontal="center" vertical="center" wrapText="1"/>
    </xf>
    <xf numFmtId="0" fontId="37" fillId="7" borderId="136" xfId="2" applyFont="1" applyFill="1" applyBorder="1" applyAlignment="1">
      <alignment horizontal="center" vertical="center" wrapText="1"/>
    </xf>
    <xf numFmtId="0" fontId="37" fillId="7" borderId="0" xfId="2" applyFont="1" applyFill="1" applyAlignment="1">
      <alignment horizontal="center" vertical="center" wrapText="1"/>
    </xf>
    <xf numFmtId="0" fontId="37" fillId="7" borderId="199" xfId="2" applyFont="1" applyFill="1" applyBorder="1" applyAlignment="1">
      <alignment horizontal="center" vertical="center" wrapText="1"/>
    </xf>
    <xf numFmtId="0" fontId="25" fillId="57" borderId="159" xfId="2" applyFont="1" applyFill="1" applyBorder="1" applyAlignment="1" applyProtection="1">
      <alignment horizontal="center" vertical="center" wrapText="1"/>
      <protection locked="0"/>
    </xf>
    <xf numFmtId="0" fontId="25" fillId="57" borderId="158" xfId="2" applyFont="1" applyFill="1" applyBorder="1" applyAlignment="1">
      <alignment horizontal="center" vertical="center" wrapText="1"/>
    </xf>
    <xf numFmtId="0" fontId="55" fillId="21" borderId="157" xfId="2" applyFont="1" applyFill="1" applyBorder="1" applyAlignment="1" applyProtection="1">
      <alignment horizontal="center" vertical="center" wrapText="1"/>
      <protection hidden="1"/>
    </xf>
    <xf numFmtId="0" fontId="36" fillId="21" borderId="121" xfId="2" applyFont="1" applyFill="1" applyBorder="1" applyAlignment="1" applyProtection="1">
      <alignment horizontal="center" vertical="center"/>
      <protection locked="0"/>
    </xf>
    <xf numFmtId="0" fontId="36" fillId="21" borderId="219" xfId="2" applyFont="1" applyFill="1" applyBorder="1" applyAlignment="1" applyProtection="1">
      <alignment horizontal="center" vertical="center"/>
      <protection locked="0"/>
    </xf>
    <xf numFmtId="0" fontId="254" fillId="21" borderId="121" xfId="2" applyFont="1" applyFill="1" applyBorder="1" applyAlignment="1" applyProtection="1">
      <alignment horizontal="center" vertical="center"/>
      <protection locked="0"/>
    </xf>
    <xf numFmtId="0" fontId="254" fillId="21" borderId="219" xfId="2" applyFont="1" applyFill="1" applyBorder="1" applyAlignment="1" applyProtection="1">
      <alignment horizontal="center" vertical="center"/>
      <protection locked="0"/>
    </xf>
    <xf numFmtId="164" fontId="25" fillId="5" borderId="180" xfId="2" applyNumberFormat="1" applyFont="1" applyFill="1" applyBorder="1" applyAlignment="1">
      <alignment horizontal="center" vertical="center" wrapText="1"/>
    </xf>
    <xf numFmtId="164" fontId="25" fillId="5" borderId="136" xfId="2" applyNumberFormat="1" applyFont="1" applyFill="1" applyBorder="1" applyAlignment="1">
      <alignment horizontal="center" vertical="center" wrapText="1"/>
    </xf>
    <xf numFmtId="0" fontId="25" fillId="156" borderId="144" xfId="2" applyFont="1" applyFill="1" applyBorder="1" applyAlignment="1">
      <alignment horizontal="center" vertical="center" wrapText="1"/>
    </xf>
    <xf numFmtId="0" fontId="25" fillId="156" borderId="199" xfId="2" applyFont="1" applyFill="1" applyBorder="1" applyAlignment="1">
      <alignment horizontal="center" vertical="center" wrapText="1"/>
    </xf>
    <xf numFmtId="0" fontId="105" fillId="6" borderId="180" xfId="0" applyFont="1" applyFill="1" applyBorder="1" applyAlignment="1">
      <alignment horizontal="center" vertical="center"/>
    </xf>
    <xf numFmtId="0" fontId="105" fillId="6" borderId="177" xfId="0" applyFont="1" applyFill="1" applyBorder="1" applyAlignment="1">
      <alignment horizontal="center" vertical="center"/>
    </xf>
    <xf numFmtId="0" fontId="105" fillId="6" borderId="144" xfId="0" applyFont="1" applyFill="1" applyBorder="1" applyAlignment="1">
      <alignment horizontal="center" vertical="center"/>
    </xf>
    <xf numFmtId="0" fontId="37" fillId="7" borderId="180" xfId="2" applyFont="1" applyFill="1" applyBorder="1" applyAlignment="1">
      <alignment horizontal="center" vertical="center" wrapText="1"/>
    </xf>
    <xf numFmtId="0" fontId="37" fillId="7" borderId="177" xfId="2" applyFont="1" applyFill="1" applyBorder="1" applyAlignment="1">
      <alignment horizontal="center" vertical="center" wrapText="1"/>
    </xf>
    <xf numFmtId="0" fontId="37" fillId="7" borderId="144" xfId="2" applyFont="1" applyFill="1" applyBorder="1" applyAlignment="1">
      <alignment horizontal="center" vertical="center" wrapText="1"/>
    </xf>
    <xf numFmtId="0" fontId="25" fillId="43" borderId="334" xfId="2" applyFont="1" applyFill="1" applyBorder="1" applyAlignment="1">
      <alignment horizontal="center" vertical="center" wrapText="1"/>
    </xf>
    <xf numFmtId="0" fontId="25" fillId="43" borderId="221" xfId="2" applyFont="1" applyFill="1" applyBorder="1" applyAlignment="1">
      <alignment horizontal="center" vertical="center" wrapText="1"/>
    </xf>
    <xf numFmtId="0" fontId="25" fillId="43" borderId="119" xfId="2" applyFont="1" applyFill="1" applyBorder="1" applyAlignment="1">
      <alignment horizontal="center" vertical="center" wrapText="1"/>
    </xf>
    <xf numFmtId="0" fontId="17" fillId="8" borderId="9" xfId="2" applyFont="1" applyFill="1" applyBorder="1" applyAlignment="1">
      <alignment horizontal="center" vertical="center" wrapText="1"/>
    </xf>
    <xf numFmtId="0" fontId="17" fillId="8" borderId="119" xfId="2" applyFont="1" applyFill="1" applyBorder="1" applyAlignment="1">
      <alignment horizontal="center" vertical="center" wrapText="1"/>
    </xf>
    <xf numFmtId="0" fontId="25" fillId="8" borderId="121" xfId="2" applyFont="1" applyFill="1" applyBorder="1" applyAlignment="1">
      <alignment horizontal="center" vertical="center" wrapText="1"/>
    </xf>
    <xf numFmtId="0" fontId="25" fillId="8" borderId="119" xfId="2" applyFont="1" applyFill="1" applyBorder="1" applyAlignment="1">
      <alignment horizontal="center" vertical="center" wrapText="1"/>
    </xf>
    <xf numFmtId="0" fontId="17" fillId="8" borderId="121" xfId="2" applyFont="1" applyFill="1" applyBorder="1" applyAlignment="1">
      <alignment horizontal="center" vertical="center" wrapText="1"/>
    </xf>
    <xf numFmtId="0" fontId="17" fillId="8" borderId="219" xfId="2" applyFont="1" applyFill="1" applyBorder="1" applyAlignment="1">
      <alignment horizontal="center" vertical="center" wrapText="1"/>
    </xf>
    <xf numFmtId="0" fontId="75" fillId="8" borderId="136" xfId="2" applyFont="1" applyFill="1" applyBorder="1" applyAlignment="1">
      <alignment horizontal="left" vertical="center" wrapText="1"/>
    </xf>
    <xf numFmtId="0" fontId="75" fillId="8" borderId="0" xfId="2" applyFont="1" applyFill="1" applyAlignment="1">
      <alignment horizontal="left" vertical="center" wrapText="1"/>
    </xf>
    <xf numFmtId="0" fontId="75" fillId="8" borderId="199" xfId="2" applyFont="1" applyFill="1" applyBorder="1" applyAlignment="1">
      <alignment horizontal="left" vertical="center" wrapText="1"/>
    </xf>
    <xf numFmtId="0" fontId="15" fillId="8" borderId="136" xfId="2" applyFont="1" applyFill="1" applyBorder="1" applyAlignment="1">
      <alignment horizontal="center" vertical="center" wrapText="1"/>
    </xf>
    <xf numFmtId="0" fontId="15" fillId="8" borderId="0" xfId="2" applyFont="1" applyFill="1" applyAlignment="1">
      <alignment horizontal="center" vertical="center" wrapText="1"/>
    </xf>
    <xf numFmtId="0" fontId="15" fillId="8" borderId="199" xfId="2" applyFont="1" applyFill="1" applyBorder="1" applyAlignment="1">
      <alignment horizontal="center" vertical="center" wrapText="1"/>
    </xf>
    <xf numFmtId="0" fontId="15" fillId="8" borderId="136" xfId="2" applyFont="1" applyFill="1" applyBorder="1" applyAlignment="1">
      <alignment horizontal="left" vertical="center" wrapText="1"/>
    </xf>
    <xf numFmtId="0" fontId="11" fillId="8" borderId="136" xfId="0" applyFont="1" applyFill="1" applyBorder="1" applyAlignment="1">
      <alignment horizontal="left" vertical="center" wrapText="1"/>
    </xf>
    <xf numFmtId="0" fontId="11" fillId="8" borderId="0" xfId="0" applyFont="1" applyFill="1" applyAlignment="1">
      <alignment horizontal="left" vertical="center" wrapText="1"/>
    </xf>
    <xf numFmtId="0" fontId="11" fillId="8" borderId="199" xfId="0" applyFont="1" applyFill="1" applyBorder="1" applyAlignment="1">
      <alignment horizontal="left" vertical="center" wrapText="1"/>
    </xf>
    <xf numFmtId="0" fontId="42" fillId="5" borderId="222" xfId="15" applyFont="1" applyFill="1" applyBorder="1" applyAlignment="1">
      <alignment horizontal="center" vertical="center" wrapText="1"/>
    </xf>
    <xf numFmtId="0" fontId="42" fillId="5" borderId="155" xfId="15" applyFont="1" applyFill="1" applyBorder="1" applyAlignment="1">
      <alignment horizontal="center" vertical="center" wrapText="1"/>
    </xf>
    <xf numFmtId="0" fontId="42" fillId="5" borderId="223" xfId="15" applyFont="1" applyFill="1" applyBorder="1" applyAlignment="1">
      <alignment horizontal="center" vertical="center" wrapText="1"/>
    </xf>
    <xf numFmtId="0" fontId="42" fillId="5" borderId="119" xfId="15" applyFont="1" applyFill="1" applyBorder="1" applyAlignment="1">
      <alignment horizontal="center" vertical="center" wrapText="1"/>
    </xf>
    <xf numFmtId="0" fontId="96" fillId="8" borderId="208" xfId="15" applyFont="1" applyFill="1" applyBorder="1" applyAlignment="1">
      <alignment horizontal="center" vertical="center" wrapText="1"/>
    </xf>
    <xf numFmtId="0" fontId="74" fillId="8" borderId="136" xfId="2" applyFont="1" applyFill="1" applyBorder="1" applyAlignment="1">
      <alignment horizontal="left" vertical="center" wrapText="1"/>
    </xf>
    <xf numFmtId="0" fontId="74" fillId="8" borderId="0" xfId="2" applyFont="1" applyFill="1" applyAlignment="1">
      <alignment horizontal="left" vertical="center" wrapText="1"/>
    </xf>
    <xf numFmtId="0" fontId="74" fillId="8" borderId="199" xfId="2" applyFont="1" applyFill="1" applyBorder="1" applyAlignment="1">
      <alignment horizontal="left" vertical="center" wrapText="1"/>
    </xf>
    <xf numFmtId="0" fontId="13" fillId="21" borderId="248" xfId="1" applyFont="1" applyFill="1" applyBorder="1" applyAlignment="1">
      <alignment horizontal="center" vertical="center"/>
    </xf>
    <xf numFmtId="0" fontId="13" fillId="21" borderId="268" xfId="1" applyFont="1" applyFill="1" applyBorder="1" applyAlignment="1">
      <alignment horizontal="center" vertical="center"/>
    </xf>
    <xf numFmtId="0" fontId="13" fillId="21" borderId="249" xfId="1" applyFont="1" applyFill="1" applyBorder="1" applyAlignment="1">
      <alignment horizontal="center" vertical="center"/>
    </xf>
    <xf numFmtId="0" fontId="36" fillId="21" borderId="354" xfId="2" applyFont="1" applyFill="1" applyBorder="1" applyAlignment="1" applyProtection="1">
      <alignment horizontal="center" vertical="center"/>
      <protection locked="0"/>
    </xf>
    <xf numFmtId="0" fontId="36" fillId="21" borderId="355" xfId="2" applyFont="1" applyFill="1" applyBorder="1" applyAlignment="1" applyProtection="1">
      <alignment horizontal="center" vertical="center"/>
      <protection locked="0"/>
    </xf>
    <xf numFmtId="0" fontId="105" fillId="6" borderId="136" xfId="0" applyFont="1" applyFill="1" applyBorder="1" applyAlignment="1">
      <alignment horizontal="center" vertical="center" wrapText="1"/>
    </xf>
    <xf numFmtId="0" fontId="105" fillId="6" borderId="0" xfId="0" applyFont="1" applyFill="1" applyAlignment="1">
      <alignment horizontal="center" vertical="center" wrapText="1"/>
    </xf>
    <xf numFmtId="0" fontId="105" fillId="6" borderId="199" xfId="0" applyFont="1" applyFill="1" applyBorder="1" applyAlignment="1">
      <alignment horizontal="center" vertical="center" wrapText="1"/>
    </xf>
    <xf numFmtId="164" fontId="322" fillId="8" borderId="0" xfId="10" applyNumberFormat="1" applyFont="1" applyFill="1" applyAlignment="1">
      <alignment horizontal="center" vertical="center" wrapText="1"/>
    </xf>
    <xf numFmtId="164" fontId="322" fillId="8" borderId="146" xfId="10" applyNumberFormat="1" applyFont="1" applyFill="1" applyBorder="1" applyAlignment="1">
      <alignment horizontal="center" vertical="center" wrapText="1"/>
    </xf>
    <xf numFmtId="0" fontId="93" fillId="15" borderId="17" xfId="2" applyFont="1" applyFill="1" applyBorder="1" applyAlignment="1" applyProtection="1">
      <alignment horizontal="center" vertical="center" textRotation="90"/>
      <protection locked="0"/>
    </xf>
    <xf numFmtId="0" fontId="93" fillId="15" borderId="5" xfId="2" applyFont="1" applyFill="1" applyBorder="1" applyAlignment="1" applyProtection="1">
      <alignment horizontal="center" vertical="center" textRotation="90"/>
      <protection locked="0"/>
    </xf>
    <xf numFmtId="0" fontId="93" fillId="15" borderId="3" xfId="2" applyFont="1" applyFill="1" applyBorder="1" applyAlignment="1" applyProtection="1">
      <alignment horizontal="center" vertical="center" textRotation="90"/>
      <protection locked="0"/>
    </xf>
    <xf numFmtId="0" fontId="37" fillId="6" borderId="127" xfId="0" applyFont="1" applyFill="1" applyBorder="1" applyAlignment="1">
      <alignment horizontal="center" vertical="center"/>
    </xf>
    <xf numFmtId="0" fontId="37" fillId="6" borderId="125" xfId="0" applyFont="1" applyFill="1" applyBorder="1" applyAlignment="1">
      <alignment horizontal="center" vertical="center"/>
    </xf>
    <xf numFmtId="0" fontId="37" fillId="6" borderId="128" xfId="0" applyFont="1" applyFill="1" applyBorder="1" applyAlignment="1">
      <alignment horizontal="center" vertical="center"/>
    </xf>
    <xf numFmtId="0" fontId="246" fillId="8" borderId="199" xfId="2" applyFont="1" applyFill="1" applyBorder="1" applyAlignment="1" applyProtection="1">
      <alignment horizontal="center" vertical="center" wrapText="1"/>
      <protection hidden="1"/>
    </xf>
    <xf numFmtId="0" fontId="25" fillId="51" borderId="97" xfId="2" applyFont="1" applyFill="1" applyBorder="1" applyAlignment="1">
      <alignment horizontal="center" vertical="center" wrapText="1"/>
    </xf>
    <xf numFmtId="0" fontId="25" fillId="51" borderId="98" xfId="2" applyFont="1" applyFill="1" applyBorder="1" applyAlignment="1">
      <alignment horizontal="center" vertical="center" wrapText="1"/>
    </xf>
    <xf numFmtId="0" fontId="25" fillId="8" borderId="270" xfId="2" applyFont="1" applyFill="1" applyBorder="1" applyAlignment="1">
      <alignment horizontal="center" vertical="center" wrapText="1"/>
    </xf>
    <xf numFmtId="0" fontId="25" fillId="8" borderId="12" xfId="2" applyFont="1" applyFill="1" applyBorder="1" applyAlignment="1">
      <alignment horizontal="center" vertical="center" wrapText="1"/>
    </xf>
    <xf numFmtId="0" fontId="276" fillId="2035" borderId="81" xfId="2" applyFont="1" applyFill="1" applyBorder="1" applyAlignment="1">
      <alignment horizontal="center" vertical="center" wrapText="1"/>
    </xf>
    <xf numFmtId="0" fontId="276" fillId="2035" borderId="311" xfId="2" applyFont="1" applyFill="1" applyBorder="1" applyAlignment="1">
      <alignment horizontal="center" vertical="center" wrapText="1"/>
    </xf>
    <xf numFmtId="0" fontId="276" fillId="2035" borderId="364" xfId="2" applyFont="1" applyFill="1" applyBorder="1" applyAlignment="1">
      <alignment horizontal="center" vertical="center" wrapText="1"/>
    </xf>
    <xf numFmtId="0" fontId="276" fillId="2035" borderId="366" xfId="2" applyFont="1" applyFill="1" applyBorder="1" applyAlignment="1">
      <alignment horizontal="center" vertical="center" wrapText="1"/>
    </xf>
    <xf numFmtId="0" fontId="25" fillId="18" borderId="58" xfId="2" applyFont="1" applyFill="1" applyBorder="1" applyAlignment="1">
      <alignment horizontal="center" vertical="center" wrapText="1"/>
    </xf>
    <xf numFmtId="0" fontId="25" fillId="18" borderId="60" xfId="2" applyFont="1" applyFill="1" applyBorder="1" applyAlignment="1">
      <alignment horizontal="center" vertical="center" wrapText="1"/>
    </xf>
    <xf numFmtId="1" fontId="68" fillId="11" borderId="138" xfId="2" applyNumberFormat="1" applyFont="1" applyFill="1" applyBorder="1" applyAlignment="1" applyProtection="1">
      <alignment horizontal="center" vertical="center" wrapText="1"/>
      <protection hidden="1"/>
    </xf>
    <xf numFmtId="1" fontId="68" fillId="11" borderId="177" xfId="2" applyNumberFormat="1" applyFont="1" applyFill="1" applyBorder="1" applyAlignment="1" applyProtection="1">
      <alignment horizontal="center" vertical="center" wrapText="1"/>
      <protection hidden="1"/>
    </xf>
    <xf numFmtId="1" fontId="68" fillId="11" borderId="10" xfId="2" applyNumberFormat="1" applyFont="1" applyFill="1" applyBorder="1" applyAlignment="1" applyProtection="1">
      <alignment horizontal="center" vertical="center" wrapText="1"/>
      <protection hidden="1"/>
    </xf>
    <xf numFmtId="1" fontId="68" fillId="11" borderId="0" xfId="2" applyNumberFormat="1" applyFont="1" applyFill="1" applyAlignment="1" applyProtection="1">
      <alignment horizontal="center" vertical="center" wrapText="1"/>
      <protection hidden="1"/>
    </xf>
    <xf numFmtId="0" fontId="280" fillId="11" borderId="177" xfId="1" applyFont="1" applyFill="1" applyBorder="1" applyAlignment="1">
      <alignment horizontal="center" vertical="center"/>
    </xf>
    <xf numFmtId="0" fontId="280" fillId="11" borderId="0" xfId="1" applyFont="1" applyFill="1" applyAlignment="1">
      <alignment horizontal="center" vertical="center"/>
    </xf>
    <xf numFmtId="0" fontId="37" fillId="9" borderId="144" xfId="2" applyFont="1" applyFill="1" applyBorder="1" applyAlignment="1">
      <alignment horizontal="center" vertical="center"/>
    </xf>
    <xf numFmtId="0" fontId="37" fillId="9" borderId="199" xfId="2" applyFont="1" applyFill="1" applyBorder="1" applyAlignment="1">
      <alignment horizontal="center" vertical="center"/>
    </xf>
    <xf numFmtId="0" fontId="25" fillId="18" borderId="380" xfId="2" applyFont="1" applyFill="1" applyBorder="1" applyAlignment="1">
      <alignment horizontal="center" vertical="center" wrapText="1"/>
    </xf>
    <xf numFmtId="0" fontId="25" fillId="18" borderId="382" xfId="2" applyFont="1" applyFill="1" applyBorder="1" applyAlignment="1">
      <alignment horizontal="center" vertical="center" wrapText="1"/>
    </xf>
    <xf numFmtId="0" fontId="8" fillId="6" borderId="180" xfId="2" applyFont="1" applyFill="1" applyBorder="1" applyAlignment="1" applyProtection="1">
      <alignment horizontal="center" vertical="center" textRotation="90"/>
      <protection locked="0"/>
    </xf>
    <xf numFmtId="0" fontId="8" fillId="6" borderId="136" xfId="2" applyFont="1" applyFill="1" applyBorder="1" applyAlignment="1" applyProtection="1">
      <alignment horizontal="center" vertical="center" textRotation="90"/>
      <protection locked="0"/>
    </xf>
    <xf numFmtId="0" fontId="8" fillId="6" borderId="198" xfId="2" applyFont="1" applyFill="1" applyBorder="1" applyAlignment="1" applyProtection="1">
      <alignment horizontal="center" vertical="center" textRotation="90"/>
      <protection locked="0"/>
    </xf>
    <xf numFmtId="0" fontId="37" fillId="8" borderId="139" xfId="2" applyFont="1" applyFill="1" applyBorder="1" applyAlignment="1">
      <alignment horizontal="center" vertical="center" wrapText="1"/>
    </xf>
    <xf numFmtId="0" fontId="37" fillId="8" borderId="140" xfId="2" applyFont="1" applyFill="1" applyBorder="1" applyAlignment="1">
      <alignment horizontal="center" vertical="center" wrapText="1"/>
    </xf>
    <xf numFmtId="0" fontId="37" fillId="8" borderId="141" xfId="2" applyFont="1" applyFill="1" applyBorder="1" applyAlignment="1">
      <alignment horizontal="center" vertical="center" wrapText="1"/>
    </xf>
    <xf numFmtId="0" fontId="300" fillId="8" borderId="0" xfId="2" applyFont="1" applyFill="1" applyAlignment="1" applyProtection="1">
      <alignment horizontal="center" vertical="center"/>
      <protection hidden="1"/>
    </xf>
    <xf numFmtId="0" fontId="136" fillId="20" borderId="0" xfId="2" applyFont="1" applyFill="1" applyAlignment="1">
      <alignment horizontal="left" vertical="center"/>
    </xf>
    <xf numFmtId="0" fontId="297" fillId="20" borderId="0" xfId="2" applyFont="1" applyFill="1" applyAlignment="1">
      <alignment horizontal="center" vertical="center"/>
    </xf>
    <xf numFmtId="0" fontId="13" fillId="8" borderId="0" xfId="2" applyFont="1" applyFill="1" applyAlignment="1" applyProtection="1">
      <alignment horizontal="left" vertical="center" wrapText="1"/>
      <protection hidden="1"/>
    </xf>
    <xf numFmtId="0" fontId="59" fillId="8" borderId="0" xfId="2" applyFont="1" applyFill="1" applyAlignment="1" applyProtection="1">
      <alignment horizontal="center" vertical="center"/>
      <protection hidden="1"/>
    </xf>
    <xf numFmtId="0" fontId="59" fillId="8" borderId="0" xfId="2" applyFont="1" applyFill="1" applyAlignment="1" applyProtection="1">
      <alignment horizontal="center" vertical="center" wrapText="1"/>
      <protection hidden="1"/>
    </xf>
    <xf numFmtId="0" fontId="126" fillId="8" borderId="0" xfId="27" applyFont="1" applyFill="1" applyBorder="1" applyAlignment="1">
      <alignment horizontal="center" vertical="center" wrapText="1"/>
    </xf>
    <xf numFmtId="0" fontId="10" fillId="8" borderId="0" xfId="2" applyFont="1" applyFill="1" applyAlignment="1" applyProtection="1">
      <alignment horizontal="center" vertical="center" wrapText="1"/>
      <protection hidden="1"/>
    </xf>
    <xf numFmtId="0" fontId="13" fillId="8" borderId="0" xfId="2" applyFont="1" applyFill="1" applyAlignment="1" applyProtection="1">
      <alignment horizontal="center" vertical="center" wrapText="1"/>
      <protection hidden="1"/>
    </xf>
    <xf numFmtId="0" fontId="295" fillId="8" borderId="0" xfId="2" applyFont="1" applyFill="1" applyAlignment="1" applyProtection="1">
      <alignment horizontal="center" vertical="center" wrapText="1"/>
      <protection hidden="1"/>
    </xf>
    <xf numFmtId="0" fontId="13" fillId="8" borderId="0" xfId="2" applyFont="1" applyFill="1" applyAlignment="1" applyProtection="1">
      <alignment horizontal="center" vertical="center"/>
      <protection hidden="1"/>
    </xf>
    <xf numFmtId="0" fontId="120" fillId="77" borderId="260" xfId="22" applyFont="1" applyFill="1" applyBorder="1" applyAlignment="1">
      <alignment horizontal="center" vertical="center"/>
    </xf>
    <xf numFmtId="0" fontId="120" fillId="77" borderId="261" xfId="22" applyFont="1" applyFill="1" applyBorder="1" applyAlignment="1">
      <alignment horizontal="center" vertical="center"/>
    </xf>
    <xf numFmtId="0" fontId="120" fillId="77" borderId="262" xfId="22" applyFont="1" applyFill="1" applyBorder="1" applyAlignment="1">
      <alignment horizontal="center" vertical="center"/>
    </xf>
    <xf numFmtId="0" fontId="10" fillId="8" borderId="268" xfId="3" applyFont="1" applyFill="1" applyBorder="1" applyAlignment="1">
      <alignment horizontal="center"/>
    </xf>
    <xf numFmtId="0" fontId="25" fillId="8" borderId="257" xfId="3" applyFont="1" applyFill="1" applyBorder="1" applyAlignment="1">
      <alignment horizontal="center" vertical="center" wrapText="1"/>
    </xf>
    <xf numFmtId="0" fontId="25" fillId="8" borderId="258" xfId="3" applyFont="1" applyFill="1" applyBorder="1" applyAlignment="1">
      <alignment horizontal="center" vertical="center" wrapText="1"/>
    </xf>
    <xf numFmtId="1" fontId="10" fillId="8" borderId="257" xfId="2" applyNumberFormat="1" applyFont="1" applyFill="1" applyBorder="1" applyAlignment="1" applyProtection="1">
      <alignment horizontal="center" vertical="center" wrapText="1"/>
      <protection hidden="1"/>
    </xf>
    <xf numFmtId="1" fontId="10" fillId="8" borderId="258" xfId="2" applyNumberFormat="1" applyFont="1" applyFill="1" applyBorder="1" applyAlignment="1" applyProtection="1">
      <alignment horizontal="center" vertical="center" wrapText="1"/>
      <protection hidden="1"/>
    </xf>
    <xf numFmtId="0" fontId="117" fillId="0" borderId="0" xfId="26" applyFont="1" applyAlignment="1" applyProtection="1">
      <alignment horizontal="center" vertical="center" wrapText="1"/>
    </xf>
    <xf numFmtId="0" fontId="117" fillId="0" borderId="0" xfId="26" applyFont="1" applyBorder="1" applyAlignment="1" applyProtection="1">
      <alignment horizontal="center" vertical="center" wrapText="1"/>
    </xf>
    <xf numFmtId="0" fontId="83" fillId="8" borderId="257" xfId="3" applyFont="1" applyFill="1" applyBorder="1" applyAlignment="1">
      <alignment horizontal="center" vertical="center"/>
    </xf>
    <xf numFmtId="0" fontId="83" fillId="8" borderId="258" xfId="3" applyFont="1" applyFill="1" applyBorder="1" applyAlignment="1">
      <alignment horizontal="center" vertical="center"/>
    </xf>
    <xf numFmtId="0" fontId="34" fillId="8" borderId="0" xfId="11" applyFill="1" applyAlignment="1">
      <alignment horizontal="left" vertical="center"/>
    </xf>
    <xf numFmtId="0" fontId="75" fillId="8" borderId="0" xfId="1" applyFont="1" applyFill="1" applyAlignment="1">
      <alignment horizontal="center" vertical="center"/>
    </xf>
    <xf numFmtId="180" fontId="408" fillId="8" borderId="10" xfId="2" applyNumberFormat="1" applyFont="1" applyFill="1" applyBorder="1" applyAlignment="1">
      <alignment horizontal="center" vertical="center"/>
    </xf>
    <xf numFmtId="0" fontId="15" fillId="18" borderId="384" xfId="9" applyFont="1" applyFill="1" applyBorder="1" applyAlignment="1">
      <alignment horizontal="right" vertical="center"/>
    </xf>
    <xf numFmtId="0" fontId="34" fillId="8" borderId="384" xfId="11" applyFill="1" applyBorder="1" applyAlignment="1">
      <alignment vertical="center"/>
    </xf>
    <xf numFmtId="0" fontId="1" fillId="8" borderId="384" xfId="1" applyFill="1" applyBorder="1"/>
    <xf numFmtId="0" fontId="1" fillId="8" borderId="385" xfId="1" applyFill="1" applyBorder="1"/>
    <xf numFmtId="215" fontId="410" fillId="16" borderId="374" xfId="2" applyNumberFormat="1" applyFont="1" applyFill="1" applyBorder="1" applyAlignment="1">
      <alignment horizontal="center" vertical="center"/>
    </xf>
    <xf numFmtId="164" fontId="31" fillId="5" borderId="386" xfId="10" applyNumberFormat="1" applyFont="1" applyFill="1" applyBorder="1" applyAlignment="1">
      <alignment horizontal="right" vertical="center"/>
    </xf>
    <xf numFmtId="0" fontId="15" fillId="5" borderId="386" xfId="9" applyFont="1" applyFill="1" applyBorder="1" applyAlignment="1">
      <alignment horizontal="right" vertical="center"/>
    </xf>
    <xf numFmtId="164" fontId="31" fillId="5" borderId="386" xfId="10" applyNumberFormat="1" applyFont="1" applyFill="1" applyBorder="1" applyAlignment="1">
      <alignment vertical="center"/>
    </xf>
    <xf numFmtId="0" fontId="1" fillId="8" borderId="13" xfId="15" applyFont="1" applyFill="1" applyBorder="1" applyAlignment="1">
      <alignment vertical="center"/>
    </xf>
    <xf numFmtId="215" fontId="410" fillId="16" borderId="387" xfId="2" applyNumberFormat="1" applyFont="1" applyFill="1" applyBorder="1" applyAlignment="1">
      <alignment horizontal="center" vertical="center"/>
    </xf>
    <xf numFmtId="215" fontId="254" fillId="16" borderId="85" xfId="2" applyNumberFormat="1" applyFont="1" applyFill="1" applyBorder="1" applyAlignment="1">
      <alignment horizontal="center" vertical="center"/>
    </xf>
    <xf numFmtId="215" fontId="410" fillId="16" borderId="85" xfId="2" applyNumberFormat="1" applyFont="1" applyFill="1" applyBorder="1" applyAlignment="1">
      <alignment horizontal="center" vertical="center"/>
    </xf>
    <xf numFmtId="0" fontId="254" fillId="16" borderId="86" xfId="15" applyFont="1" applyFill="1" applyBorder="1" applyAlignment="1">
      <alignment horizontal="right" vertical="center"/>
    </xf>
    <xf numFmtId="0" fontId="21" fillId="5" borderId="13" xfId="9" applyFont="1" applyFill="1" applyBorder="1" applyAlignment="1">
      <alignment horizontal="left" vertical="center"/>
    </xf>
  </cellXfs>
  <cellStyles count="51">
    <cellStyle name="Lien hypertexte" xfId="11" builtinId="8"/>
    <cellStyle name="Lien hypertexte 2" xfId="47" xr:uid="{11E58519-5129-4675-882E-E7CCEA4B5CBE}"/>
    <cellStyle name="Lien hypertexte 2 2 3" xfId="35" xr:uid="{D56FC5AD-EFF2-4202-BA26-FAEDD39A3C13}"/>
    <cellStyle name="Lien hypertexte 3 2 2" xfId="27" xr:uid="{81E5364D-20B2-43F7-A85F-85F65E6C1E75}"/>
    <cellStyle name="Lien hypertexte 5" xfId="42" xr:uid="{7CD3D3A8-9E99-40E3-98AC-7ED1437C8E33}"/>
    <cellStyle name="Lien hypertexte_Copie de cc2_festival_menus_gemrcn_2011" xfId="26" xr:uid="{932EEAC1-24B6-4C33-8364-F5701F021716}"/>
    <cellStyle name="Lien hypertexte_PG Positionnement 2009 2" xfId="30" xr:uid="{ECE0A9E6-61DD-4C94-B771-82A5DA3A3438}"/>
    <cellStyle name="Normal" xfId="0" builtinId="0"/>
    <cellStyle name="Normal 10 2 2 2 2 3 2 3 2 2 4 2" xfId="1" xr:uid="{A790BFCE-74F4-4D5C-A62C-8F8C18B99B07}"/>
    <cellStyle name="Normal 10 3 2 3 2" xfId="39" xr:uid="{68637EE4-A7A2-4C24-B388-86098DF1C2B8}"/>
    <cellStyle name="Normal 11 2 3 2 3 2 2 4 2" xfId="17" xr:uid="{2E29F641-83BF-4A48-9B68-63F70B62D2B2}"/>
    <cellStyle name="Normal 12 2" xfId="3" xr:uid="{D70AF1D2-45D5-42B4-87A8-6D12FD64CE4C}"/>
    <cellStyle name="Normal 2 2 2 2 2" xfId="2" xr:uid="{47608D92-39DC-4B57-91BD-800889D46967}"/>
    <cellStyle name="Normal 2 2 2 2 3" xfId="25" xr:uid="{84EC33DB-0137-47E6-A110-C436F584FD8C}"/>
    <cellStyle name="Normal 2 2 2 3" xfId="41" xr:uid="{E37A655B-42F3-45D5-B5F6-693BBCFC873E}"/>
    <cellStyle name="Normal 2 2 4" xfId="15" xr:uid="{D859016B-BFC5-424D-9AF7-68FE13046FCF}"/>
    <cellStyle name="Normal 2 2 5" xfId="24" xr:uid="{CD07E2CC-E55A-41A2-9078-E78B0B5DF66A}"/>
    <cellStyle name="Normal 2 3" xfId="9" xr:uid="{14996E4E-F98F-4B9F-B78D-189E1F2993EB}"/>
    <cellStyle name="Normal 2 6 2 4" xfId="44" xr:uid="{C5D0EDA1-237B-4971-8CAF-4D70A2056DD9}"/>
    <cellStyle name="Normal 2 6 2 4 3 2 2" xfId="46" xr:uid="{980F6420-0F58-4CBB-B965-46C4AD327ACA}"/>
    <cellStyle name="Normal 3 2" xfId="36" xr:uid="{F3C83276-7B9A-4673-8DD3-04B91A1ABD6D}"/>
    <cellStyle name="Normal 3 3 2" xfId="14" xr:uid="{361922E9-0890-46E2-9F7F-93A1CCC4D371}"/>
    <cellStyle name="Normal 4" xfId="50" xr:uid="{870D98B3-342B-4231-BC60-F1BD15230931}"/>
    <cellStyle name="Normal 4 2 2 2 2 2 2 2 3 3 2" xfId="4" xr:uid="{CDD47456-E8B9-46D0-9108-65EE1C8824DA}"/>
    <cellStyle name="Normal 4 2 2 2 2 2 2 2 4 3 6 2" xfId="13" xr:uid="{BCBDF70F-8B38-43D4-8D4D-A5C6CF7EADDF}"/>
    <cellStyle name="Normal 4 2 2 2 2 2 2 2 4 5 2" xfId="33" xr:uid="{50A3C435-B807-482F-8B16-B12F9ECE4147}"/>
    <cellStyle name="Normal 4 2 2 2 2 2 2 2 4 5 2 2" xfId="34" xr:uid="{B12362CE-3CB8-40ED-BD32-B8AE75846A1B}"/>
    <cellStyle name="Normal 4 2 2 2 2 2 2 5 4 2 3 2 2 3 2 2 4 2" xfId="21" xr:uid="{53612AF7-C256-4057-915C-BBFF23561DA0}"/>
    <cellStyle name="Normal 4 2 2 2 2 2 2 6 2 2 3 2 2 2" xfId="43" xr:uid="{3120B842-D56B-442E-A64E-8FDB8925CE38}"/>
    <cellStyle name="Normal 4 2 2 2 2 2 2 6 2 2 3 2 3 3 2 2 4 2" xfId="8" xr:uid="{1A0F6F8F-3DA6-4D36-B2EE-5368AA33A476}"/>
    <cellStyle name="Normal 4 2 2 2 3 2 2 3" xfId="19" xr:uid="{FB2EC184-19EA-4B56-A1DD-59EB990C3F19}"/>
    <cellStyle name="Normal 4 2 2 2 3 2 2 3 2 2" xfId="20" xr:uid="{421701F6-0560-4DA8-A65B-5F00433B4FCA}"/>
    <cellStyle name="Normal 4 2 2 2 3 2 7 3 4 2 2" xfId="38" xr:uid="{7DC76F11-3CF9-4B66-BDF5-8AA9F5C1FB95}"/>
    <cellStyle name="Normal 4 2 4 2 2 4 2 2 2 2 3 2" xfId="16" xr:uid="{AED3066C-5075-4503-8D5A-65666C491C29}"/>
    <cellStyle name="Normal 4 2 4 2 2 5 2 4" xfId="37" xr:uid="{8F34B897-824D-4524-84B3-0F0AACC13416}"/>
    <cellStyle name="Normal 4 2 4 2 2 6" xfId="40" xr:uid="{0951F91D-A0C0-4408-9210-26AD29A59995}"/>
    <cellStyle name="Normal 4 2 4 2 2 6 3 2 2" xfId="45" xr:uid="{D0D84156-90B2-4AA1-8EA6-48502EAE9B46}"/>
    <cellStyle name="Normal 4 2 5" xfId="18" xr:uid="{81660DBB-A418-4BD9-BEDD-DB6E9684A68C}"/>
    <cellStyle name="Normal 4 3 4 2 2 2" xfId="7" xr:uid="{6DF5792D-8DEC-4E88-A752-AA2C29965C27}"/>
    <cellStyle name="Normal 4 3 4 3 2" xfId="48" xr:uid="{CE98677B-C835-4ED0-9C04-ED9E9BD79409}"/>
    <cellStyle name="Normal 4 7" xfId="6" xr:uid="{3353B8B2-CF2D-4DDB-8906-DDE674A01A9C}"/>
    <cellStyle name="Normal 9 2 2 2 3 3 2 2 2 2 4 2" xfId="23" xr:uid="{7C477978-473B-4BDC-9E6F-6AE5E9216A0A}"/>
    <cellStyle name="Normal 9 2 2 2 5 2 2" xfId="32" xr:uid="{568BCEF6-D388-424A-B524-3F36EDC28B1B}"/>
    <cellStyle name="Normal 9 2 2 2 5 2 2 3 2" xfId="49" xr:uid="{A7FDAA83-27F7-420D-9AB9-038F6015F6FE}"/>
    <cellStyle name="Normal_Bons de commande livraison" xfId="12" xr:uid="{862271EC-8E81-499A-8E61-27437F7382E4}"/>
    <cellStyle name="Normal_Comparer recettes 2009 OK 2 2" xfId="10" xr:uid="{D8B90751-7BE2-4EF3-B062-F0A0D78A695D}"/>
    <cellStyle name="Normal_Forum Marais 15 09 2001 2 2 2" xfId="5" xr:uid="{EEBCAEB8-BFAC-4A8E-9237-7223DD0C9A19}"/>
    <cellStyle name="Normal_Forum Marais 15 09 2001_Fiche technique C2 Mars 2008 " xfId="29" xr:uid="{E74FD136-EDA9-4F51-B0F5-E5620EB1FB83}"/>
    <cellStyle name="Normal_FT Cuisson Evolutive" xfId="31" xr:uid="{0F701843-7D2A-454B-BA99-DD4BEA66A05C}"/>
    <cellStyle name="Normal_GERMCN UPC brouillon" xfId="22" xr:uid="{34D279CF-212E-4678-AE79-934A06ED8808}"/>
    <cellStyle name="Normal_space" xfId="28" xr:uid="{0D2FDD51-2469-4401-8009-2CD95F193A29}"/>
  </cellStyles>
  <dxfs count="38">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color theme="0"/>
      </font>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color theme="0"/>
      </font>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0"/>
      </font>
      <fill>
        <patternFill>
          <bgColor rgb="FF7030A0"/>
        </patternFill>
      </fill>
    </dxf>
    <dxf>
      <numFmt numFmtId="0" formatCode="General"/>
    </dxf>
  </dxfs>
  <tableStyles count="0" defaultTableStyle="TableStyleMedium2" defaultPivotStyle="PivotStyleLight16"/>
  <colors>
    <mruColors>
      <color rgb="FF0000FF"/>
      <color rgb="FFFFFFCC"/>
      <color rgb="FFFF66FF"/>
      <color rgb="FFFF8989"/>
      <color rgb="FFA4DE00"/>
      <color rgb="FF0066FF"/>
      <color rgb="FFF1E8F8"/>
      <color rgb="FF375623"/>
      <color rgb="FFA7E200"/>
      <color rgb="FFB9F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5" Type="http://schemas.openxmlformats.org/officeDocument/2006/relationships/image" Target="../media/image32.png"/><Relationship Id="rId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37.png"/><Relationship Id="rId5" Type="http://schemas.openxmlformats.org/officeDocument/2006/relationships/image" Target="../media/image23.png"/><Relationship Id="rId4" Type="http://schemas.openxmlformats.org/officeDocument/2006/relationships/image" Target="../media/image22.png"/></Relationships>
</file>

<file path=xl/drawings/_rels/drawing7.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8.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21.png"/><Relationship Id="rId7" Type="http://schemas.openxmlformats.org/officeDocument/2006/relationships/image" Target="../media/image38.jpe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37.png"/><Relationship Id="rId11" Type="http://schemas.openxmlformats.org/officeDocument/2006/relationships/image" Target="../media/image42.png"/><Relationship Id="rId5" Type="http://schemas.openxmlformats.org/officeDocument/2006/relationships/image" Target="../media/image23.png"/><Relationship Id="rId10" Type="http://schemas.openxmlformats.org/officeDocument/2006/relationships/image" Target="../media/image41.png"/><Relationship Id="rId4" Type="http://schemas.openxmlformats.org/officeDocument/2006/relationships/image" Target="../media/image22.png"/><Relationship Id="rId9" Type="http://schemas.openxmlformats.org/officeDocument/2006/relationships/image" Target="../media/image40.png"/></Relationships>
</file>

<file path=xl/drawings/_rels/drawing9.xml.rels><?xml version="1.0" encoding="UTF-8" standalone="yes"?>
<Relationships xmlns="http://schemas.openxmlformats.org/package/2006/relationships"><Relationship Id="rId8" Type="http://schemas.openxmlformats.org/officeDocument/2006/relationships/image" Target="../media/image42.png"/><Relationship Id="rId3" Type="http://schemas.openxmlformats.org/officeDocument/2006/relationships/image" Target="../media/image23.png"/><Relationship Id="rId7" Type="http://schemas.openxmlformats.org/officeDocument/2006/relationships/image" Target="../media/image41.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7.png"/></Relationships>
</file>

<file path=xl/drawings/drawing1.xml><?xml version="1.0" encoding="utf-8"?>
<xdr:wsDr xmlns:xdr="http://schemas.openxmlformats.org/drawingml/2006/spreadsheetDrawing" xmlns:a="http://schemas.openxmlformats.org/drawingml/2006/main">
  <xdr:oneCellAnchor>
    <xdr:from>
      <xdr:col>19</xdr:col>
      <xdr:colOff>271785</xdr:colOff>
      <xdr:row>136</xdr:row>
      <xdr:rowOff>22224</xdr:rowOff>
    </xdr:from>
    <xdr:ext cx="1925029" cy="2962276"/>
    <xdr:pic>
      <xdr:nvPicPr>
        <xdr:cNvPr id="2" name="Image 1" descr="Résultat de recherche d'images pour &quot;police de caractères comparer calibri et helvetica&quot;">
          <a:extLst>
            <a:ext uri="{FF2B5EF4-FFF2-40B4-BE49-F238E27FC236}">
              <a16:creationId xmlns:a16="http://schemas.microsoft.com/office/drawing/2014/main" id="{C7253C20-316B-4E9C-A32D-6CD164DF84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49785" y="20786724"/>
          <a:ext cx="1925029" cy="29622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241300</xdr:colOff>
      <xdr:row>124</xdr:row>
      <xdr:rowOff>22227</xdr:rowOff>
    </xdr:from>
    <xdr:ext cx="1866900" cy="1918066"/>
    <xdr:pic>
      <xdr:nvPicPr>
        <xdr:cNvPr id="3" name="Image 2" descr="Résultat de recherche d'images">
          <a:extLst>
            <a:ext uri="{FF2B5EF4-FFF2-40B4-BE49-F238E27FC236}">
              <a16:creationId xmlns:a16="http://schemas.microsoft.com/office/drawing/2014/main" id="{AD805025-877E-48CF-AD3A-5F7C5B6428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719300" y="18500727"/>
          <a:ext cx="1866900" cy="19180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199118</xdr:colOff>
      <xdr:row>153</xdr:row>
      <xdr:rowOff>15875</xdr:rowOff>
    </xdr:from>
    <xdr:ext cx="1807482" cy="1952625"/>
    <xdr:pic>
      <xdr:nvPicPr>
        <xdr:cNvPr id="4" name="Image 3" descr="Résultat de recherche d'images pour &quot;police de caractères cambria&quot;">
          <a:extLst>
            <a:ext uri="{FF2B5EF4-FFF2-40B4-BE49-F238E27FC236}">
              <a16:creationId xmlns:a16="http://schemas.microsoft.com/office/drawing/2014/main" id="{8306691B-38E8-4194-BF89-C589C12C49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677118" y="24018875"/>
          <a:ext cx="1807482" cy="1952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244476</xdr:colOff>
      <xdr:row>129</xdr:row>
      <xdr:rowOff>358775</xdr:rowOff>
    </xdr:from>
    <xdr:ext cx="1889124" cy="1965742"/>
    <xdr:pic>
      <xdr:nvPicPr>
        <xdr:cNvPr id="5" name="Image 4" descr="Akzidenz-Grotesk — Wikipédia">
          <a:extLst>
            <a:ext uri="{FF2B5EF4-FFF2-40B4-BE49-F238E27FC236}">
              <a16:creationId xmlns:a16="http://schemas.microsoft.com/office/drawing/2014/main" id="{1DE70B43-FF19-4739-9F33-859B9C6F93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722476" y="19618325"/>
          <a:ext cx="1889124" cy="19657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221080</xdr:colOff>
      <xdr:row>145</xdr:row>
      <xdr:rowOff>50800</xdr:rowOff>
    </xdr:from>
    <xdr:ext cx="1950620" cy="2476499"/>
    <xdr:pic>
      <xdr:nvPicPr>
        <xdr:cNvPr id="6" name="Image 5" descr="Garamond (police d'écriture) — Wikipédia">
          <a:extLst>
            <a:ext uri="{FF2B5EF4-FFF2-40B4-BE49-F238E27FC236}">
              <a16:creationId xmlns:a16="http://schemas.microsoft.com/office/drawing/2014/main" id="{7EE49C98-E039-4251-82DC-1A5F8ACE51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699080" y="22529800"/>
          <a:ext cx="1950620" cy="24764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476250</xdr:colOff>
      <xdr:row>162</xdr:row>
      <xdr:rowOff>95250</xdr:rowOff>
    </xdr:from>
    <xdr:ext cx="2562583" cy="276253"/>
    <xdr:pic>
      <xdr:nvPicPr>
        <xdr:cNvPr id="7" name="Image 6">
          <a:extLst>
            <a:ext uri="{FF2B5EF4-FFF2-40B4-BE49-F238E27FC236}">
              <a16:creationId xmlns:a16="http://schemas.microsoft.com/office/drawing/2014/main" id="{04A6DAF9-C7D5-4B57-8780-E5E044ED00A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24250" y="25812750"/>
          <a:ext cx="2562583" cy="276253"/>
        </a:xfrm>
        <a:prstGeom prst="rect">
          <a:avLst/>
        </a:prstGeom>
      </xdr:spPr>
    </xdr:pic>
    <xdr:clientData/>
  </xdr:oneCellAnchor>
  <xdr:oneCellAnchor>
    <xdr:from>
      <xdr:col>4</xdr:col>
      <xdr:colOff>695324</xdr:colOff>
      <xdr:row>164</xdr:row>
      <xdr:rowOff>47624</xdr:rowOff>
    </xdr:from>
    <xdr:ext cx="2095501" cy="1123055"/>
    <xdr:pic>
      <xdr:nvPicPr>
        <xdr:cNvPr id="8" name="Image 7">
          <a:extLst>
            <a:ext uri="{FF2B5EF4-FFF2-40B4-BE49-F238E27FC236}">
              <a16:creationId xmlns:a16="http://schemas.microsoft.com/office/drawing/2014/main" id="{E99744FE-4AC1-4F62-9DB3-85AB3304AD9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743324" y="26146124"/>
          <a:ext cx="2095501" cy="1123055"/>
        </a:xfrm>
        <a:prstGeom prst="rect">
          <a:avLst/>
        </a:prstGeom>
      </xdr:spPr>
    </xdr:pic>
    <xdr:clientData/>
  </xdr:oneCellAnchor>
  <xdr:oneCellAnchor>
    <xdr:from>
      <xdr:col>15</xdr:col>
      <xdr:colOff>361950</xdr:colOff>
      <xdr:row>162</xdr:row>
      <xdr:rowOff>215900</xdr:rowOff>
    </xdr:from>
    <xdr:ext cx="6257925" cy="1895475"/>
    <xdr:pic>
      <xdr:nvPicPr>
        <xdr:cNvPr id="9" name="Image 8">
          <a:extLst>
            <a:ext uri="{FF2B5EF4-FFF2-40B4-BE49-F238E27FC236}">
              <a16:creationId xmlns:a16="http://schemas.microsoft.com/office/drawing/2014/main" id="{232FBF8E-1E44-46AE-BC65-D0519BA7CD0F}"/>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791950" y="25904825"/>
          <a:ext cx="6257925" cy="1895475"/>
        </a:xfrm>
        <a:prstGeom prst="rect">
          <a:avLst/>
        </a:prstGeom>
      </xdr:spPr>
    </xdr:pic>
    <xdr:clientData/>
  </xdr:oneCellAnchor>
  <xdr:oneCellAnchor>
    <xdr:from>
      <xdr:col>33</xdr:col>
      <xdr:colOff>355600</xdr:colOff>
      <xdr:row>225</xdr:row>
      <xdr:rowOff>317500</xdr:rowOff>
    </xdr:from>
    <xdr:ext cx="1781299" cy="1686185"/>
    <xdr:pic>
      <xdr:nvPicPr>
        <xdr:cNvPr id="10" name="Picture 1">
          <a:extLst>
            <a:ext uri="{FF2B5EF4-FFF2-40B4-BE49-F238E27FC236}">
              <a16:creationId xmlns:a16="http://schemas.microsoft.com/office/drawing/2014/main" id="{C2E19952-42BD-4D2C-8219-FA97D54F5B1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5501600" y="34483675"/>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223</xdr:row>
      <xdr:rowOff>469900</xdr:rowOff>
    </xdr:from>
    <xdr:ext cx="558799" cy="562381"/>
    <xdr:pic>
      <xdr:nvPicPr>
        <xdr:cNvPr id="11" name="Image 10">
          <a:extLst>
            <a:ext uri="{FF2B5EF4-FFF2-40B4-BE49-F238E27FC236}">
              <a16:creationId xmlns:a16="http://schemas.microsoft.com/office/drawing/2014/main" id="{D9C338C3-AFC8-467F-AF1C-99DA369A26CB}"/>
            </a:ext>
          </a:extLst>
        </xdr:cNvPr>
        <xdr:cNvPicPr>
          <a:picLocks noChangeAspect="1"/>
        </xdr:cNvPicPr>
      </xdr:nvPicPr>
      <xdr:blipFill>
        <a:blip xmlns:r="http://schemas.openxmlformats.org/officeDocument/2006/relationships" r:embed="rId10"/>
        <a:stretch>
          <a:fillRect/>
        </a:stretch>
      </xdr:blipFill>
      <xdr:spPr>
        <a:xfrm>
          <a:off x="12179301" y="34102675"/>
          <a:ext cx="558799" cy="562381"/>
        </a:xfrm>
        <a:prstGeom prst="rect">
          <a:avLst/>
        </a:prstGeom>
        <a:solidFill>
          <a:srgbClr val="000000"/>
        </a:solidFill>
      </xdr:spPr>
    </xdr:pic>
    <xdr:clientData/>
  </xdr:oneCellAnchor>
  <xdr:oneCellAnchor>
    <xdr:from>
      <xdr:col>17</xdr:col>
      <xdr:colOff>215900</xdr:colOff>
      <xdr:row>223</xdr:row>
      <xdr:rowOff>457200</xdr:rowOff>
    </xdr:from>
    <xdr:ext cx="533400" cy="536755"/>
    <xdr:pic>
      <xdr:nvPicPr>
        <xdr:cNvPr id="12" name="Image 11">
          <a:extLst>
            <a:ext uri="{FF2B5EF4-FFF2-40B4-BE49-F238E27FC236}">
              <a16:creationId xmlns:a16="http://schemas.microsoft.com/office/drawing/2014/main" id="{6250D589-3203-42A4-9207-8D37D8A7C7D3}"/>
            </a:ext>
          </a:extLst>
        </xdr:cNvPr>
        <xdr:cNvPicPr>
          <a:picLocks noChangeAspect="1"/>
        </xdr:cNvPicPr>
      </xdr:nvPicPr>
      <xdr:blipFill>
        <a:blip xmlns:r="http://schemas.openxmlformats.org/officeDocument/2006/relationships" r:embed="rId11"/>
        <a:stretch>
          <a:fillRect/>
        </a:stretch>
      </xdr:blipFill>
      <xdr:spPr>
        <a:xfrm>
          <a:off x="13169900" y="34099500"/>
          <a:ext cx="533400" cy="536755"/>
        </a:xfrm>
        <a:prstGeom prst="rect">
          <a:avLst/>
        </a:prstGeom>
      </xdr:spPr>
    </xdr:pic>
    <xdr:clientData/>
  </xdr:oneCellAnchor>
  <xdr:oneCellAnchor>
    <xdr:from>
      <xdr:col>18</xdr:col>
      <xdr:colOff>381001</xdr:colOff>
      <xdr:row>223</xdr:row>
      <xdr:rowOff>431801</xdr:rowOff>
    </xdr:from>
    <xdr:ext cx="584200" cy="556214"/>
    <xdr:pic>
      <xdr:nvPicPr>
        <xdr:cNvPr id="13" name="Image 12">
          <a:extLst>
            <a:ext uri="{FF2B5EF4-FFF2-40B4-BE49-F238E27FC236}">
              <a16:creationId xmlns:a16="http://schemas.microsoft.com/office/drawing/2014/main" id="{4052A42E-8756-480F-A86E-C0B3385A94D3}"/>
            </a:ext>
          </a:extLst>
        </xdr:cNvPr>
        <xdr:cNvPicPr>
          <a:picLocks noChangeAspect="1"/>
        </xdr:cNvPicPr>
      </xdr:nvPicPr>
      <xdr:blipFill>
        <a:blip xmlns:r="http://schemas.openxmlformats.org/officeDocument/2006/relationships" r:embed="rId12"/>
        <a:stretch>
          <a:fillRect/>
        </a:stretch>
      </xdr:blipFill>
      <xdr:spPr>
        <a:xfrm>
          <a:off x="14097001" y="34102676"/>
          <a:ext cx="584200" cy="556214"/>
        </a:xfrm>
        <a:prstGeom prst="rect">
          <a:avLst/>
        </a:prstGeom>
      </xdr:spPr>
    </xdr:pic>
    <xdr:clientData/>
  </xdr:oneCellAnchor>
  <xdr:oneCellAnchor>
    <xdr:from>
      <xdr:col>19</xdr:col>
      <xdr:colOff>622301</xdr:colOff>
      <xdr:row>223</xdr:row>
      <xdr:rowOff>457200</xdr:rowOff>
    </xdr:from>
    <xdr:ext cx="647700" cy="505624"/>
    <xdr:pic>
      <xdr:nvPicPr>
        <xdr:cNvPr id="14" name="Image 13">
          <a:extLst>
            <a:ext uri="{FF2B5EF4-FFF2-40B4-BE49-F238E27FC236}">
              <a16:creationId xmlns:a16="http://schemas.microsoft.com/office/drawing/2014/main" id="{89DFF529-F983-4C94-9304-31FB84734FEA}"/>
            </a:ext>
          </a:extLst>
        </xdr:cNvPr>
        <xdr:cNvPicPr>
          <a:picLocks noChangeAspect="1"/>
        </xdr:cNvPicPr>
      </xdr:nvPicPr>
      <xdr:blipFill>
        <a:blip xmlns:r="http://schemas.openxmlformats.org/officeDocument/2006/relationships" r:embed="rId13"/>
        <a:stretch>
          <a:fillRect/>
        </a:stretch>
      </xdr:blipFill>
      <xdr:spPr>
        <a:xfrm>
          <a:off x="15100301" y="34099500"/>
          <a:ext cx="647700" cy="505624"/>
        </a:xfrm>
        <a:prstGeom prst="rect">
          <a:avLst/>
        </a:prstGeom>
      </xdr:spPr>
    </xdr:pic>
    <xdr:clientData/>
  </xdr:oneCellAnchor>
  <xdr:oneCellAnchor>
    <xdr:from>
      <xdr:col>21</xdr:col>
      <xdr:colOff>127000</xdr:colOff>
      <xdr:row>223</xdr:row>
      <xdr:rowOff>431800</xdr:rowOff>
    </xdr:from>
    <xdr:ext cx="518583" cy="533400"/>
    <xdr:pic>
      <xdr:nvPicPr>
        <xdr:cNvPr id="15" name="Image 14">
          <a:extLst>
            <a:ext uri="{FF2B5EF4-FFF2-40B4-BE49-F238E27FC236}">
              <a16:creationId xmlns:a16="http://schemas.microsoft.com/office/drawing/2014/main" id="{E5F5A25D-0962-473A-B2FC-409BBB32ED4C}"/>
            </a:ext>
          </a:extLst>
        </xdr:cNvPr>
        <xdr:cNvPicPr>
          <a:picLocks noChangeAspect="1"/>
        </xdr:cNvPicPr>
      </xdr:nvPicPr>
      <xdr:blipFill>
        <a:blip xmlns:r="http://schemas.openxmlformats.org/officeDocument/2006/relationships" r:embed="rId14"/>
        <a:stretch>
          <a:fillRect/>
        </a:stretch>
      </xdr:blipFill>
      <xdr:spPr>
        <a:xfrm>
          <a:off x="16129000" y="34102675"/>
          <a:ext cx="518583" cy="533400"/>
        </a:xfrm>
        <a:prstGeom prst="rect">
          <a:avLst/>
        </a:prstGeom>
      </xdr:spPr>
    </xdr:pic>
    <xdr:clientData/>
  </xdr:oneCellAnchor>
  <xdr:oneCellAnchor>
    <xdr:from>
      <xdr:col>21</xdr:col>
      <xdr:colOff>990600</xdr:colOff>
      <xdr:row>223</xdr:row>
      <xdr:rowOff>444500</xdr:rowOff>
    </xdr:from>
    <xdr:ext cx="508000" cy="508000"/>
    <xdr:pic>
      <xdr:nvPicPr>
        <xdr:cNvPr id="16" name="Image 15">
          <a:extLst>
            <a:ext uri="{FF2B5EF4-FFF2-40B4-BE49-F238E27FC236}">
              <a16:creationId xmlns:a16="http://schemas.microsoft.com/office/drawing/2014/main" id="{061BC6E7-D4E8-488F-9CC8-D02359D83217}"/>
            </a:ext>
          </a:extLst>
        </xdr:cNvPr>
        <xdr:cNvPicPr>
          <a:picLocks noChangeAspect="1"/>
        </xdr:cNvPicPr>
      </xdr:nvPicPr>
      <xdr:blipFill>
        <a:blip xmlns:r="http://schemas.openxmlformats.org/officeDocument/2006/relationships" r:embed="rId15"/>
        <a:stretch>
          <a:fillRect/>
        </a:stretch>
      </xdr:blipFill>
      <xdr:spPr>
        <a:xfrm>
          <a:off x="16764000" y="34096325"/>
          <a:ext cx="508000" cy="508000"/>
        </a:xfrm>
        <a:prstGeom prst="rect">
          <a:avLst/>
        </a:prstGeom>
      </xdr:spPr>
    </xdr:pic>
    <xdr:clientData/>
  </xdr:oneCellAnchor>
  <xdr:oneCellAnchor>
    <xdr:from>
      <xdr:col>23</xdr:col>
      <xdr:colOff>558800</xdr:colOff>
      <xdr:row>223</xdr:row>
      <xdr:rowOff>469900</xdr:rowOff>
    </xdr:from>
    <xdr:ext cx="516579" cy="469900"/>
    <xdr:pic>
      <xdr:nvPicPr>
        <xdr:cNvPr id="17" name="Image 16">
          <a:extLst>
            <a:ext uri="{FF2B5EF4-FFF2-40B4-BE49-F238E27FC236}">
              <a16:creationId xmlns:a16="http://schemas.microsoft.com/office/drawing/2014/main" id="{590862EA-48F6-4D95-86AF-565E309D6996}"/>
            </a:ext>
          </a:extLst>
        </xdr:cNvPr>
        <xdr:cNvPicPr>
          <a:picLocks noChangeAspect="1"/>
        </xdr:cNvPicPr>
      </xdr:nvPicPr>
      <xdr:blipFill>
        <a:blip xmlns:r="http://schemas.openxmlformats.org/officeDocument/2006/relationships" r:embed="rId16"/>
        <a:stretch>
          <a:fillRect/>
        </a:stretch>
      </xdr:blipFill>
      <xdr:spPr>
        <a:xfrm>
          <a:off x="18084800" y="34102675"/>
          <a:ext cx="516579" cy="469900"/>
        </a:xfrm>
        <a:prstGeom prst="rect">
          <a:avLst/>
        </a:prstGeom>
      </xdr:spPr>
    </xdr:pic>
    <xdr:clientData/>
  </xdr:oneCellAnchor>
  <xdr:oneCellAnchor>
    <xdr:from>
      <xdr:col>22</xdr:col>
      <xdr:colOff>673100</xdr:colOff>
      <xdr:row>223</xdr:row>
      <xdr:rowOff>457200</xdr:rowOff>
    </xdr:from>
    <xdr:ext cx="495299" cy="495299"/>
    <xdr:pic>
      <xdr:nvPicPr>
        <xdr:cNvPr id="18" name="Image 17">
          <a:extLst>
            <a:ext uri="{FF2B5EF4-FFF2-40B4-BE49-F238E27FC236}">
              <a16:creationId xmlns:a16="http://schemas.microsoft.com/office/drawing/2014/main" id="{A0CFFA64-985A-43C4-9F8F-920841ED5DAA}"/>
            </a:ext>
          </a:extLst>
        </xdr:cNvPr>
        <xdr:cNvPicPr>
          <a:picLocks noChangeAspect="1"/>
        </xdr:cNvPicPr>
      </xdr:nvPicPr>
      <xdr:blipFill>
        <a:blip xmlns:r="http://schemas.openxmlformats.org/officeDocument/2006/relationships" r:embed="rId17"/>
        <a:stretch>
          <a:fillRect/>
        </a:stretch>
      </xdr:blipFill>
      <xdr:spPr>
        <a:xfrm>
          <a:off x="17437100" y="34099500"/>
          <a:ext cx="495299" cy="49529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34</xdr:col>
      <xdr:colOff>428625</xdr:colOff>
      <xdr:row>55</xdr:row>
      <xdr:rowOff>95250</xdr:rowOff>
    </xdr:from>
    <xdr:ext cx="2224515" cy="1819275"/>
    <xdr:pic>
      <xdr:nvPicPr>
        <xdr:cNvPr id="3" name="Image 2">
          <a:extLst>
            <a:ext uri="{FF2B5EF4-FFF2-40B4-BE49-F238E27FC236}">
              <a16:creationId xmlns:a16="http://schemas.microsoft.com/office/drawing/2014/main" id="{F159F87B-516B-42C2-BE40-7D791B8D9B80}"/>
            </a:ext>
          </a:extLst>
        </xdr:cNvPr>
        <xdr:cNvPicPr>
          <a:picLocks noChangeAspect="1"/>
        </xdr:cNvPicPr>
      </xdr:nvPicPr>
      <xdr:blipFill>
        <a:blip xmlns:r="http://schemas.openxmlformats.org/officeDocument/2006/relationships" r:embed="rId1"/>
        <a:stretch>
          <a:fillRect/>
        </a:stretch>
      </xdr:blipFill>
      <xdr:spPr>
        <a:xfrm>
          <a:off x="4781550" y="12401550"/>
          <a:ext cx="2224515" cy="181927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27</xdr:col>
      <xdr:colOff>323850</xdr:colOff>
      <xdr:row>23</xdr:row>
      <xdr:rowOff>0</xdr:rowOff>
    </xdr:from>
    <xdr:to>
      <xdr:col>27</xdr:col>
      <xdr:colOff>323850</xdr:colOff>
      <xdr:row>23</xdr:row>
      <xdr:rowOff>0</xdr:rowOff>
    </xdr:to>
    <xdr:sp macro="" textlink="">
      <xdr:nvSpPr>
        <xdr:cNvPr id="2" name="Line 7">
          <a:extLst>
            <a:ext uri="{FF2B5EF4-FFF2-40B4-BE49-F238E27FC236}">
              <a16:creationId xmlns:a16="http://schemas.microsoft.com/office/drawing/2014/main" id="{782A2FCC-7EB1-4F73-893C-745C02AE04D5}"/>
            </a:ext>
          </a:extLst>
        </xdr:cNvPr>
        <xdr:cNvSpPr>
          <a:spLocks noChangeShapeType="1"/>
        </xdr:cNvSpPr>
      </xdr:nvSpPr>
      <xdr:spPr bwMode="auto">
        <a:xfrm>
          <a:off x="35509200"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447675</xdr:colOff>
      <xdr:row>8</xdr:row>
      <xdr:rowOff>161925</xdr:rowOff>
    </xdr:from>
    <xdr:to>
      <xdr:col>7</xdr:col>
      <xdr:colOff>702536</xdr:colOff>
      <xdr:row>30</xdr:row>
      <xdr:rowOff>123825</xdr:rowOff>
    </xdr:to>
    <xdr:pic>
      <xdr:nvPicPr>
        <xdr:cNvPr id="3" name="Image 2">
          <a:extLst>
            <a:ext uri="{FF2B5EF4-FFF2-40B4-BE49-F238E27FC236}">
              <a16:creationId xmlns:a16="http://schemas.microsoft.com/office/drawing/2014/main" id="{32CD0536-E2F3-746D-591B-883EBD057E06}"/>
            </a:ext>
          </a:extLst>
        </xdr:cNvPr>
        <xdr:cNvPicPr>
          <a:picLocks noChangeAspect="1"/>
        </xdr:cNvPicPr>
      </xdr:nvPicPr>
      <xdr:blipFill>
        <a:blip xmlns:r="http://schemas.openxmlformats.org/officeDocument/2006/relationships" r:embed="rId1"/>
        <a:stretch>
          <a:fillRect/>
        </a:stretch>
      </xdr:blipFill>
      <xdr:spPr>
        <a:xfrm>
          <a:off x="447675" y="1876425"/>
          <a:ext cx="9922736" cy="4152900"/>
        </a:xfrm>
        <a:prstGeom prst="rect">
          <a:avLst/>
        </a:prstGeom>
      </xdr:spPr>
    </xdr:pic>
    <xdr:clientData/>
  </xdr:twoCellAnchor>
  <xdr:twoCellAnchor editAs="oneCell">
    <xdr:from>
      <xdr:col>18</xdr:col>
      <xdr:colOff>323850</xdr:colOff>
      <xdr:row>8</xdr:row>
      <xdr:rowOff>85725</xdr:rowOff>
    </xdr:from>
    <xdr:to>
      <xdr:col>24</xdr:col>
      <xdr:colOff>1123950</xdr:colOff>
      <xdr:row>31</xdr:row>
      <xdr:rowOff>64245</xdr:rowOff>
    </xdr:to>
    <xdr:pic>
      <xdr:nvPicPr>
        <xdr:cNvPr id="6" name="Image 5">
          <a:extLst>
            <a:ext uri="{FF2B5EF4-FFF2-40B4-BE49-F238E27FC236}">
              <a16:creationId xmlns:a16="http://schemas.microsoft.com/office/drawing/2014/main" id="{2B5D6950-4590-340F-399C-F0525329091E}"/>
            </a:ext>
          </a:extLst>
        </xdr:cNvPr>
        <xdr:cNvPicPr>
          <a:picLocks noChangeAspect="1"/>
        </xdr:cNvPicPr>
      </xdr:nvPicPr>
      <xdr:blipFill>
        <a:blip xmlns:r="http://schemas.openxmlformats.org/officeDocument/2006/relationships" r:embed="rId2"/>
        <a:stretch>
          <a:fillRect/>
        </a:stretch>
      </xdr:blipFill>
      <xdr:spPr>
        <a:xfrm>
          <a:off x="23326725" y="1800225"/>
          <a:ext cx="9086850" cy="4360020"/>
        </a:xfrm>
        <a:prstGeom prst="rect">
          <a:avLst/>
        </a:prstGeom>
      </xdr:spPr>
    </xdr:pic>
    <xdr:clientData/>
  </xdr:twoCellAnchor>
  <xdr:twoCellAnchor editAs="oneCell">
    <xdr:from>
      <xdr:col>9</xdr:col>
      <xdr:colOff>304799</xdr:colOff>
      <xdr:row>8</xdr:row>
      <xdr:rowOff>9524</xdr:rowOff>
    </xdr:from>
    <xdr:to>
      <xdr:col>16</xdr:col>
      <xdr:colOff>1121945</xdr:colOff>
      <xdr:row>30</xdr:row>
      <xdr:rowOff>57149</xdr:rowOff>
    </xdr:to>
    <xdr:pic>
      <xdr:nvPicPr>
        <xdr:cNvPr id="7" name="Image 6">
          <a:extLst>
            <a:ext uri="{FF2B5EF4-FFF2-40B4-BE49-F238E27FC236}">
              <a16:creationId xmlns:a16="http://schemas.microsoft.com/office/drawing/2014/main" id="{93064578-2927-C490-8243-24B5925041AD}"/>
            </a:ext>
          </a:extLst>
        </xdr:cNvPr>
        <xdr:cNvPicPr>
          <a:picLocks noChangeAspect="1"/>
        </xdr:cNvPicPr>
      </xdr:nvPicPr>
      <xdr:blipFill>
        <a:blip xmlns:r="http://schemas.openxmlformats.org/officeDocument/2006/relationships" r:embed="rId3"/>
        <a:stretch>
          <a:fillRect/>
        </a:stretch>
      </xdr:blipFill>
      <xdr:spPr>
        <a:xfrm>
          <a:off x="11801474" y="1724024"/>
          <a:ext cx="10485021" cy="4238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8</xdr:col>
      <xdr:colOff>457200</xdr:colOff>
      <xdr:row>19</xdr:row>
      <xdr:rowOff>171450</xdr:rowOff>
    </xdr:from>
    <xdr:ext cx="2285726" cy="1057275"/>
    <xdr:pic>
      <xdr:nvPicPr>
        <xdr:cNvPr id="2" name="Image 1">
          <a:extLst>
            <a:ext uri="{FF2B5EF4-FFF2-40B4-BE49-F238E27FC236}">
              <a16:creationId xmlns:a16="http://schemas.microsoft.com/office/drawing/2014/main" id="{A54DCC65-76B8-47B5-ADBA-FF290A712AA0}"/>
            </a:ext>
          </a:extLst>
        </xdr:cNvPr>
        <xdr:cNvPicPr>
          <a:picLocks noChangeAspect="1"/>
        </xdr:cNvPicPr>
      </xdr:nvPicPr>
      <xdr:blipFill>
        <a:blip xmlns:r="http://schemas.openxmlformats.org/officeDocument/2006/relationships" r:embed="rId1"/>
        <a:stretch>
          <a:fillRect/>
        </a:stretch>
      </xdr:blipFill>
      <xdr:spPr>
        <a:xfrm>
          <a:off x="14554200" y="4791075"/>
          <a:ext cx="2285726" cy="1057275"/>
        </a:xfrm>
        <a:prstGeom prst="rect">
          <a:avLst/>
        </a:prstGeom>
      </xdr:spPr>
    </xdr:pic>
    <xdr:clientData/>
  </xdr:oneCellAnchor>
  <xdr:oneCellAnchor>
    <xdr:from>
      <xdr:col>9</xdr:col>
      <xdr:colOff>38100</xdr:colOff>
      <xdr:row>27</xdr:row>
      <xdr:rowOff>219075</xdr:rowOff>
    </xdr:from>
    <xdr:ext cx="1962150" cy="958850"/>
    <xdr:pic>
      <xdr:nvPicPr>
        <xdr:cNvPr id="3" name="Image 2">
          <a:extLst>
            <a:ext uri="{FF2B5EF4-FFF2-40B4-BE49-F238E27FC236}">
              <a16:creationId xmlns:a16="http://schemas.microsoft.com/office/drawing/2014/main" id="{998E8DD7-FDF0-4B70-8CFD-56BCAA237723}"/>
            </a:ext>
          </a:extLst>
        </xdr:cNvPr>
        <xdr:cNvPicPr>
          <a:picLocks noChangeAspect="1"/>
        </xdr:cNvPicPr>
      </xdr:nvPicPr>
      <xdr:blipFill>
        <a:blip xmlns:r="http://schemas.openxmlformats.org/officeDocument/2006/relationships" r:embed="rId2"/>
        <a:stretch>
          <a:fillRect/>
        </a:stretch>
      </xdr:blipFill>
      <xdr:spPr>
        <a:xfrm>
          <a:off x="14916150" y="6743700"/>
          <a:ext cx="1962150" cy="958850"/>
        </a:xfrm>
        <a:prstGeom prst="rect">
          <a:avLst/>
        </a:prstGeom>
      </xdr:spPr>
    </xdr:pic>
    <xdr:clientData/>
  </xdr:oneCellAnchor>
  <xdr:oneCellAnchor>
    <xdr:from>
      <xdr:col>9</xdr:col>
      <xdr:colOff>276225</xdr:colOff>
      <xdr:row>39</xdr:row>
      <xdr:rowOff>219075</xdr:rowOff>
    </xdr:from>
    <xdr:ext cx="1057275" cy="1120810"/>
    <xdr:pic>
      <xdr:nvPicPr>
        <xdr:cNvPr id="4" name="Image 3">
          <a:extLst>
            <a:ext uri="{FF2B5EF4-FFF2-40B4-BE49-F238E27FC236}">
              <a16:creationId xmlns:a16="http://schemas.microsoft.com/office/drawing/2014/main" id="{278DF663-4A96-49E7-AF29-0BF03C2D12C8}"/>
            </a:ext>
          </a:extLst>
        </xdr:cNvPr>
        <xdr:cNvPicPr>
          <a:picLocks noChangeAspect="1"/>
        </xdr:cNvPicPr>
      </xdr:nvPicPr>
      <xdr:blipFill>
        <a:blip xmlns:r="http://schemas.openxmlformats.org/officeDocument/2006/relationships" r:embed="rId3"/>
        <a:stretch>
          <a:fillRect/>
        </a:stretch>
      </xdr:blipFill>
      <xdr:spPr>
        <a:xfrm>
          <a:off x="15154275" y="9601200"/>
          <a:ext cx="1057275" cy="1120810"/>
        </a:xfrm>
        <a:prstGeom prst="rect">
          <a:avLst/>
        </a:prstGeom>
      </xdr:spPr>
    </xdr:pic>
    <xdr:clientData/>
  </xdr:oneCellAnchor>
  <xdr:oneCellAnchor>
    <xdr:from>
      <xdr:col>15</xdr:col>
      <xdr:colOff>342900</xdr:colOff>
      <xdr:row>29</xdr:row>
      <xdr:rowOff>209550</xdr:rowOff>
    </xdr:from>
    <xdr:ext cx="3857625" cy="2128665"/>
    <xdr:pic>
      <xdr:nvPicPr>
        <xdr:cNvPr id="6" name="Image 5">
          <a:extLst>
            <a:ext uri="{FF2B5EF4-FFF2-40B4-BE49-F238E27FC236}">
              <a16:creationId xmlns:a16="http://schemas.microsoft.com/office/drawing/2014/main" id="{3605CF8D-305A-4D16-BEBD-A1D3AB12E16E}"/>
            </a:ext>
          </a:extLst>
        </xdr:cNvPr>
        <xdr:cNvPicPr>
          <a:picLocks noChangeAspect="1"/>
        </xdr:cNvPicPr>
      </xdr:nvPicPr>
      <xdr:blipFill>
        <a:blip xmlns:r="http://schemas.openxmlformats.org/officeDocument/2006/relationships" r:embed="rId4"/>
        <a:stretch>
          <a:fillRect/>
        </a:stretch>
      </xdr:blipFill>
      <xdr:spPr>
        <a:xfrm>
          <a:off x="19126200" y="7210425"/>
          <a:ext cx="3857625" cy="2128665"/>
        </a:xfrm>
        <a:prstGeom prst="rect">
          <a:avLst/>
        </a:prstGeom>
      </xdr:spPr>
    </xdr:pic>
    <xdr:clientData/>
  </xdr:oneCellAnchor>
  <xdr:oneCellAnchor>
    <xdr:from>
      <xdr:col>10</xdr:col>
      <xdr:colOff>114300</xdr:colOff>
      <xdr:row>2</xdr:row>
      <xdr:rowOff>209550</xdr:rowOff>
    </xdr:from>
    <xdr:ext cx="2468837" cy="860863"/>
    <xdr:pic>
      <xdr:nvPicPr>
        <xdr:cNvPr id="7" name="Image 6">
          <a:extLst>
            <a:ext uri="{FF2B5EF4-FFF2-40B4-BE49-F238E27FC236}">
              <a16:creationId xmlns:a16="http://schemas.microsoft.com/office/drawing/2014/main" id="{B094ED35-598A-4827-AA2A-0D20F130BF7B}"/>
            </a:ext>
          </a:extLst>
        </xdr:cNvPr>
        <xdr:cNvPicPr>
          <a:picLocks noChangeAspect="1"/>
        </xdr:cNvPicPr>
      </xdr:nvPicPr>
      <xdr:blipFill>
        <a:blip xmlns:r="http://schemas.openxmlformats.org/officeDocument/2006/relationships" r:embed="rId5"/>
        <a:stretch>
          <a:fillRect/>
        </a:stretch>
      </xdr:blipFill>
      <xdr:spPr>
        <a:xfrm>
          <a:off x="15773400" y="600075"/>
          <a:ext cx="2468837" cy="860863"/>
        </a:xfrm>
        <a:prstGeom prst="rect">
          <a:avLst/>
        </a:prstGeom>
      </xdr:spPr>
    </xdr:pic>
    <xdr:clientData/>
  </xdr:oneCellAnchor>
  <xdr:twoCellAnchor editAs="oneCell">
    <xdr:from>
      <xdr:col>22</xdr:col>
      <xdr:colOff>419100</xdr:colOff>
      <xdr:row>4</xdr:row>
      <xdr:rowOff>104775</xdr:rowOff>
    </xdr:from>
    <xdr:to>
      <xdr:col>26</xdr:col>
      <xdr:colOff>1492271</xdr:colOff>
      <xdr:row>41</xdr:row>
      <xdr:rowOff>0</xdr:rowOff>
    </xdr:to>
    <xdr:pic>
      <xdr:nvPicPr>
        <xdr:cNvPr id="8" name="Image 7">
          <a:extLst>
            <a:ext uri="{FF2B5EF4-FFF2-40B4-BE49-F238E27FC236}">
              <a16:creationId xmlns:a16="http://schemas.microsoft.com/office/drawing/2014/main" id="{B7449610-F43E-46D1-AFF4-1D3C03F3899A}"/>
            </a:ext>
          </a:extLst>
        </xdr:cNvPr>
        <xdr:cNvPicPr>
          <a:picLocks noChangeAspect="1"/>
        </xdr:cNvPicPr>
      </xdr:nvPicPr>
      <xdr:blipFill>
        <a:blip xmlns:r="http://schemas.openxmlformats.org/officeDocument/2006/relationships" r:embed="rId6"/>
        <a:stretch>
          <a:fillRect/>
        </a:stretch>
      </xdr:blipFill>
      <xdr:spPr>
        <a:xfrm>
          <a:off x="26593800" y="1047750"/>
          <a:ext cx="7426346" cy="8810625"/>
        </a:xfrm>
        <a:prstGeom prst="rect">
          <a:avLst/>
        </a:prstGeom>
      </xdr:spPr>
    </xdr:pic>
    <xdr:clientData/>
  </xdr:twoCellAnchor>
  <xdr:twoCellAnchor editAs="oneCell">
    <xdr:from>
      <xdr:col>22</xdr:col>
      <xdr:colOff>390525</xdr:colOff>
      <xdr:row>42</xdr:row>
      <xdr:rowOff>47624</xdr:rowOff>
    </xdr:from>
    <xdr:to>
      <xdr:col>26</xdr:col>
      <xdr:colOff>1400175</xdr:colOff>
      <xdr:row>69</xdr:row>
      <xdr:rowOff>108772</xdr:rowOff>
    </xdr:to>
    <xdr:pic>
      <xdr:nvPicPr>
        <xdr:cNvPr id="12" name="Image 11">
          <a:extLst>
            <a:ext uri="{FF2B5EF4-FFF2-40B4-BE49-F238E27FC236}">
              <a16:creationId xmlns:a16="http://schemas.microsoft.com/office/drawing/2014/main" id="{59F20CD7-35D4-4D3D-9C8B-73A3CBA52322}"/>
            </a:ext>
          </a:extLst>
        </xdr:cNvPr>
        <xdr:cNvPicPr>
          <a:picLocks noChangeAspect="1"/>
        </xdr:cNvPicPr>
      </xdr:nvPicPr>
      <xdr:blipFill>
        <a:blip xmlns:r="http://schemas.openxmlformats.org/officeDocument/2006/relationships" r:embed="rId7"/>
        <a:stretch>
          <a:fillRect/>
        </a:stretch>
      </xdr:blipFill>
      <xdr:spPr>
        <a:xfrm>
          <a:off x="26565225" y="10144124"/>
          <a:ext cx="7362825" cy="64905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228599</xdr:colOff>
      <xdr:row>92</xdr:row>
      <xdr:rowOff>9525</xdr:rowOff>
    </xdr:from>
    <xdr:to>
      <xdr:col>4</xdr:col>
      <xdr:colOff>636737</xdr:colOff>
      <xdr:row>94</xdr:row>
      <xdr:rowOff>17613</xdr:rowOff>
    </xdr:to>
    <xdr:pic>
      <xdr:nvPicPr>
        <xdr:cNvPr id="2" name="Image 1" descr="Google (Android 12L)">
          <a:extLst>
            <a:ext uri="{FF2B5EF4-FFF2-40B4-BE49-F238E27FC236}">
              <a16:creationId xmlns:a16="http://schemas.microsoft.com/office/drawing/2014/main" id="{1E07051E-44D3-416E-AA70-D01D4B59FB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3009899" y="20059650"/>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142875</xdr:colOff>
      <xdr:row>92</xdr:row>
      <xdr:rowOff>0</xdr:rowOff>
    </xdr:from>
    <xdr:to>
      <xdr:col>5</xdr:col>
      <xdr:colOff>447675</xdr:colOff>
      <xdr:row>93</xdr:row>
      <xdr:rowOff>104775</xdr:rowOff>
    </xdr:to>
    <xdr:pic>
      <xdr:nvPicPr>
        <xdr:cNvPr id="3" name="Image 2" descr="🔗 Lien">
          <a:extLst>
            <a:ext uri="{FF2B5EF4-FFF2-40B4-BE49-F238E27FC236}">
              <a16:creationId xmlns:a16="http://schemas.microsoft.com/office/drawing/2014/main" id="{C3911216-6362-4A6C-863C-01A71F7827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0" y="2005012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92</xdr:row>
      <xdr:rowOff>1</xdr:rowOff>
    </xdr:from>
    <xdr:to>
      <xdr:col>6</xdr:col>
      <xdr:colOff>333375</xdr:colOff>
      <xdr:row>93</xdr:row>
      <xdr:rowOff>171092</xdr:rowOff>
    </xdr:to>
    <xdr:pic>
      <xdr:nvPicPr>
        <xdr:cNvPr id="4" name="Image 3">
          <a:extLst>
            <a:ext uri="{FF2B5EF4-FFF2-40B4-BE49-F238E27FC236}">
              <a16:creationId xmlns:a16="http://schemas.microsoft.com/office/drawing/2014/main" id="{77436435-F409-4FA8-B3E4-3094C13F26B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20050126"/>
          <a:ext cx="333375" cy="371116"/>
        </a:xfrm>
        <a:prstGeom prst="rect">
          <a:avLst/>
        </a:prstGeom>
      </xdr:spPr>
    </xdr:pic>
    <xdr:clientData/>
  </xdr:twoCellAnchor>
  <xdr:oneCellAnchor>
    <xdr:from>
      <xdr:col>9</xdr:col>
      <xdr:colOff>0</xdr:colOff>
      <xdr:row>46</xdr:row>
      <xdr:rowOff>0</xdr:rowOff>
    </xdr:from>
    <xdr:ext cx="1438476" cy="781159"/>
    <xdr:pic>
      <xdr:nvPicPr>
        <xdr:cNvPr id="5" name="Image 4">
          <a:extLst>
            <a:ext uri="{FF2B5EF4-FFF2-40B4-BE49-F238E27FC236}">
              <a16:creationId xmlns:a16="http://schemas.microsoft.com/office/drawing/2014/main" id="{EE7A9005-C8BB-41EF-9E06-FFDFEAB5397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67600" y="10696575"/>
          <a:ext cx="1438476" cy="781159"/>
        </a:xfrm>
        <a:prstGeom prst="rect">
          <a:avLst/>
        </a:prstGeom>
      </xdr:spPr>
    </xdr:pic>
    <xdr:clientData/>
  </xdr:oneCellAnchor>
  <xdr:oneCellAnchor>
    <xdr:from>
      <xdr:col>9</xdr:col>
      <xdr:colOff>0</xdr:colOff>
      <xdr:row>51</xdr:row>
      <xdr:rowOff>0</xdr:rowOff>
    </xdr:from>
    <xdr:ext cx="3639058" cy="2133898"/>
    <xdr:pic>
      <xdr:nvPicPr>
        <xdr:cNvPr id="6" name="Image 5">
          <a:extLst>
            <a:ext uri="{FF2B5EF4-FFF2-40B4-BE49-F238E27FC236}">
              <a16:creationId xmlns:a16="http://schemas.microsoft.com/office/drawing/2014/main" id="{A2080AE4-CB9A-4212-BE86-16E89AD05F5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67600" y="11696700"/>
          <a:ext cx="3639058" cy="213389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15</xdr:col>
      <xdr:colOff>466725</xdr:colOff>
      <xdr:row>120</xdr:row>
      <xdr:rowOff>66675</xdr:rowOff>
    </xdr:from>
    <xdr:ext cx="4946650" cy="2462191"/>
    <xdr:pic>
      <xdr:nvPicPr>
        <xdr:cNvPr id="2" name="Image 1">
          <a:extLst>
            <a:ext uri="{FF2B5EF4-FFF2-40B4-BE49-F238E27FC236}">
              <a16:creationId xmlns:a16="http://schemas.microsoft.com/office/drawing/2014/main" id="{E79FC340-A423-4D18-BC8A-93F1192093D8}"/>
            </a:ext>
          </a:extLst>
        </xdr:cNvPr>
        <xdr:cNvPicPr>
          <a:picLocks noChangeAspect="1"/>
        </xdr:cNvPicPr>
      </xdr:nvPicPr>
      <xdr:blipFill>
        <a:blip xmlns:r="http://schemas.openxmlformats.org/officeDocument/2006/relationships" r:embed="rId1"/>
        <a:stretch>
          <a:fillRect/>
        </a:stretch>
      </xdr:blipFill>
      <xdr:spPr>
        <a:xfrm>
          <a:off x="12915900" y="30870525"/>
          <a:ext cx="4946650" cy="2462191"/>
        </a:xfrm>
        <a:prstGeom prst="rect">
          <a:avLst/>
        </a:prstGeom>
      </xdr:spPr>
    </xdr:pic>
    <xdr:clientData/>
  </xdr:oneCellAnchor>
  <xdr:oneCellAnchor>
    <xdr:from>
      <xdr:col>14</xdr:col>
      <xdr:colOff>1219200</xdr:colOff>
      <xdr:row>25</xdr:row>
      <xdr:rowOff>85725</xdr:rowOff>
    </xdr:from>
    <xdr:ext cx="4873625" cy="1121830"/>
    <xdr:pic>
      <xdr:nvPicPr>
        <xdr:cNvPr id="11" name="Image 10">
          <a:extLst>
            <a:ext uri="{FF2B5EF4-FFF2-40B4-BE49-F238E27FC236}">
              <a16:creationId xmlns:a16="http://schemas.microsoft.com/office/drawing/2014/main" id="{A9AD45F6-8203-457B-B804-6CC292FF691F}"/>
            </a:ext>
          </a:extLst>
        </xdr:cNvPr>
        <xdr:cNvPicPr>
          <a:picLocks noChangeAspect="1"/>
        </xdr:cNvPicPr>
      </xdr:nvPicPr>
      <xdr:blipFill>
        <a:blip xmlns:r="http://schemas.openxmlformats.org/officeDocument/2006/relationships" r:embed="rId2"/>
        <a:stretch>
          <a:fillRect/>
        </a:stretch>
      </xdr:blipFill>
      <xdr:spPr>
        <a:xfrm>
          <a:off x="12353925" y="6572250"/>
          <a:ext cx="4873625" cy="1121830"/>
        </a:xfrm>
        <a:prstGeom prst="rect">
          <a:avLst/>
        </a:prstGeom>
      </xdr:spPr>
    </xdr:pic>
    <xdr:clientData/>
  </xdr:oneCellAnchor>
  <xdr:oneCellAnchor>
    <xdr:from>
      <xdr:col>22</xdr:col>
      <xdr:colOff>0</xdr:colOff>
      <xdr:row>93</xdr:row>
      <xdr:rowOff>161925</xdr:rowOff>
    </xdr:from>
    <xdr:ext cx="4873625" cy="1121830"/>
    <xdr:pic>
      <xdr:nvPicPr>
        <xdr:cNvPr id="3" name="Image 2">
          <a:extLst>
            <a:ext uri="{FF2B5EF4-FFF2-40B4-BE49-F238E27FC236}">
              <a16:creationId xmlns:a16="http://schemas.microsoft.com/office/drawing/2014/main" id="{C061B6B9-1448-416B-8FAD-1BF608A38DBB}"/>
            </a:ext>
          </a:extLst>
        </xdr:cNvPr>
        <xdr:cNvPicPr>
          <a:picLocks noChangeAspect="1"/>
        </xdr:cNvPicPr>
      </xdr:nvPicPr>
      <xdr:blipFill>
        <a:blip xmlns:r="http://schemas.openxmlformats.org/officeDocument/2006/relationships" r:embed="rId2"/>
        <a:stretch>
          <a:fillRect/>
        </a:stretch>
      </xdr:blipFill>
      <xdr:spPr>
        <a:xfrm>
          <a:off x="8067675" y="21497925"/>
          <a:ext cx="4873625" cy="1121830"/>
        </a:xfrm>
        <a:prstGeom prst="rect">
          <a:avLst/>
        </a:prstGeom>
      </xdr:spPr>
    </xdr:pic>
    <xdr:clientData/>
  </xdr:oneCellAnchor>
  <xdr:oneCellAnchor>
    <xdr:from>
      <xdr:col>22</xdr:col>
      <xdr:colOff>0</xdr:colOff>
      <xdr:row>136</xdr:row>
      <xdr:rowOff>57150</xdr:rowOff>
    </xdr:from>
    <xdr:ext cx="4267200" cy="2123995"/>
    <xdr:pic>
      <xdr:nvPicPr>
        <xdr:cNvPr id="4" name="Image 3">
          <a:extLst>
            <a:ext uri="{FF2B5EF4-FFF2-40B4-BE49-F238E27FC236}">
              <a16:creationId xmlns:a16="http://schemas.microsoft.com/office/drawing/2014/main" id="{50105E51-DDDD-49E9-A91E-9C27411AF0F3}"/>
            </a:ext>
          </a:extLst>
        </xdr:cNvPr>
        <xdr:cNvPicPr>
          <a:picLocks noChangeAspect="1"/>
        </xdr:cNvPicPr>
      </xdr:nvPicPr>
      <xdr:blipFill>
        <a:blip xmlns:r="http://schemas.openxmlformats.org/officeDocument/2006/relationships" r:embed="rId1"/>
        <a:stretch>
          <a:fillRect/>
        </a:stretch>
      </xdr:blipFill>
      <xdr:spPr>
        <a:xfrm>
          <a:off x="8620125" y="30222825"/>
          <a:ext cx="4267200" cy="212399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23</xdr:col>
      <xdr:colOff>161924</xdr:colOff>
      <xdr:row>246</xdr:row>
      <xdr:rowOff>66675</xdr:rowOff>
    </xdr:from>
    <xdr:to>
      <xdr:col>25</xdr:col>
      <xdr:colOff>2662419</xdr:colOff>
      <xdr:row>252</xdr:row>
      <xdr:rowOff>190500</xdr:rowOff>
    </xdr:to>
    <xdr:pic>
      <xdr:nvPicPr>
        <xdr:cNvPr id="2" name="Image 1">
          <a:extLst>
            <a:ext uri="{FF2B5EF4-FFF2-40B4-BE49-F238E27FC236}">
              <a16:creationId xmlns:a16="http://schemas.microsoft.com/office/drawing/2014/main" id="{3FD15996-7530-4C1C-A744-A65D2DE688E9}"/>
            </a:ext>
          </a:extLst>
        </xdr:cNvPr>
        <xdr:cNvPicPr>
          <a:picLocks noChangeAspect="1"/>
        </xdr:cNvPicPr>
      </xdr:nvPicPr>
      <xdr:blipFill>
        <a:blip xmlns:r="http://schemas.openxmlformats.org/officeDocument/2006/relationships" r:embed="rId1"/>
        <a:stretch>
          <a:fillRect/>
        </a:stretch>
      </xdr:blipFill>
      <xdr:spPr>
        <a:xfrm>
          <a:off x="43795949" y="59131200"/>
          <a:ext cx="4100695" cy="1552575"/>
        </a:xfrm>
        <a:prstGeom prst="rect">
          <a:avLst/>
        </a:prstGeom>
      </xdr:spPr>
    </xdr:pic>
    <xdr:clientData/>
  </xdr:twoCellAnchor>
  <xdr:twoCellAnchor editAs="oneCell">
    <xdr:from>
      <xdr:col>37</xdr:col>
      <xdr:colOff>219075</xdr:colOff>
      <xdr:row>247</xdr:row>
      <xdr:rowOff>190501</xdr:rowOff>
    </xdr:from>
    <xdr:to>
      <xdr:col>39</xdr:col>
      <xdr:colOff>2047875</xdr:colOff>
      <xdr:row>253</xdr:row>
      <xdr:rowOff>129989</xdr:rowOff>
    </xdr:to>
    <xdr:pic>
      <xdr:nvPicPr>
        <xdr:cNvPr id="3" name="Image 2">
          <a:extLst>
            <a:ext uri="{FF2B5EF4-FFF2-40B4-BE49-F238E27FC236}">
              <a16:creationId xmlns:a16="http://schemas.microsoft.com/office/drawing/2014/main" id="{BA59B205-2D62-449B-8F69-895AE9E92F5B}"/>
            </a:ext>
          </a:extLst>
        </xdr:cNvPr>
        <xdr:cNvPicPr>
          <a:picLocks noChangeAspect="1"/>
        </xdr:cNvPicPr>
      </xdr:nvPicPr>
      <xdr:blipFill>
        <a:blip xmlns:r="http://schemas.openxmlformats.org/officeDocument/2006/relationships" r:embed="rId2"/>
        <a:stretch>
          <a:fillRect/>
        </a:stretch>
      </xdr:blipFill>
      <xdr:spPr>
        <a:xfrm>
          <a:off x="54092475" y="59493151"/>
          <a:ext cx="3457575" cy="1368238"/>
        </a:xfrm>
        <a:prstGeom prst="rect">
          <a:avLst/>
        </a:prstGeom>
      </xdr:spPr>
    </xdr:pic>
    <xdr:clientData/>
  </xdr:twoCellAnchor>
  <xdr:oneCellAnchor>
    <xdr:from>
      <xdr:col>47</xdr:col>
      <xdr:colOff>320675</xdr:colOff>
      <xdr:row>35</xdr:row>
      <xdr:rowOff>142875</xdr:rowOff>
    </xdr:from>
    <xdr:ext cx="2289175" cy="1058870"/>
    <xdr:pic>
      <xdr:nvPicPr>
        <xdr:cNvPr id="4" name="Image 3">
          <a:extLst>
            <a:ext uri="{FF2B5EF4-FFF2-40B4-BE49-F238E27FC236}">
              <a16:creationId xmlns:a16="http://schemas.microsoft.com/office/drawing/2014/main" id="{36658892-E0AE-4CEB-9183-497898C030BA}"/>
            </a:ext>
          </a:extLst>
        </xdr:cNvPr>
        <xdr:cNvPicPr>
          <a:picLocks noChangeAspect="1"/>
        </xdr:cNvPicPr>
      </xdr:nvPicPr>
      <xdr:blipFill>
        <a:blip xmlns:r="http://schemas.openxmlformats.org/officeDocument/2006/relationships" r:embed="rId3"/>
        <a:stretch>
          <a:fillRect/>
        </a:stretch>
      </xdr:blipFill>
      <xdr:spPr>
        <a:xfrm>
          <a:off x="63938150" y="8963025"/>
          <a:ext cx="2289175" cy="1058870"/>
        </a:xfrm>
        <a:prstGeom prst="rect">
          <a:avLst/>
        </a:prstGeom>
      </xdr:spPr>
    </xdr:pic>
    <xdr:clientData/>
  </xdr:oneCellAnchor>
  <xdr:oneCellAnchor>
    <xdr:from>
      <xdr:col>47</xdr:col>
      <xdr:colOff>346075</xdr:colOff>
      <xdr:row>51</xdr:row>
      <xdr:rowOff>82550</xdr:rowOff>
    </xdr:from>
    <xdr:ext cx="1962150" cy="958850"/>
    <xdr:pic>
      <xdr:nvPicPr>
        <xdr:cNvPr id="5" name="Image 4">
          <a:extLst>
            <a:ext uri="{FF2B5EF4-FFF2-40B4-BE49-F238E27FC236}">
              <a16:creationId xmlns:a16="http://schemas.microsoft.com/office/drawing/2014/main" id="{26707AE1-5625-457B-8C47-676B1F4CCA53}"/>
            </a:ext>
          </a:extLst>
        </xdr:cNvPr>
        <xdr:cNvPicPr>
          <a:picLocks noChangeAspect="1"/>
        </xdr:cNvPicPr>
      </xdr:nvPicPr>
      <xdr:blipFill>
        <a:blip xmlns:r="http://schemas.openxmlformats.org/officeDocument/2006/relationships" r:embed="rId4"/>
        <a:stretch>
          <a:fillRect/>
        </a:stretch>
      </xdr:blipFill>
      <xdr:spPr>
        <a:xfrm>
          <a:off x="63963550" y="12712700"/>
          <a:ext cx="1962150" cy="958850"/>
        </a:xfrm>
        <a:prstGeom prst="rect">
          <a:avLst/>
        </a:prstGeom>
      </xdr:spPr>
    </xdr:pic>
    <xdr:clientData/>
  </xdr:oneCellAnchor>
  <xdr:oneCellAnchor>
    <xdr:from>
      <xdr:col>48</xdr:col>
      <xdr:colOff>247650</xdr:colOff>
      <xdr:row>62</xdr:row>
      <xdr:rowOff>180975</xdr:rowOff>
    </xdr:from>
    <xdr:ext cx="1057275" cy="1120810"/>
    <xdr:pic>
      <xdr:nvPicPr>
        <xdr:cNvPr id="6" name="Image 5">
          <a:extLst>
            <a:ext uri="{FF2B5EF4-FFF2-40B4-BE49-F238E27FC236}">
              <a16:creationId xmlns:a16="http://schemas.microsoft.com/office/drawing/2014/main" id="{64417E0F-3FCA-4ECB-9B04-3CB160218316}"/>
            </a:ext>
          </a:extLst>
        </xdr:cNvPr>
        <xdr:cNvPicPr>
          <a:picLocks noChangeAspect="1"/>
        </xdr:cNvPicPr>
      </xdr:nvPicPr>
      <xdr:blipFill>
        <a:blip xmlns:r="http://schemas.openxmlformats.org/officeDocument/2006/relationships" r:embed="rId5"/>
        <a:stretch>
          <a:fillRect/>
        </a:stretch>
      </xdr:blipFill>
      <xdr:spPr>
        <a:xfrm>
          <a:off x="64646175" y="15430500"/>
          <a:ext cx="1057275" cy="1120810"/>
        </a:xfrm>
        <a:prstGeom prst="rect">
          <a:avLst/>
        </a:prstGeom>
      </xdr:spPr>
    </xdr:pic>
    <xdr:clientData/>
  </xdr:oneCellAnchor>
  <xdr:oneCellAnchor>
    <xdr:from>
      <xdr:col>48</xdr:col>
      <xdr:colOff>53975</xdr:colOff>
      <xdr:row>79</xdr:row>
      <xdr:rowOff>120650</xdr:rowOff>
    </xdr:from>
    <xdr:ext cx="1971675" cy="1685059"/>
    <xdr:pic>
      <xdr:nvPicPr>
        <xdr:cNvPr id="7" name="Image 6" descr="Man Cook: Medium-Light Skin Tone">
          <a:extLst>
            <a:ext uri="{FF2B5EF4-FFF2-40B4-BE49-F238E27FC236}">
              <a16:creationId xmlns:a16="http://schemas.microsoft.com/office/drawing/2014/main" id="{047ED356-508F-411D-AEA8-BE9AC7E6E73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4452500" y="19418300"/>
          <a:ext cx="1971675" cy="1685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27</xdr:col>
      <xdr:colOff>428625</xdr:colOff>
      <xdr:row>20</xdr:row>
      <xdr:rowOff>9525</xdr:rowOff>
    </xdr:from>
    <xdr:ext cx="2223949" cy="1028700"/>
    <xdr:pic>
      <xdr:nvPicPr>
        <xdr:cNvPr id="2" name="Image 1">
          <a:extLst>
            <a:ext uri="{FF2B5EF4-FFF2-40B4-BE49-F238E27FC236}">
              <a16:creationId xmlns:a16="http://schemas.microsoft.com/office/drawing/2014/main" id="{34D8A373-568B-4DEB-9E8F-45EE3947314E}"/>
            </a:ext>
          </a:extLst>
        </xdr:cNvPr>
        <xdr:cNvPicPr>
          <a:picLocks noChangeAspect="1"/>
        </xdr:cNvPicPr>
      </xdr:nvPicPr>
      <xdr:blipFill>
        <a:blip xmlns:r="http://schemas.openxmlformats.org/officeDocument/2006/relationships" r:embed="rId1"/>
        <a:stretch>
          <a:fillRect/>
        </a:stretch>
      </xdr:blipFill>
      <xdr:spPr>
        <a:xfrm>
          <a:off x="18345150" y="4752975"/>
          <a:ext cx="2223949" cy="1028700"/>
        </a:xfrm>
        <a:prstGeom prst="rect">
          <a:avLst/>
        </a:prstGeom>
      </xdr:spPr>
    </xdr:pic>
    <xdr:clientData/>
  </xdr:oneCellAnchor>
  <xdr:oneCellAnchor>
    <xdr:from>
      <xdr:col>27</xdr:col>
      <xdr:colOff>466725</xdr:colOff>
      <xdr:row>26</xdr:row>
      <xdr:rowOff>161925</xdr:rowOff>
    </xdr:from>
    <xdr:ext cx="2248026" cy="1098550"/>
    <xdr:pic>
      <xdr:nvPicPr>
        <xdr:cNvPr id="3" name="Image 2">
          <a:extLst>
            <a:ext uri="{FF2B5EF4-FFF2-40B4-BE49-F238E27FC236}">
              <a16:creationId xmlns:a16="http://schemas.microsoft.com/office/drawing/2014/main" id="{FFBFA1D9-4F14-49F6-A91F-C57953560ADF}"/>
            </a:ext>
          </a:extLst>
        </xdr:cNvPr>
        <xdr:cNvPicPr>
          <a:picLocks noChangeAspect="1"/>
        </xdr:cNvPicPr>
      </xdr:nvPicPr>
      <xdr:blipFill>
        <a:blip xmlns:r="http://schemas.openxmlformats.org/officeDocument/2006/relationships" r:embed="rId2"/>
        <a:stretch>
          <a:fillRect/>
        </a:stretch>
      </xdr:blipFill>
      <xdr:spPr>
        <a:xfrm>
          <a:off x="18383250" y="6276975"/>
          <a:ext cx="2248026" cy="1098550"/>
        </a:xfrm>
        <a:prstGeom prst="rect">
          <a:avLst/>
        </a:prstGeom>
      </xdr:spPr>
    </xdr:pic>
    <xdr:clientData/>
  </xdr:oneCellAnchor>
  <xdr:oneCellAnchor>
    <xdr:from>
      <xdr:col>28</xdr:col>
      <xdr:colOff>285750</xdr:colOff>
      <xdr:row>36</xdr:row>
      <xdr:rowOff>190500</xdr:rowOff>
    </xdr:from>
    <xdr:ext cx="1057275" cy="1120810"/>
    <xdr:pic>
      <xdr:nvPicPr>
        <xdr:cNvPr id="4" name="Image 3">
          <a:extLst>
            <a:ext uri="{FF2B5EF4-FFF2-40B4-BE49-F238E27FC236}">
              <a16:creationId xmlns:a16="http://schemas.microsoft.com/office/drawing/2014/main" id="{DA0DDA57-2710-45D7-80DE-8D77A8AF09D5}"/>
            </a:ext>
          </a:extLst>
        </xdr:cNvPr>
        <xdr:cNvPicPr>
          <a:picLocks noChangeAspect="1"/>
        </xdr:cNvPicPr>
      </xdr:nvPicPr>
      <xdr:blipFill>
        <a:blip xmlns:r="http://schemas.openxmlformats.org/officeDocument/2006/relationships" r:embed="rId3"/>
        <a:stretch>
          <a:fillRect/>
        </a:stretch>
      </xdr:blipFill>
      <xdr:spPr>
        <a:xfrm>
          <a:off x="18983325" y="8562975"/>
          <a:ext cx="1057275" cy="112081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23</xdr:col>
      <xdr:colOff>161924</xdr:colOff>
      <xdr:row>246</xdr:row>
      <xdr:rowOff>66675</xdr:rowOff>
    </xdr:from>
    <xdr:to>
      <xdr:col>25</xdr:col>
      <xdr:colOff>2662419</xdr:colOff>
      <xdr:row>252</xdr:row>
      <xdr:rowOff>190500</xdr:rowOff>
    </xdr:to>
    <xdr:pic>
      <xdr:nvPicPr>
        <xdr:cNvPr id="2" name="Image 1">
          <a:extLst>
            <a:ext uri="{FF2B5EF4-FFF2-40B4-BE49-F238E27FC236}">
              <a16:creationId xmlns:a16="http://schemas.microsoft.com/office/drawing/2014/main" id="{08D7F06C-A079-497B-A3E9-A54E1346FC2E}"/>
            </a:ext>
          </a:extLst>
        </xdr:cNvPr>
        <xdr:cNvPicPr>
          <a:picLocks noChangeAspect="1"/>
        </xdr:cNvPicPr>
      </xdr:nvPicPr>
      <xdr:blipFill>
        <a:blip xmlns:r="http://schemas.openxmlformats.org/officeDocument/2006/relationships" r:embed="rId1"/>
        <a:stretch>
          <a:fillRect/>
        </a:stretch>
      </xdr:blipFill>
      <xdr:spPr>
        <a:xfrm>
          <a:off x="14373224" y="59131200"/>
          <a:ext cx="4100695" cy="1552575"/>
        </a:xfrm>
        <a:prstGeom prst="rect">
          <a:avLst/>
        </a:prstGeom>
      </xdr:spPr>
    </xdr:pic>
    <xdr:clientData/>
  </xdr:twoCellAnchor>
  <xdr:twoCellAnchor editAs="oneCell">
    <xdr:from>
      <xdr:col>37</xdr:col>
      <xdr:colOff>219075</xdr:colOff>
      <xdr:row>247</xdr:row>
      <xdr:rowOff>190501</xdr:rowOff>
    </xdr:from>
    <xdr:to>
      <xdr:col>39</xdr:col>
      <xdr:colOff>2047875</xdr:colOff>
      <xdr:row>253</xdr:row>
      <xdr:rowOff>129989</xdr:rowOff>
    </xdr:to>
    <xdr:pic>
      <xdr:nvPicPr>
        <xdr:cNvPr id="3" name="Image 2">
          <a:extLst>
            <a:ext uri="{FF2B5EF4-FFF2-40B4-BE49-F238E27FC236}">
              <a16:creationId xmlns:a16="http://schemas.microsoft.com/office/drawing/2014/main" id="{3DA732D7-5AB2-404F-A84A-B81D0D9F4AE9}"/>
            </a:ext>
          </a:extLst>
        </xdr:cNvPr>
        <xdr:cNvPicPr>
          <a:picLocks noChangeAspect="1"/>
        </xdr:cNvPicPr>
      </xdr:nvPicPr>
      <xdr:blipFill>
        <a:blip xmlns:r="http://schemas.openxmlformats.org/officeDocument/2006/relationships" r:embed="rId2"/>
        <a:stretch>
          <a:fillRect/>
        </a:stretch>
      </xdr:blipFill>
      <xdr:spPr>
        <a:xfrm>
          <a:off x="24669750" y="59493151"/>
          <a:ext cx="3457575" cy="1368238"/>
        </a:xfrm>
        <a:prstGeom prst="rect">
          <a:avLst/>
        </a:prstGeom>
      </xdr:spPr>
    </xdr:pic>
    <xdr:clientData/>
  </xdr:twoCellAnchor>
  <xdr:oneCellAnchor>
    <xdr:from>
      <xdr:col>56</xdr:col>
      <xdr:colOff>320675</xdr:colOff>
      <xdr:row>35</xdr:row>
      <xdr:rowOff>142875</xdr:rowOff>
    </xdr:from>
    <xdr:ext cx="2289175" cy="1058870"/>
    <xdr:pic>
      <xdr:nvPicPr>
        <xdr:cNvPr id="4" name="Image 3">
          <a:extLst>
            <a:ext uri="{FF2B5EF4-FFF2-40B4-BE49-F238E27FC236}">
              <a16:creationId xmlns:a16="http://schemas.microsoft.com/office/drawing/2014/main" id="{14954A22-082C-4229-96B2-611FC7A31570}"/>
            </a:ext>
          </a:extLst>
        </xdr:cNvPr>
        <xdr:cNvPicPr>
          <a:picLocks noChangeAspect="1"/>
        </xdr:cNvPicPr>
      </xdr:nvPicPr>
      <xdr:blipFill>
        <a:blip xmlns:r="http://schemas.openxmlformats.org/officeDocument/2006/relationships" r:embed="rId3"/>
        <a:stretch>
          <a:fillRect/>
        </a:stretch>
      </xdr:blipFill>
      <xdr:spPr>
        <a:xfrm>
          <a:off x="34515425" y="8963025"/>
          <a:ext cx="2289175" cy="1058870"/>
        </a:xfrm>
        <a:prstGeom prst="rect">
          <a:avLst/>
        </a:prstGeom>
      </xdr:spPr>
    </xdr:pic>
    <xdr:clientData/>
  </xdr:oneCellAnchor>
  <xdr:oneCellAnchor>
    <xdr:from>
      <xdr:col>56</xdr:col>
      <xdr:colOff>346075</xdr:colOff>
      <xdr:row>51</xdr:row>
      <xdr:rowOff>82550</xdr:rowOff>
    </xdr:from>
    <xdr:ext cx="1962150" cy="958850"/>
    <xdr:pic>
      <xdr:nvPicPr>
        <xdr:cNvPr id="5" name="Image 4">
          <a:extLst>
            <a:ext uri="{FF2B5EF4-FFF2-40B4-BE49-F238E27FC236}">
              <a16:creationId xmlns:a16="http://schemas.microsoft.com/office/drawing/2014/main" id="{E40A2B9A-840B-4FBB-BE1A-950F401F3535}"/>
            </a:ext>
          </a:extLst>
        </xdr:cNvPr>
        <xdr:cNvPicPr>
          <a:picLocks noChangeAspect="1"/>
        </xdr:cNvPicPr>
      </xdr:nvPicPr>
      <xdr:blipFill>
        <a:blip xmlns:r="http://schemas.openxmlformats.org/officeDocument/2006/relationships" r:embed="rId4"/>
        <a:stretch>
          <a:fillRect/>
        </a:stretch>
      </xdr:blipFill>
      <xdr:spPr>
        <a:xfrm>
          <a:off x="34540825" y="12712700"/>
          <a:ext cx="1962150" cy="958850"/>
        </a:xfrm>
        <a:prstGeom prst="rect">
          <a:avLst/>
        </a:prstGeom>
      </xdr:spPr>
    </xdr:pic>
    <xdr:clientData/>
  </xdr:oneCellAnchor>
  <xdr:oneCellAnchor>
    <xdr:from>
      <xdr:col>57</xdr:col>
      <xdr:colOff>247650</xdr:colOff>
      <xdr:row>62</xdr:row>
      <xdr:rowOff>180975</xdr:rowOff>
    </xdr:from>
    <xdr:ext cx="1057275" cy="1120810"/>
    <xdr:pic>
      <xdr:nvPicPr>
        <xdr:cNvPr id="6" name="Image 5">
          <a:extLst>
            <a:ext uri="{FF2B5EF4-FFF2-40B4-BE49-F238E27FC236}">
              <a16:creationId xmlns:a16="http://schemas.microsoft.com/office/drawing/2014/main" id="{EA47871D-F48D-49AB-A09B-F65EB487EBD3}"/>
            </a:ext>
          </a:extLst>
        </xdr:cNvPr>
        <xdr:cNvPicPr>
          <a:picLocks noChangeAspect="1"/>
        </xdr:cNvPicPr>
      </xdr:nvPicPr>
      <xdr:blipFill>
        <a:blip xmlns:r="http://schemas.openxmlformats.org/officeDocument/2006/relationships" r:embed="rId5"/>
        <a:stretch>
          <a:fillRect/>
        </a:stretch>
      </xdr:blipFill>
      <xdr:spPr>
        <a:xfrm>
          <a:off x="35223450" y="15430500"/>
          <a:ext cx="1057275" cy="1120810"/>
        </a:xfrm>
        <a:prstGeom prst="rect">
          <a:avLst/>
        </a:prstGeom>
      </xdr:spPr>
    </xdr:pic>
    <xdr:clientData/>
  </xdr:oneCellAnchor>
  <xdr:oneCellAnchor>
    <xdr:from>
      <xdr:col>57</xdr:col>
      <xdr:colOff>53975</xdr:colOff>
      <xdr:row>79</xdr:row>
      <xdr:rowOff>120650</xdr:rowOff>
    </xdr:from>
    <xdr:ext cx="1971675" cy="1685059"/>
    <xdr:pic>
      <xdr:nvPicPr>
        <xdr:cNvPr id="7" name="Image 6" descr="Man Cook: Medium-Light Skin Tone">
          <a:extLst>
            <a:ext uri="{FF2B5EF4-FFF2-40B4-BE49-F238E27FC236}">
              <a16:creationId xmlns:a16="http://schemas.microsoft.com/office/drawing/2014/main" id="{783C8E1B-67BA-44DB-968E-6FCFECC497E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029775" y="19418300"/>
          <a:ext cx="1971675" cy="1685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361951</xdr:colOff>
      <xdr:row>11</xdr:row>
      <xdr:rowOff>92074</xdr:rowOff>
    </xdr:from>
    <xdr:ext cx="2590799" cy="3650362"/>
    <xdr:pic>
      <xdr:nvPicPr>
        <xdr:cNvPr id="8" name="Image 7">
          <a:extLst>
            <a:ext uri="{FF2B5EF4-FFF2-40B4-BE49-F238E27FC236}">
              <a16:creationId xmlns:a16="http://schemas.microsoft.com/office/drawing/2014/main" id="{FE3CD382-76C3-4C61-986B-1AA30FDD61C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91151" y="3082924"/>
          <a:ext cx="2590799" cy="365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428625</xdr:colOff>
      <xdr:row>46</xdr:row>
      <xdr:rowOff>95250</xdr:rowOff>
    </xdr:from>
    <xdr:ext cx="2224515" cy="1819275"/>
    <xdr:pic>
      <xdr:nvPicPr>
        <xdr:cNvPr id="9" name="Image 8">
          <a:extLst>
            <a:ext uri="{FF2B5EF4-FFF2-40B4-BE49-F238E27FC236}">
              <a16:creationId xmlns:a16="http://schemas.microsoft.com/office/drawing/2014/main" id="{7662000D-E933-4BB8-9F8F-B7F9E8B77435}"/>
            </a:ext>
          </a:extLst>
        </xdr:cNvPr>
        <xdr:cNvPicPr>
          <a:picLocks noChangeAspect="1"/>
        </xdr:cNvPicPr>
      </xdr:nvPicPr>
      <xdr:blipFill>
        <a:blip xmlns:r="http://schemas.openxmlformats.org/officeDocument/2006/relationships" r:embed="rId8"/>
        <a:stretch>
          <a:fillRect/>
        </a:stretch>
      </xdr:blipFill>
      <xdr:spPr>
        <a:xfrm>
          <a:off x="7019925" y="11534775"/>
          <a:ext cx="2224515" cy="1819275"/>
        </a:xfrm>
        <a:prstGeom prst="rect">
          <a:avLst/>
        </a:prstGeom>
      </xdr:spPr>
    </xdr:pic>
    <xdr:clientData/>
  </xdr:oneCellAnchor>
  <xdr:oneCellAnchor>
    <xdr:from>
      <xdr:col>12</xdr:col>
      <xdr:colOff>819150</xdr:colOff>
      <xdr:row>77</xdr:row>
      <xdr:rowOff>152400</xdr:rowOff>
    </xdr:from>
    <xdr:ext cx="2258196" cy="1295400"/>
    <xdr:pic>
      <xdr:nvPicPr>
        <xdr:cNvPr id="10" name="Image 9">
          <a:extLst>
            <a:ext uri="{FF2B5EF4-FFF2-40B4-BE49-F238E27FC236}">
              <a16:creationId xmlns:a16="http://schemas.microsoft.com/office/drawing/2014/main" id="{668AF87B-1DBA-4F84-8D4F-C55A86961C8C}"/>
            </a:ext>
          </a:extLst>
        </xdr:cNvPr>
        <xdr:cNvPicPr>
          <a:picLocks noChangeAspect="1"/>
        </xdr:cNvPicPr>
      </xdr:nvPicPr>
      <xdr:blipFill>
        <a:blip xmlns:r="http://schemas.openxmlformats.org/officeDocument/2006/relationships" r:embed="rId9"/>
        <a:stretch>
          <a:fillRect/>
        </a:stretch>
      </xdr:blipFill>
      <xdr:spPr>
        <a:xfrm>
          <a:off x="7410450" y="18973800"/>
          <a:ext cx="2258196" cy="1295400"/>
        </a:xfrm>
        <a:prstGeom prst="rect">
          <a:avLst/>
        </a:prstGeom>
      </xdr:spPr>
    </xdr:pic>
    <xdr:clientData/>
  </xdr:oneCellAnchor>
  <xdr:oneCellAnchor>
    <xdr:from>
      <xdr:col>8</xdr:col>
      <xdr:colOff>314325</xdr:colOff>
      <xdr:row>109</xdr:row>
      <xdr:rowOff>133350</xdr:rowOff>
    </xdr:from>
    <xdr:ext cx="3334577" cy="1162050"/>
    <xdr:pic>
      <xdr:nvPicPr>
        <xdr:cNvPr id="11" name="Image 10">
          <a:extLst>
            <a:ext uri="{FF2B5EF4-FFF2-40B4-BE49-F238E27FC236}">
              <a16:creationId xmlns:a16="http://schemas.microsoft.com/office/drawing/2014/main" id="{10DEE232-1B5D-4F83-B85C-F5CB03442154}"/>
            </a:ext>
          </a:extLst>
        </xdr:cNvPr>
        <xdr:cNvPicPr>
          <a:picLocks noChangeAspect="1"/>
        </xdr:cNvPicPr>
      </xdr:nvPicPr>
      <xdr:blipFill>
        <a:blip xmlns:r="http://schemas.openxmlformats.org/officeDocument/2006/relationships" r:embed="rId10"/>
        <a:stretch>
          <a:fillRect/>
        </a:stretch>
      </xdr:blipFill>
      <xdr:spPr>
        <a:xfrm>
          <a:off x="4248150" y="26574750"/>
          <a:ext cx="3334577" cy="1162050"/>
        </a:xfrm>
        <a:prstGeom prst="rect">
          <a:avLst/>
        </a:prstGeom>
      </xdr:spPr>
    </xdr:pic>
    <xdr:clientData/>
  </xdr:oneCellAnchor>
  <xdr:oneCellAnchor>
    <xdr:from>
      <xdr:col>8</xdr:col>
      <xdr:colOff>279400</xdr:colOff>
      <xdr:row>143</xdr:row>
      <xdr:rowOff>50800</xdr:rowOff>
    </xdr:from>
    <xdr:ext cx="3124200" cy="1416789"/>
    <xdr:pic>
      <xdr:nvPicPr>
        <xdr:cNvPr id="12" name="Image 11">
          <a:extLst>
            <a:ext uri="{FF2B5EF4-FFF2-40B4-BE49-F238E27FC236}">
              <a16:creationId xmlns:a16="http://schemas.microsoft.com/office/drawing/2014/main" id="{FD7D7BDA-0213-4739-AADA-54CB6FAC75CE}"/>
            </a:ext>
          </a:extLst>
        </xdr:cNvPr>
        <xdr:cNvPicPr>
          <a:picLocks noChangeAspect="1"/>
        </xdr:cNvPicPr>
      </xdr:nvPicPr>
      <xdr:blipFill>
        <a:blip xmlns:r="http://schemas.openxmlformats.org/officeDocument/2006/relationships" r:embed="rId11"/>
        <a:stretch>
          <a:fillRect/>
        </a:stretch>
      </xdr:blipFill>
      <xdr:spPr>
        <a:xfrm>
          <a:off x="4213225" y="34588450"/>
          <a:ext cx="3124200" cy="1416789"/>
        </a:xfrm>
        <a:prstGeom prst="rect">
          <a:avLst/>
        </a:prstGeom>
      </xdr:spPr>
    </xdr:pic>
    <xdr:clientData/>
  </xdr:oneCellAnchor>
  <xdr:oneCellAnchor>
    <xdr:from>
      <xdr:col>24</xdr:col>
      <xdr:colOff>428625</xdr:colOff>
      <xdr:row>78</xdr:row>
      <xdr:rowOff>95250</xdr:rowOff>
    </xdr:from>
    <xdr:ext cx="2224515" cy="1819275"/>
    <xdr:pic>
      <xdr:nvPicPr>
        <xdr:cNvPr id="13" name="Image 12">
          <a:extLst>
            <a:ext uri="{FF2B5EF4-FFF2-40B4-BE49-F238E27FC236}">
              <a16:creationId xmlns:a16="http://schemas.microsoft.com/office/drawing/2014/main" id="{35303E55-DAD8-450A-9F8D-603CC90B8E55}"/>
            </a:ext>
          </a:extLst>
        </xdr:cNvPr>
        <xdr:cNvPicPr>
          <a:picLocks noChangeAspect="1"/>
        </xdr:cNvPicPr>
      </xdr:nvPicPr>
      <xdr:blipFill>
        <a:blip xmlns:r="http://schemas.openxmlformats.org/officeDocument/2006/relationships" r:embed="rId8"/>
        <a:stretch>
          <a:fillRect/>
        </a:stretch>
      </xdr:blipFill>
      <xdr:spPr>
        <a:xfrm>
          <a:off x="15344775" y="19154775"/>
          <a:ext cx="2224515" cy="181927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51</xdr:col>
      <xdr:colOff>139700</xdr:colOff>
      <xdr:row>29</xdr:row>
      <xdr:rowOff>66675</xdr:rowOff>
    </xdr:from>
    <xdr:ext cx="2223949" cy="1028700"/>
    <xdr:pic>
      <xdr:nvPicPr>
        <xdr:cNvPr id="2" name="Image 1">
          <a:extLst>
            <a:ext uri="{FF2B5EF4-FFF2-40B4-BE49-F238E27FC236}">
              <a16:creationId xmlns:a16="http://schemas.microsoft.com/office/drawing/2014/main" id="{A5C7D0D8-09A4-4A9B-8781-3489E25C13CD}"/>
            </a:ext>
          </a:extLst>
        </xdr:cNvPr>
        <xdr:cNvPicPr>
          <a:picLocks noChangeAspect="1"/>
        </xdr:cNvPicPr>
      </xdr:nvPicPr>
      <xdr:blipFill>
        <a:blip xmlns:r="http://schemas.openxmlformats.org/officeDocument/2006/relationships" r:embed="rId1"/>
        <a:stretch>
          <a:fillRect/>
        </a:stretch>
      </xdr:blipFill>
      <xdr:spPr>
        <a:xfrm>
          <a:off x="42049700" y="7429500"/>
          <a:ext cx="2223949" cy="1028700"/>
        </a:xfrm>
        <a:prstGeom prst="rect">
          <a:avLst/>
        </a:prstGeom>
      </xdr:spPr>
    </xdr:pic>
    <xdr:clientData/>
  </xdr:oneCellAnchor>
  <xdr:oneCellAnchor>
    <xdr:from>
      <xdr:col>51</xdr:col>
      <xdr:colOff>365125</xdr:colOff>
      <xdr:row>41</xdr:row>
      <xdr:rowOff>44450</xdr:rowOff>
    </xdr:from>
    <xdr:ext cx="2248026" cy="1098550"/>
    <xdr:pic>
      <xdr:nvPicPr>
        <xdr:cNvPr id="3" name="Image 2">
          <a:extLst>
            <a:ext uri="{FF2B5EF4-FFF2-40B4-BE49-F238E27FC236}">
              <a16:creationId xmlns:a16="http://schemas.microsoft.com/office/drawing/2014/main" id="{97346129-FCFC-4A7C-A6E7-BF6953D489F8}"/>
            </a:ext>
          </a:extLst>
        </xdr:cNvPr>
        <xdr:cNvPicPr>
          <a:picLocks noChangeAspect="1"/>
        </xdr:cNvPicPr>
      </xdr:nvPicPr>
      <xdr:blipFill>
        <a:blip xmlns:r="http://schemas.openxmlformats.org/officeDocument/2006/relationships" r:embed="rId2"/>
        <a:stretch>
          <a:fillRect/>
        </a:stretch>
      </xdr:blipFill>
      <xdr:spPr>
        <a:xfrm>
          <a:off x="42275125" y="10150475"/>
          <a:ext cx="2248026" cy="1098550"/>
        </a:xfrm>
        <a:prstGeom prst="rect">
          <a:avLst/>
        </a:prstGeom>
      </xdr:spPr>
    </xdr:pic>
    <xdr:clientData/>
  </xdr:oneCellAnchor>
  <xdr:oneCellAnchor>
    <xdr:from>
      <xdr:col>52</xdr:col>
      <xdr:colOff>142875</xdr:colOff>
      <xdr:row>52</xdr:row>
      <xdr:rowOff>209550</xdr:rowOff>
    </xdr:from>
    <xdr:ext cx="1057275" cy="1120810"/>
    <xdr:pic>
      <xdr:nvPicPr>
        <xdr:cNvPr id="4" name="Image 3">
          <a:extLst>
            <a:ext uri="{FF2B5EF4-FFF2-40B4-BE49-F238E27FC236}">
              <a16:creationId xmlns:a16="http://schemas.microsoft.com/office/drawing/2014/main" id="{DF6C7CBB-F17F-454C-B799-1AFBBB995D8B}"/>
            </a:ext>
          </a:extLst>
        </xdr:cNvPr>
        <xdr:cNvPicPr>
          <a:picLocks noChangeAspect="1"/>
        </xdr:cNvPicPr>
      </xdr:nvPicPr>
      <xdr:blipFill>
        <a:blip xmlns:r="http://schemas.openxmlformats.org/officeDocument/2006/relationships" r:embed="rId3"/>
        <a:stretch>
          <a:fillRect/>
        </a:stretch>
      </xdr:blipFill>
      <xdr:spPr>
        <a:xfrm>
          <a:off x="43167300" y="12830175"/>
          <a:ext cx="1057275" cy="1120810"/>
        </a:xfrm>
        <a:prstGeom prst="rect">
          <a:avLst/>
        </a:prstGeom>
      </xdr:spPr>
    </xdr:pic>
    <xdr:clientData/>
  </xdr:oneCellAnchor>
  <xdr:oneCellAnchor>
    <xdr:from>
      <xdr:col>52</xdr:col>
      <xdr:colOff>158751</xdr:colOff>
      <xdr:row>76</xdr:row>
      <xdr:rowOff>15876</xdr:rowOff>
    </xdr:from>
    <xdr:ext cx="1574800" cy="1345876"/>
    <xdr:pic>
      <xdr:nvPicPr>
        <xdr:cNvPr id="5" name="Image 4" descr="Man Cook: Medium-Light Skin Tone">
          <a:extLst>
            <a:ext uri="{FF2B5EF4-FFF2-40B4-BE49-F238E27FC236}">
              <a16:creationId xmlns:a16="http://schemas.microsoft.com/office/drawing/2014/main" id="{E14CE11D-02B4-4C16-A7E3-319387041C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183176" y="18122901"/>
          <a:ext cx="1574800" cy="13458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85725</xdr:colOff>
      <xdr:row>23</xdr:row>
      <xdr:rowOff>57150</xdr:rowOff>
    </xdr:from>
    <xdr:ext cx="3228975" cy="2640752"/>
    <xdr:pic>
      <xdr:nvPicPr>
        <xdr:cNvPr id="6" name="Image 5">
          <a:extLst>
            <a:ext uri="{FF2B5EF4-FFF2-40B4-BE49-F238E27FC236}">
              <a16:creationId xmlns:a16="http://schemas.microsoft.com/office/drawing/2014/main" id="{61BED40C-8703-433A-90B9-79411B9C4A25}"/>
            </a:ext>
          </a:extLst>
        </xdr:cNvPr>
        <xdr:cNvPicPr>
          <a:picLocks noChangeAspect="1"/>
        </xdr:cNvPicPr>
      </xdr:nvPicPr>
      <xdr:blipFill>
        <a:blip xmlns:r="http://schemas.openxmlformats.org/officeDocument/2006/relationships" r:embed="rId5"/>
        <a:stretch>
          <a:fillRect/>
        </a:stretch>
      </xdr:blipFill>
      <xdr:spPr>
        <a:xfrm>
          <a:off x="10706100" y="6048375"/>
          <a:ext cx="3228975" cy="2640752"/>
        </a:xfrm>
        <a:prstGeom prst="rect">
          <a:avLst/>
        </a:prstGeom>
      </xdr:spPr>
    </xdr:pic>
    <xdr:clientData/>
  </xdr:oneCellAnchor>
  <xdr:oneCellAnchor>
    <xdr:from>
      <xdr:col>16</xdr:col>
      <xdr:colOff>704850</xdr:colOff>
      <xdr:row>46</xdr:row>
      <xdr:rowOff>219075</xdr:rowOff>
    </xdr:from>
    <xdr:ext cx="2238375" cy="1284029"/>
    <xdr:pic>
      <xdr:nvPicPr>
        <xdr:cNvPr id="7" name="Image 6">
          <a:extLst>
            <a:ext uri="{FF2B5EF4-FFF2-40B4-BE49-F238E27FC236}">
              <a16:creationId xmlns:a16="http://schemas.microsoft.com/office/drawing/2014/main" id="{7C801632-3349-4728-9E21-E11160EC4A22}"/>
            </a:ext>
          </a:extLst>
        </xdr:cNvPr>
        <xdr:cNvPicPr>
          <a:picLocks noChangeAspect="1"/>
        </xdr:cNvPicPr>
      </xdr:nvPicPr>
      <xdr:blipFill>
        <a:blip xmlns:r="http://schemas.openxmlformats.org/officeDocument/2006/relationships" r:embed="rId6"/>
        <a:stretch>
          <a:fillRect/>
        </a:stretch>
      </xdr:blipFill>
      <xdr:spPr>
        <a:xfrm>
          <a:off x="12039600" y="11468100"/>
          <a:ext cx="2238375" cy="1284029"/>
        </a:xfrm>
        <a:prstGeom prst="rect">
          <a:avLst/>
        </a:prstGeom>
      </xdr:spPr>
    </xdr:pic>
    <xdr:clientData/>
  </xdr:oneCellAnchor>
  <xdr:oneCellAnchor>
    <xdr:from>
      <xdr:col>14</xdr:col>
      <xdr:colOff>819150</xdr:colOff>
      <xdr:row>65</xdr:row>
      <xdr:rowOff>47625</xdr:rowOff>
    </xdr:from>
    <xdr:ext cx="2514599" cy="876300"/>
    <xdr:pic>
      <xdr:nvPicPr>
        <xdr:cNvPr id="8" name="Image 7">
          <a:extLst>
            <a:ext uri="{FF2B5EF4-FFF2-40B4-BE49-F238E27FC236}">
              <a16:creationId xmlns:a16="http://schemas.microsoft.com/office/drawing/2014/main" id="{9E44624E-780E-4753-B0AF-41FC04938D45}"/>
            </a:ext>
          </a:extLst>
        </xdr:cNvPr>
        <xdr:cNvPicPr>
          <a:picLocks noChangeAspect="1"/>
        </xdr:cNvPicPr>
      </xdr:nvPicPr>
      <xdr:blipFill>
        <a:blip xmlns:r="http://schemas.openxmlformats.org/officeDocument/2006/relationships" r:embed="rId7"/>
        <a:stretch>
          <a:fillRect/>
        </a:stretch>
      </xdr:blipFill>
      <xdr:spPr>
        <a:xfrm>
          <a:off x="10591800" y="15640050"/>
          <a:ext cx="2514599" cy="876300"/>
        </a:xfrm>
        <a:prstGeom prst="rect">
          <a:avLst/>
        </a:prstGeom>
      </xdr:spPr>
    </xdr:pic>
    <xdr:clientData/>
  </xdr:oneCellAnchor>
  <xdr:oneCellAnchor>
    <xdr:from>
      <xdr:col>14</xdr:col>
      <xdr:colOff>9525</xdr:colOff>
      <xdr:row>83</xdr:row>
      <xdr:rowOff>57150</xdr:rowOff>
    </xdr:from>
    <xdr:ext cx="3360614" cy="1524000"/>
    <xdr:pic>
      <xdr:nvPicPr>
        <xdr:cNvPr id="9" name="Image 8">
          <a:extLst>
            <a:ext uri="{FF2B5EF4-FFF2-40B4-BE49-F238E27FC236}">
              <a16:creationId xmlns:a16="http://schemas.microsoft.com/office/drawing/2014/main" id="{E99B284E-42A9-4A64-B684-06E3CC9E6A21}"/>
            </a:ext>
          </a:extLst>
        </xdr:cNvPr>
        <xdr:cNvPicPr>
          <a:picLocks noChangeAspect="1"/>
        </xdr:cNvPicPr>
      </xdr:nvPicPr>
      <xdr:blipFill>
        <a:blip xmlns:r="http://schemas.openxmlformats.org/officeDocument/2006/relationships" r:embed="rId8"/>
        <a:stretch>
          <a:fillRect/>
        </a:stretch>
      </xdr:blipFill>
      <xdr:spPr>
        <a:xfrm>
          <a:off x="9782175" y="19764375"/>
          <a:ext cx="3360614" cy="1524000"/>
        </a:xfrm>
        <a:prstGeom prst="rect">
          <a:avLst/>
        </a:prstGeom>
      </xdr:spPr>
    </xdr:pic>
    <xdr:clientData/>
  </xdr:oneCellAnchor>
  <xdr:oneCellAnchor>
    <xdr:from>
      <xdr:col>27</xdr:col>
      <xdr:colOff>400050</xdr:colOff>
      <xdr:row>120</xdr:row>
      <xdr:rowOff>85725</xdr:rowOff>
    </xdr:from>
    <xdr:ext cx="3330950" cy="2724150"/>
    <xdr:pic>
      <xdr:nvPicPr>
        <xdr:cNvPr id="10" name="Image 9">
          <a:extLst>
            <a:ext uri="{FF2B5EF4-FFF2-40B4-BE49-F238E27FC236}">
              <a16:creationId xmlns:a16="http://schemas.microsoft.com/office/drawing/2014/main" id="{2F3D5DC3-DD44-44C0-A13E-9336EE7BB2E8}"/>
            </a:ext>
          </a:extLst>
        </xdr:cNvPr>
        <xdr:cNvPicPr>
          <a:picLocks noChangeAspect="1"/>
        </xdr:cNvPicPr>
      </xdr:nvPicPr>
      <xdr:blipFill>
        <a:blip xmlns:r="http://schemas.openxmlformats.org/officeDocument/2006/relationships" r:embed="rId5"/>
        <a:stretch>
          <a:fillRect/>
        </a:stretch>
      </xdr:blipFill>
      <xdr:spPr>
        <a:xfrm>
          <a:off x="19002375" y="28251150"/>
          <a:ext cx="3330950" cy="2724150"/>
        </a:xfrm>
        <a:prstGeom prst="rect">
          <a:avLst/>
        </a:prstGeom>
      </xdr:spPr>
    </xdr:pic>
    <xdr:clientData/>
  </xdr:oneCellAnchor>
  <xdr:oneCellAnchor>
    <xdr:from>
      <xdr:col>27</xdr:col>
      <xdr:colOff>447675</xdr:colOff>
      <xdr:row>158</xdr:row>
      <xdr:rowOff>57150</xdr:rowOff>
    </xdr:from>
    <xdr:ext cx="2514599" cy="876300"/>
    <xdr:pic>
      <xdr:nvPicPr>
        <xdr:cNvPr id="11" name="Image 10">
          <a:extLst>
            <a:ext uri="{FF2B5EF4-FFF2-40B4-BE49-F238E27FC236}">
              <a16:creationId xmlns:a16="http://schemas.microsoft.com/office/drawing/2014/main" id="{D9710241-51F3-43A5-925B-A6926DAEED79}"/>
            </a:ext>
          </a:extLst>
        </xdr:cNvPr>
        <xdr:cNvPicPr>
          <a:picLocks noChangeAspect="1"/>
        </xdr:cNvPicPr>
      </xdr:nvPicPr>
      <xdr:blipFill>
        <a:blip xmlns:r="http://schemas.openxmlformats.org/officeDocument/2006/relationships" r:embed="rId7"/>
        <a:stretch>
          <a:fillRect/>
        </a:stretch>
      </xdr:blipFill>
      <xdr:spPr>
        <a:xfrm>
          <a:off x="19050000" y="36909375"/>
          <a:ext cx="2514599" cy="876300"/>
        </a:xfrm>
        <a:prstGeom prst="rect">
          <a:avLst/>
        </a:prstGeom>
      </xdr:spPr>
    </xdr:pic>
    <xdr:clientData/>
  </xdr:oneCellAnchor>
  <xdr:oneCellAnchor>
    <xdr:from>
      <xdr:col>27</xdr:col>
      <xdr:colOff>257175</xdr:colOff>
      <xdr:row>188</xdr:row>
      <xdr:rowOff>19050</xdr:rowOff>
    </xdr:from>
    <xdr:ext cx="3360614" cy="1524000"/>
    <xdr:pic>
      <xdr:nvPicPr>
        <xdr:cNvPr id="12" name="Image 11">
          <a:extLst>
            <a:ext uri="{FF2B5EF4-FFF2-40B4-BE49-F238E27FC236}">
              <a16:creationId xmlns:a16="http://schemas.microsoft.com/office/drawing/2014/main" id="{8DF6E082-69F5-4D86-B228-805BCD311556}"/>
            </a:ext>
          </a:extLst>
        </xdr:cNvPr>
        <xdr:cNvPicPr>
          <a:picLocks noChangeAspect="1"/>
        </xdr:cNvPicPr>
      </xdr:nvPicPr>
      <xdr:blipFill>
        <a:blip xmlns:r="http://schemas.openxmlformats.org/officeDocument/2006/relationships" r:embed="rId8"/>
        <a:stretch>
          <a:fillRect/>
        </a:stretch>
      </xdr:blipFill>
      <xdr:spPr>
        <a:xfrm>
          <a:off x="18859500" y="43729275"/>
          <a:ext cx="3360614" cy="1524000"/>
        </a:xfrm>
        <a:prstGeom prst="rect">
          <a:avLst/>
        </a:prstGeom>
      </xdr:spPr>
    </xdr:pic>
    <xdr:clientData/>
  </xdr:oneCellAnchor>
  <xdr:oneCellAnchor>
    <xdr:from>
      <xdr:col>27</xdr:col>
      <xdr:colOff>447675</xdr:colOff>
      <xdr:row>158</xdr:row>
      <xdr:rowOff>57150</xdr:rowOff>
    </xdr:from>
    <xdr:ext cx="2514599" cy="876300"/>
    <xdr:pic>
      <xdr:nvPicPr>
        <xdr:cNvPr id="13" name="Image 12">
          <a:extLst>
            <a:ext uri="{FF2B5EF4-FFF2-40B4-BE49-F238E27FC236}">
              <a16:creationId xmlns:a16="http://schemas.microsoft.com/office/drawing/2014/main" id="{63F435D9-5676-430B-8E9B-B06E2F798343}"/>
            </a:ext>
          </a:extLst>
        </xdr:cNvPr>
        <xdr:cNvPicPr>
          <a:picLocks noChangeAspect="1"/>
        </xdr:cNvPicPr>
      </xdr:nvPicPr>
      <xdr:blipFill>
        <a:blip xmlns:r="http://schemas.openxmlformats.org/officeDocument/2006/relationships" r:embed="rId7"/>
        <a:stretch>
          <a:fillRect/>
        </a:stretch>
      </xdr:blipFill>
      <xdr:spPr>
        <a:xfrm>
          <a:off x="19050000" y="36909375"/>
          <a:ext cx="2514599" cy="876300"/>
        </a:xfrm>
        <a:prstGeom prst="rect">
          <a:avLst/>
        </a:prstGeom>
      </xdr:spPr>
    </xdr:pic>
    <xdr:clientData/>
  </xdr:one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connectionId="3" xr16:uid="{CD0B0530-A2C1-4FBF-9171-FDADA8A55B4E}" autoFormatId="16" applyNumberFormats="0" applyBorderFormats="0" applyFontFormats="0" applyPatternFormats="0" applyAlignmentFormats="0" applyWidthHeightFormats="0">
  <queryTableRefresh nextId="2">
    <queryTableFields count="1">
      <queryTableField id="1" name="Name" tableColumnId="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49C362E-F27D-461E-9C99-274F6A50DD6E}" name="ff_fiche_cadre_24_02_2025_xlsx" displayName="ff_fiche_cadre_24_02_2025_xlsx" ref="A1:A30" tableType="queryTable" totalsRowShown="0">
  <autoFilter ref="A1:A30" xr:uid="{649C362E-F27D-461E-9C99-274F6A50DD6E}"/>
  <tableColumns count="1">
    <tableColumn id="1" xr3:uid="{D0EDBDE2-C68B-4444-972F-10F59689746F}" uniqueName="1" name="Name" queryTableFieldId="1" dataDxfId="37"/>
  </tableColumns>
  <tableStyleInfo name="TableStyleMedium7"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fr.maisfontes.com/aktiv-grotesk-w01.police" TargetMode="External"/><Relationship Id="rId13" Type="http://schemas.openxmlformats.org/officeDocument/2006/relationships/hyperlink" Target="https://www.youtube.com/watch?app=desktop&amp;v=Yuy1jisXErY" TargetMode="External"/><Relationship Id="rId18" Type="http://schemas.openxmlformats.org/officeDocument/2006/relationships/hyperlink" Target="https://www.bonbache.fr/syntheses-graphiques-excel-avec-les-emoticones-499.html" TargetMode="External"/><Relationship Id="rId3" Type="http://schemas.openxmlformats.org/officeDocument/2006/relationships/hyperlink" Target="https://kulturegeek.fr/news-224456/microsoft-police-voudriez-remplacer-calibri" TargetMode="External"/><Relationship Id="rId21" Type="http://schemas.openxmlformats.org/officeDocument/2006/relationships/hyperlink" Target="https://savour.eu/portfolio/pifometrie/" TargetMode="Externa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12" Type="http://schemas.openxmlformats.org/officeDocument/2006/relationships/hyperlink" Target="https://fr.vecteezy.com/video/5480445-appuyer-sur-la-touche-entree-sur-le-clavier-d-un-ordinateur-de-bureau" TargetMode="External"/><Relationship Id="rId17" Type="http://schemas.openxmlformats.org/officeDocument/2006/relationships/hyperlink" Target="https://fr.extendoffice.com/documents/excel/4027-excel-increase-letter-by-one.html" TargetMode="External"/><Relationship Id="rId2" Type="http://schemas.openxmlformats.org/officeDocument/2006/relationships/hyperlink" Target="https://fr.wikipedia.org/wiki/Calibri" TargetMode="External"/><Relationship Id="rId16" Type="http://schemas.openxmlformats.org/officeDocument/2006/relationships/hyperlink" Target="https://excel-exercice.com/comment-faire-une-liste-alphabetique-automatique/" TargetMode="External"/><Relationship Id="rId20" Type="http://schemas.openxmlformats.org/officeDocument/2006/relationships/hyperlink" Target="https://fonts.google.com/icons?icon.size=24&amp;icon.color=%23e8eaed"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savour.eu/portfolio/pifometrie/" TargetMode="External"/><Relationship Id="rId5" Type="http://schemas.openxmlformats.org/officeDocument/2006/relationships/hyperlink" Target="https://laruche.wizbii.com/17703-meilleure-police-ecriture-cv" TargetMode="External"/><Relationship Id="rId15" Type="http://schemas.openxmlformats.org/officeDocument/2006/relationships/hyperlink" Target="https://cellulexcel.blogspot.com/p/blog-page_16.html" TargetMode="External"/><Relationship Id="rId23" Type="http://schemas.openxmlformats.org/officeDocument/2006/relationships/drawing" Target="../drawings/drawing1.xml"/><Relationship Id="rId10" Type="http://schemas.openxmlformats.org/officeDocument/2006/relationships/hyperlink" Target="https://www.automateexcel.com/fr/how-to/que-signifient-les-symboles-etc-dans-les-formules-excel-et-google-sheets/" TargetMode="External"/><Relationship Id="rId19" Type="http://schemas.openxmlformats.org/officeDocument/2006/relationships/hyperlink" Target="https://www.google.com/search?client=firefox-b-d&amp;q=Mondial+de+la+Pifom%C3%A9trie" TargetMode="Externa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www.youtube.com/watch?v=FZwdUZUwnuI" TargetMode="External"/><Relationship Id="rId22"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s://fr.wikipedia.org/wiki/Portail:Alimentation_et_gastronomie"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fr.wikipedia.org/wiki/Portail:Alimentation_et_gastronomie" TargetMode="External"/><Relationship Id="rId1" Type="http://schemas.openxmlformats.org/officeDocument/2006/relationships/hyperlink" Target="https://fr.wikipedia.org/wiki/Portail:Alimentation_et_gastronomie"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fr.wikipedia.org/wiki/Portail:Alimentation_et_gastronomie" TargetMode="External"/><Relationship Id="rId1" Type="http://schemas.openxmlformats.org/officeDocument/2006/relationships/hyperlink" Target="https://support.microsoft.com/fr-fr/office/masquer-ou-afficher-des-lignes-ou-des-colonnes-659c2cad-802e-44ee-a614-dde8443579f8"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hyperlink" Target="https://support.microsoft.com/fr-fr/office/masquer-ou-afficher-des-lignes-ou-des-colonnes-659c2cad-802e-44ee-a614-dde8443579f8"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hyperlink" Target="https://www.youtube.com/shorts/fBWGlwtdljc" TargetMode="External"/><Relationship Id="rId2" Type="http://schemas.openxmlformats.org/officeDocument/2006/relationships/hyperlink" Target="https://www.youtube.com/watch?v=aZ-SY0ORaoA" TargetMode="External"/><Relationship Id="rId1" Type="http://schemas.openxmlformats.org/officeDocument/2006/relationships/hyperlink" Target="https://www.youtube.com/watch?v=Lozx5O243Do" TargetMode="External"/><Relationship Id="rId6" Type="http://schemas.openxmlformats.org/officeDocument/2006/relationships/hyperlink" Target="https://chatgpt.com/share/67b0cbdb-19d8-8007-823f-c64157ad99cf" TargetMode="External"/><Relationship Id="rId5" Type="http://schemas.openxmlformats.org/officeDocument/2006/relationships/hyperlink" Target="https://youtu.be/wn3uinXeO-Y" TargetMode="External"/><Relationship Id="rId4" Type="http://schemas.openxmlformats.org/officeDocument/2006/relationships/hyperlink" Target="https://www.youtube.com/watch?v=Q_NLy_NQ86M&amp;list=PL_YIPTyDwH029le6-8T91wPfpqGH-iIIU"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editions-bpi.fr/produit/60/9782857084242/La%20cuisine%20de%20collectivit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amazon.fr/Fiches-techniques-cuisine-Annette-Domergues/dp/B0014KUK0A/ref=sr_1_4?s=books&amp;ie=UTF8&amp;qid=1516880530&amp;sr=1-4" TargetMode="External"/><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5" Type="http://schemas.openxmlformats.org/officeDocument/2006/relationships/hyperlink" Target="https://devenirpatissier.fr/vocabulaire-professionnel/"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8" Type="http://schemas.openxmlformats.org/officeDocument/2006/relationships/hyperlink" Target="https://support.microsoft.com/fr-fr/office/vid%C3%A9o-cr%C3%A9er-des-noms-de-fichiers-accessibles-4e73d73a-aedc-47af-88e4-8f2375a69fad" TargetMode="External"/><Relationship Id="rId3" Type="http://schemas.openxmlformats.org/officeDocument/2006/relationships/hyperlink" Target="https://temps-action.com/classer-ses-documents-sur-ordinateur" TargetMode="External"/><Relationship Id="rId7" Type="http://schemas.openxmlformats.org/officeDocument/2006/relationships/hyperlink" Target="https://doranum.fr/stockage-archivage/comment-nommer-fichiers_10_13143_wgqw-aa59/" TargetMode="External"/><Relationship Id="rId12" Type="http://schemas.openxmlformats.org/officeDocument/2006/relationships/hyperlink" Target="https://www.istockphoto.com/fr/photos/%C3%A9pices" TargetMode="External"/><Relationship Id="rId2" Type="http://schemas.openxmlformats.org/officeDocument/2006/relationships/hyperlink" Target="https://www.youtube.com/watch?v=pgDqto-tZ9I" TargetMode="External"/><Relationship Id="rId1" Type="http://schemas.openxmlformats.org/officeDocument/2006/relationships/hyperlink" Target="https://www.3mfrance.fr/3M/fr_FR/post-it-notes/ideas/collaborate/" TargetMode="External"/><Relationship Id="rId6" Type="http://schemas.openxmlformats.org/officeDocument/2006/relationships/hyperlink" Target="https://www.youtube.com/watch?v=qNvSfomZR2o" TargetMode="External"/><Relationship Id="rId11" Type="http://schemas.openxmlformats.org/officeDocument/2006/relationships/hyperlink" Target="https://www.youtube.com/watch?v=qUvSEkBJMvI" TargetMode="External"/><Relationship Id="rId5" Type="http://schemas.openxmlformats.org/officeDocument/2006/relationships/hyperlink" Target="https://www.youtube.com/watch?v=kRblx2K-sWA" TargetMode="External"/><Relationship Id="rId10" Type="http://schemas.openxmlformats.org/officeDocument/2006/relationships/hyperlink" Target="https://www.youtube.com/watch?v=IK36nFxOgHY" TargetMode="External"/><Relationship Id="rId4" Type="http://schemas.openxmlformats.org/officeDocument/2006/relationships/hyperlink" Target="https://www.01net.com/astuces/windows-10-15-astuces-pour-maitriser-l-explorateur-de-fichiers-comme-un-pro-2013249.html" TargetMode="External"/><Relationship Id="rId9" Type="http://schemas.openxmlformats.org/officeDocument/2006/relationships/hyperlink" Target="https://www.youtube.com/watch?v=2pN06yNE8lY"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www.redacteur.com/blog/polices-ecriture-a-utiliser/" TargetMode="External"/><Relationship Id="rId13" Type="http://schemas.openxmlformats.org/officeDocument/2006/relationships/hyperlink" Target="https://www.canva.com/fr_fr/decouvrir/association-de-couleur-tendance-exemple/" TargetMode="External"/><Relationship Id="rId3" Type="http://schemas.openxmlformats.org/officeDocument/2006/relationships/hyperlink" Target="https://encycolorpedia.com/html" TargetMode="External"/><Relationship Id="rId7" Type="http://schemas.openxmlformats.org/officeDocument/2006/relationships/hyperlink" Target="https://blog.atalan.fr/grille-contrastes-accessibilite-charte-graphique/" TargetMode="External"/><Relationship Id="rId12" Type="http://schemas.openxmlformats.org/officeDocument/2006/relationships/hyperlink" Target="https://clickup.com/fr-FR/blog/202591/comment-faire-un-code-couleur-dans-excel" TargetMode="External"/><Relationship Id="rId2" Type="http://schemas.openxmlformats.org/officeDocument/2006/relationships/hyperlink" Target="https://encycolorpedia.com/websafe"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www.tanaguru.com/contrastes-couleurs-choisir-combinaisons-accessibles/" TargetMode="External"/><Relationship Id="rId11" Type="http://schemas.openxmlformats.org/officeDocument/2006/relationships/hyperlink" Target="https://excel-downloads.com/forums/forum-excel.7/" TargetMode="External"/><Relationship Id="rId5" Type="http://schemas.openxmlformats.org/officeDocument/2006/relationships/hyperlink" Target="https://encycolorpedia.com/paints" TargetMode="External"/><Relationship Id="rId10" Type="http://schemas.openxmlformats.org/officeDocument/2006/relationships/hyperlink" Target="https://excel-pratique.com/fr/vba/liste-couleurs-rgb.php" TargetMode="External"/><Relationship Id="rId4" Type="http://schemas.openxmlformats.org/officeDocument/2006/relationships/hyperlink" Target="https://encycolorpedia.com/named" TargetMode="External"/><Relationship Id="rId9" Type="http://schemas.openxmlformats.org/officeDocument/2006/relationships/hyperlink" Target="https://www.iloveimg.com/fr" TargetMode="External"/><Relationship Id="rId14"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cuisine-centrale17.fr/" TargetMode="External"/><Relationship Id="rId1" Type="http://schemas.openxmlformats.org/officeDocument/2006/relationships/hyperlink" Target="https://www.excel-pratique.com/fr/fonctions/joindre-texte"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hyperlink" Target="http://www.uprt.fr/detail.php?id=6&amp;titre=plan-du-site" TargetMode="External"/><Relationship Id="rId13" Type="http://schemas.openxmlformats.org/officeDocument/2006/relationships/hyperlink" Target="https://cuisine-centrale17.fr/" TargetMode="External"/><Relationship Id="rId3" Type="http://schemas.openxmlformats.org/officeDocument/2006/relationships/hyperlink" Target="https://bepo.fr/wiki/Menu" TargetMode="External"/><Relationship Id="rId7" Type="http://schemas.openxmlformats.org/officeDocument/2006/relationships/hyperlink" Target="https://www.youtube.com/watch?v=BEAwIv4fIw4" TargetMode="External"/><Relationship Id="rId12" Type="http://schemas.openxmlformats.org/officeDocument/2006/relationships/hyperlink" Target="http://www.diet-life.fr/visuellement-100-calories/" TargetMode="External"/><Relationship Id="rId2" Type="http://schemas.openxmlformats.org/officeDocument/2006/relationships/hyperlink" Target="https://bepo.fr/wiki/Manuel" TargetMode="External"/><Relationship Id="rId1" Type="http://schemas.openxmlformats.org/officeDocument/2006/relationships/hyperlink" Target="http://www.symbole-clavier.com/" TargetMode="External"/><Relationship Id="rId6" Type="http://schemas.openxmlformats.org/officeDocument/2006/relationships/hyperlink" Target="https://www.youtube.com/watch?v=2TmdhLLUsOQ" TargetMode="External"/><Relationship Id="rId11" Type="http://schemas.openxmlformats.org/officeDocument/2006/relationships/hyperlink" Target="http://www.uprt.fr/mesimages/fichiers-uprt/hop-alimentation/hop-photos-quantit%C3%A9s.pdf" TargetMode="External"/><Relationship Id="rId5" Type="http://schemas.openxmlformats.org/officeDocument/2006/relationships/hyperlink" Target="https://www.premiers-clics.fr/cours-informatique/windows-convertir-un-cd-en-fichiers-mp3/" TargetMode="External"/><Relationship Id="rId15" Type="http://schemas.openxmlformats.org/officeDocument/2006/relationships/drawing" Target="../drawings/drawing4.xml"/><Relationship Id="rId10" Type="http://schemas.openxmlformats.org/officeDocument/2006/relationships/hyperlink" Target="https://everything.fr.softonic.com/" TargetMode="External"/><Relationship Id="rId4" Type="http://schemas.openxmlformats.org/officeDocument/2006/relationships/hyperlink" Target="https://www.premiers-clics.fr/cours-informatique/windows-les-fonctionnalites-du-clavier/" TargetMode="External"/><Relationship Id="rId9" Type="http://schemas.openxmlformats.org/officeDocument/2006/relationships/hyperlink" Target="http://www.uprt.fr/detail.php?id=185&amp;titre=restaurateurs" TargetMode="External"/><Relationship Id="rId1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D180D-6527-42C1-A1A3-5427E16F9F7B}">
  <dimension ref="A1:AN232"/>
  <sheetViews>
    <sheetView tabSelected="1" topLeftCell="A53" zoomScale="75" zoomScaleNormal="75" workbookViewId="0">
      <selection activeCell="L70" sqref="L70"/>
    </sheetView>
  </sheetViews>
  <sheetFormatPr baseColWidth="10" defaultRowHeight="15"/>
  <cols>
    <col min="1" max="1" width="11.42578125" style="315"/>
    <col min="2" max="2" width="25.28515625" style="315" customWidth="1"/>
    <col min="3" max="3" width="16.85546875" style="315" customWidth="1"/>
    <col min="4" max="4" width="16" style="315" customWidth="1"/>
    <col min="5" max="6" width="11.42578125" style="315"/>
    <col min="7" max="7" width="12" style="315" bestFit="1" customWidth="1"/>
    <col min="8" max="8" width="17.140625" style="315" customWidth="1"/>
    <col min="9" max="12" width="11.42578125" style="315"/>
    <col min="13" max="13" width="18.5703125" style="315" customWidth="1"/>
    <col min="14" max="14" width="11.42578125" style="315"/>
    <col min="15" max="15" width="19.5703125" style="315" customWidth="1"/>
    <col min="16" max="16" width="14.140625" style="315" bestFit="1" customWidth="1"/>
    <col min="17" max="19" width="11.42578125" style="315"/>
    <col min="20" max="21" width="11.7109375" style="315" bestFit="1" customWidth="1"/>
    <col min="22" max="22" width="18.140625" style="315" customWidth="1"/>
    <col min="23" max="25" width="16" style="315" customWidth="1"/>
    <col min="26" max="26" width="14.28515625" style="315" customWidth="1"/>
    <col min="27" max="27" width="15.28515625" style="315" customWidth="1"/>
    <col min="28" max="28" width="16" style="315" customWidth="1"/>
    <col min="29" max="29" width="14.140625" style="315" customWidth="1"/>
    <col min="30" max="37" width="11.42578125" style="315"/>
    <col min="38" max="38" width="7.5703125" style="1" customWidth="1"/>
    <col min="39" max="39" width="11.42578125" style="73"/>
    <col min="40" max="40" width="43.5703125" style="73" customWidth="1"/>
    <col min="41" max="16384" width="11.42578125" style="315"/>
  </cols>
  <sheetData>
    <row r="1" spans="1:40" ht="30" customHeight="1">
      <c r="A1" s="5" t="str">
        <f>ADDRESS(ROW(),COLUMN(),4)</f>
        <v>A1</v>
      </c>
      <c r="B1" s="351"/>
      <c r="C1" s="351"/>
      <c r="D1" s="351"/>
      <c r="E1" s="351"/>
      <c r="F1" s="351"/>
      <c r="G1" s="351"/>
      <c r="H1" s="351"/>
      <c r="I1" s="351"/>
      <c r="J1" s="351"/>
      <c r="K1" s="351"/>
      <c r="L1" s="351"/>
      <c r="M1" s="351"/>
      <c r="N1" s="351"/>
      <c r="O1" s="351"/>
      <c r="P1" s="520"/>
      <c r="Q1" s="520"/>
      <c r="R1" s="520"/>
      <c r="S1" s="520"/>
      <c r="T1" s="520"/>
      <c r="U1" s="318"/>
      <c r="V1" s="318"/>
      <c r="W1" s="318"/>
      <c r="X1" s="318"/>
      <c r="Y1" s="318"/>
      <c r="Z1" s="318"/>
      <c r="AA1" s="318"/>
      <c r="AB1" s="318"/>
      <c r="AC1" s="318"/>
      <c r="AD1" s="318"/>
      <c r="AE1" s="318"/>
      <c r="AF1" s="318"/>
      <c r="AG1" s="318"/>
      <c r="AH1" s="318"/>
      <c r="AI1" s="318"/>
      <c r="AJ1" s="450"/>
      <c r="AK1" s="450"/>
      <c r="AL1" s="316">
        <v>1</v>
      </c>
      <c r="AM1" s="97" t="str">
        <f>SUBSTITUTE(ADDRESS(1,COLUMN(),4),"1","")</f>
        <v>AM</v>
      </c>
      <c r="AN1" s="96" t="str">
        <f>SUBSTITUTE(ADDRESS(1,COLUMN(),4),"1","")</f>
        <v>AN</v>
      </c>
    </row>
    <row r="2" spans="1:40" ht="30" customHeight="1">
      <c r="A2" s="351"/>
      <c r="B2" s="525" t="s">
        <v>6190</v>
      </c>
      <c r="C2" s="351"/>
      <c r="D2" s="351"/>
      <c r="E2" s="351"/>
      <c r="F2" s="351"/>
      <c r="G2" s="351"/>
      <c r="H2" s="351"/>
      <c r="I2" s="520"/>
      <c r="J2" s="351"/>
      <c r="K2" s="351"/>
      <c r="L2" s="351"/>
      <c r="M2" s="351"/>
      <c r="N2" s="351"/>
      <c r="O2" s="520"/>
      <c r="P2" s="520"/>
      <c r="Q2" s="520"/>
      <c r="R2" s="520"/>
      <c r="S2" s="520"/>
      <c r="T2" s="318"/>
      <c r="U2" s="318"/>
      <c r="V2" s="318"/>
      <c r="W2" s="318"/>
      <c r="X2" s="4415" t="s">
        <v>1081</v>
      </c>
      <c r="Y2" s="4415"/>
      <c r="Z2" s="4415"/>
      <c r="AA2" s="4415"/>
      <c r="AB2" s="4415"/>
      <c r="AC2" s="4415"/>
      <c r="AD2" s="318"/>
      <c r="AE2" s="318"/>
      <c r="AF2" s="318"/>
      <c r="AG2" s="318"/>
      <c r="AH2" s="318"/>
      <c r="AI2" s="318"/>
      <c r="AJ2" s="450"/>
      <c r="AK2" s="450"/>
      <c r="AL2" s="316">
        <v>1</v>
      </c>
      <c r="AM2" s="552"/>
      <c r="AN2" s="552" t="s">
        <v>239</v>
      </c>
    </row>
    <row r="3" spans="1:40" ht="30" customHeight="1">
      <c r="A3" s="351"/>
      <c r="B3" s="400" t="s">
        <v>6191</v>
      </c>
      <c r="C3" s="454"/>
      <c r="D3" s="351"/>
      <c r="E3" s="351"/>
      <c r="F3" s="351"/>
      <c r="G3" s="351"/>
      <c r="H3" s="351"/>
      <c r="I3" s="520"/>
      <c r="J3" s="351"/>
      <c r="K3" s="351"/>
      <c r="L3" s="351"/>
      <c r="M3" s="351"/>
      <c r="N3" s="351"/>
      <c r="O3" s="520"/>
      <c r="P3" s="520"/>
      <c r="Q3" s="520"/>
      <c r="R3" s="520"/>
      <c r="S3" s="520"/>
      <c r="T3" s="318"/>
      <c r="U3" s="318"/>
      <c r="V3" s="453"/>
      <c r="W3" s="453"/>
      <c r="X3" s="4415"/>
      <c r="Y3" s="4415"/>
      <c r="Z3" s="4415"/>
      <c r="AA3" s="4415"/>
      <c r="AB3" s="4415"/>
      <c r="AC3" s="4415"/>
      <c r="AD3" s="318"/>
      <c r="AE3" s="318"/>
      <c r="AF3" s="318"/>
      <c r="AG3" s="318"/>
      <c r="AH3" s="318"/>
      <c r="AI3" s="318"/>
      <c r="AJ3" s="450"/>
      <c r="AK3" s="450"/>
      <c r="AL3" s="316">
        <v>1</v>
      </c>
      <c r="AM3" s="553">
        <f ca="1">COUNTA(A1:AL232) + COUNTBLANK(A1:AL232)</f>
        <v>8817</v>
      </c>
      <c r="AN3" s="552" t="str">
        <f>"cellules entre"&amp;" " &amp;A1&amp;" et  "&amp;AL232</f>
        <v>cellules entre A1 et  AL232</v>
      </c>
    </row>
    <row r="4" spans="1:40" ht="30" customHeight="1">
      <c r="A4" s="351"/>
      <c r="B4" s="400" t="s">
        <v>1080</v>
      </c>
      <c r="C4" s="454"/>
      <c r="D4" s="351"/>
      <c r="E4" s="351"/>
      <c r="F4" s="351"/>
      <c r="G4" s="351"/>
      <c r="H4" s="351"/>
      <c r="I4" s="520"/>
      <c r="J4" s="351"/>
      <c r="K4" s="351"/>
      <c r="L4" s="351"/>
      <c r="M4" s="351"/>
      <c r="N4" s="351"/>
      <c r="O4" s="520"/>
      <c r="P4" s="520"/>
      <c r="Q4" s="520"/>
      <c r="R4" s="520"/>
      <c r="S4" s="520"/>
      <c r="T4" s="318"/>
      <c r="U4" s="318"/>
      <c r="V4" s="521"/>
      <c r="W4" s="521"/>
      <c r="X4" s="521"/>
      <c r="Y4" s="515" t="s">
        <v>1087</v>
      </c>
      <c r="Z4" s="318"/>
      <c r="AA4" s="318"/>
      <c r="AB4" s="318"/>
      <c r="AC4" s="318"/>
      <c r="AD4" s="318"/>
      <c r="AE4" s="318"/>
      <c r="AF4" s="318"/>
      <c r="AG4" s="318"/>
      <c r="AH4" s="318"/>
      <c r="AI4" s="318"/>
      <c r="AJ4" s="450"/>
      <c r="AK4" s="450"/>
      <c r="AL4" s="316">
        <v>1</v>
      </c>
      <c r="AM4" s="553">
        <f ca="1">COUNTA(A1:AL232)</f>
        <v>894</v>
      </c>
      <c r="AN4" s="552" t="s">
        <v>236</v>
      </c>
    </row>
    <row r="5" spans="1:40" ht="30" customHeight="1">
      <c r="A5" s="351"/>
      <c r="B5" s="400" t="s">
        <v>1079</v>
      </c>
      <c r="C5" s="454"/>
      <c r="D5" s="351"/>
      <c r="E5" s="351"/>
      <c r="F5" s="351"/>
      <c r="G5" s="351"/>
      <c r="H5" s="351"/>
      <c r="I5" s="520"/>
      <c r="J5" s="351"/>
      <c r="K5" s="351"/>
      <c r="L5" s="351"/>
      <c r="M5" s="351"/>
      <c r="N5" s="351"/>
      <c r="O5" s="520"/>
      <c r="P5" s="520"/>
      <c r="Q5" s="520"/>
      <c r="R5" s="520"/>
      <c r="S5" s="520"/>
      <c r="T5" s="318"/>
      <c r="U5" s="318"/>
      <c r="V5" s="521"/>
      <c r="W5" s="521"/>
      <c r="X5" s="521"/>
      <c r="Y5" s="318"/>
      <c r="Z5" s="318"/>
      <c r="AA5" s="318"/>
      <c r="AB5" s="318"/>
      <c r="AC5" s="318"/>
      <c r="AD5" s="318"/>
      <c r="AE5" s="318"/>
      <c r="AF5" s="318"/>
      <c r="AG5" s="318"/>
      <c r="AH5" s="318"/>
      <c r="AI5" s="318"/>
      <c r="AJ5" s="450"/>
      <c r="AK5" s="450"/>
      <c r="AL5" s="316">
        <v>1</v>
      </c>
      <c r="AM5" s="553">
        <f ca="1">COUNTBLANK(A1:AL232)</f>
        <v>7923</v>
      </c>
      <c r="AN5" s="552" t="s">
        <v>234</v>
      </c>
    </row>
    <row r="6" spans="1:40" ht="30" customHeight="1">
      <c r="A6" s="351"/>
      <c r="B6" s="400"/>
      <c r="C6" s="454"/>
      <c r="D6" s="351"/>
      <c r="E6" s="351"/>
      <c r="F6" s="351"/>
      <c r="G6" s="351"/>
      <c r="H6" s="351"/>
      <c r="I6" s="520"/>
      <c r="J6" s="351"/>
      <c r="K6" s="351"/>
      <c r="L6" s="351"/>
      <c r="M6" s="351"/>
      <c r="N6" s="351"/>
      <c r="O6" s="520"/>
      <c r="P6" s="520"/>
      <c r="Q6" s="520"/>
      <c r="R6" s="520"/>
      <c r="S6" s="520"/>
      <c r="T6" s="318"/>
      <c r="U6" s="318"/>
      <c r="V6" s="521"/>
      <c r="W6" s="521"/>
      <c r="X6" s="521"/>
      <c r="Y6" s="515" t="s">
        <v>6544</v>
      </c>
      <c r="Z6" s="318"/>
      <c r="AA6" s="318"/>
      <c r="AB6" s="318"/>
      <c r="AC6" s="318"/>
      <c r="AD6" s="318"/>
      <c r="AE6" s="318"/>
      <c r="AF6" s="318"/>
      <c r="AG6" s="318"/>
      <c r="AH6" s="318"/>
      <c r="AI6" s="318"/>
      <c r="AJ6" s="450"/>
      <c r="AK6" s="450"/>
      <c r="AL6" s="316">
        <v>1</v>
      </c>
      <c r="AM6" s="553">
        <f>SUM(AL1:AL230)+2</f>
        <v>227</v>
      </c>
      <c r="AN6" s="552" t="s">
        <v>232</v>
      </c>
    </row>
    <row r="7" spans="1:40" ht="30" customHeight="1">
      <c r="A7" s="351"/>
      <c r="B7" s="400" t="s">
        <v>6192</v>
      </c>
      <c r="C7" s="454"/>
      <c r="D7" s="351"/>
      <c r="E7" s="351"/>
      <c r="F7" s="351"/>
      <c r="G7" s="351"/>
      <c r="H7" s="351"/>
      <c r="I7" s="520"/>
      <c r="J7" s="351"/>
      <c r="K7" s="351"/>
      <c r="L7" s="351"/>
      <c r="M7" s="351"/>
      <c r="N7" s="351"/>
      <c r="O7" s="520"/>
      <c r="P7" s="520"/>
      <c r="Q7" s="520"/>
      <c r="R7" s="520"/>
      <c r="S7" s="520"/>
      <c r="T7" s="318"/>
      <c r="U7" s="318"/>
      <c r="V7" s="521"/>
      <c r="W7" s="521"/>
      <c r="X7" s="521"/>
      <c r="Y7" s="515"/>
      <c r="Z7" s="318"/>
      <c r="AA7" s="318"/>
      <c r="AB7" s="318"/>
      <c r="AC7" s="318"/>
      <c r="AD7" s="318"/>
      <c r="AE7" s="318"/>
      <c r="AF7" s="318"/>
      <c r="AG7" s="318"/>
      <c r="AH7" s="318"/>
      <c r="AI7" s="318"/>
      <c r="AJ7" s="450"/>
      <c r="AK7" s="450"/>
      <c r="AL7" s="316">
        <v>1</v>
      </c>
      <c r="AM7" s="553">
        <f>SUM(A232:AK232)+1</f>
        <v>38</v>
      </c>
      <c r="AN7" s="552" t="s">
        <v>229</v>
      </c>
    </row>
    <row r="8" spans="1:40" ht="30" customHeight="1">
      <c r="A8" s="351"/>
      <c r="B8" s="400" t="s">
        <v>6193</v>
      </c>
      <c r="C8" s="454"/>
      <c r="D8" s="351"/>
      <c r="E8" s="351"/>
      <c r="F8" s="351"/>
      <c r="G8" s="351"/>
      <c r="H8" s="351"/>
      <c r="I8" s="520"/>
      <c r="J8" s="351"/>
      <c r="K8" s="351"/>
      <c r="L8" s="351"/>
      <c r="M8" s="351"/>
      <c r="N8" s="351"/>
      <c r="O8" s="520"/>
      <c r="P8" s="520"/>
      <c r="Q8" s="520"/>
      <c r="R8" s="520"/>
      <c r="S8" s="520"/>
      <c r="T8" s="318"/>
      <c r="U8" s="318"/>
      <c r="V8" s="521"/>
      <c r="W8" s="521"/>
      <c r="X8" s="521"/>
      <c r="Y8" s="521" t="str">
        <f ca="1">"Page "&amp;_xlfn.SHEET()&amp;" sur "&amp;_xlfn.SHEETS()</f>
        <v>Page 1 sur 19</v>
      </c>
      <c r="Z8" s="318"/>
      <c r="AA8" s="318"/>
      <c r="AB8" s="318"/>
      <c r="AC8" s="318"/>
      <c r="AD8" s="318"/>
      <c r="AE8" s="318"/>
      <c r="AF8" s="318"/>
      <c r="AG8" s="318"/>
      <c r="AH8" s="318"/>
      <c r="AI8" s="318"/>
      <c r="AJ8" s="450"/>
      <c r="AK8" s="450"/>
      <c r="AL8" s="316">
        <v>1</v>
      </c>
    </row>
    <row r="9" spans="1:40" ht="30" customHeight="1">
      <c r="A9" s="351"/>
      <c r="B9" s="400" t="s">
        <v>6194</v>
      </c>
      <c r="C9" s="454"/>
      <c r="D9" s="351"/>
      <c r="E9" s="351"/>
      <c r="F9" s="351"/>
      <c r="G9" s="351"/>
      <c r="H9" s="351"/>
      <c r="I9" s="520"/>
      <c r="J9" s="351"/>
      <c r="K9" s="351"/>
      <c r="L9" s="351"/>
      <c r="M9" s="351"/>
      <c r="N9" s="351"/>
      <c r="O9" s="520"/>
      <c r="P9" s="520"/>
      <c r="Q9" s="520"/>
      <c r="R9" s="520"/>
      <c r="S9" s="520"/>
      <c r="T9" s="318"/>
      <c r="U9" s="318"/>
      <c r="V9" s="521"/>
      <c r="W9" s="521"/>
      <c r="X9" s="521"/>
      <c r="Y9" s="318"/>
      <c r="Z9" s="515"/>
      <c r="AA9" s="318"/>
      <c r="AB9" s="318"/>
      <c r="AC9" s="318"/>
      <c r="AD9" s="318"/>
      <c r="AE9" s="318"/>
      <c r="AF9" s="318"/>
      <c r="AG9" s="318"/>
      <c r="AH9" s="318"/>
      <c r="AI9" s="318"/>
      <c r="AJ9" s="450"/>
      <c r="AK9" s="450"/>
      <c r="AL9" s="316">
        <v>1</v>
      </c>
    </row>
    <row r="10" spans="1:40" ht="30" customHeight="1">
      <c r="A10" s="351"/>
      <c r="B10" s="400"/>
      <c r="C10" s="454"/>
      <c r="D10" s="351"/>
      <c r="E10" s="351"/>
      <c r="F10" s="351"/>
      <c r="G10" s="351"/>
      <c r="H10" s="351"/>
      <c r="I10" s="520"/>
      <c r="J10" s="351"/>
      <c r="K10" s="351"/>
      <c r="L10" s="351"/>
      <c r="M10" s="351"/>
      <c r="N10" s="351"/>
      <c r="O10" s="520"/>
      <c r="P10" s="520"/>
      <c r="Q10" s="520"/>
      <c r="R10" s="520"/>
      <c r="S10" s="520"/>
      <c r="T10" s="318"/>
      <c r="U10" s="318"/>
      <c r="V10" s="521"/>
      <c r="W10" s="521"/>
      <c r="X10" s="521"/>
      <c r="Y10" s="556" t="s">
        <v>1095</v>
      </c>
      <c r="Z10" s="515"/>
      <c r="AA10" s="318"/>
      <c r="AB10" s="318"/>
      <c r="AC10" s="318"/>
      <c r="AD10" s="318"/>
      <c r="AE10" s="318"/>
      <c r="AF10" s="318"/>
      <c r="AG10" s="318"/>
      <c r="AH10" s="318"/>
      <c r="AI10" s="318"/>
      <c r="AJ10" s="450"/>
      <c r="AK10" s="450"/>
      <c r="AL10" s="316">
        <v>1</v>
      </c>
    </row>
    <row r="11" spans="1:40" ht="30" customHeight="1">
      <c r="A11" s="351"/>
      <c r="B11" s="400" t="s">
        <v>6195</v>
      </c>
      <c r="C11" s="454"/>
      <c r="D11" s="351"/>
      <c r="E11" s="351"/>
      <c r="F11" s="351"/>
      <c r="G11" s="351"/>
      <c r="H11" s="351"/>
      <c r="I11" s="520"/>
      <c r="J11" s="351"/>
      <c r="K11" s="351"/>
      <c r="L11" s="351"/>
      <c r="M11" s="351"/>
      <c r="N11" s="351"/>
      <c r="O11" s="520"/>
      <c r="P11" s="520"/>
      <c r="Q11" s="520"/>
      <c r="R11" s="520"/>
      <c r="S11" s="520"/>
      <c r="T11" s="318"/>
      <c r="U11" s="318"/>
      <c r="V11" s="521"/>
      <c r="W11" s="521"/>
      <c r="X11" s="521"/>
      <c r="Y11" s="318"/>
      <c r="Z11" s="515"/>
      <c r="AA11" s="318"/>
      <c r="AB11" s="318"/>
      <c r="AC11" s="318"/>
      <c r="AD11" s="318"/>
      <c r="AE11" s="318"/>
      <c r="AF11" s="318"/>
      <c r="AG11" s="318"/>
      <c r="AH11" s="318"/>
      <c r="AI11" s="318"/>
      <c r="AJ11" s="450"/>
      <c r="AK11" s="450"/>
      <c r="AL11" s="316">
        <v>1</v>
      </c>
    </row>
    <row r="12" spans="1:40" ht="30" customHeight="1">
      <c r="A12" s="351"/>
      <c r="B12" s="400" t="s">
        <v>6196</v>
      </c>
      <c r="C12" s="454"/>
      <c r="D12" s="351"/>
      <c r="E12" s="351"/>
      <c r="F12" s="351"/>
      <c r="G12" s="351"/>
      <c r="H12" s="351"/>
      <c r="I12" s="520"/>
      <c r="J12" s="351"/>
      <c r="K12" s="351"/>
      <c r="L12" s="351"/>
      <c r="M12" s="351"/>
      <c r="N12" s="351"/>
      <c r="O12" s="520"/>
      <c r="P12" s="520"/>
      <c r="Q12" s="520"/>
      <c r="R12" s="520"/>
      <c r="S12" s="520"/>
      <c r="T12" s="318"/>
      <c r="U12" s="318"/>
      <c r="V12" s="521"/>
      <c r="W12" s="521"/>
      <c r="X12" s="521"/>
      <c r="Y12" s="318"/>
      <c r="Z12" s="515"/>
      <c r="AA12" s="318"/>
      <c r="AB12" s="318"/>
      <c r="AC12" s="318"/>
      <c r="AD12" s="318"/>
      <c r="AE12" s="318"/>
      <c r="AF12" s="318"/>
      <c r="AG12" s="318"/>
      <c r="AH12" s="318"/>
      <c r="AI12" s="318"/>
      <c r="AJ12" s="450"/>
      <c r="AK12" s="450"/>
      <c r="AL12" s="316">
        <v>1</v>
      </c>
    </row>
    <row r="13" spans="1:40" ht="30" customHeight="1">
      <c r="A13" s="351"/>
      <c r="B13" s="400" t="s">
        <v>6197</v>
      </c>
      <c r="C13" s="454"/>
      <c r="D13" s="351"/>
      <c r="E13" s="351"/>
      <c r="F13" s="351"/>
      <c r="G13" s="351"/>
      <c r="H13" s="351"/>
      <c r="I13" s="520"/>
      <c r="J13" s="351"/>
      <c r="K13" s="351"/>
      <c r="L13" s="351"/>
      <c r="M13" s="351"/>
      <c r="N13" s="351"/>
      <c r="O13" s="520"/>
      <c r="P13" s="520"/>
      <c r="Q13" s="520"/>
      <c r="R13" s="520"/>
      <c r="S13" s="520"/>
      <c r="T13" s="318"/>
      <c r="U13" s="318"/>
      <c r="V13" s="521"/>
      <c r="W13" s="521"/>
      <c r="X13" s="521"/>
      <c r="Y13" s="318"/>
      <c r="Z13" s="515"/>
      <c r="AA13" s="318"/>
      <c r="AB13" s="318"/>
      <c r="AC13" s="318"/>
      <c r="AD13" s="318"/>
      <c r="AE13" s="318"/>
      <c r="AF13" s="318"/>
      <c r="AG13" s="318"/>
      <c r="AH13" s="318"/>
      <c r="AI13" s="318"/>
      <c r="AJ13" s="450"/>
      <c r="AK13" s="450"/>
      <c r="AL13" s="316">
        <v>1</v>
      </c>
    </row>
    <row r="14" spans="1:40" ht="30" customHeight="1">
      <c r="A14" s="351"/>
      <c r="B14" s="400" t="s">
        <v>6198</v>
      </c>
      <c r="C14" s="454"/>
      <c r="D14" s="351"/>
      <c r="E14" s="351"/>
      <c r="F14" s="351"/>
      <c r="G14" s="351"/>
      <c r="H14" s="351"/>
      <c r="I14" s="520"/>
      <c r="J14" s="351"/>
      <c r="K14" s="351"/>
      <c r="L14" s="351"/>
      <c r="M14" s="351"/>
      <c r="N14" s="351"/>
      <c r="O14" s="520"/>
      <c r="P14" s="520"/>
      <c r="Q14" s="520"/>
      <c r="R14" s="520"/>
      <c r="S14" s="520"/>
      <c r="T14" s="318"/>
      <c r="U14" s="318"/>
      <c r="V14" s="521"/>
      <c r="W14" s="521"/>
      <c r="X14" s="521"/>
      <c r="Y14" s="318"/>
      <c r="Z14" s="515"/>
      <c r="AA14" s="318"/>
      <c r="AB14" s="318"/>
      <c r="AC14" s="318"/>
      <c r="AD14" s="318"/>
      <c r="AE14" s="318"/>
      <c r="AF14" s="318"/>
      <c r="AG14" s="318"/>
      <c r="AH14" s="318"/>
      <c r="AI14" s="318"/>
      <c r="AJ14" s="450"/>
      <c r="AK14" s="450"/>
      <c r="AL14" s="316">
        <v>1</v>
      </c>
    </row>
    <row r="15" spans="1:40" ht="30" customHeight="1">
      <c r="A15" s="351"/>
      <c r="B15" s="400" t="s">
        <v>1082</v>
      </c>
      <c r="C15" s="454"/>
      <c r="D15" s="351"/>
      <c r="E15" s="351"/>
      <c r="F15" s="351"/>
      <c r="G15" s="351"/>
      <c r="H15" s="351"/>
      <c r="I15" s="520"/>
      <c r="J15" s="351"/>
      <c r="K15" s="351"/>
      <c r="L15" s="351"/>
      <c r="M15" s="351"/>
      <c r="N15" s="351"/>
      <c r="O15" s="520"/>
      <c r="P15" s="520"/>
      <c r="Q15" s="520"/>
      <c r="R15" s="520"/>
      <c r="S15" s="520"/>
      <c r="T15" s="318"/>
      <c r="U15" s="318"/>
      <c r="V15" s="521"/>
      <c r="W15" s="521"/>
      <c r="X15" s="521"/>
      <c r="Y15" s="318"/>
      <c r="Z15" s="515"/>
      <c r="AA15" s="318"/>
      <c r="AB15" s="318"/>
      <c r="AC15" s="318"/>
      <c r="AD15" s="318"/>
      <c r="AE15" s="318"/>
      <c r="AF15" s="318"/>
      <c r="AG15" s="318"/>
      <c r="AH15" s="318"/>
      <c r="AI15" s="318"/>
      <c r="AJ15" s="450"/>
      <c r="AK15" s="450"/>
      <c r="AL15" s="316">
        <v>1</v>
      </c>
    </row>
    <row r="16" spans="1:40" ht="30" customHeight="1">
      <c r="A16" s="351"/>
      <c r="B16" s="400"/>
      <c r="C16" s="454"/>
      <c r="D16" s="351"/>
      <c r="E16" s="351"/>
      <c r="F16" s="351"/>
      <c r="G16" s="351"/>
      <c r="H16" s="351"/>
      <c r="I16" s="520"/>
      <c r="J16" s="351"/>
      <c r="K16" s="351"/>
      <c r="L16" s="351"/>
      <c r="M16" s="351"/>
      <c r="N16" s="351"/>
      <c r="O16" s="520"/>
      <c r="P16" s="520"/>
      <c r="Q16" s="520"/>
      <c r="R16" s="520"/>
      <c r="S16" s="520"/>
      <c r="T16" s="318"/>
      <c r="U16" s="318"/>
      <c r="V16" s="521"/>
      <c r="W16" s="521"/>
      <c r="X16" s="521"/>
      <c r="Y16" s="318"/>
      <c r="Z16" s="515"/>
      <c r="AA16" s="318"/>
      <c r="AB16" s="318"/>
      <c r="AC16" s="318"/>
      <c r="AD16" s="318"/>
      <c r="AE16" s="318"/>
      <c r="AF16" s="318"/>
      <c r="AG16" s="318"/>
      <c r="AH16" s="318"/>
      <c r="AI16" s="318"/>
      <c r="AJ16" s="450"/>
      <c r="AK16" s="450"/>
      <c r="AL16" s="316">
        <v>1</v>
      </c>
    </row>
    <row r="17" spans="1:38" ht="30" customHeight="1">
      <c r="A17" s="351"/>
      <c r="B17" s="400" t="s">
        <v>1083</v>
      </c>
      <c r="C17" s="454"/>
      <c r="D17" s="351"/>
      <c r="E17" s="351"/>
      <c r="F17" s="351"/>
      <c r="G17" s="351"/>
      <c r="H17" s="351"/>
      <c r="I17" s="520"/>
      <c r="J17" s="351"/>
      <c r="K17" s="351"/>
      <c r="L17" s="351"/>
      <c r="M17" s="351"/>
      <c r="N17" s="351"/>
      <c r="O17" s="520"/>
      <c r="P17" s="520"/>
      <c r="Q17" s="520"/>
      <c r="R17" s="520"/>
      <c r="S17" s="520"/>
      <c r="T17" s="318"/>
      <c r="U17" s="318"/>
      <c r="V17" s="521"/>
      <c r="W17" s="521"/>
      <c r="X17" s="521"/>
      <c r="Y17" s="318"/>
      <c r="Z17" s="515"/>
      <c r="AA17" s="318"/>
      <c r="AB17" s="318"/>
      <c r="AC17" s="318"/>
      <c r="AD17" s="318"/>
      <c r="AE17" s="318"/>
      <c r="AF17" s="318"/>
      <c r="AG17" s="318"/>
      <c r="AH17" s="318"/>
      <c r="AI17" s="318"/>
      <c r="AJ17" s="450"/>
      <c r="AK17" s="450"/>
      <c r="AL17" s="316">
        <v>1</v>
      </c>
    </row>
    <row r="18" spans="1:38" ht="30" customHeight="1">
      <c r="A18" s="351"/>
      <c r="B18" s="400" t="s">
        <v>1084</v>
      </c>
      <c r="C18" s="454"/>
      <c r="D18" s="351"/>
      <c r="E18" s="351"/>
      <c r="F18" s="351"/>
      <c r="G18" s="351"/>
      <c r="H18" s="351"/>
      <c r="I18" s="520"/>
      <c r="J18" s="351"/>
      <c r="K18" s="351"/>
      <c r="L18" s="351"/>
      <c r="M18" s="351"/>
      <c r="N18" s="351"/>
      <c r="O18" s="520"/>
      <c r="P18" s="520"/>
      <c r="Q18" s="520"/>
      <c r="R18" s="520"/>
      <c r="S18" s="520"/>
      <c r="T18" s="318"/>
      <c r="U18" s="318"/>
      <c r="V18" s="521"/>
      <c r="W18" s="521"/>
      <c r="X18" s="521"/>
      <c r="Y18" s="318"/>
      <c r="Z18" s="515"/>
      <c r="AA18" s="318"/>
      <c r="AB18" s="318"/>
      <c r="AC18" s="318"/>
      <c r="AD18" s="318"/>
      <c r="AE18" s="318"/>
      <c r="AF18" s="318"/>
      <c r="AG18" s="318"/>
      <c r="AH18" s="318"/>
      <c r="AI18" s="318"/>
      <c r="AJ18" s="450"/>
      <c r="AK18" s="450"/>
      <c r="AL18" s="316">
        <v>1</v>
      </c>
    </row>
    <row r="19" spans="1:38" ht="30" customHeight="1">
      <c r="A19" s="351"/>
      <c r="B19" s="400"/>
      <c r="C19" s="454"/>
      <c r="D19" s="351"/>
      <c r="E19" s="351"/>
      <c r="F19" s="351"/>
      <c r="G19" s="351"/>
      <c r="H19" s="351"/>
      <c r="I19" s="520"/>
      <c r="J19" s="351"/>
      <c r="K19" s="351"/>
      <c r="L19" s="351"/>
      <c r="M19" s="351"/>
      <c r="N19" s="351"/>
      <c r="O19" s="520"/>
      <c r="P19" s="520"/>
      <c r="Q19" s="520"/>
      <c r="R19" s="520"/>
      <c r="S19" s="520"/>
      <c r="T19" s="318"/>
      <c r="U19" s="318"/>
      <c r="V19" s="521"/>
      <c r="W19" s="521"/>
      <c r="X19" s="521"/>
      <c r="Y19" s="318"/>
      <c r="Z19" s="515"/>
      <c r="AA19" s="318"/>
      <c r="AB19" s="318"/>
      <c r="AC19" s="318"/>
      <c r="AD19" s="318"/>
      <c r="AE19" s="318"/>
      <c r="AF19" s="318"/>
      <c r="AG19" s="318"/>
      <c r="AH19" s="318"/>
      <c r="AI19" s="318"/>
      <c r="AJ19" s="450"/>
      <c r="AK19" s="450"/>
      <c r="AL19" s="316">
        <v>1</v>
      </c>
    </row>
    <row r="20" spans="1:38" ht="30" customHeight="1">
      <c r="A20" s="351"/>
      <c r="B20" s="455" t="s">
        <v>1196</v>
      </c>
      <c r="C20" s="454"/>
      <c r="D20" s="351"/>
      <c r="E20" s="351"/>
      <c r="F20" s="351"/>
      <c r="G20" s="351"/>
      <c r="H20" s="351"/>
      <c r="I20" s="520"/>
      <c r="J20" s="351"/>
      <c r="K20" s="351"/>
      <c r="L20" s="351"/>
      <c r="M20" s="351"/>
      <c r="N20" s="351"/>
      <c r="O20" s="520"/>
      <c r="P20" s="520"/>
      <c r="Q20" s="520"/>
      <c r="R20" s="520"/>
      <c r="S20" s="520"/>
      <c r="T20" s="318"/>
      <c r="U20" s="318"/>
      <c r="V20" s="521"/>
      <c r="W20" s="521"/>
      <c r="X20" s="521"/>
      <c r="Y20" s="318"/>
      <c r="Z20" s="515"/>
      <c r="AA20" s="318"/>
      <c r="AB20" s="318"/>
      <c r="AC20" s="318"/>
      <c r="AD20" s="318"/>
      <c r="AE20" s="318"/>
      <c r="AF20" s="318"/>
      <c r="AG20" s="318"/>
      <c r="AH20" s="318"/>
      <c r="AI20" s="318"/>
      <c r="AJ20" s="450"/>
      <c r="AK20" s="450"/>
      <c r="AL20" s="316">
        <v>1</v>
      </c>
    </row>
    <row r="21" spans="1:38" ht="30" customHeight="1">
      <c r="A21" s="351"/>
      <c r="B21" s="455" t="s">
        <v>1197</v>
      </c>
      <c r="C21" s="454"/>
      <c r="D21" s="351"/>
      <c r="E21" s="351"/>
      <c r="F21" s="351"/>
      <c r="G21" s="351"/>
      <c r="H21" s="351"/>
      <c r="I21" s="520"/>
      <c r="J21" s="351"/>
      <c r="K21" s="351"/>
      <c r="L21" s="351"/>
      <c r="M21" s="351"/>
      <c r="N21" s="351"/>
      <c r="O21" s="520"/>
      <c r="P21" s="520"/>
      <c r="Q21" s="520"/>
      <c r="R21" s="520"/>
      <c r="S21" s="520"/>
      <c r="T21" s="318"/>
      <c r="U21" s="318"/>
      <c r="V21" s="521"/>
      <c r="W21" s="521"/>
      <c r="X21" s="521"/>
      <c r="Y21" s="318"/>
      <c r="Z21" s="515"/>
      <c r="AA21" s="318"/>
      <c r="AB21" s="318"/>
      <c r="AC21" s="318"/>
      <c r="AD21" s="318"/>
      <c r="AE21" s="318"/>
      <c r="AF21" s="318"/>
      <c r="AG21" s="318"/>
      <c r="AH21" s="318"/>
      <c r="AI21" s="318"/>
      <c r="AJ21" s="450"/>
      <c r="AK21" s="450"/>
      <c r="AL21" s="316">
        <v>1</v>
      </c>
    </row>
    <row r="22" spans="1:38" ht="30" customHeight="1">
      <c r="A22" s="351"/>
      <c r="B22" s="455" t="s">
        <v>1198</v>
      </c>
      <c r="C22" s="454"/>
      <c r="D22" s="351"/>
      <c r="E22" s="351"/>
      <c r="F22" s="351"/>
      <c r="G22" s="351"/>
      <c r="H22" s="351"/>
      <c r="I22" s="520"/>
      <c r="J22" s="351"/>
      <c r="K22" s="351"/>
      <c r="L22" s="351"/>
      <c r="M22" s="351"/>
      <c r="N22" s="351"/>
      <c r="O22" s="520"/>
      <c r="P22" s="520"/>
      <c r="Q22" s="520"/>
      <c r="R22" s="520"/>
      <c r="S22" s="520"/>
      <c r="T22" s="318"/>
      <c r="U22" s="318"/>
      <c r="V22" s="521"/>
      <c r="W22" s="521"/>
      <c r="X22" s="521"/>
      <c r="Y22" s="318"/>
      <c r="Z22" s="515"/>
      <c r="AA22" s="318"/>
      <c r="AB22" s="318"/>
      <c r="AC22" s="318"/>
      <c r="AD22" s="318"/>
      <c r="AE22" s="318"/>
      <c r="AF22" s="318"/>
      <c r="AG22" s="318"/>
      <c r="AH22" s="318"/>
      <c r="AI22" s="318"/>
      <c r="AJ22" s="450"/>
      <c r="AK22" s="450"/>
      <c r="AL22" s="316">
        <v>1</v>
      </c>
    </row>
    <row r="23" spans="1:38" ht="30" customHeight="1">
      <c r="A23" s="351"/>
      <c r="B23" s="609" t="s">
        <v>1199</v>
      </c>
      <c r="C23" s="610"/>
      <c r="D23" s="611"/>
      <c r="E23" s="611"/>
      <c r="F23" s="611"/>
      <c r="G23" s="612" t="s">
        <v>1200</v>
      </c>
      <c r="H23" s="613"/>
      <c r="I23" s="614"/>
      <c r="J23" s="613"/>
      <c r="K23" s="613"/>
      <c r="L23" s="613"/>
      <c r="M23" s="613"/>
      <c r="N23" s="613"/>
      <c r="O23" s="615"/>
      <c r="P23" s="615"/>
      <c r="Q23" s="615"/>
      <c r="R23" s="615"/>
      <c r="S23" s="615"/>
      <c r="T23" s="318"/>
      <c r="U23" s="318"/>
      <c r="V23" s="521"/>
      <c r="W23" s="521"/>
      <c r="X23" s="521"/>
      <c r="Y23" s="318"/>
      <c r="Z23" s="515"/>
      <c r="AA23" s="318"/>
      <c r="AB23" s="318"/>
      <c r="AC23" s="318"/>
      <c r="AD23" s="318"/>
      <c r="AE23" s="318"/>
      <c r="AF23" s="318"/>
      <c r="AG23" s="318"/>
      <c r="AH23" s="318"/>
      <c r="AI23" s="318"/>
      <c r="AJ23" s="450"/>
      <c r="AK23" s="450"/>
      <c r="AL23" s="316">
        <v>1</v>
      </c>
    </row>
    <row r="24" spans="1:38" ht="30" customHeight="1">
      <c r="A24" s="351"/>
      <c r="B24" s="400"/>
      <c r="C24" s="454"/>
      <c r="D24" s="351"/>
      <c r="E24" s="351"/>
      <c r="F24" s="351"/>
      <c r="G24" s="351"/>
      <c r="H24" s="351"/>
      <c r="I24" s="520"/>
      <c r="J24" s="351"/>
      <c r="K24" s="351"/>
      <c r="L24" s="351"/>
      <c r="M24" s="351"/>
      <c r="N24" s="351"/>
      <c r="O24" s="520"/>
      <c r="P24" s="520"/>
      <c r="Q24" s="520"/>
      <c r="R24" s="520"/>
      <c r="S24" s="520"/>
      <c r="T24" s="318"/>
      <c r="U24" s="318"/>
      <c r="V24" s="521"/>
      <c r="W24" s="521"/>
      <c r="X24" s="521"/>
      <c r="Y24" s="318"/>
      <c r="Z24" s="515"/>
      <c r="AA24" s="450"/>
      <c r="AB24" s="450"/>
      <c r="AC24" s="450"/>
      <c r="AD24" s="318"/>
      <c r="AE24" s="318"/>
      <c r="AF24" s="318"/>
      <c r="AG24" s="318"/>
      <c r="AH24" s="318"/>
      <c r="AI24" s="318"/>
      <c r="AJ24" s="450"/>
      <c r="AK24" s="450"/>
      <c r="AL24" s="316">
        <v>1</v>
      </c>
    </row>
    <row r="25" spans="1:38" ht="30" customHeight="1">
      <c r="A25" s="351"/>
      <c r="B25" s="514" t="s">
        <v>1067</v>
      </c>
      <c r="C25" s="454"/>
      <c r="D25" s="514" t="s">
        <v>1066</v>
      </c>
      <c r="E25" s="351"/>
      <c r="F25" s="516" t="s">
        <v>1069</v>
      </c>
      <c r="G25" s="515" t="s">
        <v>1071</v>
      </c>
      <c r="H25" s="351"/>
      <c r="I25" s="520"/>
      <c r="J25" s="351"/>
      <c r="K25" s="351"/>
      <c r="L25" s="351"/>
      <c r="M25" s="351"/>
      <c r="N25" s="351"/>
      <c r="O25" s="520"/>
      <c r="P25" s="520"/>
      <c r="Q25" s="520"/>
      <c r="R25" s="520"/>
      <c r="S25" s="520"/>
      <c r="T25" s="318"/>
      <c r="U25" s="318"/>
      <c r="V25" s="521"/>
      <c r="W25" s="521"/>
      <c r="X25" s="521"/>
      <c r="Y25" s="318"/>
      <c r="Z25" s="515"/>
      <c r="AA25" s="450"/>
      <c r="AB25" s="450"/>
      <c r="AC25" s="450"/>
      <c r="AD25" s="318"/>
      <c r="AE25" s="318"/>
      <c r="AF25" s="318"/>
      <c r="AG25" s="318"/>
      <c r="AH25" s="318"/>
      <c r="AI25" s="318"/>
      <c r="AJ25" s="450"/>
      <c r="AK25" s="450"/>
      <c r="AL25" s="316">
        <v>1</v>
      </c>
    </row>
    <row r="26" spans="1:38" ht="30" customHeight="1">
      <c r="A26" s="351"/>
      <c r="B26" s="514" t="s">
        <v>1065</v>
      </c>
      <c r="C26" s="454"/>
      <c r="D26" s="514" t="s">
        <v>1064</v>
      </c>
      <c r="E26" s="351"/>
      <c r="F26" s="351"/>
      <c r="G26" s="351"/>
      <c r="H26" s="351"/>
      <c r="I26" s="520"/>
      <c r="J26" s="351"/>
      <c r="K26" s="351"/>
      <c r="L26" s="351"/>
      <c r="M26" s="351"/>
      <c r="N26" s="351"/>
      <c r="O26" s="520"/>
      <c r="P26" s="520"/>
      <c r="Q26" s="520"/>
      <c r="R26" s="520"/>
      <c r="S26" s="520"/>
      <c r="T26" s="318"/>
      <c r="U26" s="318"/>
      <c r="V26" s="521"/>
      <c r="W26" s="521"/>
      <c r="X26" s="521"/>
      <c r="Y26" s="318"/>
      <c r="Z26" s="515"/>
      <c r="AA26" s="450"/>
      <c r="AB26" s="450"/>
      <c r="AC26" s="450"/>
      <c r="AD26" s="318"/>
      <c r="AE26" s="318"/>
      <c r="AF26" s="318"/>
      <c r="AG26" s="318"/>
      <c r="AH26" s="318"/>
      <c r="AI26" s="318"/>
      <c r="AJ26" s="450"/>
      <c r="AK26" s="450"/>
      <c r="AL26" s="316">
        <v>1</v>
      </c>
    </row>
    <row r="27" spans="1:38" ht="30" customHeight="1">
      <c r="A27" s="351"/>
      <c r="B27" s="400"/>
      <c r="C27" s="454"/>
      <c r="D27" s="351"/>
      <c r="E27" s="351"/>
      <c r="F27" s="516" t="s">
        <v>1069</v>
      </c>
      <c r="G27" s="515" t="s">
        <v>1068</v>
      </c>
      <c r="H27" s="351"/>
      <c r="I27" s="520"/>
      <c r="J27" s="351"/>
      <c r="K27" s="351"/>
      <c r="L27" s="351"/>
      <c r="M27" s="351"/>
      <c r="N27" s="351"/>
      <c r="O27" s="520"/>
      <c r="P27" s="520"/>
      <c r="Q27" s="520"/>
      <c r="R27" s="520"/>
      <c r="S27" s="520"/>
      <c r="T27" s="318"/>
      <c r="U27" s="318"/>
      <c r="V27" s="521"/>
      <c r="W27" s="318"/>
      <c r="X27" s="318"/>
      <c r="Y27" s="318"/>
      <c r="Z27" s="515"/>
      <c r="AA27" s="450"/>
      <c r="AB27" s="450"/>
      <c r="AC27" s="450"/>
      <c r="AD27" s="318"/>
      <c r="AE27" s="318"/>
      <c r="AF27" s="318"/>
      <c r="AG27" s="318"/>
      <c r="AH27" s="318"/>
      <c r="AI27" s="318"/>
      <c r="AJ27" s="450"/>
      <c r="AK27" s="450"/>
      <c r="AL27" s="316">
        <v>1</v>
      </c>
    </row>
    <row r="28" spans="1:38" ht="30" customHeight="1">
      <c r="A28" s="351"/>
      <c r="B28" s="400"/>
      <c r="C28" s="454"/>
      <c r="D28" s="351"/>
      <c r="E28" s="351"/>
      <c r="F28" s="351"/>
      <c r="G28" s="351"/>
      <c r="H28" s="351"/>
      <c r="I28" s="520"/>
      <c r="J28" s="351"/>
      <c r="K28" s="351"/>
      <c r="L28" s="351"/>
      <c r="M28" s="351"/>
      <c r="N28" s="351"/>
      <c r="O28" s="520"/>
      <c r="P28" s="520"/>
      <c r="Q28" s="520"/>
      <c r="R28" s="520"/>
      <c r="S28" s="520"/>
      <c r="T28" s="318"/>
      <c r="U28" s="318"/>
      <c r="V28" s="521"/>
      <c r="W28" s="318"/>
      <c r="X28" s="318"/>
      <c r="Y28" s="318"/>
      <c r="Z28" s="515"/>
      <c r="AA28" s="450"/>
      <c r="AB28" s="450"/>
      <c r="AC28" s="450"/>
      <c r="AD28" s="318"/>
      <c r="AE28" s="318"/>
      <c r="AF28" s="318"/>
      <c r="AG28" s="318"/>
      <c r="AH28" s="318"/>
      <c r="AI28" s="318"/>
      <c r="AJ28" s="450"/>
      <c r="AK28" s="450"/>
      <c r="AL28" s="316">
        <v>1</v>
      </c>
    </row>
    <row r="29" spans="1:38" ht="30" customHeight="1">
      <c r="A29" s="351"/>
      <c r="B29" s="455" t="s">
        <v>6185</v>
      </c>
      <c r="C29" s="454"/>
      <c r="D29" s="351"/>
      <c r="E29" s="351"/>
      <c r="F29" s="351"/>
      <c r="G29" s="351"/>
      <c r="H29" s="351"/>
      <c r="I29" s="520"/>
      <c r="J29" s="351"/>
      <c r="K29" s="351"/>
      <c r="L29" s="351"/>
      <c r="M29" s="351"/>
      <c r="N29" s="351"/>
      <c r="O29" s="520"/>
      <c r="P29" s="520"/>
      <c r="Q29" s="520"/>
      <c r="R29" s="520"/>
      <c r="S29" s="520"/>
      <c r="T29" s="318"/>
      <c r="U29" s="318"/>
      <c r="V29" s="521"/>
      <c r="W29" s="318"/>
      <c r="X29" s="318"/>
      <c r="Y29" s="318"/>
      <c r="Z29" s="515"/>
      <c r="AA29" s="450"/>
      <c r="AB29" s="450"/>
      <c r="AC29" s="450"/>
      <c r="AD29" s="318"/>
      <c r="AE29" s="318"/>
      <c r="AF29" s="318"/>
      <c r="AG29" s="318"/>
      <c r="AH29" s="318"/>
      <c r="AI29" s="318"/>
      <c r="AJ29" s="450"/>
      <c r="AK29" s="450"/>
      <c r="AL29" s="316">
        <v>1</v>
      </c>
    </row>
    <row r="30" spans="1:38" ht="30" customHeight="1">
      <c r="A30" s="351"/>
      <c r="B30" s="455" t="s">
        <v>6186</v>
      </c>
      <c r="C30" s="454"/>
      <c r="D30" s="351"/>
      <c r="E30" s="351"/>
      <c r="F30" s="351"/>
      <c r="G30" s="351"/>
      <c r="H30" s="351"/>
      <c r="I30" s="520"/>
      <c r="J30" s="351"/>
      <c r="K30" s="351"/>
      <c r="L30" s="351"/>
      <c r="M30" s="351"/>
      <c r="N30" s="351"/>
      <c r="O30" s="520"/>
      <c r="P30" s="520"/>
      <c r="Q30" s="520"/>
      <c r="R30" s="520"/>
      <c r="S30" s="520"/>
      <c r="T30" s="318"/>
      <c r="U30" s="318"/>
      <c r="V30" s="521"/>
      <c r="W30" s="318"/>
      <c r="X30" s="318"/>
      <c r="Y30" s="318"/>
      <c r="Z30" s="515"/>
      <c r="AA30" s="450"/>
      <c r="AB30" s="450"/>
      <c r="AC30" s="450"/>
      <c r="AD30" s="318"/>
      <c r="AE30" s="318"/>
      <c r="AF30" s="318"/>
      <c r="AG30" s="318"/>
      <c r="AH30" s="318"/>
      <c r="AI30" s="318"/>
      <c r="AJ30" s="450"/>
      <c r="AK30" s="450"/>
      <c r="AL30" s="316">
        <v>1</v>
      </c>
    </row>
    <row r="31" spans="1:38" ht="30" customHeight="1">
      <c r="A31" s="351"/>
      <c r="B31" s="400"/>
      <c r="C31" s="454"/>
      <c r="D31" s="351"/>
      <c r="E31" s="351"/>
      <c r="F31" s="351"/>
      <c r="G31" s="351"/>
      <c r="H31" s="351"/>
      <c r="I31" s="520"/>
      <c r="J31" s="351"/>
      <c r="K31" s="351"/>
      <c r="L31" s="351"/>
      <c r="M31" s="351"/>
      <c r="N31" s="351"/>
      <c r="O31" s="520"/>
      <c r="P31" s="520"/>
      <c r="Q31" s="520"/>
      <c r="R31" s="520"/>
      <c r="S31" s="520"/>
      <c r="T31" s="318"/>
      <c r="U31" s="318"/>
      <c r="V31" s="521"/>
      <c r="W31" s="318"/>
      <c r="X31" s="318"/>
      <c r="Y31" s="318"/>
      <c r="Z31" s="515"/>
      <c r="AA31" s="450"/>
      <c r="AB31" s="450"/>
      <c r="AC31" s="450"/>
      <c r="AD31" s="318"/>
      <c r="AE31" s="318"/>
      <c r="AF31" s="318"/>
      <c r="AG31" s="318"/>
      <c r="AH31" s="318"/>
      <c r="AI31" s="318"/>
      <c r="AJ31" s="450"/>
      <c r="AK31" s="450"/>
      <c r="AL31" s="316">
        <v>1</v>
      </c>
    </row>
    <row r="32" spans="1:38" ht="30" customHeight="1">
      <c r="A32" s="351"/>
      <c r="B32" s="400"/>
      <c r="C32" s="454"/>
      <c r="D32" s="351"/>
      <c r="E32" s="351"/>
      <c r="F32" s="351"/>
      <c r="G32" s="351"/>
      <c r="H32" s="351"/>
      <c r="I32" s="520"/>
      <c r="J32" s="351"/>
      <c r="K32" s="351"/>
      <c r="L32" s="351"/>
      <c r="M32" s="351"/>
      <c r="N32" s="351"/>
      <c r="O32" s="520"/>
      <c r="P32" s="520"/>
      <c r="Q32" s="520"/>
      <c r="R32" s="520"/>
      <c r="S32" s="520"/>
      <c r="T32" s="318"/>
      <c r="U32" s="318"/>
      <c r="V32" s="521"/>
      <c r="W32" s="521"/>
      <c r="X32" s="521"/>
      <c r="Y32" s="318"/>
      <c r="Z32" s="515"/>
      <c r="AA32" s="450"/>
      <c r="AB32" s="450"/>
      <c r="AC32" s="450"/>
      <c r="AD32" s="318"/>
      <c r="AE32" s="318"/>
      <c r="AF32" s="318"/>
      <c r="AG32" s="318"/>
      <c r="AH32" s="318"/>
      <c r="AI32" s="318"/>
      <c r="AJ32" s="450"/>
      <c r="AK32" s="450"/>
      <c r="AL32" s="316">
        <v>1</v>
      </c>
    </row>
    <row r="33" spans="1:38" ht="30" customHeight="1">
      <c r="A33" s="351"/>
      <c r="B33" s="3853" t="s">
        <v>6187</v>
      </c>
      <c r="C33" s="3853"/>
      <c r="D33" s="3853"/>
      <c r="E33" s="3853"/>
      <c r="F33" s="3853"/>
      <c r="G33" s="3853"/>
      <c r="H33" s="3853"/>
      <c r="I33" s="3853"/>
      <c r="J33" s="3853"/>
      <c r="K33" s="3853"/>
      <c r="L33" s="3853"/>
      <c r="M33" s="3853"/>
      <c r="N33" s="3853"/>
      <c r="O33" s="3853"/>
      <c r="P33" s="3853"/>
      <c r="Q33" s="3853"/>
      <c r="R33" s="3853"/>
      <c r="S33" s="3853"/>
      <c r="T33" s="3853"/>
      <c r="U33" s="3853"/>
      <c r="V33" s="3853"/>
      <c r="W33" s="3853"/>
      <c r="X33" s="3853"/>
      <c r="Y33" s="318"/>
      <c r="Z33" s="515"/>
      <c r="AA33" s="318"/>
      <c r="AB33" s="318"/>
      <c r="AC33" s="318"/>
      <c r="AD33" s="318"/>
      <c r="AE33" s="318"/>
      <c r="AF33" s="318"/>
      <c r="AG33" s="318"/>
      <c r="AH33" s="318"/>
      <c r="AI33" s="318"/>
      <c r="AJ33" s="450"/>
      <c r="AK33" s="450"/>
      <c r="AL33" s="316">
        <v>1</v>
      </c>
    </row>
    <row r="34" spans="1:38" ht="30" customHeight="1">
      <c r="A34" s="351"/>
      <c r="B34" s="3853" t="s">
        <v>6188</v>
      </c>
      <c r="C34" s="3853"/>
      <c r="D34" s="3853"/>
      <c r="E34" s="3853"/>
      <c r="F34" s="3853"/>
      <c r="G34" s="3853"/>
      <c r="H34" s="3853"/>
      <c r="I34" s="3853"/>
      <c r="J34" s="3853"/>
      <c r="K34" s="3853"/>
      <c r="L34" s="3853"/>
      <c r="M34" s="3853"/>
      <c r="N34" s="3853"/>
      <c r="O34" s="3853"/>
      <c r="P34" s="3853"/>
      <c r="Q34" s="3853"/>
      <c r="R34" s="3853"/>
      <c r="S34" s="3853"/>
      <c r="T34" s="3853"/>
      <c r="U34" s="3853"/>
      <c r="V34" s="3853"/>
      <c r="W34" s="3853"/>
      <c r="X34" s="3853"/>
      <c r="Y34" s="318"/>
      <c r="Z34" s="515"/>
      <c r="AA34" s="318"/>
      <c r="AB34" s="318"/>
      <c r="AC34" s="318"/>
      <c r="AD34" s="318"/>
      <c r="AE34" s="318"/>
      <c r="AF34" s="318"/>
      <c r="AG34" s="318"/>
      <c r="AH34" s="318"/>
      <c r="AI34" s="318"/>
      <c r="AJ34" s="450"/>
      <c r="AK34" s="450"/>
      <c r="AL34" s="316">
        <v>1</v>
      </c>
    </row>
    <row r="35" spans="1:38" ht="30" customHeight="1">
      <c r="A35" s="351"/>
      <c r="B35" s="3853" t="s">
        <v>6189</v>
      </c>
      <c r="C35" s="3853"/>
      <c r="D35" s="3853"/>
      <c r="E35" s="3853"/>
      <c r="F35" s="3853"/>
      <c r="G35" s="3853"/>
      <c r="H35" s="3853"/>
      <c r="I35" s="3853"/>
      <c r="J35" s="3853"/>
      <c r="K35" s="3853"/>
      <c r="L35" s="3853"/>
      <c r="M35" s="3853"/>
      <c r="N35" s="3853"/>
      <c r="O35" s="3853"/>
      <c r="P35" s="3853"/>
      <c r="Q35" s="3853"/>
      <c r="R35" s="3853"/>
      <c r="S35" s="3853"/>
      <c r="T35" s="3853"/>
      <c r="U35" s="3853"/>
      <c r="V35" s="3853"/>
      <c r="W35" s="3853"/>
      <c r="X35" s="3853"/>
      <c r="Y35" s="318"/>
      <c r="Z35" s="515"/>
      <c r="AA35" s="318"/>
      <c r="AB35" s="318"/>
      <c r="AC35" s="318"/>
      <c r="AD35" s="318"/>
      <c r="AE35" s="318"/>
      <c r="AF35" s="318"/>
      <c r="AG35" s="318"/>
      <c r="AH35" s="318"/>
      <c r="AI35" s="318"/>
      <c r="AJ35" s="450"/>
      <c r="AK35" s="450"/>
      <c r="AL35" s="316">
        <v>1</v>
      </c>
    </row>
    <row r="36" spans="1:38" ht="30" customHeight="1">
      <c r="A36" s="351"/>
      <c r="B36" s="529"/>
      <c r="C36" s="529"/>
      <c r="D36" s="530" t="s">
        <v>1078</v>
      </c>
      <c r="E36" s="529"/>
      <c r="F36" s="529"/>
      <c r="G36" s="529"/>
      <c r="H36" s="529"/>
      <c r="I36" s="529"/>
      <c r="J36" s="529"/>
      <c r="K36" s="529"/>
      <c r="L36" s="529"/>
      <c r="M36" s="529"/>
      <c r="N36" s="529"/>
      <c r="O36" s="528"/>
      <c r="P36" s="528"/>
      <c r="Q36" s="528"/>
      <c r="R36" s="528"/>
      <c r="S36" s="528"/>
      <c r="T36" s="527"/>
      <c r="U36" s="527"/>
      <c r="V36" s="527"/>
      <c r="W36" s="527"/>
      <c r="X36" s="527"/>
      <c r="Y36" s="318"/>
      <c r="Z36" s="515"/>
      <c r="AA36" s="318"/>
      <c r="AB36" s="318"/>
      <c r="AC36" s="318"/>
      <c r="AD36" s="318"/>
      <c r="AE36" s="318"/>
      <c r="AF36" s="318"/>
      <c r="AG36" s="318"/>
      <c r="AH36" s="318"/>
      <c r="AI36" s="318"/>
      <c r="AJ36" s="450"/>
      <c r="AK36" s="450"/>
      <c r="AL36" s="316">
        <v>1</v>
      </c>
    </row>
    <row r="37" spans="1:38" ht="30" customHeight="1">
      <c r="A37" s="351"/>
      <c r="B37" s="351"/>
      <c r="C37" s="351"/>
      <c r="D37" s="526"/>
      <c r="E37" s="351"/>
      <c r="F37" s="351"/>
      <c r="G37" s="351"/>
      <c r="H37" s="351"/>
      <c r="I37" s="351"/>
      <c r="J37" s="351"/>
      <c r="K37" s="351"/>
      <c r="L37" s="351"/>
      <c r="M37" s="351"/>
      <c r="N37" s="351"/>
      <c r="O37" s="390"/>
      <c r="P37" s="390"/>
      <c r="Q37" s="390"/>
      <c r="R37" s="390"/>
      <c r="S37" s="390"/>
      <c r="T37" s="318"/>
      <c r="U37" s="318"/>
      <c r="V37" s="318"/>
      <c r="W37" s="318"/>
      <c r="X37" s="318"/>
      <c r="Y37" s="453"/>
      <c r="Z37" s="318"/>
      <c r="AA37" s="318"/>
      <c r="AB37" s="318"/>
      <c r="AC37" s="318"/>
      <c r="AD37" s="318"/>
      <c r="AE37" s="318"/>
      <c r="AF37" s="318"/>
      <c r="AG37" s="318"/>
      <c r="AH37" s="318"/>
      <c r="AI37" s="318"/>
      <c r="AJ37" s="450"/>
      <c r="AK37" s="450"/>
      <c r="AL37" s="316">
        <v>1</v>
      </c>
    </row>
    <row r="38" spans="1:38" ht="30" customHeight="1">
      <c r="A38" s="351"/>
      <c r="B38" s="351"/>
      <c r="C38" s="351"/>
      <c r="D38" s="526"/>
      <c r="E38" s="351"/>
      <c r="F38" s="351"/>
      <c r="G38" s="351"/>
      <c r="H38" s="351"/>
      <c r="I38" s="351"/>
      <c r="J38" s="351"/>
      <c r="K38" s="351"/>
      <c r="L38" s="351"/>
      <c r="M38" s="351"/>
      <c r="N38" s="351"/>
      <c r="O38" s="390"/>
      <c r="P38" s="390"/>
      <c r="Q38" s="390"/>
      <c r="R38" s="390"/>
      <c r="S38" s="390"/>
      <c r="T38" s="318"/>
      <c r="U38" s="318"/>
      <c r="V38" s="318"/>
      <c r="W38" s="318"/>
      <c r="X38" s="318"/>
      <c r="Y38" s="453"/>
      <c r="Z38" s="318"/>
      <c r="AA38" s="318"/>
      <c r="AB38" s="318"/>
      <c r="AC38" s="318"/>
      <c r="AD38" s="318"/>
      <c r="AE38" s="318"/>
      <c r="AF38" s="318"/>
      <c r="AG38" s="318"/>
      <c r="AH38" s="318"/>
      <c r="AI38" s="318"/>
      <c r="AJ38" s="450"/>
      <c r="AK38" s="450"/>
      <c r="AL38" s="316">
        <v>1</v>
      </c>
    </row>
    <row r="39" spans="1:38" ht="30" customHeight="1">
      <c r="A39" s="351"/>
      <c r="B39" s="525" t="s">
        <v>1077</v>
      </c>
      <c r="C39" s="351"/>
      <c r="D39" s="351"/>
      <c r="E39" s="351"/>
      <c r="F39" s="351"/>
      <c r="G39" s="351"/>
      <c r="H39" s="351"/>
      <c r="I39" s="390"/>
      <c r="J39" s="351"/>
      <c r="K39" s="351"/>
      <c r="L39" s="351"/>
      <c r="M39" s="351"/>
      <c r="N39" s="351"/>
      <c r="O39" s="390"/>
      <c r="P39" s="390"/>
      <c r="Q39" s="390"/>
      <c r="R39" s="390"/>
      <c r="S39" s="390"/>
      <c r="T39" s="318"/>
      <c r="U39" s="318"/>
      <c r="V39" s="318"/>
      <c r="W39" s="318"/>
      <c r="X39" s="318"/>
      <c r="Y39" s="521"/>
      <c r="Z39" s="318"/>
      <c r="AA39" s="318"/>
      <c r="AB39" s="318"/>
      <c r="AC39" s="318"/>
      <c r="AD39" s="318"/>
      <c r="AE39" s="318"/>
      <c r="AF39" s="318"/>
      <c r="AG39" s="318"/>
      <c r="AH39" s="318"/>
      <c r="AI39" s="318"/>
      <c r="AJ39" s="450"/>
      <c r="AK39" s="450"/>
      <c r="AL39" s="316">
        <v>1</v>
      </c>
    </row>
    <row r="40" spans="1:38" ht="30" customHeight="1">
      <c r="A40" s="351"/>
      <c r="B40" s="456" t="s">
        <v>1076</v>
      </c>
      <c r="C40" s="523"/>
      <c r="D40" s="522"/>
      <c r="E40" s="522"/>
      <c r="F40" s="522"/>
      <c r="G40" s="522"/>
      <c r="H40" s="522"/>
      <c r="I40" s="524"/>
      <c r="J40" s="522"/>
      <c r="K40" s="351"/>
      <c r="L40" s="351"/>
      <c r="M40" s="351"/>
      <c r="N40" s="351"/>
      <c r="O40" s="390"/>
      <c r="P40" s="390"/>
      <c r="Q40" s="390"/>
      <c r="R40" s="390"/>
      <c r="S40" s="390"/>
      <c r="T40" s="318"/>
      <c r="U40" s="318"/>
      <c r="V40" s="318"/>
      <c r="W40" s="318"/>
      <c r="X40" s="318"/>
      <c r="Y40" s="521"/>
      <c r="Z40" s="318"/>
      <c r="AA40" s="318"/>
      <c r="AB40" s="318"/>
      <c r="AC40" s="318"/>
      <c r="AD40" s="318"/>
      <c r="AE40" s="318"/>
      <c r="AF40" s="318"/>
      <c r="AG40" s="318"/>
      <c r="AH40" s="318"/>
      <c r="AI40" s="318"/>
      <c r="AJ40" s="450"/>
      <c r="AK40" s="450"/>
      <c r="AL40" s="316">
        <v>1</v>
      </c>
    </row>
    <row r="41" spans="1:38" ht="30" customHeight="1">
      <c r="A41" s="351"/>
      <c r="B41" s="456"/>
      <c r="C41" s="523"/>
      <c r="D41" s="522"/>
      <c r="E41" s="522"/>
      <c r="F41" s="522"/>
      <c r="G41" s="522"/>
      <c r="H41" s="522"/>
      <c r="I41" s="522"/>
      <c r="J41" s="522"/>
      <c r="K41" s="522"/>
      <c r="L41" s="522"/>
      <c r="M41" s="522"/>
      <c r="N41" s="522"/>
      <c r="O41" s="522"/>
      <c r="P41" s="390"/>
      <c r="Q41" s="390"/>
      <c r="R41" s="390"/>
      <c r="S41" s="390"/>
      <c r="T41" s="318"/>
      <c r="U41" s="318"/>
      <c r="V41" s="318"/>
      <c r="W41" s="318"/>
      <c r="X41" s="318"/>
      <c r="Y41" s="521"/>
      <c r="Z41" s="318"/>
      <c r="AA41" s="318"/>
      <c r="AB41" s="318"/>
      <c r="AC41" s="318"/>
      <c r="AD41" s="450"/>
      <c r="AE41" s="450"/>
      <c r="AF41" s="450"/>
      <c r="AG41" s="450"/>
      <c r="AH41" s="450"/>
      <c r="AI41" s="450"/>
      <c r="AJ41" s="450"/>
      <c r="AK41" s="450"/>
      <c r="AL41" s="316">
        <v>1</v>
      </c>
    </row>
    <row r="42" spans="1:38" ht="30" customHeight="1">
      <c r="A42" s="351"/>
      <c r="B42" s="400" t="s">
        <v>1201</v>
      </c>
      <c r="C42" s="523"/>
      <c r="D42" s="522"/>
      <c r="E42" s="522"/>
      <c r="F42" s="522"/>
      <c r="G42" s="522"/>
      <c r="H42" s="522"/>
      <c r="I42" s="522"/>
      <c r="J42" s="522"/>
      <c r="K42" s="522"/>
      <c r="L42" s="522"/>
      <c r="M42" s="522"/>
      <c r="N42" s="522"/>
      <c r="O42" s="522"/>
      <c r="P42" s="390"/>
      <c r="Q42" s="390"/>
      <c r="R42" s="390"/>
      <c r="S42" s="390"/>
      <c r="T42" s="318"/>
      <c r="U42" s="318"/>
      <c r="V42" s="318"/>
      <c r="W42" s="318"/>
      <c r="X42" s="318"/>
      <c r="Y42" s="521"/>
      <c r="Z42" s="318"/>
      <c r="AA42" s="318"/>
      <c r="AB42" s="318"/>
      <c r="AC42" s="318"/>
      <c r="AD42" s="450"/>
      <c r="AE42" s="450"/>
      <c r="AF42" s="450"/>
      <c r="AG42" s="450"/>
      <c r="AH42" s="450"/>
      <c r="AI42" s="450"/>
      <c r="AJ42" s="450"/>
      <c r="AK42" s="450"/>
      <c r="AL42" s="316">
        <v>1</v>
      </c>
    </row>
    <row r="43" spans="1:38" ht="30" customHeight="1">
      <c r="A43" s="351"/>
      <c r="B43" s="400" t="s">
        <v>1202</v>
      </c>
      <c r="C43" s="523"/>
      <c r="D43" s="522"/>
      <c r="E43" s="522"/>
      <c r="F43" s="522"/>
      <c r="G43" s="522"/>
      <c r="H43" s="522"/>
      <c r="I43" s="522"/>
      <c r="J43" s="522"/>
      <c r="K43" s="522"/>
      <c r="L43" s="522"/>
      <c r="M43" s="522"/>
      <c r="N43" s="522"/>
      <c r="O43" s="522"/>
      <c r="P43" s="390"/>
      <c r="Q43" s="390"/>
      <c r="R43" s="390"/>
      <c r="S43" s="390"/>
      <c r="T43" s="318"/>
      <c r="U43" s="318"/>
      <c r="V43" s="318"/>
      <c r="W43" s="318"/>
      <c r="X43" s="318"/>
      <c r="Y43" s="521"/>
      <c r="Z43" s="318"/>
      <c r="AA43" s="318"/>
      <c r="AB43" s="318"/>
      <c r="AC43" s="318"/>
      <c r="AD43" s="450"/>
      <c r="AE43" s="450"/>
      <c r="AF43" s="450"/>
      <c r="AG43" s="450"/>
      <c r="AH43" s="450"/>
      <c r="AI43" s="450"/>
      <c r="AJ43" s="450"/>
      <c r="AK43" s="450"/>
      <c r="AL43" s="316">
        <v>1</v>
      </c>
    </row>
    <row r="44" spans="1:38" ht="30" customHeight="1">
      <c r="A44" s="351"/>
      <c r="B44" s="400"/>
      <c r="C44" s="523"/>
      <c r="D44" s="522"/>
      <c r="E44" s="522"/>
      <c r="F44" s="522"/>
      <c r="G44" s="522"/>
      <c r="H44" s="522"/>
      <c r="I44" s="522"/>
      <c r="J44" s="522"/>
      <c r="K44" s="522"/>
      <c r="L44" s="522"/>
      <c r="M44" s="522"/>
      <c r="N44" s="522"/>
      <c r="O44" s="522"/>
      <c r="P44" s="390"/>
      <c r="Q44" s="390"/>
      <c r="R44" s="390"/>
      <c r="S44" s="390"/>
      <c r="T44" s="318"/>
      <c r="U44" s="318"/>
      <c r="V44" s="318"/>
      <c r="W44" s="318"/>
      <c r="X44" s="318"/>
      <c r="Y44" s="521"/>
      <c r="Z44" s="318"/>
      <c r="AA44" s="318"/>
      <c r="AB44" s="318"/>
      <c r="AC44" s="318"/>
      <c r="AD44" s="450"/>
      <c r="AE44" s="450"/>
      <c r="AF44" s="450"/>
      <c r="AG44" s="450"/>
      <c r="AH44" s="450"/>
      <c r="AI44" s="450"/>
      <c r="AJ44" s="450"/>
      <c r="AK44" s="450"/>
      <c r="AL44" s="316">
        <v>1</v>
      </c>
    </row>
    <row r="45" spans="1:38" ht="30" customHeight="1">
      <c r="A45" s="351"/>
      <c r="B45" s="4028" t="s">
        <v>6213</v>
      </c>
      <c r="C45" s="4029"/>
      <c r="D45" s="4030"/>
      <c r="E45" s="522"/>
      <c r="F45" s="522"/>
      <c r="G45" s="522"/>
      <c r="H45" s="522"/>
      <c r="I45" s="522"/>
      <c r="J45" s="522"/>
      <c r="K45" s="522"/>
      <c r="L45" s="522"/>
      <c r="M45" s="522"/>
      <c r="N45" s="522"/>
      <c r="O45" s="522"/>
      <c r="P45" s="390"/>
      <c r="Q45" s="390"/>
      <c r="R45" s="390"/>
      <c r="S45" s="390"/>
      <c r="T45" s="318"/>
      <c r="U45" s="318"/>
      <c r="V45" s="318"/>
      <c r="W45" s="318"/>
      <c r="X45" s="318"/>
      <c r="Y45" s="521"/>
      <c r="Z45" s="318"/>
      <c r="AA45" s="318"/>
      <c r="AB45" s="318"/>
      <c r="AC45" s="318"/>
      <c r="AD45" s="450"/>
      <c r="AE45" s="450"/>
      <c r="AF45" s="450"/>
      <c r="AG45" s="450"/>
      <c r="AH45" s="450"/>
      <c r="AI45" s="450"/>
      <c r="AJ45" s="450"/>
      <c r="AK45" s="450"/>
      <c r="AL45" s="316">
        <v>1</v>
      </c>
    </row>
    <row r="46" spans="1:38" ht="30" customHeight="1">
      <c r="A46" s="351"/>
      <c r="B46" s="4031"/>
      <c r="C46" s="4028" t="s">
        <v>6214</v>
      </c>
      <c r="D46" s="4030"/>
      <c r="E46" s="522"/>
      <c r="F46" s="522"/>
      <c r="G46" s="522"/>
      <c r="H46" s="522"/>
      <c r="I46" s="522"/>
      <c r="J46" s="522"/>
      <c r="K46" s="522"/>
      <c r="L46" s="522"/>
      <c r="M46" s="522"/>
      <c r="N46" s="522"/>
      <c r="O46" s="522"/>
      <c r="P46" s="390"/>
      <c r="Q46" s="390"/>
      <c r="R46" s="390"/>
      <c r="S46" s="390"/>
      <c r="T46" s="318"/>
      <c r="U46" s="318"/>
      <c r="V46" s="318"/>
      <c r="W46" s="318"/>
      <c r="X46" s="318"/>
      <c r="Y46" s="521"/>
      <c r="Z46" s="318"/>
      <c r="AA46" s="318"/>
      <c r="AB46" s="318"/>
      <c r="AC46" s="318"/>
      <c r="AD46" s="450"/>
      <c r="AE46" s="450"/>
      <c r="AF46" s="450"/>
      <c r="AG46" s="450"/>
      <c r="AH46" s="450"/>
      <c r="AI46" s="450"/>
      <c r="AJ46" s="450"/>
      <c r="AK46" s="450"/>
      <c r="AL46" s="316">
        <v>1</v>
      </c>
    </row>
    <row r="47" spans="1:38" ht="30" customHeight="1">
      <c r="A47" s="351"/>
      <c r="B47" s="4031"/>
      <c r="C47" s="4028" t="s">
        <v>6284</v>
      </c>
      <c r="D47" s="4030"/>
      <c r="E47" s="522"/>
      <c r="F47" s="522"/>
      <c r="G47" s="522"/>
      <c r="H47" s="522"/>
      <c r="I47" s="522"/>
      <c r="J47" s="522"/>
      <c r="K47" s="522"/>
      <c r="L47" s="522"/>
      <c r="M47" s="522"/>
      <c r="N47" s="522"/>
      <c r="O47" s="522"/>
      <c r="P47" s="390"/>
      <c r="Q47" s="390"/>
      <c r="R47" s="390"/>
      <c r="S47" s="390"/>
      <c r="T47" s="318"/>
      <c r="U47" s="318"/>
      <c r="V47" s="318"/>
      <c r="W47" s="318"/>
      <c r="X47" s="318"/>
      <c r="Y47" s="521"/>
      <c r="Z47" s="318"/>
      <c r="AA47" s="318"/>
      <c r="AB47" s="318"/>
      <c r="AC47" s="318"/>
      <c r="AD47" s="450"/>
      <c r="AE47" s="450"/>
      <c r="AF47" s="450"/>
      <c r="AG47" s="450"/>
      <c r="AH47" s="450"/>
      <c r="AI47" s="450"/>
      <c r="AJ47" s="450"/>
      <c r="AK47" s="450"/>
      <c r="AL47" s="316">
        <v>1</v>
      </c>
    </row>
    <row r="48" spans="1:38" ht="30" customHeight="1">
      <c r="A48" s="351"/>
      <c r="B48" s="456"/>
      <c r="C48" s="522"/>
      <c r="D48" s="522"/>
      <c r="E48" s="522"/>
      <c r="F48" s="522"/>
      <c r="G48" s="522"/>
      <c r="H48" s="522"/>
      <c r="I48" s="522"/>
      <c r="J48" s="522"/>
      <c r="K48" s="522"/>
      <c r="L48" s="522"/>
      <c r="M48" s="522"/>
      <c r="N48" s="522"/>
      <c r="O48" s="522"/>
      <c r="P48" s="390"/>
      <c r="Q48" s="390"/>
      <c r="R48" s="390"/>
      <c r="S48" s="390"/>
      <c r="T48" s="318"/>
      <c r="U48" s="318"/>
      <c r="V48" s="318"/>
      <c r="W48" s="318"/>
      <c r="X48" s="318"/>
      <c r="Y48" s="521"/>
      <c r="Z48" s="318"/>
      <c r="AA48" s="318"/>
      <c r="AB48" s="318"/>
      <c r="AC48" s="318"/>
      <c r="AD48" s="450"/>
      <c r="AE48" s="450"/>
      <c r="AF48" s="450"/>
      <c r="AG48" s="450"/>
      <c r="AH48" s="450"/>
      <c r="AI48" s="450"/>
      <c r="AJ48" s="450"/>
      <c r="AK48" s="450"/>
      <c r="AL48" s="316">
        <v>1</v>
      </c>
    </row>
    <row r="49" spans="1:38" ht="30" customHeight="1">
      <c r="A49" s="351"/>
      <c r="B49" s="456"/>
      <c r="C49" s="400" t="s">
        <v>6215</v>
      </c>
      <c r="D49" s="4021"/>
      <c r="E49" s="4021"/>
      <c r="F49" s="522"/>
      <c r="G49" s="522"/>
      <c r="H49" s="522"/>
      <c r="I49" s="522"/>
      <c r="J49" s="522"/>
      <c r="K49" s="522"/>
      <c r="L49" s="522"/>
      <c r="M49" s="522"/>
      <c r="N49" s="522"/>
      <c r="O49" s="522"/>
      <c r="P49" s="390"/>
      <c r="Q49" s="390"/>
      <c r="R49" s="390"/>
      <c r="S49" s="390"/>
      <c r="T49" s="318"/>
      <c r="U49" s="318"/>
      <c r="V49" s="318"/>
      <c r="W49" s="318"/>
      <c r="X49" s="318"/>
      <c r="Y49" s="521"/>
      <c r="Z49" s="318"/>
      <c r="AA49" s="318"/>
      <c r="AB49" s="318"/>
      <c r="AC49" s="318"/>
      <c r="AD49" s="450"/>
      <c r="AE49" s="450"/>
      <c r="AF49" s="450"/>
      <c r="AG49" s="450"/>
      <c r="AH49" s="450"/>
      <c r="AI49" s="450"/>
      <c r="AJ49" s="450"/>
      <c r="AK49" s="450"/>
      <c r="AL49" s="316">
        <v>1</v>
      </c>
    </row>
    <row r="50" spans="1:38" ht="30" customHeight="1">
      <c r="A50" s="351"/>
      <c r="B50" s="456"/>
      <c r="C50" s="4021"/>
      <c r="D50" s="4022" t="s">
        <v>6216</v>
      </c>
      <c r="E50" s="4021"/>
      <c r="F50" s="522"/>
      <c r="G50" s="522"/>
      <c r="H50" s="522"/>
      <c r="I50" s="522"/>
      <c r="J50" s="522"/>
      <c r="K50" s="522"/>
      <c r="L50" s="522"/>
      <c r="M50" s="522"/>
      <c r="N50" s="522"/>
      <c r="O50" s="522"/>
      <c r="P50" s="390"/>
      <c r="Q50" s="390"/>
      <c r="R50" s="390"/>
      <c r="S50" s="390"/>
      <c r="T50" s="318"/>
      <c r="U50" s="318"/>
      <c r="V50" s="318"/>
      <c r="W50" s="318"/>
      <c r="X50" s="318"/>
      <c r="Y50" s="318"/>
      <c r="Z50" s="318"/>
      <c r="AA50" s="318"/>
      <c r="AB50" s="318"/>
      <c r="AC50" s="318"/>
      <c r="AD50" s="450"/>
      <c r="AE50" s="450"/>
      <c r="AF50" s="450"/>
      <c r="AG50" s="450"/>
      <c r="AH50" s="450"/>
      <c r="AI50" s="450"/>
      <c r="AJ50" s="450"/>
      <c r="AK50" s="450"/>
      <c r="AL50" s="316">
        <v>1</v>
      </c>
    </row>
    <row r="51" spans="1:38" ht="30" customHeight="1">
      <c r="A51" s="351"/>
      <c r="B51" s="456"/>
      <c r="C51" s="4021"/>
      <c r="D51" s="4022" t="s">
        <v>6217</v>
      </c>
      <c r="E51" s="4021"/>
      <c r="F51" s="522"/>
      <c r="G51" s="522"/>
      <c r="H51" s="522"/>
      <c r="I51" s="522"/>
      <c r="J51" s="522"/>
      <c r="K51" s="522"/>
      <c r="L51" s="522"/>
      <c r="M51" s="522"/>
      <c r="N51" s="522"/>
      <c r="O51" s="522"/>
      <c r="P51" s="390"/>
      <c r="Q51" s="390"/>
      <c r="R51" s="390"/>
      <c r="S51" s="390"/>
      <c r="T51" s="318"/>
      <c r="U51" s="318"/>
      <c r="V51" s="318"/>
      <c r="W51" s="318"/>
      <c r="X51" s="318"/>
      <c r="Y51" s="318"/>
      <c r="Z51" s="318"/>
      <c r="AA51" s="318"/>
      <c r="AB51" s="318"/>
      <c r="AC51" s="318"/>
      <c r="AD51" s="450"/>
      <c r="AE51" s="450"/>
      <c r="AF51" s="450"/>
      <c r="AG51" s="450"/>
      <c r="AH51" s="450"/>
      <c r="AI51" s="450"/>
      <c r="AJ51" s="450"/>
      <c r="AK51" s="450"/>
      <c r="AL51" s="316">
        <v>1</v>
      </c>
    </row>
    <row r="52" spans="1:38" ht="30" customHeight="1">
      <c r="A52" s="351"/>
      <c r="B52" s="456"/>
      <c r="C52" s="4021"/>
      <c r="D52" s="4022" t="s">
        <v>6218</v>
      </c>
      <c r="E52" s="4021"/>
      <c r="F52" s="522"/>
      <c r="G52" s="522"/>
      <c r="H52" s="522"/>
      <c r="I52" s="522"/>
      <c r="J52" s="522"/>
      <c r="K52" s="522"/>
      <c r="L52" s="522"/>
      <c r="M52" s="522"/>
      <c r="N52" s="522"/>
      <c r="O52" s="522"/>
      <c r="P52" s="390"/>
      <c r="Q52" s="390"/>
      <c r="R52" s="390"/>
      <c r="S52" s="390"/>
      <c r="T52" s="318"/>
      <c r="U52" s="318"/>
      <c r="V52" s="318"/>
      <c r="W52" s="318"/>
      <c r="X52" s="318"/>
      <c r="Y52" s="318"/>
      <c r="Z52" s="318"/>
      <c r="AA52" s="318"/>
      <c r="AB52" s="318"/>
      <c r="AC52" s="318"/>
      <c r="AD52" s="450"/>
      <c r="AE52" s="450"/>
      <c r="AF52" s="450"/>
      <c r="AG52" s="450"/>
      <c r="AH52" s="450"/>
      <c r="AI52" s="450"/>
      <c r="AJ52" s="450"/>
      <c r="AK52" s="450"/>
      <c r="AL52" s="316">
        <v>1</v>
      </c>
    </row>
    <row r="53" spans="1:38" ht="30" customHeight="1">
      <c r="A53" s="351"/>
      <c r="B53" s="456"/>
      <c r="C53" s="4021"/>
      <c r="D53" s="4022" t="s">
        <v>6219</v>
      </c>
      <c r="E53" s="4021"/>
      <c r="F53" s="522"/>
      <c r="G53" s="522"/>
      <c r="H53" s="522"/>
      <c r="I53" s="522"/>
      <c r="J53" s="522"/>
      <c r="K53" s="522"/>
      <c r="L53" s="522"/>
      <c r="M53" s="522"/>
      <c r="N53" s="522"/>
      <c r="O53" s="522"/>
      <c r="P53" s="390"/>
      <c r="Q53" s="390"/>
      <c r="R53" s="390"/>
      <c r="S53" s="390"/>
      <c r="T53" s="318"/>
      <c r="U53" s="318"/>
      <c r="V53" s="318"/>
      <c r="W53" s="318"/>
      <c r="X53" s="318"/>
      <c r="Y53" s="318"/>
      <c r="Z53" s="318"/>
      <c r="AA53" s="318"/>
      <c r="AB53" s="318"/>
      <c r="AC53" s="318"/>
      <c r="AD53" s="450"/>
      <c r="AE53" s="450"/>
      <c r="AF53" s="450"/>
      <c r="AG53" s="450"/>
      <c r="AH53" s="450"/>
      <c r="AI53" s="450"/>
      <c r="AJ53" s="450"/>
      <c r="AK53" s="450"/>
      <c r="AL53" s="316">
        <v>1</v>
      </c>
    </row>
    <row r="54" spans="1:38" ht="30" customHeight="1">
      <c r="A54" s="351"/>
      <c r="B54" s="456"/>
      <c r="C54" s="4021"/>
      <c r="D54" s="4022" t="s">
        <v>6220</v>
      </c>
      <c r="E54" s="4021"/>
      <c r="F54" s="522"/>
      <c r="G54" s="522"/>
      <c r="H54" s="522"/>
      <c r="I54" s="522"/>
      <c r="J54" s="522"/>
      <c r="K54" s="522"/>
      <c r="L54" s="522"/>
      <c r="M54" s="522"/>
      <c r="N54" s="522"/>
      <c r="O54" s="522"/>
      <c r="P54" s="522"/>
      <c r="Q54" s="390"/>
      <c r="R54" s="390"/>
      <c r="S54" s="390"/>
      <c r="T54" s="318"/>
      <c r="U54" s="318"/>
      <c r="V54" s="318"/>
      <c r="W54" s="318"/>
      <c r="X54" s="318"/>
      <c r="Y54" s="318"/>
      <c r="Z54" s="318"/>
      <c r="AA54" s="318"/>
      <c r="AB54" s="318"/>
      <c r="AC54" s="318"/>
      <c r="AD54" s="450"/>
      <c r="AE54" s="450"/>
      <c r="AF54" s="450"/>
      <c r="AG54" s="450"/>
      <c r="AH54" s="450"/>
      <c r="AI54" s="450"/>
      <c r="AJ54" s="450"/>
      <c r="AK54" s="450"/>
      <c r="AL54" s="316">
        <v>1</v>
      </c>
    </row>
    <row r="55" spans="1:38" ht="30" customHeight="1">
      <c r="A55" s="351"/>
      <c r="B55" s="456"/>
      <c r="C55" s="522"/>
      <c r="D55" s="522"/>
      <c r="E55" s="522"/>
      <c r="F55" s="522"/>
      <c r="G55" s="522"/>
      <c r="H55" s="522"/>
      <c r="I55" s="522"/>
      <c r="J55" s="522"/>
      <c r="K55" s="522"/>
      <c r="L55" s="522"/>
      <c r="M55" s="522"/>
      <c r="N55" s="522"/>
      <c r="O55" s="522"/>
      <c r="P55" s="522"/>
      <c r="Q55" s="390"/>
      <c r="R55" s="390"/>
      <c r="S55" s="390"/>
      <c r="T55" s="318"/>
      <c r="U55" s="318"/>
      <c r="V55" s="318"/>
      <c r="W55" s="318"/>
      <c r="X55" s="318"/>
      <c r="Y55" s="318"/>
      <c r="Z55" s="318"/>
      <c r="AA55" s="318"/>
      <c r="AB55" s="318"/>
      <c r="AC55" s="318"/>
      <c r="AD55" s="450"/>
      <c r="AE55" s="450"/>
      <c r="AF55" s="450"/>
      <c r="AG55" s="450"/>
      <c r="AH55" s="450"/>
      <c r="AI55" s="450"/>
      <c r="AJ55" s="450"/>
      <c r="AK55" s="450"/>
      <c r="AL55" s="316">
        <v>1</v>
      </c>
    </row>
    <row r="56" spans="1:38" ht="30" customHeight="1">
      <c r="A56" s="351"/>
      <c r="B56" s="4414" t="s">
        <v>6236</v>
      </c>
      <c r="C56" s="456" t="s">
        <v>2474</v>
      </c>
      <c r="D56" s="456"/>
      <c r="E56" s="456"/>
      <c r="F56" s="400"/>
      <c r="G56" s="400"/>
      <c r="H56" s="400"/>
      <c r="I56" s="400"/>
      <c r="J56" s="400"/>
      <c r="K56" s="400"/>
      <c r="L56" s="522"/>
      <c r="M56" s="522"/>
      <c r="N56" s="522"/>
      <c r="O56" s="522"/>
      <c r="P56" s="522"/>
      <c r="Q56" s="390"/>
      <c r="R56" s="390"/>
      <c r="S56" s="390"/>
      <c r="T56" s="318"/>
      <c r="U56" s="318"/>
      <c r="V56" s="318"/>
      <c r="W56" s="318"/>
      <c r="X56" s="318"/>
      <c r="Y56" s="318"/>
      <c r="Z56" s="318"/>
      <c r="AA56" s="318"/>
      <c r="AB56" s="318"/>
      <c r="AC56" s="318"/>
      <c r="AD56" s="450"/>
      <c r="AE56" s="450"/>
      <c r="AF56" s="450"/>
      <c r="AG56" s="450"/>
      <c r="AH56" s="450"/>
      <c r="AI56" s="450"/>
      <c r="AJ56" s="450"/>
      <c r="AK56" s="450"/>
      <c r="AL56" s="316">
        <v>1</v>
      </c>
    </row>
    <row r="57" spans="1:38" ht="30" customHeight="1">
      <c r="A57" s="351"/>
      <c r="B57" s="4414"/>
      <c r="C57" s="456"/>
      <c r="D57" s="456"/>
      <c r="E57" s="456"/>
      <c r="F57" s="400"/>
      <c r="G57" s="400"/>
      <c r="H57" s="400"/>
      <c r="I57" s="400"/>
      <c r="J57" s="400"/>
      <c r="K57" s="400"/>
      <c r="L57" s="522"/>
      <c r="M57" s="522"/>
      <c r="N57" s="522"/>
      <c r="O57" s="522"/>
      <c r="P57" s="390"/>
      <c r="Q57" s="390"/>
      <c r="R57" s="390"/>
      <c r="S57" s="390"/>
      <c r="T57" s="318"/>
      <c r="U57" s="318"/>
      <c r="V57" s="318"/>
      <c r="W57" s="318"/>
      <c r="X57" s="318"/>
      <c r="Y57" s="318"/>
      <c r="Z57" s="318"/>
      <c r="AA57" s="318"/>
      <c r="AB57" s="318"/>
      <c r="AC57" s="318"/>
      <c r="AD57" s="450"/>
      <c r="AE57" s="450"/>
      <c r="AF57" s="450"/>
      <c r="AG57" s="450"/>
      <c r="AH57" s="450"/>
      <c r="AI57" s="450"/>
      <c r="AJ57" s="450"/>
      <c r="AK57" s="450"/>
      <c r="AL57" s="316">
        <v>1</v>
      </c>
    </row>
    <row r="58" spans="1:38" ht="30" customHeight="1">
      <c r="A58" s="351"/>
      <c r="B58" s="4026">
        <v>45712</v>
      </c>
      <c r="C58" s="1074">
        <v>1</v>
      </c>
      <c r="D58" s="456" t="s">
        <v>6280</v>
      </c>
      <c r="E58" s="456"/>
      <c r="F58" s="400"/>
      <c r="G58" s="400"/>
      <c r="H58" s="400"/>
      <c r="I58" s="400"/>
      <c r="J58" s="400"/>
      <c r="K58" s="400"/>
      <c r="L58" s="522"/>
      <c r="M58" s="522"/>
      <c r="N58" s="522"/>
      <c r="O58" s="522"/>
      <c r="P58" s="390"/>
      <c r="Q58" s="390"/>
      <c r="R58" s="390"/>
      <c r="S58" s="390"/>
      <c r="T58" s="318"/>
      <c r="U58" s="318"/>
      <c r="V58" s="318"/>
      <c r="W58" s="318"/>
      <c r="X58" s="318"/>
      <c r="Y58" s="318"/>
      <c r="Z58" s="318"/>
      <c r="AA58" s="318"/>
      <c r="AB58" s="318"/>
      <c r="AC58" s="318"/>
      <c r="AD58" s="450"/>
      <c r="AE58" s="450"/>
      <c r="AF58" s="450"/>
      <c r="AG58" s="450"/>
      <c r="AH58" s="450"/>
      <c r="AI58" s="450"/>
      <c r="AJ58" s="450"/>
      <c r="AK58" s="450"/>
      <c r="AL58" s="316">
        <v>1</v>
      </c>
    </row>
    <row r="59" spans="1:38" ht="30" customHeight="1">
      <c r="A59" s="351"/>
      <c r="B59" s="4026">
        <v>45712</v>
      </c>
      <c r="C59" s="1074">
        <v>2</v>
      </c>
      <c r="D59" s="456" t="s">
        <v>6237</v>
      </c>
      <c r="E59" s="456"/>
      <c r="F59" s="400"/>
      <c r="G59" s="400"/>
      <c r="H59" s="400"/>
      <c r="I59" s="400"/>
      <c r="J59" s="400"/>
      <c r="K59" s="400"/>
      <c r="L59" s="522"/>
      <c r="M59" s="522"/>
      <c r="N59" s="522"/>
      <c r="O59" s="522"/>
      <c r="P59" s="4022"/>
      <c r="Q59" s="390"/>
      <c r="R59" s="390"/>
      <c r="S59" s="390"/>
      <c r="T59" s="318"/>
      <c r="U59" s="318"/>
      <c r="V59" s="318"/>
      <c r="W59" s="318"/>
      <c r="X59" s="318"/>
      <c r="Y59" s="318"/>
      <c r="Z59" s="318"/>
      <c r="AA59" s="318"/>
      <c r="AB59" s="318"/>
      <c r="AC59" s="318"/>
      <c r="AD59" s="450"/>
      <c r="AE59" s="450"/>
      <c r="AF59" s="450"/>
      <c r="AG59" s="450"/>
      <c r="AH59" s="450"/>
      <c r="AI59" s="450"/>
      <c r="AJ59" s="450"/>
      <c r="AK59" s="450"/>
      <c r="AL59" s="316">
        <v>1</v>
      </c>
    </row>
    <row r="60" spans="1:38" ht="30" customHeight="1">
      <c r="A60" s="351"/>
      <c r="B60" s="4026">
        <v>45711</v>
      </c>
      <c r="C60" s="1074">
        <v>3</v>
      </c>
      <c r="D60" s="456" t="s">
        <v>6238</v>
      </c>
      <c r="E60" s="456"/>
      <c r="F60" s="400"/>
      <c r="G60" s="400"/>
      <c r="H60" s="400"/>
      <c r="I60" s="400"/>
      <c r="J60" s="400"/>
      <c r="K60" s="400"/>
      <c r="L60" s="522"/>
      <c r="M60" s="522"/>
      <c r="N60" s="522"/>
      <c r="O60" s="522"/>
      <c r="P60" s="4022"/>
      <c r="Q60" s="390"/>
      <c r="R60" s="390"/>
      <c r="S60" s="390"/>
      <c r="T60" s="318"/>
      <c r="U60" s="318"/>
      <c r="V60" s="318"/>
      <c r="W60" s="318"/>
      <c r="X60" s="318"/>
      <c r="Y60" s="318"/>
      <c r="Z60" s="318"/>
      <c r="AA60" s="318"/>
      <c r="AB60" s="318"/>
      <c r="AC60" s="318"/>
      <c r="AD60" s="450"/>
      <c r="AE60" s="450"/>
      <c r="AF60" s="450"/>
      <c r="AG60" s="450"/>
      <c r="AH60" s="450"/>
      <c r="AI60" s="450"/>
      <c r="AJ60" s="450"/>
      <c r="AK60" s="450"/>
      <c r="AL60" s="316">
        <v>1</v>
      </c>
    </row>
    <row r="61" spans="1:38" ht="30" customHeight="1">
      <c r="A61" s="351"/>
      <c r="B61" s="4026">
        <v>45712</v>
      </c>
      <c r="C61" s="1074">
        <v>4</v>
      </c>
      <c r="D61" s="456" t="s">
        <v>6450</v>
      </c>
      <c r="E61" s="456"/>
      <c r="F61" s="400"/>
      <c r="G61" s="400"/>
      <c r="H61" s="400"/>
      <c r="I61" s="400"/>
      <c r="J61" s="400"/>
      <c r="K61" s="400"/>
      <c r="L61" s="522"/>
      <c r="M61" s="522"/>
      <c r="N61" s="522"/>
      <c r="O61" s="522"/>
      <c r="P61" s="522"/>
      <c r="Q61" s="390"/>
      <c r="R61" s="390"/>
      <c r="S61" s="390"/>
      <c r="T61" s="318"/>
      <c r="U61" s="318"/>
      <c r="V61" s="318"/>
      <c r="W61" s="318"/>
      <c r="X61" s="318"/>
      <c r="Y61" s="318"/>
      <c r="Z61" s="318"/>
      <c r="AA61" s="318"/>
      <c r="AB61" s="318"/>
      <c r="AC61" s="318"/>
      <c r="AD61" s="450"/>
      <c r="AE61" s="450"/>
      <c r="AF61" s="450"/>
      <c r="AG61" s="450"/>
      <c r="AH61" s="450"/>
      <c r="AI61" s="450"/>
      <c r="AJ61" s="450"/>
      <c r="AK61" s="450"/>
      <c r="AL61" s="316">
        <v>1</v>
      </c>
    </row>
    <row r="62" spans="1:38" ht="30" customHeight="1">
      <c r="A62" s="351"/>
      <c r="B62" s="4026">
        <v>45711</v>
      </c>
      <c r="C62" s="1074">
        <v>5</v>
      </c>
      <c r="D62" s="456" t="s">
        <v>6239</v>
      </c>
      <c r="E62" s="456"/>
      <c r="F62" s="400"/>
      <c r="G62" s="400"/>
      <c r="H62" s="400"/>
      <c r="I62" s="400"/>
      <c r="J62" s="400"/>
      <c r="K62" s="400"/>
      <c r="L62" s="522"/>
      <c r="M62" s="522"/>
      <c r="N62" s="522"/>
      <c r="O62" s="522"/>
      <c r="P62" s="522"/>
      <c r="Q62" s="390"/>
      <c r="R62" s="390"/>
      <c r="S62" s="390"/>
      <c r="T62" s="318"/>
      <c r="U62" s="318"/>
      <c r="V62" s="318"/>
      <c r="W62" s="318"/>
      <c r="X62" s="318"/>
      <c r="Y62" s="318"/>
      <c r="Z62" s="318"/>
      <c r="AA62" s="318"/>
      <c r="AB62" s="318"/>
      <c r="AC62" s="318"/>
      <c r="AD62" s="450"/>
      <c r="AE62" s="450"/>
      <c r="AF62" s="450"/>
      <c r="AG62" s="450"/>
      <c r="AH62" s="450"/>
      <c r="AI62" s="450"/>
      <c r="AJ62" s="450"/>
      <c r="AK62" s="450"/>
      <c r="AL62" s="316">
        <v>1</v>
      </c>
    </row>
    <row r="63" spans="1:38" ht="30" customHeight="1">
      <c r="A63" s="351"/>
      <c r="B63" s="4026">
        <v>45711</v>
      </c>
      <c r="C63" s="1074">
        <v>6</v>
      </c>
      <c r="D63" s="456" t="s">
        <v>6456</v>
      </c>
      <c r="E63" s="456"/>
      <c r="F63" s="400"/>
      <c r="G63" s="400"/>
      <c r="H63" s="400"/>
      <c r="I63" s="400"/>
      <c r="J63" s="400"/>
      <c r="K63" s="400"/>
      <c r="L63" s="522"/>
      <c r="M63" s="522"/>
      <c r="N63" s="522"/>
      <c r="O63" s="522"/>
      <c r="P63" s="522"/>
      <c r="Q63" s="390"/>
      <c r="R63" s="390"/>
      <c r="S63" s="390"/>
      <c r="T63" s="318"/>
      <c r="U63" s="318"/>
      <c r="V63" s="318"/>
      <c r="W63" s="318"/>
      <c r="X63" s="318"/>
      <c r="Y63" s="318"/>
      <c r="Z63" s="318"/>
      <c r="AA63" s="318"/>
      <c r="AB63" s="318"/>
      <c r="AC63" s="318"/>
      <c r="AD63" s="450"/>
      <c r="AE63" s="450"/>
      <c r="AF63" s="450"/>
      <c r="AG63" s="450"/>
      <c r="AH63" s="450"/>
      <c r="AI63" s="450"/>
      <c r="AJ63" s="450"/>
      <c r="AK63" s="450"/>
      <c r="AL63" s="316">
        <v>1</v>
      </c>
    </row>
    <row r="64" spans="1:38" ht="30" customHeight="1">
      <c r="A64" s="351"/>
      <c r="B64" s="4026">
        <v>45711</v>
      </c>
      <c r="C64" s="1074">
        <v>7</v>
      </c>
      <c r="D64" s="456" t="s">
        <v>6241</v>
      </c>
      <c r="E64" s="3854"/>
      <c r="F64" s="400"/>
      <c r="G64" s="400"/>
      <c r="H64" s="400"/>
      <c r="I64" s="400"/>
      <c r="J64" s="400"/>
      <c r="K64" s="400"/>
      <c r="L64" s="456" t="s">
        <v>6571</v>
      </c>
      <c r="M64" s="522"/>
      <c r="N64" s="3854"/>
      <c r="O64" s="522"/>
      <c r="P64" s="522"/>
      <c r="Q64" s="390"/>
      <c r="R64" s="390"/>
      <c r="S64" s="390"/>
      <c r="T64" s="318"/>
      <c r="U64" s="318"/>
      <c r="V64" s="318"/>
      <c r="W64" s="318"/>
      <c r="X64" s="318"/>
      <c r="Y64" s="318"/>
      <c r="Z64" s="318"/>
      <c r="AA64" s="318"/>
      <c r="AB64" s="318"/>
      <c r="AC64" s="318"/>
      <c r="AD64" s="450"/>
      <c r="AE64" s="450"/>
      <c r="AF64" s="450"/>
      <c r="AG64" s="450"/>
      <c r="AH64" s="450"/>
      <c r="AI64" s="450"/>
      <c r="AJ64" s="450"/>
      <c r="AK64" s="450"/>
      <c r="AL64" s="316">
        <v>1</v>
      </c>
    </row>
    <row r="65" spans="1:38" ht="30" customHeight="1">
      <c r="A65" s="351"/>
      <c r="B65" s="4026">
        <v>45711</v>
      </c>
      <c r="C65" s="1074">
        <v>8</v>
      </c>
      <c r="D65" s="456" t="s">
        <v>6242</v>
      </c>
      <c r="E65" s="3854"/>
      <c r="F65" s="400"/>
      <c r="G65" s="400"/>
      <c r="H65" s="400"/>
      <c r="I65" s="400"/>
      <c r="J65" s="400"/>
      <c r="K65" s="400"/>
      <c r="L65" s="522"/>
      <c r="M65" s="522"/>
      <c r="N65" s="522"/>
      <c r="O65" s="522"/>
      <c r="P65" s="4022"/>
      <c r="Q65" s="390"/>
      <c r="R65" s="390"/>
      <c r="S65" s="390"/>
      <c r="T65" s="318"/>
      <c r="U65" s="318"/>
      <c r="V65" s="318"/>
      <c r="W65" s="318"/>
      <c r="X65" s="318"/>
      <c r="Y65" s="318"/>
      <c r="Z65" s="318"/>
      <c r="AA65" s="318"/>
      <c r="AB65" s="318"/>
      <c r="AC65" s="318"/>
      <c r="AD65" s="450"/>
      <c r="AE65" s="450"/>
      <c r="AF65" s="450"/>
      <c r="AG65" s="450"/>
      <c r="AH65" s="450"/>
      <c r="AI65" s="450"/>
      <c r="AJ65" s="450"/>
      <c r="AK65" s="450"/>
      <c r="AL65" s="316">
        <v>1</v>
      </c>
    </row>
    <row r="66" spans="1:38" ht="30" customHeight="1">
      <c r="A66" s="351"/>
      <c r="B66" s="4026"/>
      <c r="C66" s="1074"/>
      <c r="D66" s="456"/>
      <c r="E66" s="3854"/>
      <c r="F66" s="400"/>
      <c r="G66" s="400"/>
      <c r="H66" s="400"/>
      <c r="I66" s="400"/>
      <c r="J66" s="400"/>
      <c r="K66" s="400"/>
      <c r="L66" s="522"/>
      <c r="M66" s="522"/>
      <c r="N66" s="522"/>
      <c r="O66" s="522"/>
      <c r="P66" s="4022"/>
      <c r="Q66" s="390"/>
      <c r="R66" s="390"/>
      <c r="S66" s="390"/>
      <c r="T66" s="318"/>
      <c r="U66" s="318"/>
      <c r="V66" s="318"/>
      <c r="W66" s="318"/>
      <c r="X66" s="318"/>
      <c r="Y66" s="318"/>
      <c r="Z66" s="318"/>
      <c r="AA66" s="318"/>
      <c r="AB66" s="318"/>
      <c r="AC66" s="318"/>
      <c r="AD66" s="450"/>
      <c r="AE66" s="450"/>
      <c r="AF66" s="450"/>
      <c r="AG66" s="450"/>
      <c r="AH66" s="450"/>
      <c r="AI66" s="450"/>
      <c r="AJ66" s="450"/>
      <c r="AK66" s="450"/>
      <c r="AL66" s="316"/>
    </row>
    <row r="67" spans="1:38" ht="30" customHeight="1">
      <c r="A67" s="351"/>
      <c r="B67" s="4025">
        <v>45735</v>
      </c>
      <c r="C67" s="1074">
        <v>9</v>
      </c>
      <c r="D67" s="456" t="s">
        <v>6451</v>
      </c>
      <c r="E67" s="456"/>
      <c r="F67" s="400"/>
      <c r="G67" s="400"/>
      <c r="H67" s="400"/>
      <c r="I67" s="400"/>
      <c r="J67" s="400"/>
      <c r="K67" s="400"/>
      <c r="L67" s="522"/>
      <c r="M67" s="522"/>
      <c r="N67" s="522"/>
      <c r="O67" s="522"/>
      <c r="P67" s="390"/>
      <c r="Q67" s="390"/>
      <c r="R67" s="390"/>
      <c r="S67" s="390"/>
      <c r="T67" s="318"/>
      <c r="U67" s="318"/>
      <c r="V67" s="3983"/>
      <c r="W67" s="318"/>
      <c r="X67" s="318"/>
      <c r="Y67" s="521"/>
      <c r="Z67" s="318"/>
      <c r="AA67" s="318"/>
      <c r="AB67" s="318"/>
      <c r="AC67" s="318"/>
      <c r="AD67" s="450"/>
      <c r="AE67" s="450"/>
      <c r="AF67" s="450"/>
      <c r="AG67" s="450"/>
      <c r="AH67" s="450"/>
      <c r="AI67" s="450"/>
      <c r="AJ67" s="450"/>
      <c r="AK67" s="450"/>
      <c r="AL67" s="316">
        <v>1</v>
      </c>
    </row>
    <row r="68" spans="1:38" ht="30" customHeight="1">
      <c r="A68" s="351"/>
      <c r="B68" s="4025">
        <v>45735</v>
      </c>
      <c r="C68" s="1074">
        <v>10</v>
      </c>
      <c r="D68" s="456" t="s">
        <v>6452</v>
      </c>
      <c r="E68" s="456"/>
      <c r="F68" s="400"/>
      <c r="G68" s="400"/>
      <c r="H68" s="400"/>
      <c r="I68" s="400"/>
      <c r="J68" s="400"/>
      <c r="K68" s="400"/>
      <c r="L68" s="522"/>
      <c r="M68" s="522"/>
      <c r="N68" s="522"/>
      <c r="O68" s="522"/>
      <c r="P68" s="390"/>
      <c r="Q68" s="390"/>
      <c r="R68" s="390"/>
      <c r="S68" s="390"/>
      <c r="T68" s="318"/>
      <c r="U68" s="318"/>
      <c r="V68" s="318"/>
      <c r="W68" s="318"/>
      <c r="X68" s="318"/>
      <c r="Y68" s="521"/>
      <c r="Z68" s="318"/>
      <c r="AA68" s="318"/>
      <c r="AB68" s="318"/>
      <c r="AC68" s="318"/>
      <c r="AD68" s="450"/>
      <c r="AE68" s="450"/>
      <c r="AF68" s="450"/>
      <c r="AG68" s="450"/>
      <c r="AH68" s="450"/>
      <c r="AI68" s="450"/>
      <c r="AJ68" s="450"/>
      <c r="AK68" s="450"/>
      <c r="AL68" s="316">
        <v>1</v>
      </c>
    </row>
    <row r="69" spans="1:38" ht="30" customHeight="1">
      <c r="A69" s="351"/>
      <c r="B69" s="4025">
        <v>45735</v>
      </c>
      <c r="C69" s="1074">
        <v>11</v>
      </c>
      <c r="D69" s="456" t="s">
        <v>6243</v>
      </c>
      <c r="E69" s="456"/>
      <c r="F69" s="400"/>
      <c r="G69" s="400"/>
      <c r="H69" s="400"/>
      <c r="I69" s="400"/>
      <c r="J69" s="400"/>
      <c r="K69" s="400"/>
      <c r="L69" s="522"/>
      <c r="M69" s="522"/>
      <c r="N69" s="522"/>
      <c r="O69" s="522"/>
      <c r="P69" s="390"/>
      <c r="Q69" s="390"/>
      <c r="R69" s="390"/>
      <c r="S69" s="390"/>
      <c r="T69" s="318"/>
      <c r="U69" s="318"/>
      <c r="V69" s="318"/>
      <c r="W69" s="318"/>
      <c r="X69" s="318"/>
      <c r="Y69" s="521"/>
      <c r="Z69" s="318"/>
      <c r="AA69" s="318"/>
      <c r="AB69" s="318"/>
      <c r="AC69" s="318"/>
      <c r="AD69" s="450"/>
      <c r="AE69" s="450"/>
      <c r="AF69" s="450"/>
      <c r="AG69" s="450"/>
      <c r="AH69" s="450"/>
      <c r="AI69" s="450"/>
      <c r="AJ69" s="450"/>
      <c r="AK69" s="450"/>
      <c r="AL69" s="316">
        <v>1</v>
      </c>
    </row>
    <row r="70" spans="1:38" ht="30" customHeight="1">
      <c r="A70" s="351"/>
      <c r="B70" s="4026"/>
      <c r="C70" s="1074"/>
      <c r="D70" s="456"/>
      <c r="E70" s="456"/>
      <c r="F70" s="400"/>
      <c r="G70" s="400"/>
      <c r="H70" s="400"/>
      <c r="I70" s="400"/>
      <c r="J70" s="400"/>
      <c r="K70" s="400"/>
      <c r="L70" s="522"/>
      <c r="M70" s="522"/>
      <c r="N70" s="522"/>
      <c r="O70" s="522"/>
      <c r="P70" s="390"/>
      <c r="Q70" s="390"/>
      <c r="R70" s="390"/>
      <c r="S70" s="390"/>
      <c r="T70" s="318"/>
      <c r="U70" s="318"/>
      <c r="V70" s="318"/>
      <c r="W70" s="318"/>
      <c r="X70" s="318"/>
      <c r="Y70" s="521"/>
      <c r="Z70" s="318"/>
      <c r="AA70" s="318"/>
      <c r="AB70" s="318"/>
      <c r="AC70" s="318"/>
      <c r="AD70" s="450"/>
      <c r="AE70" s="450"/>
      <c r="AF70" s="450"/>
      <c r="AG70" s="450"/>
      <c r="AH70" s="450"/>
      <c r="AI70" s="450"/>
      <c r="AJ70" s="450"/>
      <c r="AK70" s="450"/>
      <c r="AL70" s="316"/>
    </row>
    <row r="71" spans="1:38" ht="30" customHeight="1">
      <c r="A71" s="351"/>
      <c r="B71" s="4026">
        <v>45711</v>
      </c>
      <c r="C71" s="1074">
        <v>12</v>
      </c>
      <c r="D71" s="456" t="s">
        <v>6244</v>
      </c>
      <c r="E71" s="456"/>
      <c r="F71" s="400"/>
      <c r="G71" s="400"/>
      <c r="H71" s="400"/>
      <c r="I71" s="400"/>
      <c r="J71" s="400"/>
      <c r="K71" s="400"/>
      <c r="L71" s="522"/>
      <c r="M71" s="522"/>
      <c r="N71" s="522"/>
      <c r="O71" s="522"/>
      <c r="P71" s="390"/>
      <c r="Q71" s="390"/>
      <c r="R71" s="390"/>
      <c r="S71" s="390"/>
      <c r="T71" s="318"/>
      <c r="U71" s="318"/>
      <c r="V71" s="318"/>
      <c r="W71" s="318"/>
      <c r="X71" s="318"/>
      <c r="Y71" s="521"/>
      <c r="Z71" s="318"/>
      <c r="AA71" s="318"/>
      <c r="AB71" s="318"/>
      <c r="AC71" s="318"/>
      <c r="AD71" s="450"/>
      <c r="AE71" s="450"/>
      <c r="AF71" s="450"/>
      <c r="AG71" s="450"/>
      <c r="AH71" s="450"/>
      <c r="AI71" s="450"/>
      <c r="AJ71" s="450"/>
      <c r="AK71" s="450"/>
      <c r="AL71" s="316">
        <v>1</v>
      </c>
    </row>
    <row r="72" spans="1:38" ht="30" customHeight="1">
      <c r="A72" s="351"/>
      <c r="B72" s="4026">
        <v>45711</v>
      </c>
      <c r="C72" s="1074">
        <v>13</v>
      </c>
      <c r="D72" s="456" t="s">
        <v>6245</v>
      </c>
      <c r="E72" s="456"/>
      <c r="F72" s="400"/>
      <c r="G72" s="400"/>
      <c r="H72" s="400"/>
      <c r="I72" s="400"/>
      <c r="J72" s="400"/>
      <c r="K72" s="400"/>
      <c r="L72" s="522"/>
      <c r="M72" s="522"/>
      <c r="N72" s="522"/>
      <c r="O72" s="522"/>
      <c r="P72" s="390"/>
      <c r="Q72" s="390"/>
      <c r="R72" s="390"/>
      <c r="S72" s="390"/>
      <c r="T72" s="318"/>
      <c r="U72" s="318"/>
      <c r="V72" s="318"/>
      <c r="W72" s="318"/>
      <c r="X72" s="318"/>
      <c r="Y72" s="521"/>
      <c r="Z72" s="318"/>
      <c r="AA72" s="318"/>
      <c r="AB72" s="318"/>
      <c r="AC72" s="318"/>
      <c r="AD72" s="450"/>
      <c r="AE72" s="450"/>
      <c r="AF72" s="450"/>
      <c r="AG72" s="450"/>
      <c r="AH72" s="450"/>
      <c r="AI72" s="450"/>
      <c r="AJ72" s="450"/>
      <c r="AK72" s="450"/>
      <c r="AL72" s="316">
        <v>1</v>
      </c>
    </row>
    <row r="73" spans="1:38" ht="30" customHeight="1">
      <c r="A73" s="351"/>
      <c r="B73" s="4026"/>
      <c r="C73" s="1074"/>
      <c r="D73" s="456"/>
      <c r="E73" s="456"/>
      <c r="F73" s="400"/>
      <c r="G73" s="400"/>
      <c r="H73" s="400"/>
      <c r="I73" s="400"/>
      <c r="J73" s="400"/>
      <c r="K73" s="400"/>
      <c r="L73" s="522"/>
      <c r="M73" s="522"/>
      <c r="N73" s="522"/>
      <c r="O73" s="522"/>
      <c r="P73" s="390"/>
      <c r="Q73" s="390"/>
      <c r="R73" s="390"/>
      <c r="S73" s="390"/>
      <c r="T73" s="318"/>
      <c r="U73" s="318"/>
      <c r="V73" s="318"/>
      <c r="W73" s="318"/>
      <c r="X73" s="318"/>
      <c r="Y73" s="521"/>
      <c r="Z73" s="318"/>
      <c r="AA73" s="318"/>
      <c r="AB73" s="318"/>
      <c r="AC73" s="318"/>
      <c r="AD73" s="450"/>
      <c r="AE73" s="450"/>
      <c r="AF73" s="450"/>
      <c r="AG73" s="450"/>
      <c r="AH73" s="450"/>
      <c r="AI73" s="450"/>
      <c r="AJ73" s="450"/>
      <c r="AK73" s="450"/>
      <c r="AL73" s="316"/>
    </row>
    <row r="74" spans="1:38" ht="30" customHeight="1">
      <c r="A74" s="351"/>
      <c r="B74" s="4026">
        <v>45711</v>
      </c>
      <c r="C74" s="1074">
        <v>14</v>
      </c>
      <c r="D74" s="456" t="s">
        <v>6248</v>
      </c>
      <c r="E74" s="456"/>
      <c r="F74" s="400"/>
      <c r="G74" s="400"/>
      <c r="H74" s="400"/>
      <c r="I74" s="400"/>
      <c r="J74" s="400"/>
      <c r="K74" s="400"/>
      <c r="L74" s="522"/>
      <c r="M74" s="522"/>
      <c r="N74" s="522"/>
      <c r="O74" s="522"/>
      <c r="P74" s="390"/>
      <c r="Q74" s="390"/>
      <c r="R74" s="390"/>
      <c r="S74" s="390"/>
      <c r="T74" s="318"/>
      <c r="U74" s="318"/>
      <c r="V74" s="318"/>
      <c r="W74" s="318"/>
      <c r="X74" s="318"/>
      <c r="Y74" s="521"/>
      <c r="Z74" s="318"/>
      <c r="AA74" s="318"/>
      <c r="AB74" s="318"/>
      <c r="AC74" s="318"/>
      <c r="AD74" s="450"/>
      <c r="AE74" s="450"/>
      <c r="AF74" s="450"/>
      <c r="AG74" s="450"/>
      <c r="AH74" s="450"/>
      <c r="AI74" s="450"/>
      <c r="AJ74" s="450"/>
      <c r="AK74" s="450"/>
      <c r="AL74" s="316">
        <v>1</v>
      </c>
    </row>
    <row r="75" spans="1:38" ht="30" customHeight="1">
      <c r="A75" s="351"/>
      <c r="B75" s="4026"/>
      <c r="C75" s="1074"/>
      <c r="D75" s="456"/>
      <c r="E75" s="456"/>
      <c r="F75" s="400"/>
      <c r="G75" s="400"/>
      <c r="H75" s="400"/>
      <c r="I75" s="400"/>
      <c r="J75" s="400"/>
      <c r="K75" s="400"/>
      <c r="L75" s="522"/>
      <c r="M75" s="522"/>
      <c r="N75" s="522"/>
      <c r="O75" s="522"/>
      <c r="P75" s="390"/>
      <c r="Q75" s="390"/>
      <c r="R75" s="390"/>
      <c r="S75" s="390"/>
      <c r="T75" s="318"/>
      <c r="U75" s="318"/>
      <c r="V75" s="318"/>
      <c r="W75" s="318"/>
      <c r="X75" s="318"/>
      <c r="Y75" s="521"/>
      <c r="Z75" s="318"/>
      <c r="AA75" s="318"/>
      <c r="AB75" s="318"/>
      <c r="AC75" s="318"/>
      <c r="AD75" s="450"/>
      <c r="AE75" s="450"/>
      <c r="AF75" s="450"/>
      <c r="AG75" s="450"/>
      <c r="AH75" s="450"/>
      <c r="AI75" s="450"/>
      <c r="AJ75" s="450"/>
      <c r="AK75" s="450"/>
      <c r="AL75" s="316"/>
    </row>
    <row r="76" spans="1:38" ht="30" customHeight="1">
      <c r="A76" s="351"/>
      <c r="B76" s="4026">
        <v>45711</v>
      </c>
      <c r="C76" s="1074">
        <v>15</v>
      </c>
      <c r="D76" s="456" t="s">
        <v>6249</v>
      </c>
      <c r="E76" s="456"/>
      <c r="F76" s="400"/>
      <c r="G76" s="400"/>
      <c r="H76" s="400"/>
      <c r="I76" s="400"/>
      <c r="J76" s="400"/>
      <c r="K76" s="400"/>
      <c r="L76" s="522"/>
      <c r="M76" s="522"/>
      <c r="N76" s="522"/>
      <c r="O76" s="522"/>
      <c r="P76" s="390"/>
      <c r="Q76" s="390"/>
      <c r="R76" s="390"/>
      <c r="S76" s="390"/>
      <c r="T76" s="318"/>
      <c r="U76" s="318"/>
      <c r="V76" s="318"/>
      <c r="W76" s="318"/>
      <c r="X76" s="318"/>
      <c r="Y76" s="521"/>
      <c r="Z76" s="318"/>
      <c r="AA76" s="318"/>
      <c r="AB76" s="318"/>
      <c r="AC76" s="318"/>
      <c r="AD76" s="450"/>
      <c r="AE76" s="450"/>
      <c r="AF76" s="450"/>
      <c r="AG76" s="450"/>
      <c r="AH76" s="450"/>
      <c r="AI76" s="450"/>
      <c r="AJ76" s="450"/>
      <c r="AK76" s="450"/>
      <c r="AL76" s="316">
        <v>1</v>
      </c>
    </row>
    <row r="77" spans="1:38" ht="30" customHeight="1">
      <c r="A77" s="351"/>
      <c r="B77" s="4026"/>
      <c r="C77" s="1074"/>
      <c r="D77" s="456"/>
      <c r="E77" s="456"/>
      <c r="F77" s="400"/>
      <c r="G77" s="400"/>
      <c r="H77" s="400"/>
      <c r="I77" s="400"/>
      <c r="J77" s="400"/>
      <c r="K77" s="400"/>
      <c r="L77" s="522"/>
      <c r="M77" s="522"/>
      <c r="N77" s="522"/>
      <c r="O77" s="522"/>
      <c r="P77" s="390"/>
      <c r="Q77" s="390"/>
      <c r="R77" s="390"/>
      <c r="S77" s="390"/>
      <c r="T77" s="318"/>
      <c r="U77" s="318"/>
      <c r="V77" s="318"/>
      <c r="W77" s="318"/>
      <c r="X77" s="318"/>
      <c r="Y77" s="521"/>
      <c r="Z77" s="318"/>
      <c r="AA77" s="318"/>
      <c r="AB77" s="318"/>
      <c r="AC77" s="318"/>
      <c r="AD77" s="450"/>
      <c r="AE77" s="450"/>
      <c r="AF77" s="450"/>
      <c r="AG77" s="450"/>
      <c r="AH77" s="450"/>
      <c r="AI77" s="450"/>
      <c r="AJ77" s="450"/>
      <c r="AK77" s="450"/>
      <c r="AL77" s="316"/>
    </row>
    <row r="78" spans="1:38" ht="30" customHeight="1">
      <c r="A78" s="351"/>
      <c r="B78" s="4026">
        <v>45711</v>
      </c>
      <c r="C78" s="1074">
        <v>16</v>
      </c>
      <c r="D78" s="456" t="s">
        <v>6250</v>
      </c>
      <c r="E78" s="456"/>
      <c r="F78" s="400"/>
      <c r="G78" s="400"/>
      <c r="H78" s="400"/>
      <c r="I78" s="400"/>
      <c r="J78" s="400"/>
      <c r="K78" s="400"/>
      <c r="L78" s="522"/>
      <c r="M78" s="522"/>
      <c r="N78" s="522"/>
      <c r="O78" s="522"/>
      <c r="P78" s="390"/>
      <c r="Q78" s="390"/>
      <c r="R78" s="390"/>
      <c r="S78" s="390"/>
      <c r="T78" s="318"/>
      <c r="U78" s="318"/>
      <c r="V78" s="318"/>
      <c r="W78" s="318"/>
      <c r="X78" s="318"/>
      <c r="Y78" s="521"/>
      <c r="Z78" s="318"/>
      <c r="AA78" s="318"/>
      <c r="AB78" s="318"/>
      <c r="AC78" s="318"/>
      <c r="AD78" s="450"/>
      <c r="AE78" s="450"/>
      <c r="AF78" s="450"/>
      <c r="AG78" s="450"/>
      <c r="AH78" s="450"/>
      <c r="AI78" s="450"/>
      <c r="AJ78" s="450"/>
      <c r="AK78" s="450"/>
      <c r="AL78" s="316">
        <v>1</v>
      </c>
    </row>
    <row r="79" spans="1:38" ht="30" customHeight="1">
      <c r="A79" s="351"/>
      <c r="B79" s="4026">
        <v>45711</v>
      </c>
      <c r="C79" s="1074">
        <v>17</v>
      </c>
      <c r="D79" s="456" t="s">
        <v>6251</v>
      </c>
      <c r="E79" s="400"/>
      <c r="F79" s="522"/>
      <c r="G79" s="522"/>
      <c r="H79" s="522"/>
      <c r="I79" s="522"/>
      <c r="J79" s="522"/>
      <c r="K79" s="522"/>
      <c r="L79" s="522"/>
      <c r="M79" s="522"/>
      <c r="N79" s="522"/>
      <c r="O79" s="522"/>
      <c r="P79" s="390"/>
      <c r="Q79" s="390"/>
      <c r="R79" s="390"/>
      <c r="S79" s="390"/>
      <c r="T79" s="318"/>
      <c r="U79" s="318"/>
      <c r="V79" s="318"/>
      <c r="W79" s="318"/>
      <c r="X79" s="318"/>
      <c r="Y79" s="521"/>
      <c r="Z79" s="318"/>
      <c r="AA79" s="318"/>
      <c r="AB79" s="318"/>
      <c r="AC79" s="318"/>
      <c r="AD79" s="450"/>
      <c r="AE79" s="450"/>
      <c r="AF79" s="450"/>
      <c r="AG79" s="450"/>
      <c r="AH79" s="450"/>
      <c r="AI79" s="450"/>
      <c r="AJ79" s="450"/>
      <c r="AK79" s="450"/>
      <c r="AL79" s="316">
        <v>1</v>
      </c>
    </row>
    <row r="80" spans="1:38" ht="30" customHeight="1">
      <c r="A80" s="351"/>
      <c r="B80" s="456"/>
      <c r="C80" s="456" t="s">
        <v>2470</v>
      </c>
      <c r="D80" s="522"/>
      <c r="E80" s="400"/>
      <c r="F80" s="522"/>
      <c r="G80" s="522"/>
      <c r="H80" s="522"/>
      <c r="I80" s="522"/>
      <c r="J80" s="522"/>
      <c r="K80" s="522"/>
      <c r="L80" s="522"/>
      <c r="M80" s="522"/>
      <c r="N80" s="522"/>
      <c r="O80" s="522"/>
      <c r="P80" s="390"/>
      <c r="Q80" s="390"/>
      <c r="R80" s="390"/>
      <c r="S80" s="390"/>
      <c r="T80" s="318"/>
      <c r="U80" s="318"/>
      <c r="V80" s="318"/>
      <c r="W80" s="318"/>
      <c r="X80" s="318"/>
      <c r="Y80" s="521"/>
      <c r="Z80" s="318"/>
      <c r="AA80" s="318"/>
      <c r="AB80" s="318"/>
      <c r="AC80" s="318"/>
      <c r="AD80" s="450"/>
      <c r="AE80" s="450"/>
      <c r="AF80" s="450"/>
      <c r="AG80" s="450"/>
      <c r="AH80" s="450"/>
      <c r="AI80" s="450"/>
      <c r="AJ80" s="450"/>
      <c r="AK80" s="450"/>
      <c r="AL80" s="316">
        <v>1</v>
      </c>
    </row>
    <row r="81" spans="1:38" ht="30" customHeight="1">
      <c r="A81" s="351"/>
      <c r="B81" s="456"/>
      <c r="C81" s="523"/>
      <c r="D81" s="522"/>
      <c r="E81" s="522"/>
      <c r="F81" s="522"/>
      <c r="G81" s="522"/>
      <c r="H81" s="522"/>
      <c r="I81" s="522"/>
      <c r="J81" s="522"/>
      <c r="K81" s="522"/>
      <c r="L81" s="522"/>
      <c r="M81" s="522"/>
      <c r="N81" s="522"/>
      <c r="O81" s="522"/>
      <c r="P81" s="390"/>
      <c r="Q81" s="390"/>
      <c r="R81" s="390"/>
      <c r="S81" s="390"/>
      <c r="T81" s="318"/>
      <c r="U81" s="318"/>
      <c r="V81" s="318"/>
      <c r="W81" s="318"/>
      <c r="X81" s="318"/>
      <c r="Y81" s="521"/>
      <c r="Z81" s="318"/>
      <c r="AA81" s="318"/>
      <c r="AB81" s="318"/>
      <c r="AC81" s="318"/>
      <c r="AD81" s="450"/>
      <c r="AE81" s="450"/>
      <c r="AF81" s="450"/>
      <c r="AG81" s="450"/>
      <c r="AH81" s="450"/>
      <c r="AI81" s="450"/>
      <c r="AJ81" s="450"/>
      <c r="AK81" s="450"/>
      <c r="AL81" s="316">
        <v>1</v>
      </c>
    </row>
    <row r="82" spans="1:38" ht="30" customHeight="1">
      <c r="A82" s="351"/>
      <c r="B82" s="513" t="s">
        <v>1063</v>
      </c>
      <c r="C82" s="353"/>
      <c r="D82" s="353"/>
      <c r="E82" s="353"/>
      <c r="F82" s="353"/>
      <c r="G82" s="353"/>
      <c r="H82" s="353"/>
      <c r="I82" s="353"/>
      <c r="J82" s="353"/>
      <c r="K82" s="522" t="s">
        <v>1</v>
      </c>
      <c r="L82" s="522"/>
      <c r="M82" s="522"/>
      <c r="N82" s="522"/>
      <c r="O82" s="522"/>
      <c r="P82" s="532" t="s">
        <v>336</v>
      </c>
      <c r="Q82" s="532"/>
      <c r="R82" s="532"/>
      <c r="S82" s="532"/>
      <c r="T82" s="532"/>
      <c r="U82" s="532"/>
      <c r="V82" s="532"/>
      <c r="W82" s="533"/>
      <c r="X82" s="318"/>
      <c r="Y82" s="318"/>
      <c r="Z82" s="318"/>
      <c r="AA82" s="318"/>
      <c r="AB82" s="318"/>
      <c r="AC82" s="318"/>
      <c r="AD82" s="450"/>
      <c r="AE82" s="450"/>
      <c r="AF82" s="450"/>
      <c r="AG82" s="450"/>
      <c r="AH82" s="450"/>
      <c r="AI82" s="450"/>
      <c r="AJ82" s="450"/>
      <c r="AK82" s="450"/>
      <c r="AL82" s="316">
        <v>1</v>
      </c>
    </row>
    <row r="83" spans="1:38" ht="30" customHeight="1">
      <c r="A83" s="351"/>
      <c r="B83" s="499" t="s">
        <v>1062</v>
      </c>
      <c r="C83" s="353"/>
      <c r="D83" s="353"/>
      <c r="E83" s="353"/>
      <c r="F83" s="353"/>
      <c r="G83" s="353"/>
      <c r="H83" s="353"/>
      <c r="I83" s="353"/>
      <c r="J83" s="353"/>
      <c r="K83" s="522" t="s">
        <v>1</v>
      </c>
      <c r="L83" s="522"/>
      <c r="M83" s="522"/>
      <c r="N83" s="522"/>
      <c r="O83" s="522"/>
      <c r="P83" s="532" t="s">
        <v>1025</v>
      </c>
      <c r="Q83" s="532"/>
      <c r="R83" s="532"/>
      <c r="S83" s="532"/>
      <c r="T83" s="532"/>
      <c r="U83" s="532"/>
      <c r="V83" s="532"/>
      <c r="W83" s="533"/>
      <c r="X83" s="318"/>
      <c r="Y83" s="318"/>
      <c r="Z83" s="318"/>
      <c r="AA83" s="318"/>
      <c r="AB83" s="318"/>
      <c r="AC83" s="318"/>
      <c r="AD83" s="450"/>
      <c r="AE83" s="450"/>
      <c r="AF83" s="450"/>
      <c r="AG83" s="450"/>
      <c r="AH83" s="450"/>
      <c r="AI83" s="450"/>
      <c r="AJ83" s="450"/>
      <c r="AK83" s="450"/>
      <c r="AL83" s="316">
        <v>1</v>
      </c>
    </row>
    <row r="84" spans="1:38" ht="30" customHeight="1">
      <c r="A84" s="351"/>
      <c r="B84" s="499" t="s">
        <v>1061</v>
      </c>
      <c r="C84" s="353"/>
      <c r="D84" s="353"/>
      <c r="E84" s="353"/>
      <c r="F84" s="353"/>
      <c r="G84" s="353"/>
      <c r="H84" s="353"/>
      <c r="I84" s="353"/>
      <c r="J84" s="353"/>
      <c r="K84" s="522" t="s">
        <v>1</v>
      </c>
      <c r="L84" s="522"/>
      <c r="M84" s="522"/>
      <c r="N84" s="522"/>
      <c r="O84" s="522"/>
      <c r="P84" s="534" t="s">
        <v>221</v>
      </c>
      <c r="Q84" s="532" t="s">
        <v>6199</v>
      </c>
      <c r="R84" s="533"/>
      <c r="S84" s="533"/>
      <c r="T84" s="533"/>
      <c r="U84" s="533"/>
      <c r="V84" s="533"/>
      <c r="W84" s="533"/>
      <c r="X84" s="318"/>
      <c r="Y84" s="318"/>
      <c r="Z84" s="318"/>
      <c r="AA84" s="318"/>
      <c r="AB84" s="318"/>
      <c r="AC84" s="318"/>
      <c r="AD84" s="450"/>
      <c r="AE84" s="450"/>
      <c r="AF84" s="450"/>
      <c r="AG84" s="450"/>
      <c r="AH84" s="450"/>
      <c r="AI84" s="450"/>
      <c r="AJ84" s="450"/>
      <c r="AK84" s="450"/>
      <c r="AL84" s="316">
        <v>1</v>
      </c>
    </row>
    <row r="85" spans="1:38" ht="30" customHeight="1">
      <c r="A85" s="351"/>
      <c r="B85" s="499" t="s">
        <v>1060</v>
      </c>
      <c r="C85" s="353"/>
      <c r="D85" s="353"/>
      <c r="E85" s="353"/>
      <c r="F85" s="353"/>
      <c r="G85" s="353"/>
      <c r="H85" s="353"/>
      <c r="I85" s="353"/>
      <c r="J85" s="353"/>
      <c r="K85" s="522" t="s">
        <v>1</v>
      </c>
      <c r="L85" s="522"/>
      <c r="M85" s="522"/>
      <c r="N85" s="522"/>
      <c r="O85" s="522"/>
      <c r="P85" s="535" t="str">
        <f>IF(COLUMN()-COLUMN(P85)+1&lt;=26, CHAR(64+COLUMN()-COLUMN(P85)+1), CHAR(64+INT((COLUMN()-COLUMN(P85))/26))&amp;CHAR(64+MOD(COLUMN()-COLUMN(P85)-1,26)+1))</f>
        <v>A</v>
      </c>
      <c r="Q85" s="536" t="s">
        <v>1022</v>
      </c>
      <c r="R85" s="536" t="s">
        <v>1021</v>
      </c>
      <c r="S85" s="536" t="s">
        <v>1020</v>
      </c>
      <c r="T85" s="536" t="s">
        <v>1019</v>
      </c>
      <c r="U85" s="533"/>
      <c r="V85" s="533"/>
      <c r="W85" s="533"/>
      <c r="X85" s="318"/>
      <c r="Y85" s="318"/>
      <c r="Z85" s="318"/>
      <c r="AA85" s="318"/>
      <c r="AB85" s="318"/>
      <c r="AC85" s="318"/>
      <c r="AD85" s="450"/>
      <c r="AE85" s="450"/>
      <c r="AF85" s="450"/>
      <c r="AG85" s="450"/>
      <c r="AH85" s="450"/>
      <c r="AI85" s="450"/>
      <c r="AJ85" s="450"/>
      <c r="AK85" s="450"/>
      <c r="AL85" s="316">
        <v>1</v>
      </c>
    </row>
    <row r="86" spans="1:38" ht="30" customHeight="1">
      <c r="A86" s="351"/>
      <c r="B86" s="490" t="s">
        <v>1059</v>
      </c>
      <c r="C86" s="353"/>
      <c r="D86" s="353"/>
      <c r="E86" s="353"/>
      <c r="F86" s="353"/>
      <c r="G86" s="353"/>
      <c r="H86" s="353"/>
      <c r="I86" s="353"/>
      <c r="J86" s="353"/>
      <c r="K86" s="522" t="s">
        <v>1</v>
      </c>
      <c r="L86" s="522"/>
      <c r="M86" s="522"/>
      <c r="N86" s="522"/>
      <c r="O86" s="522"/>
      <c r="P86" s="532" t="s">
        <v>1088</v>
      </c>
      <c r="Q86" s="537"/>
      <c r="R86" s="538"/>
      <c r="S86" s="538"/>
      <c r="T86" s="538"/>
      <c r="U86" s="538"/>
      <c r="V86" s="538"/>
      <c r="W86" s="538"/>
      <c r="X86" s="318"/>
      <c r="Y86" s="318"/>
      <c r="Z86" s="318"/>
      <c r="AA86" s="318"/>
      <c r="AB86" s="318"/>
      <c r="AC86" s="318"/>
      <c r="AD86" s="450"/>
      <c r="AE86" s="450"/>
      <c r="AF86" s="450"/>
      <c r="AG86" s="450"/>
      <c r="AH86" s="450"/>
      <c r="AI86" s="450"/>
      <c r="AJ86" s="450"/>
      <c r="AK86" s="450"/>
      <c r="AL86" s="316">
        <v>1</v>
      </c>
    </row>
    <row r="87" spans="1:38" ht="30" customHeight="1">
      <c r="A87" s="351"/>
      <c r="B87" s="499" t="s">
        <v>1058</v>
      </c>
      <c r="C87" s="353"/>
      <c r="D87" s="353"/>
      <c r="E87" s="353"/>
      <c r="F87" s="353"/>
      <c r="G87" s="353"/>
      <c r="H87" s="353"/>
      <c r="I87" s="353"/>
      <c r="J87" s="353"/>
      <c r="K87" s="522" t="s">
        <v>1</v>
      </c>
      <c r="L87" s="522"/>
      <c r="M87" s="522"/>
      <c r="N87" s="522"/>
      <c r="O87" s="522"/>
      <c r="P87" s="538"/>
      <c r="Q87" s="533"/>
      <c r="R87" s="533"/>
      <c r="S87" s="533"/>
      <c r="T87" s="533"/>
      <c r="U87" s="533"/>
      <c r="V87" s="533"/>
      <c r="W87" s="533"/>
      <c r="X87" s="318"/>
      <c r="Y87" s="318"/>
      <c r="Z87" s="318"/>
      <c r="AA87" s="318"/>
      <c r="AB87" s="318"/>
      <c r="AC87" s="318"/>
      <c r="AD87" s="450"/>
      <c r="AE87" s="450"/>
      <c r="AF87" s="450"/>
      <c r="AG87" s="450"/>
      <c r="AH87" s="450"/>
      <c r="AI87" s="450"/>
      <c r="AJ87" s="450"/>
      <c r="AK87" s="450"/>
      <c r="AL87" s="316">
        <v>1</v>
      </c>
    </row>
    <row r="88" spans="1:38" ht="30" customHeight="1">
      <c r="A88" s="351"/>
      <c r="B88" s="511" t="s">
        <v>1056</v>
      </c>
      <c r="C88" s="353"/>
      <c r="D88" s="353"/>
      <c r="E88" s="353"/>
      <c r="F88" s="353"/>
      <c r="G88" s="353"/>
      <c r="H88" s="353"/>
      <c r="I88" s="353"/>
      <c r="J88" s="353"/>
      <c r="K88" s="522" t="s">
        <v>1</v>
      </c>
      <c r="L88" s="522"/>
      <c r="M88" s="522"/>
      <c r="N88" s="522"/>
      <c r="O88" s="522"/>
      <c r="P88" s="539"/>
      <c r="Q88" s="538"/>
      <c r="R88" s="538"/>
      <c r="S88" s="538"/>
      <c r="T88" s="533"/>
      <c r="U88" s="533"/>
      <c r="V88" s="533"/>
      <c r="W88" s="533"/>
      <c r="X88" s="318"/>
      <c r="Y88" s="318"/>
      <c r="Z88" s="318"/>
      <c r="AA88" s="318"/>
      <c r="AB88" s="318"/>
      <c r="AC88" s="318"/>
      <c r="AD88" s="450"/>
      <c r="AE88" s="450"/>
      <c r="AF88" s="450"/>
      <c r="AG88" s="450"/>
      <c r="AH88" s="450"/>
      <c r="AI88" s="450"/>
      <c r="AJ88" s="450"/>
      <c r="AK88" s="450"/>
      <c r="AL88" s="316">
        <v>1</v>
      </c>
    </row>
    <row r="89" spans="1:38" ht="30" customHeight="1">
      <c r="A89" s="351"/>
      <c r="B89" s="499" t="s">
        <v>1055</v>
      </c>
      <c r="C89" s="353"/>
      <c r="D89" s="353"/>
      <c r="E89" s="353"/>
      <c r="F89" s="353"/>
      <c r="G89" s="353"/>
      <c r="H89" s="353"/>
      <c r="I89" s="353"/>
      <c r="J89" s="353"/>
      <c r="K89" s="522" t="s">
        <v>1</v>
      </c>
      <c r="L89" s="522"/>
      <c r="M89" s="522"/>
      <c r="N89" s="522"/>
      <c r="O89" s="522"/>
      <c r="P89" s="532" t="s">
        <v>1013</v>
      </c>
      <c r="Q89" s="540"/>
      <c r="R89" s="537"/>
      <c r="S89" s="539"/>
      <c r="T89" s="541"/>
      <c r="U89" s="541"/>
      <c r="V89" s="541"/>
      <c r="W89" s="541"/>
      <c r="X89" s="409"/>
      <c r="Y89" s="409"/>
      <c r="Z89" s="318"/>
      <c r="AA89" s="318"/>
      <c r="AB89" s="318"/>
      <c r="AC89" s="318"/>
      <c r="AD89" s="450"/>
      <c r="AE89" s="450"/>
      <c r="AF89" s="450"/>
      <c r="AG89" s="450"/>
      <c r="AH89" s="450"/>
      <c r="AI89" s="450"/>
      <c r="AJ89" s="450"/>
      <c r="AK89" s="450"/>
      <c r="AL89" s="316">
        <v>1</v>
      </c>
    </row>
    <row r="90" spans="1:38" ht="30" customHeight="1">
      <c r="A90" s="351"/>
      <c r="B90" s="353"/>
      <c r="C90" s="353"/>
      <c r="D90" s="353"/>
      <c r="E90" s="353"/>
      <c r="F90" s="353"/>
      <c r="G90" s="353"/>
      <c r="H90" s="353"/>
      <c r="I90" s="353"/>
      <c r="J90" s="353"/>
      <c r="K90" s="522" t="s">
        <v>1</v>
      </c>
      <c r="L90" s="522"/>
      <c r="M90" s="522"/>
      <c r="N90" s="522"/>
      <c r="O90" s="522"/>
      <c r="P90" s="542" t="s">
        <v>1011</v>
      </c>
      <c r="Q90" s="543"/>
      <c r="R90" s="544"/>
      <c r="S90" s="545"/>
      <c r="T90" s="545"/>
      <c r="U90" s="545"/>
      <c r="V90" s="545"/>
      <c r="W90" s="545"/>
      <c r="X90" s="545"/>
      <c r="Y90" s="409">
        <v>1</v>
      </c>
      <c r="Z90" s="318"/>
      <c r="AA90" s="318"/>
      <c r="AB90" s="318"/>
      <c r="AC90" s="318"/>
      <c r="AD90" s="450"/>
      <c r="AE90" s="450"/>
      <c r="AF90" s="450"/>
      <c r="AG90" s="450"/>
      <c r="AH90" s="450"/>
      <c r="AI90" s="450"/>
      <c r="AJ90" s="450"/>
      <c r="AK90" s="450"/>
      <c r="AL90" s="316">
        <v>1</v>
      </c>
    </row>
    <row r="91" spans="1:38" ht="30" customHeight="1">
      <c r="A91" s="351"/>
      <c r="B91" s="499" t="s">
        <v>1054</v>
      </c>
      <c r="C91" s="353"/>
      <c r="D91" s="353"/>
      <c r="E91" s="353"/>
      <c r="F91" s="353"/>
      <c r="G91" s="353"/>
      <c r="H91" s="353"/>
      <c r="I91" s="353"/>
      <c r="J91" s="353"/>
      <c r="K91" s="522" t="s">
        <v>1</v>
      </c>
      <c r="L91" s="522"/>
      <c r="M91" s="522"/>
      <c r="N91" s="522"/>
      <c r="O91" s="522"/>
      <c r="P91" s="546" t="s">
        <v>1009</v>
      </c>
      <c r="Q91" s="543"/>
      <c r="R91" s="544"/>
      <c r="S91" s="545"/>
      <c r="T91" s="545"/>
      <c r="U91" s="545"/>
      <c r="V91" s="545"/>
      <c r="W91" s="545"/>
      <c r="X91" s="545"/>
      <c r="Y91" s="409">
        <v>1</v>
      </c>
      <c r="Z91" s="318"/>
      <c r="AA91" s="318"/>
      <c r="AB91" s="318"/>
      <c r="AC91" s="318"/>
      <c r="AD91" s="450"/>
      <c r="AE91" s="450"/>
      <c r="AF91" s="450"/>
      <c r="AG91" s="450"/>
      <c r="AH91" s="450"/>
      <c r="AI91" s="450"/>
      <c r="AJ91" s="450"/>
      <c r="AK91" s="450"/>
      <c r="AL91" s="316">
        <v>1</v>
      </c>
    </row>
    <row r="92" spans="1:38" ht="30" customHeight="1">
      <c r="A92" s="351"/>
      <c r="B92" s="490" t="s">
        <v>1052</v>
      </c>
      <c r="C92" s="353"/>
      <c r="D92" s="353"/>
      <c r="E92" s="353"/>
      <c r="F92" s="353"/>
      <c r="G92" s="353"/>
      <c r="H92" s="353"/>
      <c r="I92" s="353"/>
      <c r="J92" s="353"/>
      <c r="K92" s="522" t="s">
        <v>1</v>
      </c>
      <c r="L92" s="522"/>
      <c r="M92" s="522"/>
      <c r="N92" s="522"/>
      <c r="O92" s="522"/>
      <c r="P92" s="547" t="s">
        <v>1006</v>
      </c>
      <c r="Q92" s="540"/>
      <c r="R92" s="548"/>
      <c r="S92" s="539"/>
      <c r="T92" s="549" t="s">
        <v>1086</v>
      </c>
      <c r="U92" s="541"/>
      <c r="V92" s="541"/>
      <c r="W92" s="541"/>
      <c r="X92" s="409"/>
      <c r="Y92" s="409"/>
      <c r="Z92" s="318"/>
      <c r="AA92" s="318"/>
      <c r="AB92" s="318"/>
      <c r="AC92" s="318"/>
      <c r="AD92" s="450"/>
      <c r="AE92" s="450"/>
      <c r="AF92" s="450"/>
      <c r="AG92" s="450"/>
      <c r="AH92" s="450"/>
      <c r="AI92" s="450"/>
      <c r="AJ92" s="450"/>
      <c r="AK92" s="450"/>
      <c r="AL92" s="316">
        <v>1</v>
      </c>
    </row>
    <row r="93" spans="1:38" ht="30" customHeight="1">
      <c r="A93" s="351"/>
      <c r="B93" s="499"/>
      <c r="C93" s="353"/>
      <c r="D93" s="353"/>
      <c r="E93" s="353"/>
      <c r="F93" s="353"/>
      <c r="G93" s="353"/>
      <c r="H93" s="353"/>
      <c r="I93" s="353"/>
      <c r="J93" s="353"/>
      <c r="K93" s="522" t="s">
        <v>1</v>
      </c>
      <c r="L93" s="522"/>
      <c r="M93" s="522"/>
      <c r="N93" s="522"/>
      <c r="O93" s="522"/>
      <c r="P93" s="536"/>
      <c r="Q93" s="356" t="s">
        <v>1005</v>
      </c>
      <c r="R93" s="548"/>
      <c r="S93" s="539"/>
      <c r="T93" s="541"/>
      <c r="U93" s="541"/>
      <c r="V93" s="541"/>
      <c r="W93" s="541"/>
      <c r="X93" s="409">
        <v>1</v>
      </c>
      <c r="Y93" s="409">
        <v>1</v>
      </c>
      <c r="Z93" s="318"/>
      <c r="AA93" s="318"/>
      <c r="AB93" s="318"/>
      <c r="AC93" s="318"/>
      <c r="AD93" s="450"/>
      <c r="AE93" s="450"/>
      <c r="AF93" s="450"/>
      <c r="AG93" s="450"/>
      <c r="AH93" s="450"/>
      <c r="AI93" s="450"/>
      <c r="AJ93" s="450"/>
      <c r="AK93" s="450"/>
      <c r="AL93" s="316">
        <v>1</v>
      </c>
    </row>
    <row r="94" spans="1:38" ht="30" customHeight="1">
      <c r="A94" s="351"/>
      <c r="B94" s="499" t="s">
        <v>1050</v>
      </c>
      <c r="C94" s="353"/>
      <c r="D94" s="353"/>
      <c r="E94" s="353"/>
      <c r="F94" s="353"/>
      <c r="G94" s="353"/>
      <c r="H94" s="353"/>
      <c r="I94" s="353"/>
      <c r="J94" s="353"/>
      <c r="K94" s="522" t="s">
        <v>1</v>
      </c>
      <c r="L94" s="522"/>
      <c r="M94" s="522"/>
      <c r="N94" s="522"/>
      <c r="O94" s="522"/>
      <c r="P94" s="550" t="str">
        <f>IF(P93="","",IF(AND(CODE(LEFT(P93,1))=66,CODE(RIGHT(P93,1))=90),"",CHOOSE(MATCH((LEN(P93)&amp;CODE(RIGHT(P93,1)))*1,{165;190;265;290},1),CHAR(CODE(P93)+1),"AA",LEFT(P93,1)&amp;CHAR(CODE(RIGHT(P93,1))+1),"BA",LEFT(P93,2)&amp;CHAR(CODE(RIGHT(P93,1))+1))))</f>
        <v/>
      </c>
      <c r="Q94" s="551" t="str">
        <f ca="1">_xlfn.FORMULATEXT(P94)</f>
        <v>=SI(P93="";"";SI(ET(CODE(GAUCHE(P93;1))=66;CODE(DROITE(P93;1))=90);"";CHOISIR(EQUIV((NBCAR(P93)&amp;CODE(DROITE(P93;1)))*1;{165;190;265;290};1);CAR(CODE(P93)+1);"AA";GAUCHE(P93;1)&amp;CAR(CODE(DROITE(P93;1))+1);"BA";GAUCHE(P93;2)&amp;CAR(CODE(DROITE(P93;1))+1))))</v>
      </c>
      <c r="R94" s="548"/>
      <c r="S94" s="539"/>
      <c r="T94" s="541"/>
      <c r="U94" s="541"/>
      <c r="V94" s="541"/>
      <c r="W94" s="541"/>
      <c r="X94" s="409"/>
      <c r="Y94" s="409"/>
      <c r="Z94" s="318"/>
      <c r="AA94" s="318"/>
      <c r="AB94" s="318"/>
      <c r="AC94" s="318"/>
      <c r="AD94" s="450"/>
      <c r="AE94" s="450"/>
      <c r="AF94" s="450"/>
      <c r="AG94" s="450"/>
      <c r="AH94" s="450"/>
      <c r="AI94" s="450"/>
      <c r="AJ94" s="450"/>
      <c r="AK94" s="450"/>
      <c r="AL94" s="316">
        <v>1</v>
      </c>
    </row>
    <row r="95" spans="1:38" ht="30" customHeight="1">
      <c r="A95" s="351"/>
      <c r="B95" s="490" t="s">
        <v>1048</v>
      </c>
      <c r="C95" s="353"/>
      <c r="D95" s="353"/>
      <c r="E95" s="353"/>
      <c r="F95" s="353"/>
      <c r="G95" s="353"/>
      <c r="H95" s="353"/>
      <c r="I95" s="353"/>
      <c r="J95" s="353"/>
      <c r="K95" s="522" t="s">
        <v>1</v>
      </c>
      <c r="L95" s="522"/>
      <c r="M95" s="522"/>
      <c r="N95" s="522"/>
      <c r="O95" s="522"/>
      <c r="P95" s="390"/>
      <c r="Q95" s="390"/>
      <c r="R95" s="390"/>
      <c r="S95" s="390"/>
      <c r="T95" s="318"/>
      <c r="U95" s="318"/>
      <c r="V95" s="318"/>
      <c r="W95" s="318"/>
      <c r="X95" s="318"/>
      <c r="Y95" s="521"/>
      <c r="Z95" s="318"/>
      <c r="AA95" s="318"/>
      <c r="AB95" s="318"/>
      <c r="AC95" s="318"/>
      <c r="AD95" s="450"/>
      <c r="AE95" s="450"/>
      <c r="AF95" s="450"/>
      <c r="AG95" s="450"/>
      <c r="AH95" s="450"/>
      <c r="AI95" s="450"/>
      <c r="AJ95" s="450"/>
      <c r="AK95" s="450"/>
      <c r="AL95" s="316">
        <v>1</v>
      </c>
    </row>
    <row r="96" spans="1:38" ht="30" customHeight="1">
      <c r="A96" s="351"/>
      <c r="B96" s="490" t="s">
        <v>1043</v>
      </c>
      <c r="C96" s="353"/>
      <c r="D96" s="353"/>
      <c r="E96" s="353"/>
      <c r="F96" s="353"/>
      <c r="G96" s="353"/>
      <c r="H96" s="353"/>
      <c r="I96" s="353"/>
      <c r="J96" s="353"/>
      <c r="K96" s="522" t="s">
        <v>1</v>
      </c>
      <c r="L96" s="522"/>
      <c r="M96" s="522"/>
      <c r="N96" s="318"/>
      <c r="O96" s="318"/>
      <c r="P96" s="4425" t="s">
        <v>1047</v>
      </c>
      <c r="Q96" s="4425"/>
      <c r="R96" s="4425"/>
      <c r="S96" s="4425"/>
      <c r="T96" s="4425"/>
      <c r="U96" s="507" t="s">
        <v>330</v>
      </c>
      <c r="V96" s="506"/>
      <c r="W96" s="506"/>
      <c r="X96" s="506"/>
      <c r="Y96" s="506"/>
      <c r="Z96" s="506"/>
      <c r="AA96" s="506"/>
      <c r="AB96" s="505" t="s">
        <v>1046</v>
      </c>
      <c r="AC96" s="504"/>
      <c r="AD96" s="503"/>
      <c r="AE96" s="450"/>
      <c r="AF96" s="450"/>
      <c r="AG96" s="450"/>
      <c r="AH96" s="450"/>
      <c r="AI96" s="450"/>
      <c r="AJ96" s="450"/>
      <c r="AK96" s="450"/>
      <c r="AL96" s="316">
        <v>1</v>
      </c>
    </row>
    <row r="97" spans="1:38" ht="30" customHeight="1">
      <c r="A97" s="351"/>
      <c r="B97" s="499" t="s">
        <v>1038</v>
      </c>
      <c r="C97" s="353"/>
      <c r="D97" s="353"/>
      <c r="E97" s="353"/>
      <c r="F97" s="353"/>
      <c r="G97" s="353"/>
      <c r="H97" s="353"/>
      <c r="I97" s="353"/>
      <c r="J97" s="353"/>
      <c r="K97" s="522"/>
      <c r="L97" s="522"/>
      <c r="M97" s="522"/>
      <c r="N97" s="318"/>
      <c r="O97" s="318"/>
      <c r="P97" s="502" t="s">
        <v>1042</v>
      </c>
      <c r="Q97" s="501" t="s">
        <v>1041</v>
      </c>
      <c r="R97" s="4426" t="s">
        <v>207</v>
      </c>
      <c r="S97" s="4426"/>
      <c r="T97" s="482"/>
      <c r="U97" s="497" t="s">
        <v>1040</v>
      </c>
      <c r="V97" s="500"/>
      <c r="W97" s="483"/>
      <c r="X97" s="483"/>
      <c r="Y97" s="483"/>
      <c r="Z97" s="483"/>
      <c r="AA97" s="483"/>
      <c r="AB97" s="483"/>
      <c r="AC97" s="480"/>
      <c r="AD97" s="479"/>
      <c r="AE97" s="450"/>
      <c r="AF97" s="450"/>
      <c r="AG97" s="450"/>
      <c r="AH97" s="450"/>
      <c r="AI97" s="450"/>
      <c r="AJ97" s="450"/>
      <c r="AK97" s="450"/>
      <c r="AL97" s="316">
        <v>1</v>
      </c>
    </row>
    <row r="98" spans="1:38" ht="30" customHeight="1">
      <c r="A98" s="351"/>
      <c r="B98" s="490" t="s">
        <v>1036</v>
      </c>
      <c r="C98" s="353"/>
      <c r="D98" s="353"/>
      <c r="E98" s="353"/>
      <c r="F98" s="353"/>
      <c r="G98" s="353"/>
      <c r="H98" s="353"/>
      <c r="I98" s="353"/>
      <c r="J98" s="353"/>
      <c r="K98" s="522"/>
      <c r="L98" s="522"/>
      <c r="M98" s="522"/>
      <c r="N98" s="318"/>
      <c r="O98" s="318"/>
      <c r="P98" s="4427">
        <v>1250</v>
      </c>
      <c r="Q98" s="498">
        <v>1</v>
      </c>
      <c r="R98" s="4428" t="s">
        <v>39</v>
      </c>
      <c r="S98" s="4428"/>
      <c r="T98" s="496">
        <f>Q98*P98</f>
        <v>1250</v>
      </c>
      <c r="U98" s="495" t="str">
        <f>INT(T98/AB98) &amp; " " &amp; U97 &amp; " de " &amp; AB98 &amp; " " &amp; R98 &amp; IF(MOD(T98,AB98)&gt;0, " + 1 contenant de " &amp; TEXT(MOD(T98,AB98), "0.00") &amp; " " &amp; R98, "")</f>
        <v>178 Barquette(s) de 7 tranches + 1 contenant de 4.00 tranches</v>
      </c>
      <c r="V98" s="482"/>
      <c r="W98" s="494"/>
      <c r="X98" s="493"/>
      <c r="Y98" s="493"/>
      <c r="Z98" s="493"/>
      <c r="AA98" s="493"/>
      <c r="AB98" s="492">
        <v>7</v>
      </c>
      <c r="AC98" s="483" t="str">
        <f>R98</f>
        <v>tranches</v>
      </c>
      <c r="AD98" s="491"/>
      <c r="AE98" s="450"/>
      <c r="AF98" s="450"/>
      <c r="AG98" s="450"/>
      <c r="AH98" s="450"/>
      <c r="AI98" s="450"/>
      <c r="AJ98" s="450"/>
      <c r="AK98" s="450"/>
      <c r="AL98" s="316">
        <v>1</v>
      </c>
    </row>
    <row r="99" spans="1:38" ht="30" customHeight="1">
      <c r="A99" s="351"/>
      <c r="B99" s="456"/>
      <c r="C99" s="523"/>
      <c r="D99" s="522"/>
      <c r="E99" s="522"/>
      <c r="F99" s="522"/>
      <c r="G99" s="522"/>
      <c r="H99" s="522"/>
      <c r="I99" s="522"/>
      <c r="J99" s="522"/>
      <c r="K99" s="522"/>
      <c r="L99" s="522"/>
      <c r="M99" s="522"/>
      <c r="N99" s="318"/>
      <c r="O99" s="318"/>
      <c r="P99" s="4427"/>
      <c r="Q99" s="489">
        <v>130</v>
      </c>
      <c r="R99" s="488" t="s">
        <v>1035</v>
      </c>
      <c r="S99" s="487"/>
      <c r="T99" s="486">
        <f>(Q99*P98)/1000</f>
        <v>162.5</v>
      </c>
      <c r="U99" s="485" t="str">
        <f>INT(T99/AB99) &amp; " " &amp; U97 &amp; " de " &amp; AB99 &amp; " kg" &amp; IF(MOD(T99,AB99)=0, "", IF(MOD(T99,AB99)=AB99, "", " + 1 contenant de " &amp; TEXT(MOD(T99,AB99), "0.00") &amp; " kg"))</f>
        <v>125 Barquette(s) de 1.3 kg + 1 contenant de 1.30 kg</v>
      </c>
      <c r="V99" s="484"/>
      <c r="W99" s="483"/>
      <c r="X99" s="482"/>
      <c r="Y99" s="482"/>
      <c r="Z99" s="482"/>
      <c r="AA99" s="482"/>
      <c r="AB99" s="481">
        <v>1.3</v>
      </c>
      <c r="AC99" s="480"/>
      <c r="AD99" s="479"/>
      <c r="AE99" s="450"/>
      <c r="AF99" s="450"/>
      <c r="AG99" s="450"/>
      <c r="AH99" s="450"/>
      <c r="AI99" s="450"/>
      <c r="AJ99" s="450"/>
      <c r="AK99" s="450"/>
      <c r="AL99" s="316">
        <v>1</v>
      </c>
    </row>
    <row r="100" spans="1:38" ht="30" customHeight="1">
      <c r="A100" s="351"/>
      <c r="B100" s="456"/>
      <c r="C100" s="523"/>
      <c r="D100" s="522"/>
      <c r="E100" s="522"/>
      <c r="F100" s="522"/>
      <c r="G100" s="522"/>
      <c r="H100" s="522"/>
      <c r="I100" s="522"/>
      <c r="J100" s="522"/>
      <c r="K100" s="522"/>
      <c r="L100" s="522"/>
      <c r="M100" s="522"/>
      <c r="N100" s="318"/>
      <c r="O100" s="318"/>
      <c r="P100" s="478" t="s">
        <v>1033</v>
      </c>
      <c r="Q100" s="477"/>
      <c r="R100" s="477"/>
      <c r="S100" s="477"/>
      <c r="T100" s="477"/>
      <c r="U100" s="477"/>
      <c r="V100" s="477"/>
      <c r="W100" s="477"/>
      <c r="X100" s="477"/>
      <c r="Y100" s="477"/>
      <c r="Z100" s="477"/>
      <c r="AA100" s="477"/>
      <c r="AB100" s="476"/>
      <c r="AC100" s="475"/>
      <c r="AD100" s="474"/>
      <c r="AE100" s="450"/>
      <c r="AF100" s="450"/>
      <c r="AG100" s="450"/>
      <c r="AH100" s="450"/>
      <c r="AI100" s="450"/>
      <c r="AJ100" s="450"/>
      <c r="AK100" s="450"/>
      <c r="AL100" s="316">
        <v>1</v>
      </c>
    </row>
    <row r="101" spans="1:38" ht="30" customHeight="1">
      <c r="A101" s="351"/>
      <c r="B101" s="456"/>
      <c r="C101" s="523"/>
      <c r="D101" s="522"/>
      <c r="E101" s="522"/>
      <c r="F101" s="522"/>
      <c r="G101" s="522"/>
      <c r="H101" s="522"/>
      <c r="I101" s="522"/>
      <c r="J101" s="522"/>
      <c r="K101" s="522"/>
      <c r="L101" s="522"/>
      <c r="M101" s="522"/>
      <c r="N101" s="318"/>
      <c r="O101" s="318"/>
      <c r="P101" s="471"/>
      <c r="Q101" s="470"/>
      <c r="R101" s="469"/>
      <c r="S101" s="469"/>
      <c r="T101" s="468"/>
      <c r="U101" s="467"/>
      <c r="V101" s="466"/>
      <c r="W101" s="465"/>
      <c r="X101" s="464"/>
      <c r="Y101" s="464"/>
      <c r="Z101" s="464"/>
      <c r="AA101" s="464"/>
      <c r="AB101" s="463"/>
      <c r="AC101" s="462"/>
      <c r="AD101" s="461"/>
      <c r="AE101" s="450"/>
      <c r="AF101" s="450"/>
      <c r="AG101" s="450"/>
      <c r="AH101" s="450"/>
      <c r="AI101" s="450"/>
      <c r="AJ101" s="450"/>
      <c r="AK101" s="450"/>
      <c r="AL101" s="316">
        <v>1</v>
      </c>
    </row>
    <row r="102" spans="1:38" ht="30" customHeight="1">
      <c r="A102" s="351"/>
      <c r="B102" s="456"/>
      <c r="C102" s="523"/>
      <c r="D102" s="522"/>
      <c r="E102" s="522"/>
      <c r="F102" s="522"/>
      <c r="G102" s="522"/>
      <c r="H102" s="522"/>
      <c r="I102" s="522"/>
      <c r="J102" s="522"/>
      <c r="K102" s="522"/>
      <c r="L102" s="522"/>
      <c r="M102" s="522"/>
      <c r="N102" s="318"/>
      <c r="O102" s="318"/>
      <c r="P102" s="318"/>
      <c r="Q102" s="318"/>
      <c r="R102" s="318"/>
      <c r="S102" s="318"/>
      <c r="T102" s="318"/>
      <c r="U102" s="318"/>
      <c r="V102" s="318"/>
      <c r="W102" s="318"/>
      <c r="X102" s="318"/>
      <c r="Y102" s="521"/>
      <c r="Z102" s="318"/>
      <c r="AA102" s="318"/>
      <c r="AB102" s="318"/>
      <c r="AC102" s="318"/>
      <c r="AD102" s="450"/>
      <c r="AE102" s="450"/>
      <c r="AF102" s="450"/>
      <c r="AG102" s="450"/>
      <c r="AH102" s="450"/>
      <c r="AI102" s="450"/>
      <c r="AJ102" s="450"/>
      <c r="AK102" s="450"/>
      <c r="AL102" s="316">
        <v>1</v>
      </c>
    </row>
    <row r="103" spans="1:38" ht="30" customHeight="1">
      <c r="A103" s="351"/>
      <c r="B103" s="517" t="s">
        <v>1074</v>
      </c>
      <c r="C103" s="523"/>
      <c r="D103" s="522"/>
      <c r="E103" s="522"/>
      <c r="F103" s="522"/>
      <c r="G103" s="522"/>
      <c r="H103" s="522"/>
      <c r="I103" s="522"/>
      <c r="J103" s="522"/>
      <c r="K103" s="522"/>
      <c r="L103" s="522"/>
      <c r="M103" s="522"/>
      <c r="N103" s="522"/>
      <c r="O103" s="522"/>
      <c r="P103" s="390"/>
      <c r="Q103" s="390"/>
      <c r="R103" s="390"/>
      <c r="S103" s="402" t="s">
        <v>1073</v>
      </c>
      <c r="T103" s="390"/>
      <c r="U103" s="390"/>
      <c r="V103" s="390"/>
      <c r="W103" s="318"/>
      <c r="X103" s="318"/>
      <c r="Y103" s="521"/>
      <c r="Z103" s="318"/>
      <c r="AA103" s="318"/>
      <c r="AB103" s="318"/>
      <c r="AC103" s="318"/>
      <c r="AD103" s="450"/>
      <c r="AE103" s="450"/>
      <c r="AF103" s="450"/>
      <c r="AG103" s="450"/>
      <c r="AH103" s="450"/>
      <c r="AI103" s="450"/>
      <c r="AJ103" s="450"/>
      <c r="AK103" s="450"/>
      <c r="AL103" s="316">
        <v>1</v>
      </c>
    </row>
    <row r="104" spans="1:38" ht="30" customHeight="1">
      <c r="A104" s="351"/>
      <c r="B104" s="518" t="s">
        <v>471</v>
      </c>
      <c r="C104" s="318"/>
      <c r="D104" s="318"/>
      <c r="E104" s="318"/>
      <c r="F104" s="318"/>
      <c r="G104" s="318"/>
      <c r="H104" s="318"/>
      <c r="I104" s="318"/>
      <c r="J104" s="318"/>
      <c r="K104" s="522"/>
      <c r="L104" s="522"/>
      <c r="M104" s="510" t="s">
        <v>1049</v>
      </c>
      <c r="N104" s="509"/>
      <c r="O104" s="508"/>
      <c r="P104" s="390"/>
      <c r="Q104" s="390"/>
      <c r="R104" s="390"/>
      <c r="S104" s="390"/>
      <c r="T104" s="516" t="s">
        <v>1069</v>
      </c>
      <c r="U104" s="515" t="s">
        <v>1072</v>
      </c>
      <c r="V104" s="390"/>
      <c r="W104" s="318"/>
      <c r="X104" s="390"/>
      <c r="Y104" s="390"/>
      <c r="Z104" s="390"/>
      <c r="AA104" s="390"/>
      <c r="AB104" s="390"/>
      <c r="AC104" s="390"/>
      <c r="AD104" s="390"/>
      <c r="AE104" s="390"/>
      <c r="AF104" s="390"/>
      <c r="AG104" s="390"/>
      <c r="AH104" s="390"/>
      <c r="AI104" s="390"/>
      <c r="AJ104" s="390"/>
      <c r="AK104" s="390"/>
      <c r="AL104" s="316">
        <v>1</v>
      </c>
    </row>
    <row r="105" spans="1:38" ht="30" customHeight="1">
      <c r="A105" s="351"/>
      <c r="B105" s="518" t="s">
        <v>1075</v>
      </c>
      <c r="C105" s="318"/>
      <c r="D105" s="318"/>
      <c r="E105" s="318"/>
      <c r="F105" s="318"/>
      <c r="G105" s="318"/>
      <c r="H105" s="318"/>
      <c r="I105" s="318"/>
      <c r="J105" s="318"/>
      <c r="K105" s="522"/>
      <c r="L105" s="522"/>
      <c r="M105" s="4429" t="s">
        <v>1045</v>
      </c>
      <c r="N105" s="473" t="s">
        <v>1044</v>
      </c>
      <c r="O105" s="472"/>
      <c r="P105" s="390"/>
      <c r="Q105" s="390"/>
      <c r="R105" s="390"/>
      <c r="S105" s="390"/>
      <c r="T105" s="390"/>
      <c r="U105" s="390"/>
      <c r="V105" s="390"/>
      <c r="W105" s="318"/>
      <c r="X105" s="390"/>
      <c r="Y105" s="390"/>
      <c r="Z105" s="390"/>
      <c r="AA105" s="390"/>
      <c r="AB105" s="390"/>
      <c r="AC105" s="390"/>
      <c r="AD105" s="390"/>
      <c r="AE105" s="390"/>
      <c r="AF105" s="390"/>
      <c r="AG105" s="390"/>
      <c r="AH105" s="390"/>
      <c r="AI105" s="390"/>
      <c r="AJ105" s="390"/>
      <c r="AK105" s="390"/>
      <c r="AL105" s="316">
        <v>1</v>
      </c>
    </row>
    <row r="106" spans="1:38" ht="30" customHeight="1">
      <c r="A106" s="351"/>
      <c r="B106" s="519" t="s">
        <v>475</v>
      </c>
      <c r="C106" s="318"/>
      <c r="D106" s="519" t="s">
        <v>6</v>
      </c>
      <c r="E106" s="318"/>
      <c r="F106" s="318"/>
      <c r="G106" s="318"/>
      <c r="H106" s="318"/>
      <c r="I106" s="318"/>
      <c r="J106" s="318"/>
      <c r="K106" s="522"/>
      <c r="L106" s="522"/>
      <c r="M106" s="4429"/>
      <c r="N106" s="473" t="s">
        <v>1039</v>
      </c>
      <c r="O106" s="472"/>
      <c r="P106" s="390"/>
      <c r="Q106" s="390"/>
      <c r="R106" s="390"/>
      <c r="S106" s="318"/>
      <c r="T106" s="516" t="s">
        <v>1069</v>
      </c>
      <c r="U106" s="515" t="s">
        <v>1071</v>
      </c>
      <c r="V106" s="318"/>
      <c r="W106" s="318"/>
      <c r="X106" s="390"/>
      <c r="Y106" s="390"/>
      <c r="Z106" s="390"/>
      <c r="AA106" s="390"/>
      <c r="AB106" s="390"/>
      <c r="AC106" s="390"/>
      <c r="AD106" s="390"/>
      <c r="AE106" s="390"/>
      <c r="AF106" s="390"/>
      <c r="AG106" s="390"/>
      <c r="AH106" s="390"/>
      <c r="AI106" s="390"/>
      <c r="AJ106" s="390"/>
      <c r="AK106" s="390"/>
      <c r="AL106" s="316">
        <v>1</v>
      </c>
    </row>
    <row r="107" spans="1:38" ht="30" customHeight="1">
      <c r="A107" s="351"/>
      <c r="B107" s="518" t="s">
        <v>503</v>
      </c>
      <c r="C107" s="318"/>
      <c r="D107" s="318"/>
      <c r="E107" s="318"/>
      <c r="F107" s="318"/>
      <c r="G107" s="318"/>
      <c r="H107" s="318"/>
      <c r="I107" s="318"/>
      <c r="J107" s="318"/>
      <c r="K107" s="522"/>
      <c r="L107" s="522"/>
      <c r="M107" s="4429"/>
      <c r="N107" s="473" t="s">
        <v>1037</v>
      </c>
      <c r="O107" s="472"/>
      <c r="P107" s="390"/>
      <c r="Q107" s="390"/>
      <c r="R107" s="390"/>
      <c r="S107" s="318"/>
      <c r="T107" s="402" t="s">
        <v>1070</v>
      </c>
      <c r="U107" s="318"/>
      <c r="V107" s="318"/>
      <c r="W107" s="318"/>
      <c r="X107" s="390"/>
      <c r="Y107" s="390"/>
      <c r="Z107" s="390"/>
      <c r="AA107" s="390"/>
      <c r="AB107" s="390"/>
      <c r="AC107" s="390"/>
      <c r="AD107" s="390"/>
      <c r="AE107" s="390"/>
      <c r="AF107" s="390"/>
      <c r="AG107" s="390"/>
      <c r="AH107" s="390"/>
      <c r="AI107" s="390"/>
      <c r="AJ107" s="390"/>
      <c r="AK107" s="390"/>
      <c r="AL107" s="316">
        <v>1</v>
      </c>
    </row>
    <row r="108" spans="1:38" ht="30" customHeight="1">
      <c r="A108" s="351"/>
      <c r="B108" s="518" t="s">
        <v>511</v>
      </c>
      <c r="C108" s="318"/>
      <c r="D108" s="318"/>
      <c r="E108" s="318"/>
      <c r="F108" s="318"/>
      <c r="G108" s="318"/>
      <c r="H108" s="318"/>
      <c r="I108" s="318"/>
      <c r="J108" s="318"/>
      <c r="K108" s="522"/>
      <c r="L108" s="522"/>
      <c r="M108" s="4429"/>
      <c r="N108" s="473" t="s">
        <v>1034</v>
      </c>
      <c r="O108" s="472"/>
      <c r="P108" s="390"/>
      <c r="Q108" s="390"/>
      <c r="R108" s="390"/>
      <c r="S108" s="318"/>
      <c r="T108" s="516" t="s">
        <v>1069</v>
      </c>
      <c r="U108" s="515" t="s">
        <v>1068</v>
      </c>
      <c r="V108" s="318"/>
      <c r="W108" s="318"/>
      <c r="X108" s="390"/>
      <c r="Y108" s="390"/>
      <c r="Z108" s="390"/>
      <c r="AA108" s="390"/>
      <c r="AB108" s="390"/>
      <c r="AC108" s="390"/>
      <c r="AD108" s="390"/>
      <c r="AE108" s="390"/>
      <c r="AF108" s="390"/>
      <c r="AG108" s="390"/>
      <c r="AH108" s="390"/>
      <c r="AI108" s="390"/>
      <c r="AJ108" s="390"/>
      <c r="AK108" s="390"/>
      <c r="AL108" s="316">
        <v>1</v>
      </c>
    </row>
    <row r="109" spans="1:38" ht="30" customHeight="1">
      <c r="A109" s="351"/>
      <c r="B109" s="518" t="s">
        <v>532</v>
      </c>
      <c r="C109" s="318"/>
      <c r="D109" s="318"/>
      <c r="E109" s="318"/>
      <c r="F109" s="318"/>
      <c r="G109" s="318"/>
      <c r="H109" s="318"/>
      <c r="I109" s="318"/>
      <c r="J109" s="318"/>
      <c r="K109" s="522"/>
      <c r="L109" s="522"/>
      <c r="M109" s="4429"/>
      <c r="N109" s="473" t="s">
        <v>1032</v>
      </c>
      <c r="O109" s="472"/>
      <c r="P109" s="390"/>
      <c r="Q109" s="390"/>
      <c r="R109" s="390"/>
      <c r="S109" s="318"/>
      <c r="T109" s="318"/>
      <c r="U109" s="514" t="s">
        <v>1067</v>
      </c>
      <c r="V109" s="318"/>
      <c r="W109" s="514" t="s">
        <v>1066</v>
      </c>
      <c r="X109" s="390"/>
      <c r="Y109" s="390"/>
      <c r="Z109" s="390"/>
      <c r="AA109" s="390"/>
      <c r="AB109" s="390"/>
      <c r="AC109" s="390"/>
      <c r="AD109" s="390"/>
      <c r="AE109" s="390"/>
      <c r="AF109" s="390"/>
      <c r="AG109" s="390"/>
      <c r="AH109" s="390"/>
      <c r="AI109" s="390"/>
      <c r="AJ109" s="390"/>
      <c r="AK109" s="390"/>
      <c r="AL109" s="316">
        <v>1</v>
      </c>
    </row>
    <row r="110" spans="1:38" ht="30" customHeight="1">
      <c r="A110" s="351"/>
      <c r="B110" s="318"/>
      <c r="C110" s="318"/>
      <c r="D110" s="318"/>
      <c r="E110" s="318"/>
      <c r="F110" s="318"/>
      <c r="G110" s="318"/>
      <c r="H110" s="318"/>
      <c r="I110" s="318"/>
      <c r="J110" s="318"/>
      <c r="K110" s="522"/>
      <c r="L110" s="522"/>
      <c r="M110" s="4430"/>
      <c r="N110" s="460" t="s">
        <v>1031</v>
      </c>
      <c r="O110" s="459"/>
      <c r="P110" s="390"/>
      <c r="Q110" s="390"/>
      <c r="R110" s="390"/>
      <c r="S110" s="318"/>
      <c r="T110" s="318"/>
      <c r="U110" s="514" t="s">
        <v>1065</v>
      </c>
      <c r="V110" s="318"/>
      <c r="W110" s="514" t="s">
        <v>1064</v>
      </c>
      <c r="X110" s="390"/>
      <c r="Y110" s="390"/>
      <c r="Z110" s="390"/>
      <c r="AA110" s="390"/>
      <c r="AB110" s="390"/>
      <c r="AC110" s="390"/>
      <c r="AD110" s="390"/>
      <c r="AE110" s="390"/>
      <c r="AF110" s="390"/>
      <c r="AG110" s="390"/>
      <c r="AH110" s="390"/>
      <c r="AI110" s="390"/>
      <c r="AJ110" s="390"/>
      <c r="AK110" s="390"/>
      <c r="AL110" s="316">
        <v>1</v>
      </c>
    </row>
    <row r="111" spans="1:38" ht="30" customHeight="1">
      <c r="A111" s="351"/>
      <c r="B111" s="456"/>
      <c r="C111" s="523"/>
      <c r="D111" s="522"/>
      <c r="E111" s="522"/>
      <c r="F111" s="522"/>
      <c r="G111" s="522"/>
      <c r="H111" s="522"/>
      <c r="I111" s="522"/>
      <c r="J111" s="522"/>
      <c r="K111" s="522"/>
      <c r="L111" s="522"/>
      <c r="M111" s="522"/>
      <c r="N111" s="522"/>
      <c r="O111" s="522"/>
      <c r="P111" s="390"/>
      <c r="Q111" s="390"/>
      <c r="R111" s="390"/>
      <c r="S111" s="390"/>
      <c r="T111" s="390"/>
      <c r="U111" s="390"/>
      <c r="V111" s="390"/>
      <c r="W111" s="390"/>
      <c r="X111" s="390"/>
      <c r="Y111" s="390"/>
      <c r="Z111" s="390"/>
      <c r="AA111" s="390"/>
      <c r="AB111" s="390"/>
      <c r="AC111" s="390"/>
      <c r="AD111" s="390"/>
      <c r="AE111" s="390"/>
      <c r="AF111" s="390"/>
      <c r="AG111" s="390"/>
      <c r="AH111" s="390"/>
      <c r="AI111" s="390"/>
      <c r="AJ111" s="390"/>
      <c r="AK111" s="390"/>
      <c r="AL111" s="316">
        <v>1</v>
      </c>
    </row>
    <row r="112" spans="1:38" ht="30" customHeight="1">
      <c r="A112" s="351"/>
      <c r="B112" s="410"/>
      <c r="C112" s="512" t="s">
        <v>1057</v>
      </c>
      <c r="D112" s="512"/>
      <c r="E112" s="512"/>
      <c r="F112" s="512"/>
      <c r="G112" s="411"/>
      <c r="H112" s="411"/>
      <c r="I112" s="411"/>
      <c r="J112" s="411"/>
      <c r="K112" s="411"/>
      <c r="L112" s="411"/>
      <c r="M112" s="411"/>
      <c r="N112" s="410"/>
      <c r="O112" s="410"/>
      <c r="P112" s="410"/>
      <c r="Q112" s="390"/>
      <c r="R112" s="390"/>
      <c r="S112" s="390"/>
      <c r="T112" s="390"/>
      <c r="U112" s="390"/>
      <c r="V112" s="390"/>
      <c r="W112" s="390"/>
      <c r="X112" s="390"/>
      <c r="Y112" s="390"/>
      <c r="Z112" s="390"/>
      <c r="AA112" s="390"/>
      <c r="AB112" s="390"/>
      <c r="AC112" s="390"/>
      <c r="AD112" s="390"/>
      <c r="AE112" s="390"/>
      <c r="AF112" s="390"/>
      <c r="AG112" s="390"/>
      <c r="AH112" s="390"/>
      <c r="AI112" s="450"/>
      <c r="AJ112" s="450"/>
      <c r="AK112" s="450"/>
      <c r="AL112" s="316">
        <v>1</v>
      </c>
    </row>
    <row r="113" spans="1:40" ht="30" customHeight="1">
      <c r="A113" s="351"/>
      <c r="B113" s="413" t="s">
        <v>1053</v>
      </c>
      <c r="C113" s="412"/>
      <c r="D113" s="411"/>
      <c r="E113" s="411"/>
      <c r="F113" s="411"/>
      <c r="G113" s="411"/>
      <c r="H113" s="411"/>
      <c r="I113" s="411"/>
      <c r="J113" s="411"/>
      <c r="K113" s="411"/>
      <c r="L113" s="411"/>
      <c r="M113" s="411"/>
      <c r="N113" s="410"/>
      <c r="O113" s="410"/>
      <c r="P113" s="410"/>
      <c r="Q113" s="390"/>
      <c r="R113" s="390"/>
      <c r="S113" s="390"/>
      <c r="T113" s="390"/>
      <c r="U113" s="390"/>
      <c r="V113" s="390"/>
      <c r="W113" s="390"/>
      <c r="X113" s="390"/>
      <c r="Y113" s="390"/>
      <c r="Z113" s="390"/>
      <c r="AA113" s="390"/>
      <c r="AB113" s="390"/>
      <c r="AC113" s="390"/>
      <c r="AD113" s="390"/>
      <c r="AE113" s="390"/>
      <c r="AF113" s="390"/>
      <c r="AG113" s="390"/>
      <c r="AH113" s="390"/>
      <c r="AI113" s="450"/>
      <c r="AJ113" s="450"/>
      <c r="AK113" s="450"/>
      <c r="AL113" s="316">
        <v>1</v>
      </c>
    </row>
    <row r="114" spans="1:40" ht="30" customHeight="1">
      <c r="A114" s="351"/>
      <c r="B114" s="413"/>
      <c r="C114" s="531" t="s">
        <v>1051</v>
      </c>
      <c r="D114" s="531"/>
      <c r="E114" s="531"/>
      <c r="F114" s="531"/>
      <c r="G114" s="531"/>
      <c r="H114" s="531"/>
      <c r="I114" s="531"/>
      <c r="J114" s="531"/>
      <c r="K114" s="531"/>
      <c r="L114" s="531"/>
      <c r="M114" s="531"/>
      <c r="N114" s="531"/>
      <c r="O114" s="531"/>
      <c r="P114" s="531"/>
      <c r="Q114" s="390"/>
      <c r="R114" s="390"/>
      <c r="S114" s="390"/>
      <c r="T114" s="390"/>
      <c r="U114" s="390"/>
      <c r="V114" s="390"/>
      <c r="W114" s="390"/>
      <c r="X114" s="390"/>
      <c r="Y114" s="390"/>
      <c r="Z114" s="390"/>
      <c r="AA114" s="390"/>
      <c r="AB114" s="390"/>
      <c r="AC114" s="390"/>
      <c r="AD114" s="390"/>
      <c r="AE114" s="390"/>
      <c r="AF114" s="390"/>
      <c r="AG114" s="390"/>
      <c r="AH114" s="390"/>
      <c r="AI114" s="450"/>
      <c r="AJ114" s="450"/>
      <c r="AK114" s="450"/>
      <c r="AL114" s="316">
        <v>1</v>
      </c>
    </row>
    <row r="115" spans="1:40" ht="30" customHeight="1">
      <c r="A115" s="351"/>
      <c r="B115" s="413"/>
      <c r="C115" s="412"/>
      <c r="D115" s="412"/>
      <c r="E115" s="412"/>
      <c r="F115" s="412"/>
      <c r="G115" s="412"/>
      <c r="H115" s="412"/>
      <c r="I115" s="412"/>
      <c r="J115" s="412"/>
      <c r="K115" s="412"/>
      <c r="L115" s="412"/>
      <c r="M115" s="412"/>
      <c r="N115" s="412"/>
      <c r="O115" s="412"/>
      <c r="P115" s="412"/>
      <c r="Q115" s="390"/>
      <c r="R115" s="390"/>
      <c r="S115" s="390"/>
      <c r="T115" s="390"/>
      <c r="U115" s="390"/>
      <c r="V115" s="390"/>
      <c r="W115" s="390"/>
      <c r="X115" s="390"/>
      <c r="Y115" s="390"/>
      <c r="Z115" s="390"/>
      <c r="AA115" s="390"/>
      <c r="AB115" s="390"/>
      <c r="AC115" s="390"/>
      <c r="AD115" s="390"/>
      <c r="AE115" s="390"/>
      <c r="AF115" s="390"/>
      <c r="AG115" s="390"/>
      <c r="AH115" s="390"/>
      <c r="AI115" s="450"/>
      <c r="AJ115" s="450"/>
      <c r="AK115" s="450"/>
      <c r="AL115" s="316">
        <v>1</v>
      </c>
    </row>
    <row r="116" spans="1:40" ht="30" customHeight="1">
      <c r="A116" s="351"/>
      <c r="B116" s="456"/>
      <c r="C116" s="523"/>
      <c r="D116" s="522"/>
      <c r="E116" s="522"/>
      <c r="F116" s="522"/>
      <c r="G116" s="522"/>
      <c r="H116" s="522"/>
      <c r="I116" s="522"/>
      <c r="J116" s="522"/>
      <c r="K116" s="522"/>
      <c r="L116" s="522"/>
      <c r="M116" s="522"/>
      <c r="N116" s="522"/>
      <c r="O116" s="522"/>
      <c r="P116" s="390"/>
      <c r="Q116" s="390"/>
      <c r="R116" s="390"/>
      <c r="S116" s="390"/>
      <c r="T116" s="390"/>
      <c r="U116" s="390"/>
      <c r="V116" s="390"/>
      <c r="W116" s="390"/>
      <c r="X116" s="390"/>
      <c r="Y116" s="390"/>
      <c r="Z116" s="390"/>
      <c r="AA116" s="390"/>
      <c r="AB116" s="390"/>
      <c r="AC116" s="390"/>
      <c r="AD116" s="390"/>
      <c r="AE116" s="390"/>
      <c r="AF116" s="390"/>
      <c r="AG116" s="390"/>
      <c r="AH116" s="390"/>
      <c r="AI116" s="450"/>
      <c r="AJ116" s="450"/>
      <c r="AK116" s="450"/>
      <c r="AL116" s="316">
        <v>1</v>
      </c>
    </row>
    <row r="117" spans="1:40" s="350" customFormat="1" ht="39.950000000000003" customHeight="1">
      <c r="A117" s="351"/>
      <c r="B117" s="414"/>
      <c r="C117" s="458" t="s">
        <v>1085</v>
      </c>
      <c r="D117" s="411"/>
      <c r="E117" s="458"/>
      <c r="F117" s="410"/>
      <c r="G117" s="410"/>
      <c r="H117" s="411"/>
      <c r="I117" s="410"/>
      <c r="J117" s="410"/>
      <c r="K117" s="410"/>
      <c r="L117" s="410"/>
      <c r="M117" s="410"/>
      <c r="N117" s="410"/>
      <c r="O117" s="410"/>
      <c r="P117" s="410"/>
      <c r="Q117" s="390"/>
      <c r="R117" s="390"/>
      <c r="S117" s="390"/>
      <c r="T117" s="318"/>
      <c r="U117" s="318"/>
      <c r="V117" s="318"/>
      <c r="W117" s="318"/>
      <c r="X117" s="318"/>
      <c r="Y117" s="521"/>
      <c r="Z117" s="318"/>
      <c r="AA117" s="318"/>
      <c r="AB117" s="318"/>
      <c r="AC117" s="318"/>
      <c r="AD117" s="318"/>
      <c r="AE117" s="318"/>
      <c r="AF117" s="318"/>
      <c r="AG117" s="318"/>
      <c r="AH117" s="318"/>
      <c r="AI117" s="450"/>
      <c r="AJ117" s="450"/>
      <c r="AK117" s="450"/>
      <c r="AL117" s="316">
        <v>1</v>
      </c>
      <c r="AM117" s="73"/>
      <c r="AN117" s="73"/>
    </row>
    <row r="118" spans="1:40" s="350" customFormat="1" ht="39.950000000000003" customHeight="1">
      <c r="A118" s="351"/>
      <c r="B118" s="414"/>
      <c r="C118" s="458" t="s">
        <v>1084</v>
      </c>
      <c r="D118" s="411"/>
      <c r="E118" s="458"/>
      <c r="F118" s="411"/>
      <c r="G118" s="411"/>
      <c r="H118" s="411"/>
      <c r="I118" s="410"/>
      <c r="J118" s="410"/>
      <c r="K118" s="410"/>
      <c r="L118" s="410"/>
      <c r="M118" s="410"/>
      <c r="N118" s="410"/>
      <c r="O118" s="410"/>
      <c r="P118" s="410"/>
      <c r="Q118" s="390"/>
      <c r="R118" s="390"/>
      <c r="S118" s="390"/>
      <c r="T118" s="318"/>
      <c r="U118" s="318"/>
      <c r="V118" s="318"/>
      <c r="W118" s="318"/>
      <c r="X118" s="318"/>
      <c r="Y118" s="521"/>
      <c r="Z118" s="318"/>
      <c r="AA118" s="318"/>
      <c r="AB118" s="318"/>
      <c r="AC118" s="318"/>
      <c r="AD118" s="318"/>
      <c r="AE118" s="318"/>
      <c r="AF118" s="318"/>
      <c r="AG118" s="318"/>
      <c r="AH118" s="318"/>
      <c r="AI118" s="450"/>
      <c r="AJ118" s="450"/>
      <c r="AK118" s="450"/>
      <c r="AL118" s="316">
        <v>1</v>
      </c>
      <c r="AM118" s="73"/>
      <c r="AN118" s="73"/>
    </row>
    <row r="119" spans="1:40" s="350" customFormat="1" ht="39.950000000000003" customHeight="1">
      <c r="A119" s="351"/>
      <c r="B119" s="411"/>
      <c r="C119" s="411" t="s">
        <v>1030</v>
      </c>
      <c r="D119" s="411"/>
      <c r="E119" s="411"/>
      <c r="F119" s="411"/>
      <c r="G119" s="411"/>
      <c r="H119" s="410"/>
      <c r="I119" s="410"/>
      <c r="J119" s="410"/>
      <c r="K119" s="410"/>
      <c r="L119" s="410"/>
      <c r="M119" s="410"/>
      <c r="N119" s="410"/>
      <c r="O119" s="410"/>
      <c r="P119" s="410"/>
      <c r="Q119" s="390"/>
      <c r="R119" s="390"/>
      <c r="S119" s="390"/>
      <c r="T119" s="318"/>
      <c r="U119" s="318"/>
      <c r="V119" s="318"/>
      <c r="W119" s="318"/>
      <c r="X119" s="318"/>
      <c r="Y119" s="521"/>
      <c r="Z119" s="318"/>
      <c r="AA119" s="318"/>
      <c r="AB119" s="318"/>
      <c r="AC119" s="318"/>
      <c r="AD119" s="318"/>
      <c r="AE119" s="318"/>
      <c r="AF119" s="318"/>
      <c r="AG119" s="318"/>
      <c r="AH119" s="318"/>
      <c r="AI119" s="450"/>
      <c r="AJ119" s="450"/>
      <c r="AK119" s="450"/>
      <c r="AL119" s="316">
        <v>1</v>
      </c>
      <c r="AM119" s="73"/>
      <c r="AN119" s="73"/>
    </row>
    <row r="120" spans="1:40" s="350" customFormat="1" ht="39.950000000000003" customHeight="1">
      <c r="A120" s="351"/>
      <c r="B120" s="410"/>
      <c r="C120" s="410"/>
      <c r="D120" s="410"/>
      <c r="E120" s="410"/>
      <c r="F120" s="410"/>
      <c r="G120" s="410"/>
      <c r="H120" s="410"/>
      <c r="I120" s="410"/>
      <c r="J120" s="410"/>
      <c r="K120" s="410"/>
      <c r="L120" s="410"/>
      <c r="M120" s="410"/>
      <c r="N120" s="410"/>
      <c r="O120" s="410"/>
      <c r="P120" s="410"/>
      <c r="Q120" s="390"/>
      <c r="R120" s="390"/>
      <c r="S120" s="390"/>
      <c r="T120" s="318"/>
      <c r="U120" s="318"/>
      <c r="V120" s="318"/>
      <c r="W120" s="318"/>
      <c r="X120" s="318"/>
      <c r="Y120" s="521"/>
      <c r="Z120" s="318"/>
      <c r="AA120" s="318"/>
      <c r="AB120" s="318"/>
      <c r="AC120" s="318"/>
      <c r="AD120" s="318"/>
      <c r="AE120" s="318"/>
      <c r="AF120" s="318"/>
      <c r="AG120" s="318"/>
      <c r="AH120" s="318"/>
      <c r="AI120" s="450"/>
      <c r="AJ120" s="450"/>
      <c r="AK120" s="450"/>
      <c r="AL120" s="316">
        <v>1</v>
      </c>
      <c r="AM120" s="73"/>
      <c r="AN120" s="73"/>
    </row>
    <row r="121" spans="1:40" ht="30" customHeight="1">
      <c r="A121" s="318"/>
      <c r="B121" s="318"/>
      <c r="C121" s="318"/>
      <c r="D121" s="318"/>
      <c r="E121" s="318"/>
      <c r="F121" s="318"/>
      <c r="G121" s="318"/>
      <c r="H121" s="318"/>
      <c r="I121" s="318"/>
      <c r="J121" s="318"/>
      <c r="K121" s="318"/>
      <c r="L121" s="318"/>
      <c r="M121" s="318"/>
      <c r="N121" s="318"/>
      <c r="O121" s="318"/>
      <c r="P121" s="318"/>
      <c r="Q121" s="390"/>
      <c r="R121" s="390"/>
      <c r="S121" s="390"/>
      <c r="T121" s="318"/>
      <c r="U121" s="318"/>
      <c r="V121" s="318"/>
      <c r="W121" s="318"/>
      <c r="X121" s="318"/>
      <c r="Y121" s="521"/>
      <c r="Z121" s="318"/>
      <c r="AA121" s="318"/>
      <c r="AB121" s="318"/>
      <c r="AC121" s="318"/>
      <c r="AD121" s="450"/>
      <c r="AE121" s="450"/>
      <c r="AF121" s="450"/>
      <c r="AG121" s="450"/>
      <c r="AH121" s="450"/>
      <c r="AI121" s="450"/>
      <c r="AJ121" s="450"/>
      <c r="AK121" s="450"/>
      <c r="AL121" s="316">
        <v>1</v>
      </c>
    </row>
    <row r="122" spans="1:40" s="350" customFormat="1" ht="39.950000000000003" customHeight="1">
      <c r="A122" s="351"/>
      <c r="B122" s="457"/>
      <c r="C122" s="456" t="s">
        <v>1029</v>
      </c>
      <c r="D122" s="456"/>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318"/>
      <c r="AE122" s="318"/>
      <c r="AF122" s="318"/>
      <c r="AG122" s="318"/>
      <c r="AH122" s="318"/>
      <c r="AI122" s="450"/>
      <c r="AJ122" s="450"/>
      <c r="AK122" s="450"/>
      <c r="AL122" s="316">
        <v>1</v>
      </c>
      <c r="AM122" s="73"/>
      <c r="AN122" s="73"/>
    </row>
    <row r="123" spans="1:40" s="350" customFormat="1" ht="39.950000000000003" customHeight="1">
      <c r="A123" s="351"/>
      <c r="B123" s="455" t="s">
        <v>1028</v>
      </c>
      <c r="C123" s="454"/>
      <c r="D123" s="351"/>
      <c r="E123" s="351"/>
      <c r="F123" s="351"/>
      <c r="G123" s="351"/>
      <c r="H123" s="351"/>
      <c r="I123" s="329"/>
      <c r="J123" s="351"/>
      <c r="K123" s="351"/>
      <c r="L123" s="351"/>
      <c r="M123" s="351"/>
      <c r="N123" s="351"/>
      <c r="O123" s="329"/>
      <c r="P123" s="329"/>
      <c r="Q123" s="329"/>
      <c r="R123" s="329"/>
      <c r="S123" s="329"/>
      <c r="T123" s="318"/>
      <c r="U123" s="318"/>
      <c r="V123" s="318"/>
      <c r="W123" s="318"/>
      <c r="X123" s="318"/>
      <c r="Y123" s="318"/>
      <c r="Z123" s="318"/>
      <c r="AA123" s="318"/>
      <c r="AB123" s="318"/>
      <c r="AC123" s="318"/>
      <c r="AD123" s="318"/>
      <c r="AE123" s="318"/>
      <c r="AF123" s="318"/>
      <c r="AG123" s="318"/>
      <c r="AH123" s="318"/>
      <c r="AI123" s="450"/>
      <c r="AJ123" s="450"/>
      <c r="AK123" s="450"/>
      <c r="AL123" s="316">
        <v>1</v>
      </c>
      <c r="AM123" s="73"/>
      <c r="AN123" s="73"/>
    </row>
    <row r="124" spans="1:40" ht="27">
      <c r="A124" s="351"/>
      <c r="B124" s="352"/>
      <c r="C124" s="351"/>
      <c r="D124" s="351"/>
      <c r="E124" s="351"/>
      <c r="F124" s="351"/>
      <c r="G124" s="351"/>
      <c r="H124" s="351"/>
      <c r="I124" s="329"/>
      <c r="J124" s="351"/>
      <c r="K124" s="351"/>
      <c r="L124" s="351"/>
      <c r="M124" s="351"/>
      <c r="N124" s="351"/>
      <c r="O124" s="329"/>
      <c r="P124" s="329"/>
      <c r="Q124" s="329"/>
      <c r="R124" s="329"/>
      <c r="S124" s="329"/>
      <c r="T124" s="318"/>
      <c r="U124" s="318"/>
      <c r="V124" s="318"/>
      <c r="W124" s="318"/>
      <c r="X124" s="318"/>
      <c r="Y124" s="318"/>
      <c r="Z124" s="318"/>
      <c r="AA124" s="318"/>
      <c r="AB124" s="318"/>
      <c r="AC124" s="318"/>
      <c r="AD124" s="318"/>
      <c r="AE124" s="318"/>
      <c r="AF124" s="318"/>
      <c r="AG124" s="318"/>
      <c r="AH124" s="318"/>
      <c r="AI124" s="450"/>
      <c r="AJ124" s="450"/>
      <c r="AK124" s="450"/>
      <c r="AL124" s="316">
        <v>1</v>
      </c>
    </row>
    <row r="125" spans="1:40" customFormat="1" ht="30" customHeight="1">
      <c r="A125" s="409"/>
      <c r="B125" s="409"/>
      <c r="C125" s="409"/>
      <c r="D125" s="451" t="s">
        <v>1027</v>
      </c>
      <c r="E125" s="451"/>
      <c r="F125" s="451"/>
      <c r="G125" s="451"/>
      <c r="H125" s="451"/>
      <c r="I125" s="451"/>
      <c r="J125" s="451"/>
      <c r="K125" s="451"/>
      <c r="L125" s="451"/>
      <c r="M125" s="451"/>
      <c r="N125" s="451"/>
      <c r="O125" s="451"/>
      <c r="P125" s="444"/>
      <c r="Q125" s="444"/>
      <c r="R125" s="444"/>
      <c r="S125" s="444"/>
      <c r="T125" s="409"/>
      <c r="U125" s="409"/>
      <c r="V125" s="409"/>
      <c r="W125" s="409"/>
      <c r="X125" s="409"/>
      <c r="Y125" s="390"/>
      <c r="Z125" s="390"/>
      <c r="AA125" s="390"/>
      <c r="AB125" s="390"/>
      <c r="AC125" s="390"/>
      <c r="AD125" s="390"/>
      <c r="AE125" s="390"/>
      <c r="AF125" s="390"/>
      <c r="AG125" s="390"/>
      <c r="AH125" s="390"/>
      <c r="AI125" s="390"/>
      <c r="AJ125" s="450"/>
      <c r="AK125" s="450"/>
      <c r="AL125" s="316">
        <v>1</v>
      </c>
      <c r="AM125" s="73"/>
      <c r="AN125" s="73"/>
    </row>
    <row r="126" spans="1:40" customFormat="1" ht="30" customHeight="1">
      <c r="A126" s="409"/>
      <c r="B126" s="409"/>
      <c r="C126" s="409"/>
      <c r="D126" s="451" t="s">
        <v>1026</v>
      </c>
      <c r="E126" s="451"/>
      <c r="F126" s="451"/>
      <c r="G126" s="451"/>
      <c r="H126" s="451"/>
      <c r="I126" s="451"/>
      <c r="J126" s="451"/>
      <c r="K126" s="451"/>
      <c r="L126" s="451"/>
      <c r="M126" s="451"/>
      <c r="N126" s="451"/>
      <c r="O126" s="451"/>
      <c r="P126" s="444"/>
      <c r="Q126" s="444"/>
      <c r="R126" s="444"/>
      <c r="S126" s="444"/>
      <c r="T126" s="409"/>
      <c r="U126" s="409"/>
      <c r="V126" s="409"/>
      <c r="W126" s="409"/>
      <c r="X126" s="409"/>
      <c r="Y126" s="390"/>
      <c r="Z126" s="390"/>
      <c r="AA126" s="390"/>
      <c r="AB126" s="390"/>
      <c r="AC126" s="390"/>
      <c r="AD126" s="390"/>
      <c r="AE126" s="390"/>
      <c r="AF126" s="390"/>
      <c r="AG126" s="390"/>
      <c r="AH126" s="390"/>
      <c r="AI126" s="390"/>
      <c r="AJ126" s="450"/>
      <c r="AK126" s="450"/>
      <c r="AL126" s="316">
        <v>1</v>
      </c>
      <c r="AM126" s="73"/>
      <c r="AN126" s="73"/>
    </row>
    <row r="127" spans="1:40" customFormat="1" ht="30" customHeight="1">
      <c r="A127" s="409"/>
      <c r="B127" s="409"/>
      <c r="C127" s="409"/>
      <c r="D127" s="451" t="s">
        <v>1024</v>
      </c>
      <c r="E127" s="451"/>
      <c r="F127" s="451"/>
      <c r="G127" s="451"/>
      <c r="H127" s="451"/>
      <c r="I127" s="451"/>
      <c r="J127" s="451"/>
      <c r="K127" s="451"/>
      <c r="L127" s="451"/>
      <c r="M127" s="451"/>
      <c r="N127" s="451"/>
      <c r="O127" s="451"/>
      <c r="P127" s="444"/>
      <c r="Q127" s="444"/>
      <c r="R127" s="444"/>
      <c r="S127" s="444"/>
      <c r="T127" s="409"/>
      <c r="U127" s="409"/>
      <c r="V127" s="409"/>
      <c r="W127" s="409"/>
      <c r="X127" s="409"/>
      <c r="Y127" s="390"/>
      <c r="Z127" s="390"/>
      <c r="AA127" s="390"/>
      <c r="AB127" s="390"/>
      <c r="AC127" s="390"/>
      <c r="AD127" s="390"/>
      <c r="AE127" s="390"/>
      <c r="AF127" s="390"/>
      <c r="AG127" s="390"/>
      <c r="AH127" s="390"/>
      <c r="AI127" s="390"/>
      <c r="AJ127" s="450"/>
      <c r="AK127" s="450"/>
      <c r="AL127" s="316">
        <v>1</v>
      </c>
      <c r="AM127" s="73"/>
      <c r="AN127" s="73"/>
    </row>
    <row r="128" spans="1:40" customFormat="1" ht="30" customHeight="1">
      <c r="A128" s="409"/>
      <c r="B128" s="409"/>
      <c r="C128" s="409"/>
      <c r="D128" s="451" t="s">
        <v>1023</v>
      </c>
      <c r="E128" s="451"/>
      <c r="F128" s="451"/>
      <c r="G128" s="451"/>
      <c r="H128" s="451"/>
      <c r="I128" s="451"/>
      <c r="J128" s="451"/>
      <c r="K128" s="451"/>
      <c r="L128" s="451"/>
      <c r="M128" s="451"/>
      <c r="N128" s="451"/>
      <c r="O128" s="451"/>
      <c r="P128" s="444"/>
      <c r="Q128" s="444"/>
      <c r="R128" s="444"/>
      <c r="S128" s="444"/>
      <c r="T128" s="409"/>
      <c r="U128" s="409"/>
      <c r="V128" s="409"/>
      <c r="W128" s="409"/>
      <c r="X128" s="409"/>
      <c r="Y128" s="390"/>
      <c r="Z128" s="390"/>
      <c r="AA128" s="390"/>
      <c r="AB128" s="390"/>
      <c r="AC128" s="390"/>
      <c r="AD128" s="390"/>
      <c r="AE128" s="390"/>
      <c r="AF128" s="390"/>
      <c r="AG128" s="390"/>
      <c r="AH128" s="390"/>
      <c r="AI128" s="390"/>
      <c r="AJ128" s="450"/>
      <c r="AK128" s="450"/>
      <c r="AL128" s="316">
        <v>1</v>
      </c>
      <c r="AM128" s="73"/>
      <c r="AN128" s="73"/>
    </row>
    <row r="129" spans="1:40" customFormat="1" ht="30" customHeight="1">
      <c r="A129" s="409"/>
      <c r="B129" s="409"/>
      <c r="C129" s="409"/>
      <c r="D129" s="452" t="s">
        <v>1018</v>
      </c>
      <c r="E129" s="451"/>
      <c r="F129" s="449"/>
      <c r="G129" s="451"/>
      <c r="H129" s="451"/>
      <c r="I129" s="451"/>
      <c r="J129" s="451"/>
      <c r="K129" s="449"/>
      <c r="L129" s="449"/>
      <c r="M129" s="449"/>
      <c r="N129" s="449"/>
      <c r="O129" s="449"/>
      <c r="P129" s="446" t="s">
        <v>1017</v>
      </c>
      <c r="Q129" s="446"/>
      <c r="R129" s="446"/>
      <c r="S129" s="446"/>
      <c r="T129" s="409"/>
      <c r="U129" s="409"/>
      <c r="V129" s="409"/>
      <c r="W129" s="409"/>
      <c r="X129" s="409"/>
      <c r="Y129" s="390"/>
      <c r="Z129" s="390"/>
      <c r="AA129" s="390"/>
      <c r="AB129" s="390"/>
      <c r="AC129" s="390"/>
      <c r="AD129" s="390"/>
      <c r="AE129" s="390"/>
      <c r="AF129" s="390"/>
      <c r="AG129" s="390"/>
      <c r="AH129" s="390"/>
      <c r="AI129" s="390"/>
      <c r="AJ129" s="450"/>
      <c r="AK129" s="450"/>
      <c r="AL129" s="316">
        <v>1</v>
      </c>
      <c r="AM129" s="73"/>
      <c r="AN129" s="73"/>
    </row>
    <row r="130" spans="1:40" customFormat="1" ht="30" customHeight="1">
      <c r="A130" s="409"/>
      <c r="B130" s="409"/>
      <c r="C130" s="409"/>
      <c r="D130" s="409"/>
      <c r="E130" s="409"/>
      <c r="F130" s="409"/>
      <c r="G130" s="409"/>
      <c r="H130" s="409"/>
      <c r="I130" s="409"/>
      <c r="J130" s="409"/>
      <c r="K130" s="409"/>
      <c r="L130" s="409"/>
      <c r="M130" s="409"/>
      <c r="N130" s="409"/>
      <c r="O130" s="409"/>
      <c r="P130" s="409"/>
      <c r="Q130" s="409"/>
      <c r="R130" s="409"/>
      <c r="S130" s="409"/>
      <c r="T130" s="409"/>
      <c r="U130" s="409"/>
      <c r="V130" s="409"/>
      <c r="W130" s="409"/>
      <c r="X130" s="409"/>
      <c r="Y130" s="390"/>
      <c r="Z130" s="390"/>
      <c r="AA130" s="390"/>
      <c r="AB130" s="390"/>
      <c r="AC130" s="390"/>
      <c r="AD130" s="390"/>
      <c r="AE130" s="390"/>
      <c r="AF130" s="390"/>
      <c r="AG130" s="390"/>
      <c r="AH130" s="390"/>
      <c r="AI130" s="390"/>
      <c r="AJ130" s="450"/>
      <c r="AK130" s="450"/>
      <c r="AL130" s="316">
        <v>1</v>
      </c>
      <c r="AM130" s="73"/>
      <c r="AN130" s="73"/>
    </row>
    <row r="131" spans="1:40" customFormat="1" ht="30" customHeight="1">
      <c r="A131" s="409"/>
      <c r="B131" s="409"/>
      <c r="C131" s="409"/>
      <c r="D131" s="313" t="s">
        <v>1016</v>
      </c>
      <c r="E131" s="313"/>
      <c r="F131" s="313"/>
      <c r="G131" s="313"/>
      <c r="H131" s="313"/>
      <c r="I131" s="313"/>
      <c r="J131" s="313"/>
      <c r="K131" s="313"/>
      <c r="L131" s="313"/>
      <c r="M131" s="313"/>
      <c r="N131" s="313"/>
      <c r="O131" s="313"/>
      <c r="P131" s="444"/>
      <c r="Q131" s="444"/>
      <c r="R131" s="444"/>
      <c r="S131" s="444"/>
      <c r="T131" s="409"/>
      <c r="U131" s="409"/>
      <c r="V131" s="409"/>
      <c r="W131" s="409"/>
      <c r="X131" s="448"/>
      <c r="Y131" s="390"/>
      <c r="Z131" s="390"/>
      <c r="AA131" s="390"/>
      <c r="AB131" s="390"/>
      <c r="AC131" s="390"/>
      <c r="AD131" s="390"/>
      <c r="AE131" s="390"/>
      <c r="AF131" s="390"/>
      <c r="AG131" s="390"/>
      <c r="AH131" s="390"/>
      <c r="AI131" s="390"/>
      <c r="AJ131" s="450"/>
      <c r="AK131" s="450"/>
      <c r="AL131" s="316">
        <v>1</v>
      </c>
      <c r="AM131" s="73"/>
      <c r="AN131" s="73"/>
    </row>
    <row r="132" spans="1:40" customFormat="1" ht="30" customHeight="1">
      <c r="A132" s="409"/>
      <c r="B132" s="409"/>
      <c r="C132" s="409"/>
      <c r="D132" s="312" t="s">
        <v>1015</v>
      </c>
      <c r="E132" s="313"/>
      <c r="F132" s="313"/>
      <c r="G132" s="313"/>
      <c r="H132" s="313"/>
      <c r="I132" s="313"/>
      <c r="J132" s="313"/>
      <c r="K132" s="313"/>
      <c r="L132" s="313"/>
      <c r="M132" s="313"/>
      <c r="N132" s="313"/>
      <c r="O132" s="313"/>
      <c r="P132" s="449" t="s">
        <v>1014</v>
      </c>
      <c r="Q132" s="449" t="s">
        <v>1014</v>
      </c>
      <c r="R132" s="449" t="s">
        <v>1014</v>
      </c>
      <c r="S132" s="449" t="s">
        <v>1014</v>
      </c>
      <c r="T132" s="409"/>
      <c r="U132" s="409"/>
      <c r="V132" s="409"/>
      <c r="W132" s="409"/>
      <c r="X132" s="448"/>
      <c r="Y132" s="390"/>
      <c r="Z132" s="390"/>
      <c r="AA132" s="390"/>
      <c r="AB132" s="390"/>
      <c r="AC132" s="390"/>
      <c r="AD132" s="390"/>
      <c r="AE132" s="390"/>
      <c r="AF132" s="390"/>
      <c r="AG132" s="390"/>
      <c r="AH132" s="390"/>
      <c r="AI132" s="390"/>
      <c r="AJ132" s="409"/>
      <c r="AK132" s="409"/>
      <c r="AL132" s="316">
        <v>1</v>
      </c>
      <c r="AM132" s="73"/>
      <c r="AN132" s="73"/>
    </row>
    <row r="133" spans="1:40" customFormat="1" ht="30" customHeight="1">
      <c r="A133" s="409"/>
      <c r="B133" s="409"/>
      <c r="C133" s="409"/>
      <c r="D133" s="313" t="s">
        <v>1012</v>
      </c>
      <c r="E133" s="313"/>
      <c r="F133" s="313"/>
      <c r="G133" s="313"/>
      <c r="H133" s="313"/>
      <c r="I133" s="313"/>
      <c r="J133" s="313"/>
      <c r="K133" s="313"/>
      <c r="L133" s="313"/>
      <c r="M133" s="313"/>
      <c r="N133" s="313"/>
      <c r="O133" s="313"/>
      <c r="P133" s="444"/>
      <c r="Q133" s="444"/>
      <c r="R133" s="444"/>
      <c r="S133" s="444"/>
      <c r="T133" s="409"/>
      <c r="U133" s="409"/>
      <c r="V133" s="409"/>
      <c r="W133" s="409"/>
      <c r="X133" s="409"/>
      <c r="Y133" s="390"/>
      <c r="Z133" s="390"/>
      <c r="AA133" s="390"/>
      <c r="AB133" s="390"/>
      <c r="AC133" s="390"/>
      <c r="AD133" s="390"/>
      <c r="AE133" s="390"/>
      <c r="AF133" s="390"/>
      <c r="AG133" s="390"/>
      <c r="AH133" s="390"/>
      <c r="AI133" s="390"/>
      <c r="AJ133" s="409"/>
      <c r="AK133" s="409"/>
      <c r="AL133" s="316">
        <v>1</v>
      </c>
      <c r="AM133" s="73"/>
      <c r="AN133" s="73"/>
    </row>
    <row r="134" spans="1:40" customFormat="1" ht="30" customHeight="1">
      <c r="A134" s="409"/>
      <c r="B134" s="409"/>
      <c r="C134" s="409"/>
      <c r="D134" s="447" t="s">
        <v>1010</v>
      </c>
      <c r="E134" s="313"/>
      <c r="F134" s="313"/>
      <c r="G134" s="313"/>
      <c r="H134" s="313"/>
      <c r="I134" s="313"/>
      <c r="J134" s="313"/>
      <c r="K134" s="313"/>
      <c r="L134" s="313"/>
      <c r="M134" s="313"/>
      <c r="N134" s="313"/>
      <c r="O134" s="313"/>
      <c r="P134" s="444"/>
      <c r="Q134" s="444"/>
      <c r="R134" s="444"/>
      <c r="S134" s="444"/>
      <c r="T134" s="409"/>
      <c r="U134" s="409"/>
      <c r="V134" s="409"/>
      <c r="W134" s="409"/>
      <c r="X134" s="409"/>
      <c r="Y134" s="390"/>
      <c r="Z134" s="390"/>
      <c r="AA134" s="390"/>
      <c r="AB134" s="390"/>
      <c r="AC134" s="390"/>
      <c r="AD134" s="390"/>
      <c r="AE134" s="390"/>
      <c r="AF134" s="390"/>
      <c r="AG134" s="390"/>
      <c r="AH134" s="390"/>
      <c r="AI134" s="390"/>
      <c r="AJ134" s="409"/>
      <c r="AK134" s="409"/>
      <c r="AL134" s="316">
        <v>1</v>
      </c>
      <c r="AM134" s="73"/>
      <c r="AN134" s="73"/>
    </row>
    <row r="135" spans="1:40" customFormat="1" ht="30" customHeight="1">
      <c r="A135" s="409"/>
      <c r="B135" s="409"/>
      <c r="C135" s="409"/>
      <c r="D135" s="445" t="s">
        <v>1008</v>
      </c>
      <c r="E135" s="313"/>
      <c r="F135" s="313"/>
      <c r="G135" s="313"/>
      <c r="H135" s="313"/>
      <c r="I135" s="313"/>
      <c r="J135" s="313"/>
      <c r="K135" s="313"/>
      <c r="L135" s="313"/>
      <c r="M135" s="313"/>
      <c r="N135" s="313"/>
      <c r="O135" s="313"/>
      <c r="P135" s="446" t="s">
        <v>1007</v>
      </c>
      <c r="Q135" s="446"/>
      <c r="R135" s="446"/>
      <c r="S135" s="446"/>
      <c r="T135" s="409"/>
      <c r="U135" s="409"/>
      <c r="V135" s="409"/>
      <c r="W135" s="409"/>
      <c r="X135" s="409"/>
      <c r="Y135" s="390"/>
      <c r="Z135" s="390"/>
      <c r="AA135" s="390"/>
      <c r="AB135" s="390"/>
      <c r="AC135" s="390"/>
      <c r="AD135" s="390"/>
      <c r="AE135" s="390"/>
      <c r="AF135" s="390"/>
      <c r="AG135" s="390"/>
      <c r="AH135" s="390"/>
      <c r="AI135" s="390"/>
      <c r="AJ135" s="409"/>
      <c r="AK135" s="409"/>
      <c r="AL135" s="316">
        <v>1</v>
      </c>
      <c r="AM135" s="73"/>
      <c r="AN135" s="73"/>
    </row>
    <row r="136" spans="1:40" customFormat="1" ht="30" customHeight="1">
      <c r="A136" s="409"/>
      <c r="B136" s="409"/>
      <c r="C136" s="409"/>
      <c r="D136" s="409"/>
      <c r="E136" s="409"/>
      <c r="F136" s="409"/>
      <c r="G136" s="409"/>
      <c r="H136" s="409"/>
      <c r="I136" s="409"/>
      <c r="J136" s="409"/>
      <c r="K136" s="409"/>
      <c r="L136" s="409"/>
      <c r="M136" s="409"/>
      <c r="N136" s="409"/>
      <c r="O136" s="409"/>
      <c r="P136" s="409"/>
      <c r="Q136" s="409"/>
      <c r="R136" s="409"/>
      <c r="S136" s="409"/>
      <c r="T136" s="409"/>
      <c r="U136" s="409"/>
      <c r="V136" s="409"/>
      <c r="W136" s="409"/>
      <c r="X136" s="409"/>
      <c r="Y136" s="390"/>
      <c r="Z136" s="390"/>
      <c r="AA136" s="390"/>
      <c r="AB136" s="390"/>
      <c r="AC136" s="390"/>
      <c r="AD136" s="390"/>
      <c r="AE136" s="390"/>
      <c r="AF136" s="390"/>
      <c r="AG136" s="390"/>
      <c r="AH136" s="390"/>
      <c r="AI136" s="390"/>
      <c r="AJ136" s="409"/>
      <c r="AK136" s="409"/>
      <c r="AL136" s="316">
        <v>1</v>
      </c>
      <c r="AM136" s="73"/>
      <c r="AN136" s="73"/>
    </row>
    <row r="137" spans="1:40" customFormat="1" ht="30" customHeight="1">
      <c r="A137" s="409"/>
      <c r="B137" s="409"/>
      <c r="C137" s="409"/>
      <c r="D137" s="312" t="s">
        <v>1004</v>
      </c>
      <c r="E137" s="313"/>
      <c r="F137" s="313"/>
      <c r="G137" s="313"/>
      <c r="H137" s="313"/>
      <c r="I137" s="313"/>
      <c r="J137" s="313"/>
      <c r="K137" s="313"/>
      <c r="L137" s="313"/>
      <c r="M137" s="313"/>
      <c r="N137" s="313"/>
      <c r="O137" s="313"/>
      <c r="P137" s="444"/>
      <c r="Q137" s="444"/>
      <c r="R137" s="444"/>
      <c r="S137" s="444"/>
      <c r="T137" s="409"/>
      <c r="U137" s="409"/>
      <c r="V137" s="409"/>
      <c r="W137" s="409"/>
      <c r="X137" s="409"/>
      <c r="Y137" s="390"/>
      <c r="Z137" s="390"/>
      <c r="AA137" s="390"/>
      <c r="AB137" s="390"/>
      <c r="AC137" s="390"/>
      <c r="AD137" s="390"/>
      <c r="AE137" s="390"/>
      <c r="AF137" s="390"/>
      <c r="AG137" s="390"/>
      <c r="AH137" s="390"/>
      <c r="AI137" s="390"/>
      <c r="AJ137" s="409"/>
      <c r="AK137" s="409"/>
      <c r="AL137" s="316">
        <v>1</v>
      </c>
      <c r="AM137" s="73"/>
      <c r="AN137" s="73"/>
    </row>
    <row r="138" spans="1:40" customFormat="1" ht="30" customHeight="1">
      <c r="A138" s="409"/>
      <c r="B138" s="409"/>
      <c r="C138" s="409"/>
      <c r="D138" s="313" t="s">
        <v>1003</v>
      </c>
      <c r="E138" s="313"/>
      <c r="F138" s="313"/>
      <c r="G138" s="313"/>
      <c r="H138" s="313"/>
      <c r="I138" s="313"/>
      <c r="J138" s="313"/>
      <c r="K138" s="313"/>
      <c r="L138" s="313"/>
      <c r="M138" s="313"/>
      <c r="N138" s="313"/>
      <c r="O138" s="313"/>
      <c r="P138" s="444"/>
      <c r="Q138" s="444"/>
      <c r="R138" s="444"/>
      <c r="S138" s="444"/>
      <c r="T138" s="409"/>
      <c r="U138" s="409"/>
      <c r="V138" s="409"/>
      <c r="W138" s="409"/>
      <c r="X138" s="409"/>
      <c r="Y138" s="390"/>
      <c r="Z138" s="390"/>
      <c r="AA138" s="390"/>
      <c r="AB138" s="390"/>
      <c r="AC138" s="390"/>
      <c r="AD138" s="390"/>
      <c r="AE138" s="390"/>
      <c r="AF138" s="390"/>
      <c r="AG138" s="390"/>
      <c r="AH138" s="390"/>
      <c r="AI138" s="390"/>
      <c r="AJ138" s="409"/>
      <c r="AK138" s="409"/>
      <c r="AL138" s="316">
        <v>1</v>
      </c>
      <c r="AM138" s="73"/>
      <c r="AN138" s="73"/>
    </row>
    <row r="139" spans="1:40" customFormat="1" ht="30" customHeight="1">
      <c r="A139" s="409"/>
      <c r="B139" s="409"/>
      <c r="C139" s="409"/>
      <c r="D139" s="313" t="s">
        <v>1002</v>
      </c>
      <c r="E139" s="313"/>
      <c r="F139" s="313"/>
      <c r="G139" s="313"/>
      <c r="H139" s="313"/>
      <c r="I139" s="313"/>
      <c r="J139" s="313"/>
      <c r="K139" s="313"/>
      <c r="L139" s="313"/>
      <c r="M139" s="313"/>
      <c r="N139" s="313"/>
      <c r="O139" s="313"/>
      <c r="P139" s="444"/>
      <c r="Q139" s="444"/>
      <c r="R139" s="444"/>
      <c r="S139" s="444"/>
      <c r="T139" s="409"/>
      <c r="U139" s="409"/>
      <c r="V139" s="409"/>
      <c r="W139" s="409"/>
      <c r="X139" s="409"/>
      <c r="Y139" s="390"/>
      <c r="Z139" s="390"/>
      <c r="AA139" s="390"/>
      <c r="AB139" s="390"/>
      <c r="AC139" s="390"/>
      <c r="AD139" s="390"/>
      <c r="AE139" s="390"/>
      <c r="AF139" s="390"/>
      <c r="AG139" s="390"/>
      <c r="AH139" s="390"/>
      <c r="AI139" s="390"/>
      <c r="AJ139" s="409"/>
      <c r="AK139" s="409"/>
      <c r="AL139" s="316">
        <v>1</v>
      </c>
      <c r="AM139" s="73"/>
      <c r="AN139" s="73"/>
    </row>
    <row r="140" spans="1:40" customFormat="1" ht="30" customHeight="1">
      <c r="A140" s="409"/>
      <c r="B140" s="409"/>
      <c r="C140" s="409"/>
      <c r="D140" s="313" t="s">
        <v>1001</v>
      </c>
      <c r="E140" s="313"/>
      <c r="F140" s="313"/>
      <c r="G140" s="313"/>
      <c r="H140" s="313"/>
      <c r="I140" s="313"/>
      <c r="J140" s="313"/>
      <c r="K140" s="313"/>
      <c r="L140" s="313"/>
      <c r="M140" s="313"/>
      <c r="N140" s="313"/>
      <c r="O140" s="313"/>
      <c r="P140" s="444"/>
      <c r="Q140" s="444"/>
      <c r="R140" s="444"/>
      <c r="S140" s="444"/>
      <c r="T140" s="409"/>
      <c r="U140" s="409"/>
      <c r="V140" s="409"/>
      <c r="W140" s="409"/>
      <c r="X140" s="409"/>
      <c r="Y140" s="390"/>
      <c r="Z140" s="390"/>
      <c r="AA140" s="390"/>
      <c r="AB140" s="390"/>
      <c r="AC140" s="390"/>
      <c r="AD140" s="390"/>
      <c r="AE140" s="390"/>
      <c r="AF140" s="390"/>
      <c r="AG140" s="390"/>
      <c r="AH140" s="390"/>
      <c r="AI140" s="390"/>
      <c r="AJ140" s="409"/>
      <c r="AK140" s="409"/>
      <c r="AL140" s="316">
        <v>1</v>
      </c>
      <c r="AM140" s="73"/>
      <c r="AN140" s="73"/>
    </row>
    <row r="141" spans="1:40" customFormat="1" ht="30" customHeight="1">
      <c r="A141" s="409"/>
      <c r="B141" s="409"/>
      <c r="C141" s="409"/>
      <c r="D141" s="313" t="s">
        <v>1000</v>
      </c>
      <c r="E141" s="313"/>
      <c r="F141" s="313"/>
      <c r="G141" s="313"/>
      <c r="H141" s="313"/>
      <c r="I141" s="313"/>
      <c r="J141" s="313"/>
      <c r="K141" s="313"/>
      <c r="L141" s="313"/>
      <c r="M141" s="313"/>
      <c r="N141" s="313"/>
      <c r="O141" s="313"/>
      <c r="P141" s="444"/>
      <c r="Q141" s="444"/>
      <c r="R141" s="444"/>
      <c r="S141" s="444"/>
      <c r="T141" s="409"/>
      <c r="U141" s="409"/>
      <c r="V141" s="409"/>
      <c r="W141" s="409"/>
      <c r="X141" s="409"/>
      <c r="Y141" s="390"/>
      <c r="Z141" s="390"/>
      <c r="AA141" s="390"/>
      <c r="AB141" s="390"/>
      <c r="AC141" s="390"/>
      <c r="AD141" s="390"/>
      <c r="AE141" s="390"/>
      <c r="AF141" s="390"/>
      <c r="AG141" s="390"/>
      <c r="AH141" s="390"/>
      <c r="AI141" s="390"/>
      <c r="AJ141" s="409"/>
      <c r="AK141" s="409"/>
      <c r="AL141" s="316">
        <v>1</v>
      </c>
      <c r="AM141" s="73"/>
      <c r="AN141" s="73"/>
    </row>
    <row r="142" spans="1:40" customFormat="1" ht="30" customHeight="1">
      <c r="A142" s="409"/>
      <c r="B142" s="409"/>
      <c r="C142" s="409"/>
      <c r="D142" s="313" t="s">
        <v>999</v>
      </c>
      <c r="E142" s="313"/>
      <c r="F142" s="313"/>
      <c r="G142" s="313"/>
      <c r="H142" s="313"/>
      <c r="I142" s="313"/>
      <c r="J142" s="313"/>
      <c r="K142" s="313"/>
      <c r="L142" s="313"/>
      <c r="M142" s="313"/>
      <c r="N142" s="313"/>
      <c r="O142" s="313"/>
      <c r="P142" s="444"/>
      <c r="Q142" s="444"/>
      <c r="R142" s="444"/>
      <c r="S142" s="444"/>
      <c r="T142" s="409"/>
      <c r="U142" s="409"/>
      <c r="V142" s="409"/>
      <c r="W142" s="409"/>
      <c r="X142" s="409"/>
      <c r="Y142" s="409"/>
      <c r="Z142" s="409"/>
      <c r="AA142" s="409"/>
      <c r="AB142" s="409"/>
      <c r="AC142" s="409"/>
      <c r="AD142" s="409"/>
      <c r="AE142" s="409"/>
      <c r="AF142" s="409"/>
      <c r="AG142" s="409"/>
      <c r="AH142" s="409"/>
      <c r="AI142" s="409"/>
      <c r="AJ142" s="409"/>
      <c r="AK142" s="409"/>
      <c r="AL142" s="316">
        <v>1</v>
      </c>
      <c r="AM142" s="73"/>
      <c r="AN142" s="73"/>
    </row>
    <row r="143" spans="1:40" customFormat="1" ht="30" customHeight="1">
      <c r="A143" s="409"/>
      <c r="B143" s="409"/>
      <c r="C143" s="409"/>
      <c r="D143" s="445" t="s">
        <v>998</v>
      </c>
      <c r="E143" s="313"/>
      <c r="F143" s="313"/>
      <c r="G143" s="313"/>
      <c r="H143" s="313"/>
      <c r="I143" s="313"/>
      <c r="J143" s="313"/>
      <c r="K143" s="313"/>
      <c r="L143" s="313"/>
      <c r="M143" s="313"/>
      <c r="N143" s="313"/>
      <c r="O143" s="313"/>
      <c r="P143" s="444"/>
      <c r="Q143" s="444"/>
      <c r="R143" s="444"/>
      <c r="S143" s="444"/>
      <c r="T143" s="409"/>
      <c r="U143" s="409"/>
      <c r="V143" s="409"/>
      <c r="W143" s="409"/>
      <c r="X143" s="409"/>
      <c r="Y143" s="409"/>
      <c r="Z143" s="409"/>
      <c r="AA143" s="409"/>
      <c r="AB143" s="409"/>
      <c r="AC143" s="409"/>
      <c r="AD143" s="409"/>
      <c r="AE143" s="409"/>
      <c r="AF143" s="409"/>
      <c r="AG143" s="409"/>
      <c r="AH143" s="409"/>
      <c r="AI143" s="409"/>
      <c r="AJ143" s="409"/>
      <c r="AK143" s="409"/>
      <c r="AL143" s="316">
        <v>1</v>
      </c>
      <c r="AM143" s="73"/>
      <c r="AN143" s="73"/>
    </row>
    <row r="144" spans="1:40" customFormat="1" ht="30" customHeight="1">
      <c r="A144" s="409"/>
      <c r="B144" s="409"/>
      <c r="C144" s="409"/>
      <c r="D144" s="445" t="s">
        <v>997</v>
      </c>
      <c r="E144" s="313"/>
      <c r="F144" s="313"/>
      <c r="G144" s="313"/>
      <c r="H144" s="313"/>
      <c r="I144" s="313"/>
      <c r="J144" s="313"/>
      <c r="K144" s="313"/>
      <c r="L144" s="313"/>
      <c r="M144" s="313"/>
      <c r="N144" s="313"/>
      <c r="O144" s="313"/>
      <c r="P144" s="444"/>
      <c r="Q144" s="444"/>
      <c r="R144" s="444"/>
      <c r="S144" s="444"/>
      <c r="T144" s="409"/>
      <c r="U144" s="409"/>
      <c r="V144" s="409"/>
      <c r="W144" s="409"/>
      <c r="X144" s="409"/>
      <c r="Y144" s="409"/>
      <c r="Z144" s="409"/>
      <c r="AA144" s="409"/>
      <c r="AB144" s="409"/>
      <c r="AC144" s="409"/>
      <c r="AD144" s="409"/>
      <c r="AE144" s="409"/>
      <c r="AF144" s="409"/>
      <c r="AG144" s="409"/>
      <c r="AH144" s="409"/>
      <c r="AI144" s="409"/>
      <c r="AJ144" s="409"/>
      <c r="AK144" s="409"/>
      <c r="AL144" s="316">
        <v>1</v>
      </c>
      <c r="AM144" s="73"/>
      <c r="AN144" s="73"/>
    </row>
    <row r="145" spans="1:40" customFormat="1" ht="30" customHeight="1">
      <c r="A145" s="409"/>
      <c r="B145" s="409"/>
      <c r="C145" s="409"/>
      <c r="D145" s="409"/>
      <c r="E145" s="409"/>
      <c r="F145" s="409"/>
      <c r="G145" s="409"/>
      <c r="H145" s="409"/>
      <c r="I145" s="409"/>
      <c r="J145" s="409"/>
      <c r="K145" s="409"/>
      <c r="L145" s="409"/>
      <c r="M145" s="409"/>
      <c r="N145" s="409"/>
      <c r="O145" s="409"/>
      <c r="P145" s="409"/>
      <c r="Q145" s="409"/>
      <c r="R145" s="409"/>
      <c r="S145" s="409"/>
      <c r="T145" s="409"/>
      <c r="U145" s="409"/>
      <c r="V145" s="409"/>
      <c r="W145" s="409"/>
      <c r="X145" s="409"/>
      <c r="Y145" s="409"/>
      <c r="Z145" s="409"/>
      <c r="AA145" s="409"/>
      <c r="AB145" s="409"/>
      <c r="AC145" s="409"/>
      <c r="AD145" s="409"/>
      <c r="AE145" s="409"/>
      <c r="AF145" s="409"/>
      <c r="AG145" s="409"/>
      <c r="AH145" s="409"/>
      <c r="AI145" s="409"/>
      <c r="AJ145" s="409"/>
      <c r="AK145" s="409"/>
      <c r="AL145" s="316">
        <v>1</v>
      </c>
      <c r="AM145" s="73"/>
      <c r="AN145" s="73"/>
    </row>
    <row r="146" spans="1:40" customFormat="1" ht="30" customHeight="1">
      <c r="A146" s="409"/>
      <c r="B146" s="409"/>
      <c r="C146" s="409"/>
      <c r="D146" s="443" t="s">
        <v>996</v>
      </c>
      <c r="E146" s="439"/>
      <c r="F146" s="439"/>
      <c r="G146" s="439"/>
      <c r="H146" s="439"/>
      <c r="I146" s="439"/>
      <c r="J146" s="439"/>
      <c r="K146" s="439"/>
      <c r="L146" s="439"/>
      <c r="M146" s="439"/>
      <c r="N146" s="439"/>
      <c r="O146" s="439"/>
      <c r="P146" s="438"/>
      <c r="Q146" s="438"/>
      <c r="R146" s="438"/>
      <c r="S146" s="438"/>
      <c r="T146" s="409"/>
      <c r="U146" s="409"/>
      <c r="V146" s="409"/>
      <c r="W146" s="409"/>
      <c r="X146" s="409"/>
      <c r="Y146" s="409"/>
      <c r="Z146" s="409"/>
      <c r="AA146" s="409"/>
      <c r="AB146" s="409"/>
      <c r="AC146" s="409"/>
      <c r="AD146" s="409"/>
      <c r="AE146" s="409"/>
      <c r="AF146" s="409"/>
      <c r="AG146" s="409"/>
      <c r="AH146" s="409"/>
      <c r="AI146" s="409"/>
      <c r="AJ146" s="409"/>
      <c r="AK146" s="409"/>
      <c r="AL146" s="316">
        <v>1</v>
      </c>
      <c r="AM146" s="73"/>
      <c r="AN146" s="73"/>
    </row>
    <row r="147" spans="1:40" customFormat="1" ht="30" customHeight="1">
      <c r="A147" s="409"/>
      <c r="B147" s="409"/>
      <c r="C147" s="409"/>
      <c r="D147" s="442" t="s">
        <v>995</v>
      </c>
      <c r="E147" s="439"/>
      <c r="F147" s="439"/>
      <c r="G147" s="439"/>
      <c r="H147" s="439"/>
      <c r="I147" s="439"/>
      <c r="J147" s="439"/>
      <c r="K147" s="439"/>
      <c r="L147" s="439"/>
      <c r="M147" s="439"/>
      <c r="N147" s="439"/>
      <c r="O147" s="439"/>
      <c r="P147" s="438"/>
      <c r="Q147" s="438"/>
      <c r="R147" s="438"/>
      <c r="S147" s="438"/>
      <c r="T147" s="409"/>
      <c r="U147" s="409"/>
      <c r="V147" s="409"/>
      <c r="W147" s="409"/>
      <c r="X147" s="409"/>
      <c r="Y147" s="409"/>
      <c r="Z147" s="409"/>
      <c r="AA147" s="409"/>
      <c r="AB147" s="409"/>
      <c r="AC147" s="409"/>
      <c r="AD147" s="409"/>
      <c r="AE147" s="409"/>
      <c r="AF147" s="409"/>
      <c r="AG147" s="409"/>
      <c r="AH147" s="409"/>
      <c r="AI147" s="409"/>
      <c r="AJ147" s="409"/>
      <c r="AK147" s="409"/>
      <c r="AL147" s="316">
        <v>1</v>
      </c>
      <c r="AM147" s="73"/>
      <c r="AN147" s="73"/>
    </row>
    <row r="148" spans="1:40" customFormat="1" ht="30" customHeight="1">
      <c r="A148" s="409"/>
      <c r="B148" s="409"/>
      <c r="C148" s="409"/>
      <c r="D148" s="442" t="s">
        <v>994</v>
      </c>
      <c r="E148" s="439"/>
      <c r="F148" s="439"/>
      <c r="G148" s="439"/>
      <c r="H148" s="439"/>
      <c r="I148" s="439"/>
      <c r="J148" s="439"/>
      <c r="K148" s="439"/>
      <c r="L148" s="439"/>
      <c r="M148" s="439"/>
      <c r="N148" s="439"/>
      <c r="O148" s="439"/>
      <c r="P148" s="438"/>
      <c r="Q148" s="438"/>
      <c r="R148" s="438"/>
      <c r="S148" s="438"/>
      <c r="T148" s="409"/>
      <c r="U148" s="409"/>
      <c r="V148" s="409"/>
      <c r="W148" s="409"/>
      <c r="X148" s="409"/>
      <c r="Y148" s="409"/>
      <c r="Z148" s="409"/>
      <c r="AA148" s="409"/>
      <c r="AB148" s="409"/>
      <c r="AC148" s="409"/>
      <c r="AD148" s="409"/>
      <c r="AE148" s="409"/>
      <c r="AF148" s="409"/>
      <c r="AG148" s="409"/>
      <c r="AH148" s="409"/>
      <c r="AI148" s="409"/>
      <c r="AJ148" s="409"/>
      <c r="AK148" s="409"/>
      <c r="AL148" s="316">
        <v>1</v>
      </c>
      <c r="AM148" s="73"/>
      <c r="AN148" s="73"/>
    </row>
    <row r="149" spans="1:40" customFormat="1" ht="30" customHeight="1">
      <c r="A149" s="409"/>
      <c r="B149" s="409"/>
      <c r="C149" s="409"/>
      <c r="D149" s="442" t="s">
        <v>993</v>
      </c>
      <c r="E149" s="439"/>
      <c r="F149" s="439"/>
      <c r="G149" s="439"/>
      <c r="H149" s="439"/>
      <c r="I149" s="439"/>
      <c r="J149" s="439"/>
      <c r="K149" s="439"/>
      <c r="L149" s="439"/>
      <c r="M149" s="439"/>
      <c r="N149" s="439"/>
      <c r="O149" s="439"/>
      <c r="P149" s="438"/>
      <c r="Q149" s="438"/>
      <c r="R149" s="438"/>
      <c r="S149" s="438"/>
      <c r="T149" s="409"/>
      <c r="U149" s="409"/>
      <c r="V149" s="409"/>
      <c r="W149" s="409"/>
      <c r="X149" s="409"/>
      <c r="Y149" s="409"/>
      <c r="Z149" s="409"/>
      <c r="AA149" s="409"/>
      <c r="AB149" s="409"/>
      <c r="AC149" s="409"/>
      <c r="AD149" s="409"/>
      <c r="AE149" s="409"/>
      <c r="AF149" s="409"/>
      <c r="AG149" s="409"/>
      <c r="AH149" s="409"/>
      <c r="AI149" s="409"/>
      <c r="AJ149" s="409"/>
      <c r="AK149" s="409"/>
      <c r="AL149" s="316">
        <v>1</v>
      </c>
      <c r="AM149" s="73"/>
      <c r="AN149" s="73"/>
    </row>
    <row r="150" spans="1:40" customFormat="1" ht="30" customHeight="1">
      <c r="A150" s="409"/>
      <c r="B150" s="409"/>
      <c r="C150" s="409"/>
      <c r="D150" s="441" t="s">
        <v>992</v>
      </c>
      <c r="E150" s="439"/>
      <c r="F150" s="439"/>
      <c r="G150" s="439"/>
      <c r="H150" s="439"/>
      <c r="I150" s="439"/>
      <c r="J150" s="439"/>
      <c r="K150" s="439"/>
      <c r="L150" s="439"/>
      <c r="M150" s="439"/>
      <c r="N150" s="439"/>
      <c r="O150" s="439"/>
      <c r="P150" s="438"/>
      <c r="Q150" s="438"/>
      <c r="R150" s="438"/>
      <c r="S150" s="438"/>
      <c r="T150" s="409"/>
      <c r="U150" s="409"/>
      <c r="V150" s="409"/>
      <c r="W150" s="409"/>
      <c r="X150" s="409"/>
      <c r="Y150" s="409"/>
      <c r="Z150" s="409"/>
      <c r="AA150" s="409"/>
      <c r="AB150" s="409"/>
      <c r="AC150" s="409"/>
      <c r="AD150" s="409"/>
      <c r="AE150" s="409"/>
      <c r="AF150" s="409"/>
      <c r="AG150" s="409"/>
      <c r="AH150" s="409"/>
      <c r="AI150" s="409"/>
      <c r="AJ150" s="409"/>
      <c r="AK150" s="409"/>
      <c r="AL150" s="316">
        <v>1</v>
      </c>
      <c r="AM150" s="73"/>
      <c r="AN150" s="73"/>
    </row>
    <row r="151" spans="1:40" customFormat="1" ht="30" customHeight="1">
      <c r="A151" s="409"/>
      <c r="B151" s="409"/>
      <c r="C151" s="409"/>
      <c r="D151" s="440" t="s">
        <v>991</v>
      </c>
      <c r="E151" s="439"/>
      <c r="F151" s="439"/>
      <c r="G151" s="439"/>
      <c r="H151" s="439"/>
      <c r="I151" s="439"/>
      <c r="J151" s="439"/>
      <c r="K151" s="439"/>
      <c r="L151" s="439"/>
      <c r="M151" s="439"/>
      <c r="N151" s="439"/>
      <c r="O151" s="439"/>
      <c r="P151" s="438"/>
      <c r="Q151" s="438"/>
      <c r="R151" s="438"/>
      <c r="S151" s="438"/>
      <c r="T151" s="409"/>
      <c r="U151" s="409"/>
      <c r="V151" s="409"/>
      <c r="W151" s="409"/>
      <c r="X151" s="409"/>
      <c r="Y151" s="409"/>
      <c r="Z151" s="409"/>
      <c r="AA151" s="409"/>
      <c r="AB151" s="409"/>
      <c r="AC151" s="409"/>
      <c r="AD151" s="409"/>
      <c r="AE151" s="409"/>
      <c r="AF151" s="409"/>
      <c r="AG151" s="409"/>
      <c r="AH151" s="409"/>
      <c r="AI151" s="409"/>
      <c r="AJ151" s="409"/>
      <c r="AK151" s="409"/>
      <c r="AL151" s="316">
        <v>1</v>
      </c>
      <c r="AM151" s="73"/>
      <c r="AN151" s="73"/>
    </row>
    <row r="152" spans="1:40" customFormat="1" ht="30" customHeight="1">
      <c r="A152" s="409"/>
      <c r="B152" s="409"/>
      <c r="C152" s="409"/>
      <c r="D152" s="440" t="s">
        <v>990</v>
      </c>
      <c r="E152" s="439"/>
      <c r="F152" s="439"/>
      <c r="G152" s="439"/>
      <c r="H152" s="439"/>
      <c r="I152" s="439"/>
      <c r="J152" s="439"/>
      <c r="K152" s="439"/>
      <c r="L152" s="439"/>
      <c r="M152" s="439"/>
      <c r="N152" s="439"/>
      <c r="O152" s="439"/>
      <c r="P152" s="438"/>
      <c r="Q152" s="438"/>
      <c r="R152" s="438"/>
      <c r="S152" s="438"/>
      <c r="T152" s="409"/>
      <c r="U152" s="409"/>
      <c r="V152" s="409"/>
      <c r="W152" s="409"/>
      <c r="X152" s="409"/>
      <c r="Y152" s="409"/>
      <c r="Z152" s="409"/>
      <c r="AA152" s="409"/>
      <c r="AB152" s="409"/>
      <c r="AC152" s="409"/>
      <c r="AD152" s="409"/>
      <c r="AE152" s="409"/>
      <c r="AF152" s="409"/>
      <c r="AG152" s="409"/>
      <c r="AH152" s="409"/>
      <c r="AI152" s="409"/>
      <c r="AJ152" s="409"/>
      <c r="AK152" s="409"/>
      <c r="AL152" s="316">
        <v>1</v>
      </c>
      <c r="AM152" s="73"/>
      <c r="AN152" s="73"/>
    </row>
    <row r="153" spans="1:40" customFormat="1" ht="30" customHeight="1">
      <c r="A153" s="409"/>
      <c r="B153" s="409"/>
      <c r="C153" s="409"/>
      <c r="D153" s="409"/>
      <c r="E153" s="409"/>
      <c r="F153" s="409"/>
      <c r="G153" s="409"/>
      <c r="H153" s="409"/>
      <c r="I153" s="409"/>
      <c r="J153" s="409"/>
      <c r="K153" s="409"/>
      <c r="L153" s="409"/>
      <c r="M153" s="409"/>
      <c r="N153" s="409"/>
      <c r="O153" s="409"/>
      <c r="P153" s="409"/>
      <c r="Q153" s="409"/>
      <c r="R153" s="409"/>
      <c r="S153" s="409"/>
      <c r="T153" s="409"/>
      <c r="U153" s="409"/>
      <c r="V153" s="409"/>
      <c r="W153" s="409"/>
      <c r="X153" s="409"/>
      <c r="Y153" s="409"/>
      <c r="Z153" s="409"/>
      <c r="AA153" s="409"/>
      <c r="AB153" s="409"/>
      <c r="AC153" s="409"/>
      <c r="AD153" s="409"/>
      <c r="AE153" s="409"/>
      <c r="AF153" s="409"/>
      <c r="AG153" s="409"/>
      <c r="AH153" s="409"/>
      <c r="AI153" s="409"/>
      <c r="AJ153" s="409"/>
      <c r="AK153" s="409"/>
      <c r="AL153" s="316">
        <v>1</v>
      </c>
      <c r="AM153" s="73"/>
      <c r="AN153" s="73"/>
    </row>
    <row r="154" spans="1:40" customFormat="1" ht="30" customHeight="1">
      <c r="A154" s="409"/>
      <c r="B154" s="409"/>
      <c r="C154" s="409"/>
      <c r="D154" s="437" t="s">
        <v>989</v>
      </c>
      <c r="E154" s="437"/>
      <c r="F154" s="437"/>
      <c r="G154" s="437"/>
      <c r="H154" s="437"/>
      <c r="I154" s="437"/>
      <c r="J154" s="437"/>
      <c r="K154" s="437"/>
      <c r="L154" s="437"/>
      <c r="M154" s="437"/>
      <c r="N154" s="437"/>
      <c r="O154" s="437"/>
      <c r="P154" s="436"/>
      <c r="Q154" s="436"/>
      <c r="R154" s="436"/>
      <c r="S154" s="436"/>
      <c r="T154" s="409"/>
      <c r="U154" s="409"/>
      <c r="V154" s="409"/>
      <c r="W154" s="409"/>
      <c r="X154" s="409"/>
      <c r="Y154" s="409"/>
      <c r="Z154" s="409"/>
      <c r="AA154" s="409"/>
      <c r="AB154" s="409"/>
      <c r="AC154" s="409"/>
      <c r="AD154" s="409"/>
      <c r="AE154" s="409"/>
      <c r="AF154" s="409"/>
      <c r="AG154" s="409"/>
      <c r="AH154" s="409"/>
      <c r="AI154" s="409"/>
      <c r="AJ154" s="409"/>
      <c r="AK154" s="409"/>
      <c r="AL154" s="316">
        <v>1</v>
      </c>
      <c r="AM154" s="73"/>
      <c r="AN154" s="73"/>
    </row>
    <row r="155" spans="1:40" customFormat="1" ht="30" customHeight="1">
      <c r="A155" s="409"/>
      <c r="B155" s="409"/>
      <c r="C155" s="409"/>
      <c r="D155" s="437" t="s">
        <v>988</v>
      </c>
      <c r="E155" s="437"/>
      <c r="F155" s="437"/>
      <c r="G155" s="437"/>
      <c r="H155" s="437"/>
      <c r="I155" s="437"/>
      <c r="J155" s="437"/>
      <c r="K155" s="437"/>
      <c r="L155" s="437"/>
      <c r="M155" s="437"/>
      <c r="N155" s="437"/>
      <c r="O155" s="437"/>
      <c r="P155" s="436"/>
      <c r="Q155" s="436"/>
      <c r="R155" s="436"/>
      <c r="S155" s="436"/>
      <c r="T155" s="409"/>
      <c r="U155" s="409"/>
      <c r="V155" s="409"/>
      <c r="W155" s="409"/>
      <c r="X155" s="409"/>
      <c r="Y155" s="409"/>
      <c r="Z155" s="409"/>
      <c r="AA155" s="409"/>
      <c r="AB155" s="409"/>
      <c r="AC155" s="409"/>
      <c r="AD155" s="409"/>
      <c r="AE155" s="409"/>
      <c r="AF155" s="409"/>
      <c r="AG155" s="409"/>
      <c r="AH155" s="409"/>
      <c r="AI155" s="409"/>
      <c r="AJ155" s="409"/>
      <c r="AK155" s="409"/>
      <c r="AL155" s="316">
        <v>1</v>
      </c>
      <c r="AM155" s="73"/>
      <c r="AN155" s="73"/>
    </row>
    <row r="156" spans="1:40" customFormat="1" ht="30" customHeight="1">
      <c r="A156" s="409"/>
      <c r="B156" s="409"/>
      <c r="C156" s="409"/>
      <c r="D156" s="437" t="s">
        <v>987</v>
      </c>
      <c r="E156" s="437"/>
      <c r="F156" s="437"/>
      <c r="G156" s="437"/>
      <c r="H156" s="437"/>
      <c r="I156" s="437"/>
      <c r="J156" s="437"/>
      <c r="K156" s="437"/>
      <c r="L156" s="437"/>
      <c r="M156" s="437"/>
      <c r="N156" s="437"/>
      <c r="O156" s="437"/>
      <c r="P156" s="436"/>
      <c r="Q156" s="436"/>
      <c r="R156" s="436"/>
      <c r="S156" s="436"/>
      <c r="T156" s="409"/>
      <c r="U156" s="409"/>
      <c r="V156" s="409"/>
      <c r="W156" s="409"/>
      <c r="X156" s="409"/>
      <c r="Y156" s="409"/>
      <c r="Z156" s="409"/>
      <c r="AA156" s="409"/>
      <c r="AB156" s="409"/>
      <c r="AC156" s="409"/>
      <c r="AD156" s="409"/>
      <c r="AE156" s="409"/>
      <c r="AF156" s="409"/>
      <c r="AG156" s="409"/>
      <c r="AH156" s="409"/>
      <c r="AI156" s="409"/>
      <c r="AJ156" s="409"/>
      <c r="AK156" s="409"/>
      <c r="AL156" s="316">
        <v>1</v>
      </c>
      <c r="AM156" s="73"/>
      <c r="AN156" s="73"/>
    </row>
    <row r="157" spans="1:40" customFormat="1" ht="30" customHeight="1">
      <c r="A157" s="409"/>
      <c r="B157" s="409"/>
      <c r="C157" s="409"/>
      <c r="D157" s="437" t="s">
        <v>986</v>
      </c>
      <c r="E157" s="437"/>
      <c r="F157" s="437"/>
      <c r="G157" s="437"/>
      <c r="H157" s="437"/>
      <c r="I157" s="437"/>
      <c r="J157" s="437"/>
      <c r="K157" s="437"/>
      <c r="L157" s="437"/>
      <c r="M157" s="437"/>
      <c r="N157" s="437"/>
      <c r="O157" s="437"/>
      <c r="P157" s="436"/>
      <c r="Q157" s="436"/>
      <c r="R157" s="436"/>
      <c r="S157" s="436"/>
      <c r="T157" s="409"/>
      <c r="U157" s="409"/>
      <c r="V157" s="409"/>
      <c r="W157" s="409"/>
      <c r="X157" s="409"/>
      <c r="Y157" s="409"/>
      <c r="Z157" s="409"/>
      <c r="AA157" s="409"/>
      <c r="AB157" s="409"/>
      <c r="AC157" s="409"/>
      <c r="AD157" s="409"/>
      <c r="AE157" s="409"/>
      <c r="AF157" s="409"/>
      <c r="AG157" s="409"/>
      <c r="AH157" s="409"/>
      <c r="AI157" s="409"/>
      <c r="AJ157" s="409"/>
      <c r="AK157" s="409"/>
      <c r="AL157" s="316">
        <v>1</v>
      </c>
      <c r="AM157" s="73"/>
      <c r="AN157" s="73"/>
    </row>
    <row r="158" spans="1:40" customFormat="1" ht="30" customHeight="1">
      <c r="A158" s="409"/>
      <c r="B158" s="409"/>
      <c r="C158" s="409"/>
      <c r="D158" s="437"/>
      <c r="E158" s="437"/>
      <c r="F158" s="437"/>
      <c r="G158" s="437"/>
      <c r="H158" s="437"/>
      <c r="I158" s="437"/>
      <c r="J158" s="437"/>
      <c r="K158" s="437"/>
      <c r="L158" s="437"/>
      <c r="M158" s="437"/>
      <c r="N158" s="437"/>
      <c r="O158" s="437"/>
      <c r="P158" s="436"/>
      <c r="Q158" s="436"/>
      <c r="R158" s="436"/>
      <c r="S158" s="436"/>
      <c r="T158" s="409"/>
      <c r="U158" s="409"/>
      <c r="V158" s="409"/>
      <c r="W158" s="409"/>
      <c r="X158" s="409"/>
      <c r="Y158" s="409"/>
      <c r="Z158" s="409"/>
      <c r="AA158" s="409"/>
      <c r="AB158" s="409"/>
      <c r="AC158" s="409"/>
      <c r="AD158" s="409"/>
      <c r="AE158" s="409"/>
      <c r="AF158" s="409"/>
      <c r="AG158" s="409"/>
      <c r="AH158" s="409"/>
      <c r="AI158" s="409"/>
      <c r="AJ158" s="409"/>
      <c r="AK158" s="409"/>
      <c r="AL158" s="316">
        <v>1</v>
      </c>
      <c r="AM158" s="73"/>
      <c r="AN158" s="73"/>
    </row>
    <row r="159" spans="1:40" customFormat="1" ht="30" customHeight="1">
      <c r="A159" s="409"/>
      <c r="B159" s="409"/>
      <c r="C159" s="409"/>
      <c r="D159" s="409"/>
      <c r="E159" s="409"/>
      <c r="F159" s="409"/>
      <c r="G159" s="409"/>
      <c r="H159" s="409"/>
      <c r="I159" s="409"/>
      <c r="J159" s="409"/>
      <c r="K159" s="409"/>
      <c r="L159" s="409"/>
      <c r="M159" s="409"/>
      <c r="N159" s="409"/>
      <c r="O159" s="409"/>
      <c r="P159" s="409"/>
      <c r="Q159" s="409"/>
      <c r="R159" s="409"/>
      <c r="S159" s="409"/>
      <c r="T159" s="409"/>
      <c r="U159" s="409"/>
      <c r="V159" s="409"/>
      <c r="W159" s="409"/>
      <c r="X159" s="409"/>
      <c r="Y159" s="409"/>
      <c r="Z159" s="409"/>
      <c r="AA159" s="409"/>
      <c r="AB159" s="409"/>
      <c r="AC159" s="409"/>
      <c r="AD159" s="409"/>
      <c r="AE159" s="409"/>
      <c r="AF159" s="409"/>
      <c r="AG159" s="409"/>
      <c r="AH159" s="409"/>
      <c r="AI159" s="409"/>
      <c r="AJ159" s="409"/>
      <c r="AK159" s="409"/>
      <c r="AL159" s="316">
        <v>1</v>
      </c>
      <c r="AM159" s="73"/>
      <c r="AN159" s="73"/>
    </row>
    <row r="160" spans="1:40" ht="27.75" thickBot="1">
      <c r="A160" s="351"/>
      <c r="B160" s="409"/>
      <c r="C160" s="413"/>
      <c r="D160" s="412"/>
      <c r="E160" s="411"/>
      <c r="F160" s="411"/>
      <c r="G160" s="411"/>
      <c r="H160" s="411"/>
      <c r="I160" s="411"/>
      <c r="J160" s="411"/>
      <c r="K160" s="411"/>
      <c r="L160" s="411"/>
      <c r="M160" s="411"/>
      <c r="N160" s="411"/>
      <c r="O160" s="410"/>
      <c r="P160" s="410"/>
      <c r="Q160" s="410"/>
      <c r="R160" s="410"/>
      <c r="S160" s="410"/>
      <c r="T160" s="410"/>
      <c r="U160" s="410"/>
      <c r="V160" s="410"/>
      <c r="W160" s="410"/>
      <c r="X160" s="410"/>
      <c r="Y160" s="409"/>
      <c r="Z160" s="409"/>
      <c r="AA160" s="409"/>
      <c r="AB160" s="409"/>
      <c r="AC160" s="409"/>
      <c r="AD160" s="409"/>
      <c r="AE160" s="409"/>
      <c r="AF160" s="409"/>
      <c r="AG160" s="409"/>
      <c r="AH160" s="409"/>
      <c r="AI160" s="409"/>
      <c r="AJ160" s="409"/>
      <c r="AK160" s="409"/>
      <c r="AL160" s="316">
        <v>1</v>
      </c>
    </row>
    <row r="161" spans="1:40" s="415" customFormat="1" ht="30" customHeight="1">
      <c r="A161" s="323"/>
      <c r="B161" s="409"/>
      <c r="C161" s="419"/>
      <c r="D161" s="4416" t="s">
        <v>985</v>
      </c>
      <c r="E161" s="4417"/>
      <c r="F161" s="4417"/>
      <c r="G161" s="4417"/>
      <c r="H161" s="4417"/>
      <c r="I161" s="4417"/>
      <c r="J161" s="4417"/>
      <c r="K161" s="435"/>
      <c r="L161" s="411"/>
      <c r="M161" s="411"/>
      <c r="N161" s="411"/>
      <c r="O161" s="419"/>
      <c r="P161" s="434" t="s">
        <v>984</v>
      </c>
      <c r="Q161" s="433"/>
      <c r="R161" s="433"/>
      <c r="S161" s="433"/>
      <c r="T161" s="433"/>
      <c r="U161" s="433"/>
      <c r="V161" s="433"/>
      <c r="W161" s="432"/>
      <c r="X161" s="416"/>
      <c r="Y161" s="409"/>
      <c r="Z161" s="409"/>
      <c r="AA161" s="409"/>
      <c r="AB161" s="409"/>
      <c r="AC161" s="409"/>
      <c r="AD161" s="409"/>
      <c r="AE161" s="409"/>
      <c r="AF161" s="409"/>
      <c r="AG161" s="409"/>
      <c r="AH161" s="409"/>
      <c r="AI161" s="409"/>
      <c r="AJ161" s="409"/>
      <c r="AK161" s="409"/>
      <c r="AL161" s="316">
        <v>1</v>
      </c>
      <c r="AM161" s="73"/>
      <c r="AN161" s="73"/>
    </row>
    <row r="162" spans="1:40" s="415" customFormat="1" ht="30" customHeight="1">
      <c r="A162" s="323"/>
      <c r="B162" s="409"/>
      <c r="C162" s="419"/>
      <c r="D162" s="422" t="s">
        <v>983</v>
      </c>
      <c r="E162" s="431"/>
      <c r="F162" s="431"/>
      <c r="G162" s="431"/>
      <c r="H162" s="431"/>
      <c r="I162" s="431"/>
      <c r="J162" s="431"/>
      <c r="K162" s="44"/>
      <c r="L162" s="411"/>
      <c r="M162" s="411"/>
      <c r="N162" s="411"/>
      <c r="O162" s="419"/>
      <c r="P162" s="430" t="s">
        <v>982</v>
      </c>
      <c r="Q162" s="429"/>
      <c r="R162" s="429"/>
      <c r="S162" s="429"/>
      <c r="T162" s="429"/>
      <c r="U162" s="429"/>
      <c r="V162" s="429"/>
      <c r="W162" s="428"/>
      <c r="X162" s="416"/>
      <c r="Y162" s="409"/>
      <c r="Z162" s="409"/>
      <c r="AA162" s="409"/>
      <c r="AB162" s="409"/>
      <c r="AC162" s="409"/>
      <c r="AD162" s="409"/>
      <c r="AE162" s="409"/>
      <c r="AF162" s="409"/>
      <c r="AG162" s="409"/>
      <c r="AH162" s="409"/>
      <c r="AI162" s="409"/>
      <c r="AJ162" s="409"/>
      <c r="AK162" s="409"/>
      <c r="AL162" s="316">
        <v>1</v>
      </c>
      <c r="AM162" s="73"/>
      <c r="AN162" s="73"/>
    </row>
    <row r="163" spans="1:40" s="415" customFormat="1" ht="30" customHeight="1">
      <c r="A163" s="323"/>
      <c r="B163" s="409"/>
      <c r="C163" s="419"/>
      <c r="D163" s="422"/>
      <c r="E163" s="424"/>
      <c r="F163" s="424"/>
      <c r="G163" s="424"/>
      <c r="H163" s="424"/>
      <c r="I163" s="424"/>
      <c r="J163" s="424"/>
      <c r="K163" s="423"/>
      <c r="L163" s="411"/>
      <c r="M163" s="411"/>
      <c r="N163" s="411"/>
      <c r="O163" s="419"/>
      <c r="P163" s="427"/>
      <c r="Q163" s="426"/>
      <c r="R163" s="426"/>
      <c r="S163" s="426"/>
      <c r="T163" s="426"/>
      <c r="U163" s="426"/>
      <c r="V163" s="426"/>
      <c r="W163" s="425"/>
      <c r="X163" s="416"/>
      <c r="Y163" s="409"/>
      <c r="Z163" s="409"/>
      <c r="AA163" s="409"/>
      <c r="AB163" s="409"/>
      <c r="AC163" s="409"/>
      <c r="AD163" s="409"/>
      <c r="AE163" s="409"/>
      <c r="AF163" s="409"/>
      <c r="AG163" s="409"/>
      <c r="AH163" s="409"/>
      <c r="AI163" s="409"/>
      <c r="AJ163" s="409"/>
      <c r="AK163" s="409"/>
      <c r="AL163" s="316">
        <v>1</v>
      </c>
      <c r="AM163" s="73"/>
      <c r="AN163" s="73"/>
    </row>
    <row r="164" spans="1:40" s="415" customFormat="1" ht="30" customHeight="1">
      <c r="A164" s="323"/>
      <c r="B164" s="409"/>
      <c r="C164" s="419"/>
      <c r="D164" s="422" t="s">
        <v>981</v>
      </c>
      <c r="E164" s="424"/>
      <c r="F164" s="424"/>
      <c r="G164" s="424"/>
      <c r="H164" s="424"/>
      <c r="I164" s="424"/>
      <c r="J164" s="424"/>
      <c r="K164" s="423"/>
      <c r="L164" s="411"/>
      <c r="M164" s="411"/>
      <c r="N164" s="411"/>
      <c r="O164" s="419"/>
      <c r="P164" s="135"/>
      <c r="Q164" s="22"/>
      <c r="R164" s="22"/>
      <c r="S164" s="22"/>
      <c r="T164" s="22"/>
      <c r="U164" s="22"/>
      <c r="V164" s="22"/>
      <c r="W164" s="44"/>
      <c r="X164" s="416"/>
      <c r="Y164" s="409"/>
      <c r="Z164" s="409"/>
      <c r="AA164" s="409"/>
      <c r="AB164" s="409"/>
      <c r="AC164" s="409"/>
      <c r="AD164" s="409"/>
      <c r="AE164" s="409"/>
      <c r="AF164" s="409"/>
      <c r="AG164" s="409"/>
      <c r="AH164" s="409"/>
      <c r="AI164" s="409"/>
      <c r="AJ164" s="409"/>
      <c r="AK164" s="409"/>
      <c r="AL164" s="316">
        <v>1</v>
      </c>
      <c r="AM164" s="73"/>
      <c r="AN164" s="73"/>
    </row>
    <row r="165" spans="1:40" s="415" customFormat="1" ht="30" customHeight="1">
      <c r="A165" s="323"/>
      <c r="B165" s="409"/>
      <c r="C165" s="419"/>
      <c r="D165" s="422"/>
      <c r="E165" s="421"/>
      <c r="F165" s="421"/>
      <c r="G165" s="421"/>
      <c r="H165" s="421"/>
      <c r="I165" s="421"/>
      <c r="J165" s="420"/>
      <c r="K165" s="44"/>
      <c r="L165" s="411"/>
      <c r="M165" s="411"/>
      <c r="N165" s="411"/>
      <c r="O165" s="419"/>
      <c r="P165" s="135"/>
      <c r="Q165" s="22"/>
      <c r="R165" s="22"/>
      <c r="S165" s="22"/>
      <c r="T165" s="22"/>
      <c r="U165" s="22"/>
      <c r="V165" s="22"/>
      <c r="W165" s="44"/>
      <c r="X165" s="416"/>
      <c r="Y165" s="409"/>
      <c r="Z165" s="409"/>
      <c r="AA165" s="409"/>
      <c r="AB165" s="409"/>
      <c r="AC165" s="409"/>
      <c r="AD165" s="409"/>
      <c r="AE165" s="409"/>
      <c r="AF165" s="409"/>
      <c r="AG165" s="409"/>
      <c r="AH165" s="409"/>
      <c r="AI165" s="409"/>
      <c r="AJ165" s="409"/>
      <c r="AK165" s="409"/>
      <c r="AL165" s="316">
        <v>1</v>
      </c>
      <c r="AM165" s="73"/>
      <c r="AN165" s="73"/>
    </row>
    <row r="166" spans="1:40" s="415" customFormat="1" ht="30" customHeight="1">
      <c r="A166" s="323"/>
      <c r="B166" s="409"/>
      <c r="C166" s="419"/>
      <c r="D166" s="422"/>
      <c r="E166" s="421"/>
      <c r="F166" s="421"/>
      <c r="G166" s="421"/>
      <c r="H166" s="421"/>
      <c r="I166" s="421"/>
      <c r="J166" s="420"/>
      <c r="K166" s="44"/>
      <c r="L166" s="411"/>
      <c r="M166" s="411"/>
      <c r="N166" s="411"/>
      <c r="O166" s="419"/>
      <c r="P166" s="135"/>
      <c r="Q166" s="22"/>
      <c r="R166" s="22"/>
      <c r="S166" s="22"/>
      <c r="T166" s="22"/>
      <c r="U166" s="22"/>
      <c r="V166" s="22"/>
      <c r="W166" s="44"/>
      <c r="X166" s="416"/>
      <c r="Y166" s="409"/>
      <c r="Z166" s="409"/>
      <c r="AA166" s="409"/>
      <c r="AB166" s="409"/>
      <c r="AC166" s="409"/>
      <c r="AD166" s="409"/>
      <c r="AE166" s="409"/>
      <c r="AF166" s="409"/>
      <c r="AG166" s="409"/>
      <c r="AH166" s="409"/>
      <c r="AI166" s="409"/>
      <c r="AJ166" s="409"/>
      <c r="AK166" s="409"/>
      <c r="AL166" s="316">
        <v>1</v>
      </c>
      <c r="AM166" s="73"/>
      <c r="AN166" s="73"/>
    </row>
    <row r="167" spans="1:40" s="415" customFormat="1" ht="30" customHeight="1">
      <c r="A167" s="323"/>
      <c r="B167" s="409"/>
      <c r="C167" s="419"/>
      <c r="D167" s="422"/>
      <c r="E167" s="421"/>
      <c r="F167" s="421"/>
      <c r="G167" s="421"/>
      <c r="H167" s="421"/>
      <c r="I167" s="421"/>
      <c r="J167" s="420"/>
      <c r="K167" s="44"/>
      <c r="L167" s="411"/>
      <c r="M167" s="411"/>
      <c r="N167" s="411"/>
      <c r="O167" s="419"/>
      <c r="P167" s="135"/>
      <c r="Q167" s="22"/>
      <c r="R167" s="22"/>
      <c r="S167" s="22"/>
      <c r="T167" s="22"/>
      <c r="U167" s="22"/>
      <c r="V167" s="22"/>
      <c r="W167" s="44"/>
      <c r="X167" s="416"/>
      <c r="Y167" s="409"/>
      <c r="Z167" s="409"/>
      <c r="AA167" s="409"/>
      <c r="AB167" s="409"/>
      <c r="AC167" s="409"/>
      <c r="AD167" s="409"/>
      <c r="AE167" s="409"/>
      <c r="AF167" s="409"/>
      <c r="AG167" s="409"/>
      <c r="AH167" s="409"/>
      <c r="AI167" s="409"/>
      <c r="AJ167" s="409"/>
      <c r="AK167" s="409"/>
      <c r="AL167" s="316">
        <v>1</v>
      </c>
      <c r="AM167" s="73"/>
      <c r="AN167" s="73"/>
    </row>
    <row r="168" spans="1:40" s="415" customFormat="1" ht="30" customHeight="1">
      <c r="A168" s="323"/>
      <c r="B168" s="409"/>
      <c r="C168" s="419"/>
      <c r="D168" s="4418" t="s">
        <v>980</v>
      </c>
      <c r="E168" s="4419"/>
      <c r="F168" s="4419"/>
      <c r="G168" s="4419"/>
      <c r="H168" s="4419"/>
      <c r="I168" s="4419"/>
      <c r="J168" s="4419"/>
      <c r="K168" s="4420"/>
      <c r="L168" s="411"/>
      <c r="M168" s="411"/>
      <c r="N168" s="411"/>
      <c r="O168" s="419"/>
      <c r="P168" s="135"/>
      <c r="Q168" s="22"/>
      <c r="R168" s="22"/>
      <c r="S168" s="22"/>
      <c r="T168" s="22"/>
      <c r="U168" s="22"/>
      <c r="V168" s="22"/>
      <c r="W168" s="44"/>
      <c r="X168" s="416"/>
      <c r="Y168" s="409"/>
      <c r="Z168" s="318"/>
      <c r="AA168" s="318"/>
      <c r="AB168" s="318"/>
      <c r="AC168" s="318"/>
      <c r="AD168" s="318"/>
      <c r="AE168" s="318"/>
      <c r="AF168" s="318"/>
      <c r="AG168" s="318"/>
      <c r="AH168" s="318"/>
      <c r="AI168" s="318"/>
      <c r="AJ168" s="318"/>
      <c r="AK168" s="318"/>
      <c r="AL168" s="316">
        <v>1</v>
      </c>
      <c r="AM168" s="73"/>
      <c r="AN168" s="73"/>
    </row>
    <row r="169" spans="1:40" s="415" customFormat="1" ht="30" customHeight="1" thickBot="1">
      <c r="A169" s="323"/>
      <c r="B169" s="409"/>
      <c r="C169" s="419"/>
      <c r="D169" s="4421"/>
      <c r="E169" s="4422"/>
      <c r="F169" s="4422"/>
      <c r="G169" s="4422"/>
      <c r="H169" s="4422"/>
      <c r="I169" s="4422"/>
      <c r="J169" s="4422"/>
      <c r="K169" s="4423"/>
      <c r="L169" s="411"/>
      <c r="M169" s="411"/>
      <c r="N169" s="411"/>
      <c r="O169" s="419"/>
      <c r="P169" s="418"/>
      <c r="Q169" s="216"/>
      <c r="R169" s="216"/>
      <c r="S169" s="216"/>
      <c r="T169" s="216"/>
      <c r="U169" s="216"/>
      <c r="V169" s="216"/>
      <c r="W169" s="417"/>
      <c r="X169" s="416"/>
      <c r="Y169" s="409"/>
      <c r="Z169" s="320"/>
      <c r="AA169" s="320"/>
      <c r="AB169" s="320"/>
      <c r="AC169" s="320"/>
      <c r="AD169" s="320"/>
      <c r="AE169" s="320"/>
      <c r="AF169" s="320"/>
      <c r="AG169" s="320"/>
      <c r="AH169" s="319"/>
      <c r="AI169" s="319"/>
      <c r="AJ169" s="318"/>
      <c r="AK169" s="318"/>
      <c r="AL169" s="316">
        <v>1</v>
      </c>
      <c r="AM169" s="73"/>
      <c r="AN169" s="73"/>
    </row>
    <row r="170" spans="1:40" ht="27">
      <c r="A170" s="351"/>
      <c r="B170" s="409"/>
      <c r="C170" s="413"/>
      <c r="D170" s="412"/>
      <c r="E170" s="411"/>
      <c r="F170" s="411"/>
      <c r="G170" s="411"/>
      <c r="H170" s="411"/>
      <c r="I170" s="411"/>
      <c r="J170" s="411"/>
      <c r="K170" s="411"/>
      <c r="L170" s="411"/>
      <c r="M170" s="411"/>
      <c r="N170" s="411"/>
      <c r="O170" s="410"/>
      <c r="P170" s="410"/>
      <c r="Q170" s="410"/>
      <c r="R170" s="410"/>
      <c r="S170" s="410"/>
      <c r="T170" s="410"/>
      <c r="U170" s="410"/>
      <c r="V170" s="410"/>
      <c r="W170" s="410"/>
      <c r="X170" s="410"/>
      <c r="Y170" s="409"/>
      <c r="Z170" s="320"/>
      <c r="AA170" s="320"/>
      <c r="AB170" s="320"/>
      <c r="AC170" s="320"/>
      <c r="AD170" s="320"/>
      <c r="AE170" s="320"/>
      <c r="AF170" s="320"/>
      <c r="AG170" s="320"/>
      <c r="AH170" s="319"/>
      <c r="AI170" s="319"/>
      <c r="AJ170" s="318"/>
      <c r="AK170" s="318"/>
      <c r="AL170" s="316">
        <v>1</v>
      </c>
    </row>
    <row r="171" spans="1:40">
      <c r="A171" s="351"/>
      <c r="B171" s="409"/>
      <c r="C171" s="351"/>
      <c r="D171" s="351"/>
      <c r="E171" s="351"/>
      <c r="F171" s="351"/>
      <c r="G171" s="351"/>
      <c r="H171" s="351"/>
      <c r="I171" s="351"/>
      <c r="J171" s="351"/>
      <c r="K171" s="351"/>
      <c r="L171" s="351"/>
      <c r="M171" s="351"/>
      <c r="N171" s="351"/>
      <c r="O171" s="351"/>
      <c r="P171" s="351"/>
      <c r="Q171" s="351"/>
      <c r="R171" s="351"/>
      <c r="S171" s="351"/>
      <c r="T171" s="351"/>
      <c r="U171" s="351"/>
      <c r="V171" s="351"/>
      <c r="W171" s="351"/>
      <c r="X171" s="351"/>
      <c r="Y171" s="409"/>
      <c r="Z171" s="320"/>
      <c r="AA171" s="320"/>
      <c r="AB171" s="320"/>
      <c r="AC171" s="320"/>
      <c r="AD171" s="320"/>
      <c r="AE171" s="320"/>
      <c r="AF171" s="320"/>
      <c r="AG171" s="320"/>
      <c r="AH171" s="319"/>
      <c r="AI171" s="319"/>
      <c r="AJ171" s="318"/>
      <c r="AK171" s="318"/>
      <c r="AL171" s="316">
        <v>1</v>
      </c>
    </row>
    <row r="172" spans="1:40" customFormat="1" ht="30" customHeight="1">
      <c r="A172" s="409">
        <v>1</v>
      </c>
      <c r="B172" s="409">
        <v>1</v>
      </c>
      <c r="C172" s="4424" t="s">
        <v>23</v>
      </c>
      <c r="D172" s="4424"/>
      <c r="E172" s="408" t="str">
        <f ca="1">CELL("nomfichier")</f>
        <v>C:\Users\Joel\Desktop\ccr17.envoyé\[ff.fiche.cadre.19.03.2025.xlsx]Modèles.au.poids.21.03.2025</v>
      </c>
      <c r="F172" s="406"/>
      <c r="G172" s="406"/>
      <c r="H172" s="406"/>
      <c r="I172" s="406"/>
      <c r="J172" s="407"/>
      <c r="K172" s="406"/>
      <c r="L172" s="406"/>
      <c r="M172" s="406"/>
      <c r="N172" s="406"/>
      <c r="O172" s="406"/>
      <c r="P172" s="406"/>
      <c r="Q172" s="406"/>
      <c r="R172" s="406"/>
      <c r="S172" s="406"/>
      <c r="T172" s="406"/>
      <c r="U172" s="406"/>
      <c r="V172" s="406"/>
      <c r="W172" s="406"/>
      <c r="X172" s="406"/>
      <c r="Y172" s="409"/>
      <c r="Z172" s="320"/>
      <c r="AA172" s="320"/>
      <c r="AB172" s="320"/>
      <c r="AC172" s="320"/>
      <c r="AD172" s="320"/>
      <c r="AE172" s="320"/>
      <c r="AF172" s="320"/>
      <c r="AG172" s="320"/>
      <c r="AH172" s="319"/>
      <c r="AI172" s="319"/>
      <c r="AJ172" s="318"/>
      <c r="AK172" s="318"/>
      <c r="AL172" s="316">
        <v>1</v>
      </c>
      <c r="AM172" s="73"/>
      <c r="AN172" s="73"/>
    </row>
    <row r="173" spans="1:40">
      <c r="A173" s="351"/>
      <c r="B173" s="351"/>
      <c r="C173" s="351"/>
      <c r="D173" s="351"/>
      <c r="E173" s="351"/>
      <c r="F173" s="351"/>
      <c r="G173" s="351"/>
      <c r="H173" s="351"/>
      <c r="I173" s="351"/>
      <c r="J173" s="351"/>
      <c r="K173" s="351"/>
      <c r="L173" s="351"/>
      <c r="M173" s="351"/>
      <c r="N173" s="351"/>
      <c r="O173" s="351"/>
      <c r="P173" s="351"/>
      <c r="Q173" s="351"/>
      <c r="R173" s="351"/>
      <c r="S173" s="351"/>
      <c r="T173" s="351"/>
      <c r="U173" s="351"/>
      <c r="V173" s="351"/>
      <c r="W173" s="351"/>
      <c r="X173" s="351"/>
      <c r="Y173" s="351"/>
      <c r="Z173" s="320"/>
      <c r="AA173" s="320"/>
      <c r="AB173" s="320"/>
      <c r="AC173" s="320"/>
      <c r="AD173" s="320"/>
      <c r="AE173" s="320"/>
      <c r="AF173" s="320"/>
      <c r="AG173" s="320"/>
      <c r="AH173" s="319"/>
      <c r="AI173" s="319"/>
      <c r="AJ173" s="318"/>
      <c r="AK173" s="318"/>
      <c r="AL173" s="316">
        <v>1</v>
      </c>
    </row>
    <row r="174" spans="1:40" s="350" customFormat="1" ht="40.5" customHeight="1">
      <c r="A174" s="351"/>
      <c r="B174" s="340" t="s">
        <v>979</v>
      </c>
      <c r="C174" s="351"/>
      <c r="D174" s="351"/>
      <c r="E174" s="351"/>
      <c r="F174" s="351"/>
      <c r="G174" s="351"/>
      <c r="H174" s="351"/>
      <c r="I174" s="390"/>
      <c r="J174" s="351"/>
      <c r="K174" s="351"/>
      <c r="L174" s="351"/>
      <c r="M174" s="351"/>
      <c r="N174" s="351"/>
      <c r="O174" s="390"/>
      <c r="P174" s="390"/>
      <c r="Q174" s="390"/>
      <c r="R174" s="390"/>
      <c r="S174" s="390"/>
      <c r="T174" s="340" t="s">
        <v>978</v>
      </c>
      <c r="U174" s="318"/>
      <c r="V174" s="318"/>
      <c r="W174" s="318"/>
      <c r="X174" s="318"/>
      <c r="Y174" s="318"/>
      <c r="Z174" s="320"/>
      <c r="AA174" s="320"/>
      <c r="AB174" s="320"/>
      <c r="AC174" s="320"/>
      <c r="AD174" s="320"/>
      <c r="AE174" s="320"/>
      <c r="AF174" s="320"/>
      <c r="AG174" s="320"/>
      <c r="AH174" s="319"/>
      <c r="AI174" s="319"/>
      <c r="AJ174" s="318"/>
      <c r="AK174" s="318"/>
      <c r="AL174" s="316">
        <v>1</v>
      </c>
      <c r="AM174" s="73"/>
      <c r="AN174" s="73"/>
    </row>
    <row r="175" spans="1:40" s="350" customFormat="1" ht="40.5" customHeight="1">
      <c r="A175" s="351"/>
      <c r="B175" s="352"/>
      <c r="C175" s="402" t="s">
        <v>977</v>
      </c>
      <c r="D175" s="351"/>
      <c r="E175" s="368" t="s">
        <v>976</v>
      </c>
      <c r="F175" s="390"/>
      <c r="G175" s="401" t="s">
        <v>975</v>
      </c>
      <c r="H175" s="351"/>
      <c r="I175" s="390"/>
      <c r="J175" s="400" t="s">
        <v>974</v>
      </c>
      <c r="K175" s="351"/>
      <c r="L175" s="351"/>
      <c r="M175" s="351"/>
      <c r="N175" s="351"/>
      <c r="O175" s="390"/>
      <c r="P175" s="390"/>
      <c r="Q175" s="390"/>
      <c r="R175" s="390"/>
      <c r="S175" s="390"/>
      <c r="T175" s="405" t="s">
        <v>973</v>
      </c>
      <c r="U175" s="355"/>
      <c r="V175" s="404">
        <v>15.5</v>
      </c>
      <c r="W175" s="318"/>
      <c r="X175" s="403">
        <v>15.5</v>
      </c>
      <c r="Y175" s="318"/>
      <c r="Z175" s="320"/>
      <c r="AA175" s="320"/>
      <c r="AB175" s="320"/>
      <c r="AC175" s="320"/>
      <c r="AD175" s="320"/>
      <c r="AE175" s="320"/>
      <c r="AF175" s="320"/>
      <c r="AG175" s="320"/>
      <c r="AH175" s="319"/>
      <c r="AI175" s="319"/>
      <c r="AJ175" s="318"/>
      <c r="AK175" s="318"/>
      <c r="AL175" s="316">
        <v>1</v>
      </c>
      <c r="AM175" s="73"/>
      <c r="AN175" s="73"/>
    </row>
    <row r="176" spans="1:40" s="350" customFormat="1" ht="40.5" customHeight="1">
      <c r="A176" s="351"/>
      <c r="B176" s="352"/>
      <c r="C176" s="402" t="s">
        <v>972</v>
      </c>
      <c r="D176" s="351"/>
      <c r="E176" s="368" t="s">
        <v>971</v>
      </c>
      <c r="F176" s="390"/>
      <c r="G176" s="401" t="s">
        <v>970</v>
      </c>
      <c r="H176" s="351"/>
      <c r="I176" s="390"/>
      <c r="J176" s="400" t="s">
        <v>969</v>
      </c>
      <c r="K176" s="351"/>
      <c r="L176" s="351"/>
      <c r="M176" s="351"/>
      <c r="N176" s="351"/>
      <c r="O176" s="390"/>
      <c r="P176" s="390"/>
      <c r="Q176" s="390"/>
      <c r="R176" s="390"/>
      <c r="S176" s="390"/>
      <c r="T176" s="399" t="s">
        <v>968</v>
      </c>
      <c r="U176" s="355"/>
      <c r="V176" s="368" t="s">
        <v>327</v>
      </c>
      <c r="W176" s="318"/>
      <c r="X176" s="398" t="s">
        <v>328</v>
      </c>
      <c r="Y176" s="318"/>
      <c r="Z176" s="320"/>
      <c r="AA176" s="320"/>
      <c r="AB176" s="320"/>
      <c r="AC176" s="320"/>
      <c r="AD176" s="320"/>
      <c r="AE176" s="320"/>
      <c r="AF176" s="320"/>
      <c r="AG176" s="320"/>
      <c r="AH176" s="319"/>
      <c r="AI176" s="319"/>
      <c r="AJ176" s="318"/>
      <c r="AK176" s="318"/>
      <c r="AL176" s="316">
        <v>1</v>
      </c>
      <c r="AM176" s="73"/>
      <c r="AN176" s="73"/>
    </row>
    <row r="177" spans="1:40" s="350" customFormat="1" ht="40.5" customHeight="1">
      <c r="A177" s="351"/>
      <c r="B177" s="352"/>
      <c r="C177" s="351"/>
      <c r="D177" s="351"/>
      <c r="E177" s="351"/>
      <c r="F177" s="351"/>
      <c r="G177" s="351"/>
      <c r="H177" s="351"/>
      <c r="I177" s="390"/>
      <c r="J177" s="351"/>
      <c r="K177" s="351"/>
      <c r="L177" s="351"/>
      <c r="M177" s="351"/>
      <c r="N177" s="351"/>
      <c r="O177" s="390"/>
      <c r="P177" s="390"/>
      <c r="Q177" s="390"/>
      <c r="R177" s="390"/>
      <c r="S177" s="390"/>
      <c r="T177" s="318"/>
      <c r="U177" s="318"/>
      <c r="V177" s="318"/>
      <c r="W177" s="318"/>
      <c r="X177" s="318"/>
      <c r="Y177" s="318"/>
      <c r="Z177" s="320"/>
      <c r="AA177" s="320"/>
      <c r="AB177" s="320"/>
      <c r="AC177" s="320"/>
      <c r="AD177" s="320"/>
      <c r="AE177" s="320"/>
      <c r="AF177" s="320"/>
      <c r="AG177" s="320"/>
      <c r="AH177" s="319"/>
      <c r="AI177" s="319"/>
      <c r="AJ177" s="318"/>
      <c r="AK177" s="318"/>
      <c r="AL177" s="316">
        <v>1</v>
      </c>
      <c r="AM177" s="73"/>
      <c r="AN177" s="73"/>
    </row>
    <row r="178" spans="1:40" s="350" customFormat="1" ht="40.5" customHeight="1">
      <c r="A178" s="351"/>
      <c r="B178" s="340" t="s">
        <v>967</v>
      </c>
      <c r="C178" s="351"/>
      <c r="D178" s="351"/>
      <c r="E178" s="351"/>
      <c r="F178" s="351"/>
      <c r="G178" s="351"/>
      <c r="H178" s="351"/>
      <c r="I178" s="390"/>
      <c r="J178" s="351"/>
      <c r="K178" s="351"/>
      <c r="L178" s="351"/>
      <c r="M178" s="351"/>
      <c r="N178" s="351"/>
      <c r="O178" s="390"/>
      <c r="P178" s="390"/>
      <c r="Q178" s="390"/>
      <c r="R178" s="390"/>
      <c r="S178" s="390"/>
      <c r="T178" s="318"/>
      <c r="U178" s="318"/>
      <c r="V178" s="318"/>
      <c r="W178" s="318"/>
      <c r="X178" s="318"/>
      <c r="Y178" s="318"/>
      <c r="Z178" s="318"/>
      <c r="AA178" s="318"/>
      <c r="AB178" s="318"/>
      <c r="AC178" s="318"/>
      <c r="AD178" s="318"/>
      <c r="AE178" s="318"/>
      <c r="AF178" s="318"/>
      <c r="AG178" s="318"/>
      <c r="AH178" s="318"/>
      <c r="AI178" s="318"/>
      <c r="AJ178" s="318"/>
      <c r="AK178" s="318"/>
      <c r="AL178" s="316">
        <v>1</v>
      </c>
      <c r="AM178" s="73"/>
      <c r="AN178" s="73"/>
    </row>
    <row r="179" spans="1:40" s="350" customFormat="1" ht="40.5" customHeight="1">
      <c r="A179" s="351"/>
      <c r="B179" s="352"/>
      <c r="C179" s="397" t="s">
        <v>966</v>
      </c>
      <c r="D179" s="351"/>
      <c r="E179" s="351"/>
      <c r="F179" s="351"/>
      <c r="G179" s="351"/>
      <c r="H179" s="396" t="s">
        <v>965</v>
      </c>
      <c r="I179" s="396"/>
      <c r="J179" s="351"/>
      <c r="K179" s="351"/>
      <c r="L179" s="351"/>
      <c r="M179" s="351"/>
      <c r="N179" s="351"/>
      <c r="O179" s="390"/>
      <c r="P179" s="390"/>
      <c r="Q179" s="390"/>
      <c r="R179" s="390"/>
      <c r="S179" s="395" t="s">
        <v>964</v>
      </c>
      <c r="T179" s="395"/>
      <c r="U179" s="318"/>
      <c r="V179" s="318"/>
      <c r="W179" s="318"/>
      <c r="X179" s="318"/>
      <c r="Y179" s="363" t="s">
        <v>963</v>
      </c>
      <c r="Z179" s="318"/>
      <c r="AA179" s="318"/>
      <c r="AB179" s="318"/>
      <c r="AC179" s="318"/>
      <c r="AD179" s="318"/>
      <c r="AE179" s="318"/>
      <c r="AF179" s="318"/>
      <c r="AG179" s="318"/>
      <c r="AH179" s="318"/>
      <c r="AI179" s="318"/>
      <c r="AJ179" s="318"/>
      <c r="AK179" s="318"/>
      <c r="AL179" s="316">
        <v>1</v>
      </c>
      <c r="AM179" s="73"/>
      <c r="AN179" s="73"/>
    </row>
    <row r="180" spans="1:40" s="350" customFormat="1" ht="40.5" customHeight="1">
      <c r="A180" s="351"/>
      <c r="B180" s="352"/>
      <c r="C180" s="394" t="s">
        <v>962</v>
      </c>
      <c r="D180" s="351"/>
      <c r="E180" s="351"/>
      <c r="F180" s="351"/>
      <c r="G180" s="351"/>
      <c r="H180" s="393" t="s">
        <v>961</v>
      </c>
      <c r="I180" s="393"/>
      <c r="J180" s="351"/>
      <c r="K180" s="351"/>
      <c r="L180" s="351"/>
      <c r="M180" s="351"/>
      <c r="N180" s="351"/>
      <c r="O180" s="390"/>
      <c r="P180" s="390"/>
      <c r="Q180" s="390"/>
      <c r="R180" s="390"/>
      <c r="S180" s="392" t="s">
        <v>960</v>
      </c>
      <c r="T180" s="392"/>
      <c r="U180" s="318"/>
      <c r="V180" s="318"/>
      <c r="W180" s="318"/>
      <c r="X180" s="318"/>
      <c r="Y180" s="361" t="s">
        <v>959</v>
      </c>
      <c r="Z180" s="318"/>
      <c r="AA180" s="318"/>
      <c r="AB180" s="318"/>
      <c r="AC180" s="318"/>
      <c r="AD180" s="318"/>
      <c r="AE180" s="318"/>
      <c r="AF180" s="318"/>
      <c r="AG180" s="318"/>
      <c r="AH180" s="318"/>
      <c r="AI180" s="318"/>
      <c r="AJ180" s="318"/>
      <c r="AK180" s="318"/>
      <c r="AL180" s="316">
        <v>1</v>
      </c>
      <c r="AM180" s="73"/>
      <c r="AN180" s="73"/>
    </row>
    <row r="181" spans="1:40" s="350" customFormat="1" ht="40.5" customHeight="1">
      <c r="A181" s="351"/>
      <c r="B181" s="352"/>
      <c r="C181" s="391" t="s">
        <v>958</v>
      </c>
      <c r="D181" s="351"/>
      <c r="E181" s="351"/>
      <c r="F181" s="351"/>
      <c r="G181" s="351"/>
      <c r="H181" s="351"/>
      <c r="I181" s="390"/>
      <c r="J181" s="351"/>
      <c r="K181" s="351"/>
      <c r="L181" s="351"/>
      <c r="M181" s="351"/>
      <c r="N181" s="351"/>
      <c r="O181" s="390"/>
      <c r="P181" s="390"/>
      <c r="Q181" s="390"/>
      <c r="R181" s="390"/>
      <c r="S181" s="390"/>
      <c r="T181" s="318"/>
      <c r="U181" s="318"/>
      <c r="V181" s="318"/>
      <c r="W181" s="318"/>
      <c r="X181" s="318"/>
      <c r="Y181" s="318"/>
      <c r="Z181" s="318"/>
      <c r="AA181" s="318"/>
      <c r="AB181" s="318"/>
      <c r="AC181" s="318"/>
      <c r="AD181" s="318"/>
      <c r="AE181" s="318"/>
      <c r="AF181" s="318"/>
      <c r="AG181" s="318"/>
      <c r="AH181" s="318"/>
      <c r="AI181" s="318"/>
      <c r="AJ181" s="318"/>
      <c r="AK181" s="318"/>
      <c r="AL181" s="316">
        <v>1</v>
      </c>
      <c r="AM181" s="73"/>
      <c r="AN181" s="73"/>
    </row>
    <row r="182" spans="1:40" s="350" customFormat="1" ht="40.5" customHeight="1">
      <c r="A182" s="351"/>
      <c r="B182" s="340" t="s">
        <v>957</v>
      </c>
      <c r="C182" s="351"/>
      <c r="D182" s="351"/>
      <c r="E182" s="351"/>
      <c r="F182" s="351"/>
      <c r="G182" s="351"/>
      <c r="H182" s="351"/>
      <c r="I182" s="329"/>
      <c r="J182" s="351"/>
      <c r="K182" s="351"/>
      <c r="L182" s="351"/>
      <c r="M182" s="351"/>
      <c r="N182" s="351"/>
      <c r="O182" s="329"/>
      <c r="P182" s="329"/>
      <c r="Q182" s="329"/>
      <c r="R182" s="329"/>
      <c r="S182" s="329"/>
      <c r="T182" s="318"/>
      <c r="U182" s="318"/>
      <c r="V182" s="318"/>
      <c r="W182" s="318"/>
      <c r="X182" s="318"/>
      <c r="Y182" s="318"/>
      <c r="Z182" s="318"/>
      <c r="AA182" s="318"/>
      <c r="AB182" s="318"/>
      <c r="AC182" s="318"/>
      <c r="AD182" s="318"/>
      <c r="AE182" s="318"/>
      <c r="AF182" s="318"/>
      <c r="AG182" s="318"/>
      <c r="AH182" s="318"/>
      <c r="AI182" s="318"/>
      <c r="AJ182" s="318"/>
      <c r="AK182" s="318"/>
      <c r="AL182" s="316">
        <v>1</v>
      </c>
      <c r="AM182" s="73"/>
      <c r="AN182" s="73"/>
    </row>
    <row r="183" spans="1:40" s="350" customFormat="1" ht="40.5" customHeight="1">
      <c r="A183" s="351"/>
      <c r="B183" s="352"/>
      <c r="C183" s="389" t="s">
        <v>109</v>
      </c>
      <c r="D183" s="388" t="s">
        <v>108</v>
      </c>
      <c r="E183" s="372" t="s">
        <v>107</v>
      </c>
      <c r="F183" s="378" t="s">
        <v>106</v>
      </c>
      <c r="G183" s="387" t="s">
        <v>956</v>
      </c>
      <c r="H183" s="386" t="s">
        <v>955</v>
      </c>
      <c r="I183" s="385" t="s">
        <v>954</v>
      </c>
      <c r="J183" s="384" t="s">
        <v>953</v>
      </c>
      <c r="K183" s="383" t="s">
        <v>337</v>
      </c>
      <c r="L183" s="351"/>
      <c r="M183" s="351"/>
      <c r="N183" s="351"/>
      <c r="O183" s="382" t="s">
        <v>952</v>
      </c>
      <c r="P183" s="381" t="s">
        <v>352</v>
      </c>
      <c r="Q183" s="380" t="s">
        <v>951</v>
      </c>
      <c r="R183" s="379" t="s">
        <v>950</v>
      </c>
      <c r="S183" s="378" t="s">
        <v>949</v>
      </c>
      <c r="T183" s="377" t="s">
        <v>948</v>
      </c>
      <c r="U183" s="376" t="s">
        <v>947</v>
      </c>
      <c r="V183" s="375" t="s">
        <v>946</v>
      </c>
      <c r="W183" s="374" t="s">
        <v>945</v>
      </c>
      <c r="X183" s="373" t="s">
        <v>944</v>
      </c>
      <c r="Y183" s="372" t="s">
        <v>943</v>
      </c>
      <c r="Z183" s="318"/>
      <c r="AA183" s="318"/>
      <c r="AB183" s="318"/>
      <c r="AC183" s="318"/>
      <c r="AD183" s="318"/>
      <c r="AE183" s="318"/>
      <c r="AF183" s="318"/>
      <c r="AG183" s="318"/>
      <c r="AH183" s="318"/>
      <c r="AI183" s="318"/>
      <c r="AJ183" s="318"/>
      <c r="AK183" s="318"/>
      <c r="AL183" s="316">
        <v>1</v>
      </c>
      <c r="AM183" s="73"/>
      <c r="AN183" s="73"/>
    </row>
    <row r="184" spans="1:40" s="350" customFormat="1" ht="40.5" customHeight="1">
      <c r="A184" s="351"/>
      <c r="B184" s="352"/>
      <c r="C184" s="351"/>
      <c r="D184" s="351"/>
      <c r="E184" s="351"/>
      <c r="F184" s="351"/>
      <c r="G184" s="351"/>
      <c r="H184" s="351"/>
      <c r="I184" s="329"/>
      <c r="J184" s="351"/>
      <c r="K184" s="351"/>
      <c r="L184" s="351"/>
      <c r="M184" s="351"/>
      <c r="N184" s="351"/>
      <c r="O184" s="329"/>
      <c r="P184" s="329"/>
      <c r="Q184" s="329"/>
      <c r="R184" s="329"/>
      <c r="S184" s="329"/>
      <c r="T184" s="318"/>
      <c r="U184" s="318"/>
      <c r="V184" s="318"/>
      <c r="W184" s="318"/>
      <c r="X184" s="318"/>
      <c r="Y184" s="318"/>
      <c r="Z184" s="318"/>
      <c r="AA184" s="318"/>
      <c r="AB184" s="318"/>
      <c r="AC184" s="318"/>
      <c r="AD184" s="318"/>
      <c r="AE184" s="318"/>
      <c r="AF184" s="318"/>
      <c r="AG184" s="318"/>
      <c r="AH184" s="318"/>
      <c r="AI184" s="318"/>
      <c r="AJ184" s="318"/>
      <c r="AK184" s="318"/>
      <c r="AL184" s="316">
        <v>1</v>
      </c>
      <c r="AM184" s="73"/>
      <c r="AN184" s="73"/>
    </row>
    <row r="185" spans="1:40" s="350" customFormat="1" ht="40.5" customHeight="1">
      <c r="A185" s="351"/>
      <c r="B185" s="352"/>
      <c r="C185" s="371" t="s">
        <v>109</v>
      </c>
      <c r="D185" s="371" t="s">
        <v>108</v>
      </c>
      <c r="E185" s="371" t="s">
        <v>107</v>
      </c>
      <c r="F185" s="371" t="s">
        <v>106</v>
      </c>
      <c r="G185" s="371" t="s">
        <v>956</v>
      </c>
      <c r="H185" s="371" t="s">
        <v>955</v>
      </c>
      <c r="I185" s="371" t="s">
        <v>954</v>
      </c>
      <c r="J185" s="371" t="s">
        <v>953</v>
      </c>
      <c r="K185" s="371" t="s">
        <v>337</v>
      </c>
      <c r="L185" s="351"/>
      <c r="M185" s="351"/>
      <c r="N185" s="351"/>
      <c r="O185" s="371" t="s">
        <v>952</v>
      </c>
      <c r="P185" s="371" t="s">
        <v>352</v>
      </c>
      <c r="Q185" s="371" t="s">
        <v>951</v>
      </c>
      <c r="R185" s="371" t="s">
        <v>950</v>
      </c>
      <c r="S185" s="371" t="s">
        <v>949</v>
      </c>
      <c r="T185" s="371" t="s">
        <v>948</v>
      </c>
      <c r="U185" s="371" t="s">
        <v>947</v>
      </c>
      <c r="V185" s="371" t="s">
        <v>946</v>
      </c>
      <c r="W185" s="371" t="s">
        <v>945</v>
      </c>
      <c r="X185" s="371" t="s">
        <v>944</v>
      </c>
      <c r="Y185" s="371" t="s">
        <v>943</v>
      </c>
      <c r="Z185" s="351"/>
      <c r="AA185" s="351"/>
      <c r="AB185" s="351"/>
      <c r="AC185" s="351"/>
      <c r="AD185" s="351"/>
      <c r="AE185" s="351"/>
      <c r="AF185" s="351"/>
      <c r="AG185" s="351"/>
      <c r="AH185" s="351"/>
      <c r="AI185" s="351"/>
      <c r="AJ185" s="351"/>
      <c r="AK185" s="351"/>
      <c r="AL185" s="316">
        <v>1</v>
      </c>
      <c r="AM185" s="73"/>
      <c r="AN185" s="73"/>
    </row>
    <row r="186" spans="1:40" s="350" customFormat="1" ht="40.5" customHeight="1">
      <c r="A186" s="351"/>
      <c r="B186" s="352"/>
      <c r="C186" s="351"/>
      <c r="D186" s="351"/>
      <c r="E186" s="351"/>
      <c r="F186" s="351"/>
      <c r="G186" s="351"/>
      <c r="H186" s="351"/>
      <c r="I186" s="329"/>
      <c r="J186" s="351"/>
      <c r="K186" s="351"/>
      <c r="L186" s="351"/>
      <c r="M186" s="351"/>
      <c r="N186" s="351"/>
      <c r="O186" s="329"/>
      <c r="P186" s="329"/>
      <c r="Q186" s="329"/>
      <c r="R186" s="329"/>
      <c r="S186" s="329"/>
      <c r="T186" s="318"/>
      <c r="U186" s="318"/>
      <c r="V186" s="318"/>
      <c r="W186" s="318"/>
      <c r="X186" s="318"/>
      <c r="Y186" s="318"/>
      <c r="Z186" s="318"/>
      <c r="AA186" s="318"/>
      <c r="AB186" s="318"/>
      <c r="AC186" s="318"/>
      <c r="AD186" s="318"/>
      <c r="AE186" s="318"/>
      <c r="AF186" s="318"/>
      <c r="AG186" s="320"/>
      <c r="AH186" s="319"/>
      <c r="AI186" s="319"/>
      <c r="AJ186" s="318"/>
      <c r="AK186" s="318"/>
      <c r="AL186" s="316">
        <v>1</v>
      </c>
      <c r="AM186" s="73"/>
      <c r="AN186" s="73"/>
    </row>
    <row r="187" spans="1:40" s="350" customFormat="1" ht="40.5" customHeight="1">
      <c r="A187" s="351"/>
      <c r="B187" s="352"/>
      <c r="C187" s="370">
        <v>1</v>
      </c>
      <c r="D187" s="370" t="s">
        <v>942</v>
      </c>
      <c r="E187" s="370" t="s">
        <v>941</v>
      </c>
      <c r="F187" s="370" t="s">
        <v>940</v>
      </c>
      <c r="G187" s="370" t="s">
        <v>939</v>
      </c>
      <c r="H187" s="370" t="s">
        <v>938</v>
      </c>
      <c r="I187" s="370" t="s">
        <v>937</v>
      </c>
      <c r="J187" s="370" t="s">
        <v>936</v>
      </c>
      <c r="K187" s="370" t="s">
        <v>935</v>
      </c>
      <c r="L187" s="351"/>
      <c r="M187" s="351"/>
      <c r="N187" s="351"/>
      <c r="O187" s="370" t="s">
        <v>934</v>
      </c>
      <c r="P187" s="370" t="s">
        <v>933</v>
      </c>
      <c r="Q187" s="370" t="s">
        <v>932</v>
      </c>
      <c r="R187" s="370" t="s">
        <v>931</v>
      </c>
      <c r="S187" s="370" t="s">
        <v>930</v>
      </c>
      <c r="T187" s="370" t="s">
        <v>929</v>
      </c>
      <c r="U187" s="370" t="s">
        <v>928</v>
      </c>
      <c r="V187" s="370" t="s">
        <v>927</v>
      </c>
      <c r="W187" s="370" t="s">
        <v>926</v>
      </c>
      <c r="X187" s="370" t="s">
        <v>925</v>
      </c>
      <c r="Y187" s="370" t="s">
        <v>924</v>
      </c>
      <c r="Z187" s="369">
        <v>15.5</v>
      </c>
      <c r="AA187" s="318"/>
      <c r="AB187" s="318"/>
      <c r="AC187" s="318"/>
      <c r="AD187" s="318"/>
      <c r="AE187" s="318"/>
      <c r="AF187" s="318"/>
      <c r="AG187" s="320"/>
      <c r="AH187" s="319"/>
      <c r="AI187" s="319"/>
      <c r="AJ187" s="318"/>
      <c r="AK187" s="318"/>
      <c r="AL187" s="316">
        <v>1</v>
      </c>
      <c r="AM187" s="73"/>
      <c r="AN187" s="73"/>
    </row>
    <row r="188" spans="1:40" s="350" customFormat="1" ht="40.5" customHeight="1">
      <c r="A188" s="351"/>
      <c r="B188" s="352"/>
      <c r="C188" s="351"/>
      <c r="D188" s="351"/>
      <c r="E188" s="351"/>
      <c r="F188" s="351"/>
      <c r="G188" s="351"/>
      <c r="H188" s="351"/>
      <c r="I188" s="329"/>
      <c r="J188" s="351"/>
      <c r="K188" s="351"/>
      <c r="L188" s="351"/>
      <c r="M188" s="351"/>
      <c r="N188" s="351"/>
      <c r="O188" s="329"/>
      <c r="P188" s="329"/>
      <c r="Q188" s="329"/>
      <c r="R188" s="329"/>
      <c r="S188" s="329"/>
      <c r="T188" s="318"/>
      <c r="U188" s="318"/>
      <c r="V188" s="318"/>
      <c r="W188" s="318"/>
      <c r="X188" s="318"/>
      <c r="Y188" s="318"/>
      <c r="Z188" s="368" t="s">
        <v>923</v>
      </c>
      <c r="AA188" s="318"/>
      <c r="AB188" s="318"/>
      <c r="AC188" s="318"/>
      <c r="AD188" s="318"/>
      <c r="AE188" s="318"/>
      <c r="AF188" s="318"/>
      <c r="AG188" s="320"/>
      <c r="AH188" s="319"/>
      <c r="AI188" s="319"/>
      <c r="AJ188" s="318"/>
      <c r="AK188" s="318"/>
      <c r="AL188" s="316">
        <v>1</v>
      </c>
      <c r="AM188" s="73"/>
      <c r="AN188" s="73"/>
    </row>
    <row r="189" spans="1:40" s="350" customFormat="1" ht="40.5" customHeight="1">
      <c r="A189" s="351"/>
      <c r="B189" s="352"/>
      <c r="C189" s="367">
        <v>1</v>
      </c>
      <c r="D189" s="366">
        <v>2</v>
      </c>
      <c r="E189" s="367">
        <v>3</v>
      </c>
      <c r="F189" s="366">
        <v>4</v>
      </c>
      <c r="G189" s="367">
        <v>5</v>
      </c>
      <c r="H189" s="366">
        <v>6</v>
      </c>
      <c r="I189" s="367">
        <v>7</v>
      </c>
      <c r="J189" s="366">
        <v>8</v>
      </c>
      <c r="K189" s="367">
        <v>9</v>
      </c>
      <c r="L189" s="351"/>
      <c r="M189" s="351"/>
      <c r="N189" s="351"/>
      <c r="O189" s="366">
        <v>10</v>
      </c>
      <c r="P189" s="367">
        <v>11</v>
      </c>
      <c r="Q189" s="366">
        <v>12</v>
      </c>
      <c r="R189" s="367">
        <v>13</v>
      </c>
      <c r="S189" s="366">
        <v>14</v>
      </c>
      <c r="T189" s="367">
        <v>15</v>
      </c>
      <c r="U189" s="366">
        <v>16</v>
      </c>
      <c r="V189" s="367">
        <v>17</v>
      </c>
      <c r="W189" s="366">
        <v>18</v>
      </c>
      <c r="X189" s="367">
        <v>19</v>
      </c>
      <c r="Y189" s="366">
        <v>20</v>
      </c>
      <c r="Z189" s="318"/>
      <c r="AA189" s="318"/>
      <c r="AB189" s="318"/>
      <c r="AC189" s="318"/>
      <c r="AD189" s="318"/>
      <c r="AE189" s="318"/>
      <c r="AF189" s="318"/>
      <c r="AG189" s="320"/>
      <c r="AH189" s="319"/>
      <c r="AI189" s="319"/>
      <c r="AJ189" s="318"/>
      <c r="AK189" s="318"/>
      <c r="AL189" s="316">
        <v>1</v>
      </c>
      <c r="AM189" s="73"/>
      <c r="AN189" s="73"/>
    </row>
    <row r="190" spans="1:40" s="350" customFormat="1" ht="40.5" customHeight="1">
      <c r="A190" s="351"/>
      <c r="B190" s="352"/>
      <c r="C190" s="351"/>
      <c r="D190" s="351"/>
      <c r="E190" s="351"/>
      <c r="F190" s="351"/>
      <c r="G190" s="351"/>
      <c r="H190" s="351"/>
      <c r="I190" s="329"/>
      <c r="J190" s="351"/>
      <c r="K190" s="351"/>
      <c r="L190" s="351"/>
      <c r="M190" s="351"/>
      <c r="N190" s="351"/>
      <c r="O190" s="329"/>
      <c r="P190" s="329"/>
      <c r="Q190" s="329"/>
      <c r="R190" s="329"/>
      <c r="S190" s="329"/>
      <c r="T190" s="318"/>
      <c r="U190" s="318"/>
      <c r="V190" s="318"/>
      <c r="W190" s="318"/>
      <c r="X190" s="318"/>
      <c r="Y190" s="318"/>
      <c r="Z190" s="318"/>
      <c r="AA190" s="318"/>
      <c r="AB190" s="318"/>
      <c r="AC190" s="318"/>
      <c r="AD190" s="318"/>
      <c r="AE190" s="318"/>
      <c r="AF190" s="318"/>
      <c r="AG190" s="320"/>
      <c r="AH190" s="319"/>
      <c r="AI190" s="319"/>
      <c r="AJ190" s="318"/>
      <c r="AK190" s="318"/>
      <c r="AL190" s="316">
        <v>1</v>
      </c>
      <c r="AM190" s="73"/>
      <c r="AN190" s="73"/>
    </row>
    <row r="191" spans="1:40" s="350" customFormat="1" ht="40.5" customHeight="1">
      <c r="A191" s="351"/>
      <c r="B191" s="352"/>
      <c r="C191" s="365" t="s">
        <v>331</v>
      </c>
      <c r="D191" s="357"/>
      <c r="E191" s="357"/>
      <c r="F191" s="357"/>
      <c r="G191" s="329"/>
      <c r="H191" s="329"/>
      <c r="I191" s="329"/>
      <c r="J191" s="329"/>
      <c r="K191" s="329"/>
      <c r="L191" s="329"/>
      <c r="M191" s="329"/>
      <c r="N191" s="329"/>
      <c r="O191" s="364" t="s">
        <v>922</v>
      </c>
      <c r="P191" s="329"/>
      <c r="Q191" s="329"/>
      <c r="R191" s="329"/>
      <c r="S191" s="329"/>
      <c r="T191" s="318"/>
      <c r="U191" s="359"/>
      <c r="V191" s="318"/>
      <c r="W191" s="318"/>
      <c r="X191" s="318"/>
      <c r="Y191" s="318"/>
      <c r="Z191" s="363"/>
      <c r="AA191" s="318"/>
      <c r="AB191" s="318"/>
      <c r="AC191" s="318"/>
      <c r="AD191" s="318"/>
      <c r="AE191" s="318"/>
      <c r="AF191" s="318"/>
      <c r="AG191" s="320"/>
      <c r="AH191" s="319"/>
      <c r="AI191" s="319"/>
      <c r="AJ191" s="318"/>
      <c r="AK191" s="318"/>
      <c r="AL191" s="316">
        <v>1</v>
      </c>
      <c r="AM191" s="73"/>
      <c r="AN191" s="73"/>
    </row>
    <row r="192" spans="1:40" s="350" customFormat="1" ht="40.5" customHeight="1">
      <c r="A192" s="351"/>
      <c r="B192" s="352"/>
      <c r="C192" s="362" t="s">
        <v>921</v>
      </c>
      <c r="D192" s="357"/>
      <c r="E192" s="357"/>
      <c r="F192" s="357"/>
      <c r="G192" s="359"/>
      <c r="H192" s="358"/>
      <c r="I192" s="357"/>
      <c r="J192" s="357"/>
      <c r="K192" s="351"/>
      <c r="L192" s="351"/>
      <c r="M192" s="351"/>
      <c r="N192" s="351"/>
      <c r="O192" s="329"/>
      <c r="P192" s="329"/>
      <c r="Q192" s="329"/>
      <c r="R192" s="329"/>
      <c r="S192" s="329"/>
      <c r="T192" s="318"/>
      <c r="U192" s="318"/>
      <c r="V192" s="318"/>
      <c r="W192" s="318"/>
      <c r="X192" s="318"/>
      <c r="Y192" s="318"/>
      <c r="Z192" s="361"/>
      <c r="AA192" s="318"/>
      <c r="AB192" s="318"/>
      <c r="AC192" s="318"/>
      <c r="AD192" s="318"/>
      <c r="AE192" s="318"/>
      <c r="AF192" s="318"/>
      <c r="AG192" s="320"/>
      <c r="AH192" s="319"/>
      <c r="AI192" s="319"/>
      <c r="AJ192" s="318"/>
      <c r="AK192" s="318"/>
      <c r="AL192" s="316">
        <v>1</v>
      </c>
      <c r="AM192" s="73"/>
      <c r="AN192" s="73"/>
    </row>
    <row r="193" spans="1:40" s="350" customFormat="1" ht="40.5" customHeight="1">
      <c r="A193" s="351"/>
      <c r="B193" s="352"/>
      <c r="C193" s="360" t="s">
        <v>334</v>
      </c>
      <c r="D193" s="357"/>
      <c r="E193" s="357"/>
      <c r="F193" s="357"/>
      <c r="G193" s="359"/>
      <c r="H193" s="358"/>
      <c r="I193" s="357"/>
      <c r="J193" s="357"/>
      <c r="K193" s="351"/>
      <c r="L193" s="351"/>
      <c r="M193" s="351"/>
      <c r="N193" s="351"/>
      <c r="O193" s="329"/>
      <c r="P193" s="329"/>
      <c r="Q193" s="329"/>
      <c r="R193" s="329"/>
      <c r="S193" s="329"/>
      <c r="T193" s="318"/>
      <c r="U193" s="318"/>
      <c r="V193" s="318"/>
      <c r="W193" s="318"/>
      <c r="X193" s="318"/>
      <c r="Y193" s="318"/>
      <c r="Z193" s="318"/>
      <c r="AA193" s="318"/>
      <c r="AB193" s="318"/>
      <c r="AC193" s="318"/>
      <c r="AD193" s="318"/>
      <c r="AE193" s="318"/>
      <c r="AF193" s="318"/>
      <c r="AG193" s="320"/>
      <c r="AH193" s="319"/>
      <c r="AI193" s="319"/>
      <c r="AJ193" s="318"/>
      <c r="AK193" s="318"/>
      <c r="AL193" s="316">
        <v>1</v>
      </c>
      <c r="AM193" s="73"/>
      <c r="AN193" s="73"/>
    </row>
    <row r="194" spans="1:40" s="350" customFormat="1" ht="40.5" customHeight="1">
      <c r="A194" s="351"/>
      <c r="B194" s="352"/>
      <c r="C194" s="4023" t="s">
        <v>920</v>
      </c>
      <c r="D194" s="351"/>
      <c r="E194" s="351"/>
      <c r="F194" s="351"/>
      <c r="G194" s="351"/>
      <c r="H194" s="351"/>
      <c r="I194" s="329"/>
      <c r="J194" s="351"/>
      <c r="K194" s="351"/>
      <c r="L194" s="351"/>
      <c r="M194" s="351"/>
      <c r="N194" s="351"/>
      <c r="O194" s="329"/>
      <c r="P194" s="329"/>
      <c r="Q194" s="329"/>
      <c r="R194" s="329"/>
      <c r="S194" s="329"/>
      <c r="T194" s="318"/>
      <c r="U194" s="318"/>
      <c r="V194" s="356" t="s">
        <v>919</v>
      </c>
      <c r="W194" s="355"/>
      <c r="X194" s="355"/>
      <c r="Y194" s="355"/>
      <c r="Z194" s="355"/>
      <c r="AA194" s="355"/>
      <c r="AB194" s="355"/>
      <c r="AC194" s="318"/>
      <c r="AD194" s="318"/>
      <c r="AE194" s="318"/>
      <c r="AF194" s="318"/>
      <c r="AG194" s="320"/>
      <c r="AH194" s="319"/>
      <c r="AI194" s="319"/>
      <c r="AJ194" s="318"/>
      <c r="AK194" s="318"/>
      <c r="AL194" s="316">
        <v>1</v>
      </c>
      <c r="AM194" s="73"/>
      <c r="AN194" s="73"/>
    </row>
    <row r="195" spans="1:40" s="350" customFormat="1" ht="40.5" customHeight="1">
      <c r="A195" s="351"/>
      <c r="B195" s="352"/>
      <c r="C195" s="4023" t="s">
        <v>918</v>
      </c>
      <c r="D195" s="351"/>
      <c r="E195" s="351"/>
      <c r="F195" s="351"/>
      <c r="G195" s="351"/>
      <c r="H195" s="351"/>
      <c r="I195" s="329"/>
      <c r="J195" s="351"/>
      <c r="K195" s="351"/>
      <c r="L195" s="351"/>
      <c r="M195" s="351"/>
      <c r="N195" s="351"/>
      <c r="O195" s="329"/>
      <c r="P195" s="329"/>
      <c r="Q195" s="329"/>
      <c r="R195" s="329"/>
      <c r="S195" s="329"/>
      <c r="T195" s="318"/>
      <c r="U195" s="318"/>
      <c r="V195" s="354" t="s">
        <v>917</v>
      </c>
      <c r="W195" s="353"/>
      <c r="X195" s="353"/>
      <c r="Y195" s="353"/>
      <c r="Z195" s="353"/>
      <c r="AA195" s="353"/>
      <c r="AB195" s="353"/>
      <c r="AC195" s="318" t="s">
        <v>1</v>
      </c>
      <c r="AD195" s="318"/>
      <c r="AE195" s="318"/>
      <c r="AF195" s="318"/>
      <c r="AG195" s="320"/>
      <c r="AH195" s="319"/>
      <c r="AI195" s="319"/>
      <c r="AJ195" s="318"/>
      <c r="AK195" s="318"/>
      <c r="AL195" s="316">
        <v>1</v>
      </c>
      <c r="AM195" s="73"/>
      <c r="AN195" s="73"/>
    </row>
    <row r="196" spans="1:40" s="350" customFormat="1" ht="40.5" customHeight="1">
      <c r="A196" s="351"/>
      <c r="B196" s="352"/>
      <c r="C196" s="4024" t="s">
        <v>916</v>
      </c>
      <c r="D196" s="351"/>
      <c r="E196" s="351"/>
      <c r="F196" s="351"/>
      <c r="G196" s="351"/>
      <c r="H196" s="351"/>
      <c r="I196" s="329"/>
      <c r="J196" s="351"/>
      <c r="K196" s="351"/>
      <c r="L196" s="351"/>
      <c r="M196" s="351"/>
      <c r="N196" s="351"/>
      <c r="O196" s="329"/>
      <c r="P196" s="329"/>
      <c r="Q196" s="329"/>
      <c r="R196" s="329"/>
      <c r="S196" s="329"/>
      <c r="T196" s="318"/>
      <c r="U196" s="318"/>
      <c r="V196" s="318"/>
      <c r="W196" s="318"/>
      <c r="X196" s="318"/>
      <c r="Y196" s="318"/>
      <c r="Z196" s="318"/>
      <c r="AA196" s="318"/>
      <c r="AB196" s="318"/>
      <c r="AC196" s="318"/>
      <c r="AD196" s="318"/>
      <c r="AE196" s="318"/>
      <c r="AF196" s="318"/>
      <c r="AG196" s="320"/>
      <c r="AH196" s="319"/>
      <c r="AI196" s="319"/>
      <c r="AJ196" s="318"/>
      <c r="AK196" s="318"/>
      <c r="AL196" s="316">
        <v>1</v>
      </c>
      <c r="AM196" s="73"/>
      <c r="AN196" s="73"/>
    </row>
    <row r="197" spans="1:40" s="350" customFormat="1" ht="40.5" customHeight="1">
      <c r="A197" s="351"/>
      <c r="B197" s="352"/>
      <c r="C197" s="4024" t="s">
        <v>915</v>
      </c>
      <c r="D197" s="351"/>
      <c r="E197" s="351"/>
      <c r="F197" s="351"/>
      <c r="G197" s="351"/>
      <c r="H197" s="351"/>
      <c r="I197" s="329"/>
      <c r="J197" s="351"/>
      <c r="K197" s="351"/>
      <c r="L197" s="351"/>
      <c r="M197" s="351"/>
      <c r="N197" s="351"/>
      <c r="O197" s="329"/>
      <c r="P197" s="329"/>
      <c r="Q197" s="329"/>
      <c r="R197" s="329"/>
      <c r="S197" s="329"/>
      <c r="T197" s="318"/>
      <c r="U197" s="318"/>
      <c r="V197" s="318"/>
      <c r="W197" s="318"/>
      <c r="X197" s="318"/>
      <c r="Y197" s="318"/>
      <c r="Z197" s="318"/>
      <c r="AA197" s="318"/>
      <c r="AB197" s="318"/>
      <c r="AC197" s="318"/>
      <c r="AD197" s="318"/>
      <c r="AE197" s="318"/>
      <c r="AF197" s="318"/>
      <c r="AG197" s="320"/>
      <c r="AH197" s="319"/>
      <c r="AI197" s="319"/>
      <c r="AJ197" s="318"/>
      <c r="AK197" s="318"/>
      <c r="AL197" s="316">
        <v>1</v>
      </c>
      <c r="AM197" s="73"/>
      <c r="AN197" s="73"/>
    </row>
    <row r="198" spans="1:40" s="350" customFormat="1" ht="40.5" customHeight="1">
      <c r="A198" s="351"/>
      <c r="B198" s="352"/>
      <c r="C198" s="4033" t="s">
        <v>6309</v>
      </c>
      <c r="D198" s="4034" t="s">
        <v>6310</v>
      </c>
      <c r="E198" s="4034" t="s">
        <v>6311</v>
      </c>
      <c r="F198" s="4034" t="s">
        <v>6312</v>
      </c>
      <c r="G198" s="4034" t="s">
        <v>6313</v>
      </c>
      <c r="H198" s="4034" t="s">
        <v>6314</v>
      </c>
      <c r="I198" s="4034" t="s">
        <v>6315</v>
      </c>
      <c r="J198" s="4034" t="s">
        <v>6316</v>
      </c>
      <c r="K198" s="4034" t="s">
        <v>6317</v>
      </c>
      <c r="L198" s="4034" t="s">
        <v>6318</v>
      </c>
      <c r="M198" s="4034" t="s">
        <v>6319</v>
      </c>
      <c r="N198" s="4034" t="s">
        <v>6320</v>
      </c>
      <c r="O198" s="4034" t="s">
        <v>6321</v>
      </c>
      <c r="P198" s="329"/>
      <c r="Q198" s="4035" t="s">
        <v>6322</v>
      </c>
      <c r="R198" s="4034" t="s">
        <v>6323</v>
      </c>
      <c r="S198" s="4034" t="s">
        <v>6324</v>
      </c>
      <c r="T198" s="4034" t="s">
        <v>6325</v>
      </c>
      <c r="U198" s="4034" t="s">
        <v>6326</v>
      </c>
      <c r="V198" s="4034" t="s">
        <v>6327</v>
      </c>
      <c r="W198" s="4034" t="s">
        <v>6328</v>
      </c>
      <c r="X198" s="4034" t="s">
        <v>6329</v>
      </c>
      <c r="Y198" s="4034" t="s">
        <v>6330</v>
      </c>
      <c r="Z198" s="4034" t="s">
        <v>6331</v>
      </c>
      <c r="AA198" s="4034" t="s">
        <v>6332</v>
      </c>
      <c r="AB198" s="4034" t="s">
        <v>6333</v>
      </c>
      <c r="AC198" s="4034" t="s">
        <v>6334</v>
      </c>
      <c r="AD198" s="318"/>
      <c r="AE198" s="318"/>
      <c r="AF198" s="318"/>
      <c r="AG198" s="320"/>
      <c r="AH198" s="319"/>
      <c r="AI198" s="319"/>
      <c r="AJ198" s="318"/>
      <c r="AK198" s="318"/>
      <c r="AL198" s="316">
        <v>1</v>
      </c>
      <c r="AM198" s="73"/>
      <c r="AN198" s="73"/>
    </row>
    <row r="199" spans="1:40" s="350" customFormat="1" ht="40.5" customHeight="1">
      <c r="A199" s="351"/>
      <c r="B199" s="352"/>
      <c r="C199" s="4034" t="s">
        <v>6335</v>
      </c>
      <c r="D199" s="4034" t="s">
        <v>6336</v>
      </c>
      <c r="E199" s="4034" t="s">
        <v>6337</v>
      </c>
      <c r="F199" s="4034" t="s">
        <v>6338</v>
      </c>
      <c r="G199" s="4034" t="s">
        <v>6339</v>
      </c>
      <c r="H199" s="4034" t="s">
        <v>6340</v>
      </c>
      <c r="I199" s="4034" t="s">
        <v>6341</v>
      </c>
      <c r="J199" s="4034" t="s">
        <v>6342</v>
      </c>
      <c r="K199" s="4034" t="s">
        <v>6343</v>
      </c>
      <c r="L199" s="4034" t="s">
        <v>6344</v>
      </c>
      <c r="M199" s="4034" t="s">
        <v>6345</v>
      </c>
      <c r="N199" s="4034" t="s">
        <v>6346</v>
      </c>
      <c r="O199" s="4034" t="s">
        <v>6347</v>
      </c>
      <c r="P199" s="4036"/>
      <c r="Q199" s="4034" t="s">
        <v>6348</v>
      </c>
      <c r="R199" s="4034" t="s">
        <v>6349</v>
      </c>
      <c r="S199" s="4034" t="s">
        <v>6350</v>
      </c>
      <c r="T199" s="4034" t="s">
        <v>6351</v>
      </c>
      <c r="U199" s="4034" t="s">
        <v>6352</v>
      </c>
      <c r="V199" s="4034" t="s">
        <v>6353</v>
      </c>
      <c r="W199" s="4034" t="s">
        <v>6354</v>
      </c>
      <c r="X199" s="4034" t="s">
        <v>6355</v>
      </c>
      <c r="Y199" s="4034" t="s">
        <v>6356</v>
      </c>
      <c r="Z199" s="4034" t="s">
        <v>6357</v>
      </c>
      <c r="AA199" s="4034" t="s">
        <v>6358</v>
      </c>
      <c r="AB199" s="4034" t="s">
        <v>6359</v>
      </c>
      <c r="AC199" s="4034" t="s">
        <v>6360</v>
      </c>
      <c r="AD199" s="318"/>
      <c r="AE199" s="318"/>
      <c r="AF199" s="318"/>
      <c r="AG199" s="320"/>
      <c r="AH199" s="319"/>
      <c r="AI199" s="319"/>
      <c r="AJ199" s="318"/>
      <c r="AK199" s="318"/>
      <c r="AL199" s="316">
        <v>1</v>
      </c>
      <c r="AM199" s="73"/>
      <c r="AN199" s="73"/>
    </row>
    <row r="200" spans="1:40" s="350" customFormat="1" ht="40.5" customHeight="1">
      <c r="A200" s="351"/>
      <c r="B200" s="352"/>
      <c r="C200" s="4036"/>
      <c r="D200" s="4036"/>
      <c r="E200" s="4036"/>
      <c r="F200" s="4036"/>
      <c r="G200" s="4036"/>
      <c r="H200" s="4036"/>
      <c r="I200" s="4036"/>
      <c r="J200" s="4036"/>
      <c r="K200" s="4036"/>
      <c r="L200" s="4036"/>
      <c r="M200" s="351"/>
      <c r="N200" s="351"/>
      <c r="O200" s="351"/>
      <c r="P200" s="351"/>
      <c r="Q200" s="351"/>
      <c r="R200" s="351"/>
      <c r="S200" s="351"/>
      <c r="T200" s="351"/>
      <c r="U200" s="351"/>
      <c r="V200" s="351"/>
      <c r="W200" s="351"/>
      <c r="X200" s="351"/>
      <c r="Y200" s="351"/>
      <c r="Z200" s="318"/>
      <c r="AA200" s="318"/>
      <c r="AB200" s="318"/>
      <c r="AC200" s="318"/>
      <c r="AD200" s="318"/>
      <c r="AE200" s="318"/>
      <c r="AF200" s="318"/>
      <c r="AG200" s="320"/>
      <c r="AH200" s="319"/>
      <c r="AI200" s="319"/>
      <c r="AJ200" s="318"/>
      <c r="AK200" s="318"/>
      <c r="AL200" s="316">
        <v>1</v>
      </c>
      <c r="AM200" s="73"/>
      <c r="AN200" s="73"/>
    </row>
    <row r="201" spans="1:40" s="350" customFormat="1" ht="40.5" customHeight="1">
      <c r="A201" s="351"/>
      <c r="B201" s="352"/>
      <c r="C201" s="4037" t="s">
        <v>6322</v>
      </c>
      <c r="D201" s="4034" t="s">
        <v>6323</v>
      </c>
      <c r="E201" s="4034" t="s">
        <v>6324</v>
      </c>
      <c r="F201" s="4034" t="s">
        <v>6325</v>
      </c>
      <c r="G201" s="4034" t="s">
        <v>6326</v>
      </c>
      <c r="H201" s="4034" t="s">
        <v>6327</v>
      </c>
      <c r="I201" s="4034" t="s">
        <v>6328</v>
      </c>
      <c r="J201" s="4034" t="s">
        <v>6329</v>
      </c>
      <c r="K201" s="4034" t="s">
        <v>6330</v>
      </c>
      <c r="L201" s="4034" t="s">
        <v>6331</v>
      </c>
      <c r="M201" s="4034" t="s">
        <v>6332</v>
      </c>
      <c r="N201" s="4034" t="s">
        <v>6333</v>
      </c>
      <c r="O201" s="4034" t="s">
        <v>6334</v>
      </c>
      <c r="P201" s="351"/>
      <c r="Q201" s="4034" t="s">
        <v>6361</v>
      </c>
      <c r="R201" s="4034" t="s">
        <v>6362</v>
      </c>
      <c r="S201" s="4034" t="s">
        <v>6363</v>
      </c>
      <c r="T201" s="4034" t="s">
        <v>6364</v>
      </c>
      <c r="U201" s="4034" t="s">
        <v>6365</v>
      </c>
      <c r="V201" s="4034" t="s">
        <v>6366</v>
      </c>
      <c r="W201" s="4034" t="s">
        <v>6367</v>
      </c>
      <c r="X201" s="4034" t="s">
        <v>6368</v>
      </c>
      <c r="Y201" s="4034" t="s">
        <v>6368</v>
      </c>
      <c r="Z201" s="4034" t="s">
        <v>6369</v>
      </c>
      <c r="AA201" s="4034" t="s">
        <v>6370</v>
      </c>
      <c r="AB201" s="4034" t="s">
        <v>6371</v>
      </c>
      <c r="AC201" s="4034" t="s">
        <v>6372</v>
      </c>
      <c r="AD201" s="4034" t="s">
        <v>6373</v>
      </c>
      <c r="AE201" s="318"/>
      <c r="AF201" s="318"/>
      <c r="AG201" s="320"/>
      <c r="AH201" s="319"/>
      <c r="AI201" s="319"/>
      <c r="AJ201" s="318"/>
      <c r="AK201" s="318"/>
      <c r="AL201" s="316">
        <v>1</v>
      </c>
      <c r="AM201" s="73"/>
      <c r="AN201" s="73"/>
    </row>
    <row r="202" spans="1:40" s="350" customFormat="1" ht="40.5" customHeight="1">
      <c r="A202" s="351"/>
      <c r="B202" s="352"/>
      <c r="C202" s="4034" t="s">
        <v>6348</v>
      </c>
      <c r="D202" s="4034" t="s">
        <v>6349</v>
      </c>
      <c r="E202" s="4034" t="s">
        <v>6350</v>
      </c>
      <c r="F202" s="4034" t="s">
        <v>6351</v>
      </c>
      <c r="G202" s="4034" t="s">
        <v>6352</v>
      </c>
      <c r="H202" s="4034" t="s">
        <v>6353</v>
      </c>
      <c r="I202" s="4034" t="s">
        <v>6354</v>
      </c>
      <c r="J202" s="4034" t="s">
        <v>6355</v>
      </c>
      <c r="K202" s="4034" t="s">
        <v>6356</v>
      </c>
      <c r="L202" s="4034" t="s">
        <v>6357</v>
      </c>
      <c r="M202" s="4034" t="s">
        <v>6358</v>
      </c>
      <c r="N202" s="4034" t="s">
        <v>6359</v>
      </c>
      <c r="O202" s="4034" t="s">
        <v>6360</v>
      </c>
      <c r="P202" s="351"/>
      <c r="Q202" s="4034" t="s">
        <v>6374</v>
      </c>
      <c r="R202" s="4034" t="s">
        <v>6375</v>
      </c>
      <c r="S202" s="4034" t="s">
        <v>6376</v>
      </c>
      <c r="T202" s="4034" t="s">
        <v>6377</v>
      </c>
      <c r="U202" s="4034" t="s">
        <v>6378</v>
      </c>
      <c r="V202" s="4034" t="s">
        <v>6378</v>
      </c>
      <c r="W202" s="4034" t="s">
        <v>6379</v>
      </c>
      <c r="X202" s="4034" t="s">
        <v>6380</v>
      </c>
      <c r="Y202" s="4034" t="s">
        <v>6381</v>
      </c>
      <c r="Z202" s="4034" t="s">
        <v>6382</v>
      </c>
      <c r="AA202" s="4034" t="s">
        <v>6383</v>
      </c>
      <c r="AB202" s="4034" t="s">
        <v>6384</v>
      </c>
      <c r="AC202" s="4034" t="s">
        <v>6385</v>
      </c>
      <c r="AD202" s="4034"/>
      <c r="AE202" s="318"/>
      <c r="AF202" s="318"/>
      <c r="AG202" s="320"/>
      <c r="AH202" s="319"/>
      <c r="AI202" s="319"/>
      <c r="AJ202" s="318"/>
      <c r="AK202" s="318"/>
      <c r="AL202" s="316">
        <v>1</v>
      </c>
      <c r="AM202" s="73"/>
      <c r="AN202" s="73"/>
    </row>
    <row r="203" spans="1:40" s="350" customFormat="1" ht="40.5" customHeight="1">
      <c r="A203" s="351"/>
      <c r="B203" s="352"/>
      <c r="C203" s="4036"/>
      <c r="D203" s="4036"/>
      <c r="E203" s="4036"/>
      <c r="F203" s="4036"/>
      <c r="G203" s="4036"/>
      <c r="H203" s="4036"/>
      <c r="I203" s="4036"/>
      <c r="J203" s="4036"/>
      <c r="K203" s="4036"/>
      <c r="L203" s="4036"/>
      <c r="M203" s="351"/>
      <c r="N203" s="351"/>
      <c r="O203" s="351"/>
      <c r="P203" s="351"/>
      <c r="Q203" s="351"/>
      <c r="R203" s="351"/>
      <c r="S203" s="351"/>
      <c r="T203" s="351"/>
      <c r="U203" s="351"/>
      <c r="V203" s="351"/>
      <c r="W203" s="351"/>
      <c r="X203" s="351"/>
      <c r="Y203" s="351"/>
      <c r="Z203" s="318"/>
      <c r="AA203" s="318"/>
      <c r="AB203" s="318"/>
      <c r="AC203" s="318"/>
      <c r="AD203" s="318"/>
      <c r="AE203" s="318"/>
      <c r="AF203" s="318"/>
      <c r="AG203" s="320"/>
      <c r="AH203" s="319"/>
      <c r="AI203" s="319"/>
      <c r="AJ203" s="318"/>
      <c r="AK203" s="318"/>
      <c r="AL203" s="316">
        <v>1</v>
      </c>
      <c r="AM203" s="73"/>
      <c r="AN203" s="73"/>
    </row>
    <row r="204" spans="1:40" s="350" customFormat="1" ht="40.5" customHeight="1">
      <c r="A204" s="351"/>
      <c r="B204" s="352"/>
      <c r="C204" s="4038" t="s">
        <v>2187</v>
      </c>
      <c r="D204" s="4039" t="s">
        <v>2197</v>
      </c>
      <c r="E204" s="4039" t="s">
        <v>2209</v>
      </c>
      <c r="F204" s="4039" t="s">
        <v>6386</v>
      </c>
      <c r="G204" s="4039" t="s">
        <v>6387</v>
      </c>
      <c r="H204" s="4039" t="s">
        <v>6388</v>
      </c>
      <c r="I204" s="4039" t="s">
        <v>6389</v>
      </c>
      <c r="J204" s="4039" t="s">
        <v>6390</v>
      </c>
      <c r="K204" s="4039" t="s">
        <v>6391</v>
      </c>
      <c r="L204" s="4039" t="s">
        <v>6392</v>
      </c>
      <c r="M204" s="4039" t="s">
        <v>6393</v>
      </c>
      <c r="N204" s="4039" t="s">
        <v>6394</v>
      </c>
      <c r="O204" s="4039" t="s">
        <v>6395</v>
      </c>
      <c r="P204" s="351"/>
      <c r="Q204" s="4040" t="s">
        <v>6396</v>
      </c>
      <c r="R204" s="4040" t="s">
        <v>109</v>
      </c>
      <c r="S204" s="4040" t="s">
        <v>108</v>
      </c>
      <c r="T204" s="4040" t="s">
        <v>107</v>
      </c>
      <c r="U204" s="4040" t="s">
        <v>106</v>
      </c>
      <c r="V204" s="4040" t="s">
        <v>956</v>
      </c>
      <c r="W204" s="4040" t="s">
        <v>955</v>
      </c>
      <c r="X204" s="4040" t="s">
        <v>954</v>
      </c>
      <c r="Y204" s="4040" t="s">
        <v>953</v>
      </c>
      <c r="Z204" s="4040" t="s">
        <v>337</v>
      </c>
      <c r="AA204" s="4040" t="s">
        <v>952</v>
      </c>
      <c r="AB204" s="318"/>
      <c r="AC204" s="318"/>
      <c r="AD204" s="318"/>
      <c r="AE204" s="318"/>
      <c r="AF204" s="318"/>
      <c r="AG204" s="320"/>
      <c r="AH204" s="319"/>
      <c r="AI204" s="319"/>
      <c r="AJ204" s="318"/>
      <c r="AK204" s="318"/>
      <c r="AL204" s="316">
        <v>1</v>
      </c>
      <c r="AM204" s="73"/>
      <c r="AN204" s="73"/>
    </row>
    <row r="205" spans="1:40" s="350" customFormat="1" ht="40.5" customHeight="1">
      <c r="A205" s="351"/>
      <c r="B205" s="352"/>
      <c r="C205" s="4039" t="s">
        <v>6397</v>
      </c>
      <c r="D205" s="4039" t="s">
        <v>6398</v>
      </c>
      <c r="E205" s="4039" t="s">
        <v>6399</v>
      </c>
      <c r="F205" s="4039" t="s">
        <v>6400</v>
      </c>
      <c r="G205" s="4039" t="s">
        <v>6401</v>
      </c>
      <c r="H205" s="4039" t="s">
        <v>6402</v>
      </c>
      <c r="I205" s="4039" t="s">
        <v>6403</v>
      </c>
      <c r="J205" s="4039" t="s">
        <v>6404</v>
      </c>
      <c r="K205" s="4039" t="s">
        <v>6405</v>
      </c>
      <c r="L205" s="4039" t="s">
        <v>6406</v>
      </c>
      <c r="M205" s="4039" t="s">
        <v>6407</v>
      </c>
      <c r="N205" s="4039" t="s">
        <v>6407</v>
      </c>
      <c r="O205" s="4039" t="s">
        <v>6408</v>
      </c>
      <c r="P205" s="351"/>
      <c r="Q205" s="4040" t="s">
        <v>352</v>
      </c>
      <c r="R205" s="4040" t="s">
        <v>951</v>
      </c>
      <c r="S205" s="4040" t="s">
        <v>950</v>
      </c>
      <c r="T205" s="4040" t="s">
        <v>949</v>
      </c>
      <c r="U205" s="4040" t="s">
        <v>948</v>
      </c>
      <c r="V205" s="4040" t="s">
        <v>947</v>
      </c>
      <c r="W205" s="4040" t="s">
        <v>946</v>
      </c>
      <c r="X205" s="4040" t="s">
        <v>945</v>
      </c>
      <c r="Y205" s="4040" t="s">
        <v>944</v>
      </c>
      <c r="Z205" s="4040" t="s">
        <v>943</v>
      </c>
      <c r="AA205" s="4040"/>
      <c r="AB205" s="318"/>
      <c r="AC205" s="318"/>
      <c r="AD205" s="318"/>
      <c r="AE205" s="318"/>
      <c r="AF205" s="318"/>
      <c r="AG205" s="320"/>
      <c r="AH205" s="319"/>
      <c r="AI205" s="319"/>
      <c r="AJ205" s="318"/>
      <c r="AK205" s="318"/>
      <c r="AL205" s="316">
        <v>1</v>
      </c>
      <c r="AM205" s="73"/>
      <c r="AN205" s="73"/>
    </row>
    <row r="206" spans="1:40" s="350" customFormat="1" ht="40.5" customHeight="1">
      <c r="A206" s="351"/>
      <c r="B206" s="352"/>
      <c r="C206" s="4036"/>
      <c r="D206" s="4036"/>
      <c r="E206" s="4036"/>
      <c r="F206" s="4036"/>
      <c r="G206" s="4036"/>
      <c r="H206" s="4036"/>
      <c r="I206" s="4036"/>
      <c r="J206" s="4036"/>
      <c r="K206" s="4036"/>
      <c r="L206" s="4036"/>
      <c r="M206" s="351"/>
      <c r="N206" s="351"/>
      <c r="O206" s="351"/>
      <c r="P206" s="351"/>
      <c r="Q206" s="351"/>
      <c r="R206" s="351"/>
      <c r="S206" s="351"/>
      <c r="T206" s="351"/>
      <c r="U206" s="351"/>
      <c r="V206" s="351"/>
      <c r="W206" s="351"/>
      <c r="X206" s="351"/>
      <c r="Y206" s="351"/>
      <c r="Z206" s="318"/>
      <c r="AA206" s="318"/>
      <c r="AB206" s="318"/>
      <c r="AC206" s="318"/>
      <c r="AD206" s="318"/>
      <c r="AE206" s="318"/>
      <c r="AF206" s="318"/>
      <c r="AG206" s="320"/>
      <c r="AH206" s="319"/>
      <c r="AI206" s="319"/>
      <c r="AJ206" s="318"/>
      <c r="AK206" s="318"/>
      <c r="AL206" s="316">
        <v>1</v>
      </c>
      <c r="AM206" s="73"/>
      <c r="AN206" s="73"/>
    </row>
    <row r="207" spans="1:40" s="350" customFormat="1" ht="40.5" customHeight="1">
      <c r="A207" s="351"/>
      <c r="B207" s="352"/>
      <c r="C207" s="4041" t="s">
        <v>6409</v>
      </c>
      <c r="D207" s="4040" t="s">
        <v>6410</v>
      </c>
      <c r="E207" s="4040" t="s">
        <v>6411</v>
      </c>
      <c r="F207" s="4040" t="s">
        <v>214</v>
      </c>
      <c r="G207" s="4040" t="s">
        <v>217</v>
      </c>
      <c r="H207" s="4040" t="s">
        <v>216</v>
      </c>
      <c r="I207" s="4040" t="s">
        <v>6412</v>
      </c>
      <c r="J207" s="4040" t="s">
        <v>6413</v>
      </c>
      <c r="K207" s="4040" t="s">
        <v>321</v>
      </c>
      <c r="L207" s="4040" t="s">
        <v>6414</v>
      </c>
      <c r="M207" s="4040" t="s">
        <v>6415</v>
      </c>
      <c r="N207" s="351"/>
      <c r="O207" s="351"/>
      <c r="P207" s="351"/>
      <c r="Q207" s="4040" t="s">
        <v>6416</v>
      </c>
      <c r="R207" s="4040" t="s">
        <v>6417</v>
      </c>
      <c r="S207" s="4040" t="s">
        <v>6418</v>
      </c>
      <c r="T207" s="4040" t="s">
        <v>6419</v>
      </c>
      <c r="U207" s="4040" t="s">
        <v>6420</v>
      </c>
      <c r="V207" s="4040" t="s">
        <v>6421</v>
      </c>
      <c r="W207" s="4040" t="s">
        <v>6422</v>
      </c>
      <c r="X207" s="4040" t="s">
        <v>6423</v>
      </c>
      <c r="Y207" s="4040" t="s">
        <v>6424</v>
      </c>
      <c r="Z207" s="4040" t="s">
        <v>6425</v>
      </c>
      <c r="AA207" s="318"/>
      <c r="AB207" s="318"/>
      <c r="AC207" s="318"/>
      <c r="AD207" s="318"/>
      <c r="AE207" s="318"/>
      <c r="AF207" s="318"/>
      <c r="AG207" s="320"/>
      <c r="AH207" s="319"/>
      <c r="AI207" s="319"/>
      <c r="AJ207" s="318"/>
      <c r="AK207" s="318"/>
      <c r="AL207" s="316">
        <v>1</v>
      </c>
      <c r="AM207" s="73"/>
      <c r="AN207" s="73"/>
    </row>
    <row r="208" spans="1:40" s="350" customFormat="1" ht="40.5" customHeight="1">
      <c r="A208" s="351"/>
      <c r="B208" s="352"/>
      <c r="C208" s="4036"/>
      <c r="D208" s="4036"/>
      <c r="E208" s="4036"/>
      <c r="F208" s="4036"/>
      <c r="G208" s="4036"/>
      <c r="H208" s="4036"/>
      <c r="I208" s="4036"/>
      <c r="J208" s="4036"/>
      <c r="K208" s="4036"/>
      <c r="L208" s="4036"/>
      <c r="M208" s="351"/>
      <c r="N208" s="351"/>
      <c r="O208" s="4036"/>
      <c r="P208" s="4036"/>
      <c r="Q208" s="4036"/>
      <c r="R208" s="4036"/>
      <c r="S208" s="4036"/>
      <c r="T208" s="4036"/>
      <c r="U208" s="4036"/>
      <c r="V208" s="4036"/>
      <c r="W208" s="4036"/>
      <c r="X208" s="4036"/>
      <c r="Y208" s="318"/>
      <c r="Z208" s="318"/>
      <c r="AA208" s="318"/>
      <c r="AB208" s="318"/>
      <c r="AC208" s="318"/>
      <c r="AD208" s="318"/>
      <c r="AE208" s="318"/>
      <c r="AF208" s="318"/>
      <c r="AG208" s="320"/>
      <c r="AH208" s="319"/>
      <c r="AI208" s="319"/>
      <c r="AJ208" s="318"/>
      <c r="AK208" s="318"/>
      <c r="AL208" s="316">
        <v>1</v>
      </c>
      <c r="AM208" s="73"/>
      <c r="AN208" s="73"/>
    </row>
    <row r="209" spans="1:40" s="350" customFormat="1" ht="40.5" customHeight="1">
      <c r="A209" s="351"/>
      <c r="B209" s="352"/>
      <c r="C209" s="4022" t="s">
        <v>6234</v>
      </c>
      <c r="D209" s="351"/>
      <c r="E209" s="351"/>
      <c r="F209" s="351"/>
      <c r="G209" s="351"/>
      <c r="H209" s="351"/>
      <c r="I209" s="329"/>
      <c r="J209" s="351"/>
      <c r="K209" s="351"/>
      <c r="L209" s="351"/>
      <c r="M209" s="351"/>
      <c r="N209" s="351"/>
      <c r="O209" s="329"/>
      <c r="P209" s="329"/>
      <c r="Q209" s="329"/>
      <c r="R209" s="329"/>
      <c r="S209" s="329"/>
      <c r="T209" s="318"/>
      <c r="U209" s="318"/>
      <c r="V209" s="318"/>
      <c r="W209" s="318"/>
      <c r="X209" s="318"/>
      <c r="Y209" s="318"/>
      <c r="Z209" s="318"/>
      <c r="AA209" s="318"/>
      <c r="AB209" s="318"/>
      <c r="AC209" s="318"/>
      <c r="AD209" s="318"/>
      <c r="AE209" s="318"/>
      <c r="AF209" s="318"/>
      <c r="AG209" s="320"/>
      <c r="AH209" s="319"/>
      <c r="AI209" s="319"/>
      <c r="AJ209" s="318"/>
      <c r="AK209" s="318"/>
      <c r="AL209" s="316">
        <v>1</v>
      </c>
      <c r="AM209" s="73"/>
      <c r="AN209" s="73"/>
    </row>
    <row r="210" spans="1:40" s="350" customFormat="1" ht="40.5" customHeight="1">
      <c r="A210" s="351"/>
      <c r="B210" s="352"/>
      <c r="C210" s="4022" t="s">
        <v>6233</v>
      </c>
      <c r="D210" s="351"/>
      <c r="E210" s="351"/>
      <c r="F210" s="351"/>
      <c r="G210" s="351"/>
      <c r="H210" s="351"/>
      <c r="I210" s="329"/>
      <c r="J210" s="351"/>
      <c r="K210" s="351"/>
      <c r="L210" s="351"/>
      <c r="M210" s="351"/>
      <c r="N210" s="351"/>
      <c r="O210" s="329"/>
      <c r="P210" s="329"/>
      <c r="Q210" s="329"/>
      <c r="R210" s="329"/>
      <c r="S210" s="329"/>
      <c r="T210" s="318"/>
      <c r="U210" s="318"/>
      <c r="V210" s="318"/>
      <c r="W210" s="318"/>
      <c r="X210" s="318"/>
      <c r="Y210" s="318"/>
      <c r="Z210" s="318"/>
      <c r="AA210" s="318"/>
      <c r="AB210" s="318"/>
      <c r="AC210" s="318"/>
      <c r="AD210" s="318"/>
      <c r="AE210" s="318"/>
      <c r="AF210" s="318"/>
      <c r="AG210" s="320"/>
      <c r="AH210" s="319"/>
      <c r="AI210" s="319"/>
      <c r="AJ210" s="318"/>
      <c r="AK210" s="318"/>
      <c r="AL210" s="316">
        <v>1</v>
      </c>
      <c r="AM210" s="73"/>
      <c r="AN210" s="73"/>
    </row>
    <row r="211" spans="1:40" s="350" customFormat="1" ht="40.5" customHeight="1">
      <c r="A211" s="351"/>
      <c r="B211" s="352"/>
      <c r="C211" s="4022" t="s">
        <v>6232</v>
      </c>
      <c r="D211" s="351"/>
      <c r="E211" s="351"/>
      <c r="F211" s="351"/>
      <c r="G211" s="351"/>
      <c r="H211" s="351"/>
      <c r="I211" s="329"/>
      <c r="J211" s="351"/>
      <c r="K211" s="351"/>
      <c r="L211" s="351"/>
      <c r="M211" s="351"/>
      <c r="N211" s="351"/>
      <c r="O211" s="329"/>
      <c r="P211" s="329"/>
      <c r="Q211" s="329"/>
      <c r="R211" s="329"/>
      <c r="S211" s="329"/>
      <c r="T211" s="318"/>
      <c r="U211" s="318"/>
      <c r="V211" s="318"/>
      <c r="W211" s="318"/>
      <c r="X211" s="318"/>
      <c r="Y211" s="318"/>
      <c r="Z211" s="318"/>
      <c r="AA211" s="318"/>
      <c r="AB211" s="318"/>
      <c r="AC211" s="318"/>
      <c r="AD211" s="318"/>
      <c r="AE211" s="318"/>
      <c r="AF211" s="318"/>
      <c r="AG211" s="320"/>
      <c r="AH211" s="319"/>
      <c r="AI211" s="319"/>
      <c r="AJ211" s="318"/>
      <c r="AK211" s="318"/>
      <c r="AL211" s="316">
        <v>1</v>
      </c>
      <c r="AM211" s="73"/>
      <c r="AN211" s="73"/>
    </row>
    <row r="212" spans="1:40" s="350" customFormat="1" ht="40.5" customHeight="1">
      <c r="A212" s="351"/>
      <c r="B212" s="352"/>
      <c r="C212" s="4042" t="s">
        <v>6426</v>
      </c>
      <c r="D212" s="4042" t="s">
        <v>6427</v>
      </c>
      <c r="E212" s="4042" t="s">
        <v>6428</v>
      </c>
      <c r="F212" s="4042" t="s">
        <v>6429</v>
      </c>
      <c r="G212" s="4042" t="s">
        <v>6430</v>
      </c>
      <c r="H212" s="4042" t="s">
        <v>6431</v>
      </c>
      <c r="I212" s="4042" t="s">
        <v>6432</v>
      </c>
      <c r="J212" s="4042" t="s">
        <v>6433</v>
      </c>
      <c r="K212" s="4042" t="s">
        <v>6434</v>
      </c>
      <c r="L212" s="4042" t="s">
        <v>6435</v>
      </c>
      <c r="M212" s="4042" t="s">
        <v>6436</v>
      </c>
      <c r="N212" s="4042"/>
      <c r="O212" s="4042"/>
      <c r="P212" s="4043"/>
      <c r="Q212" s="4043"/>
      <c r="R212" s="4043"/>
      <c r="S212" s="329"/>
      <c r="T212" s="318"/>
      <c r="U212" s="318"/>
      <c r="V212" s="318"/>
      <c r="W212" s="318"/>
      <c r="X212" s="318"/>
      <c r="Y212" s="318"/>
      <c r="Z212" s="318"/>
      <c r="AA212" s="318"/>
      <c r="AB212" s="318"/>
      <c r="AC212" s="318"/>
      <c r="AD212" s="318"/>
      <c r="AE212" s="318"/>
      <c r="AF212" s="318"/>
      <c r="AG212" s="320"/>
      <c r="AH212" s="319"/>
      <c r="AI212" s="319"/>
      <c r="AJ212" s="318"/>
      <c r="AK212" s="318"/>
      <c r="AL212" s="316">
        <v>1</v>
      </c>
      <c r="AM212" s="73"/>
      <c r="AN212" s="73"/>
    </row>
    <row r="213" spans="1:40" s="350" customFormat="1" ht="40.5" customHeight="1">
      <c r="A213" s="351"/>
      <c r="B213" s="352"/>
      <c r="C213" s="4044" t="s">
        <v>6437</v>
      </c>
      <c r="D213" s="4044" t="s">
        <v>6438</v>
      </c>
      <c r="E213" s="4044" t="s">
        <v>6439</v>
      </c>
      <c r="F213" s="4044"/>
      <c r="G213" s="4044" t="s">
        <v>6440</v>
      </c>
      <c r="H213" s="4044"/>
      <c r="I213" s="4044" t="s">
        <v>6441</v>
      </c>
      <c r="J213" s="4044"/>
      <c r="K213" s="4044" t="s">
        <v>6442</v>
      </c>
      <c r="L213" s="4044"/>
      <c r="M213" s="4044" t="s">
        <v>6443</v>
      </c>
      <c r="N213" s="4044" t="s">
        <v>6444</v>
      </c>
      <c r="O213" s="4044"/>
      <c r="P213" s="4044" t="s">
        <v>6445</v>
      </c>
      <c r="Q213" s="4044"/>
      <c r="R213" s="4044" t="s">
        <v>6446</v>
      </c>
      <c r="S213" s="329"/>
      <c r="T213" s="318"/>
      <c r="U213" s="318"/>
      <c r="V213" s="318"/>
      <c r="W213" s="318"/>
      <c r="X213" s="318"/>
      <c r="Y213" s="318"/>
      <c r="Z213" s="318"/>
      <c r="AA213" s="318"/>
      <c r="AB213" s="318"/>
      <c r="AC213" s="318"/>
      <c r="AD213" s="318"/>
      <c r="AE213" s="318"/>
      <c r="AF213" s="318"/>
      <c r="AG213" s="320"/>
      <c r="AH213" s="319"/>
      <c r="AI213" s="319"/>
      <c r="AJ213" s="318"/>
      <c r="AK213" s="318"/>
      <c r="AL213" s="316">
        <v>1</v>
      </c>
      <c r="AM213" s="73"/>
      <c r="AN213" s="73"/>
    </row>
    <row r="214" spans="1:40" s="350" customFormat="1" ht="40.5" customHeight="1">
      <c r="A214" s="351"/>
      <c r="B214" s="352"/>
      <c r="C214" s="4022" t="s">
        <v>6235</v>
      </c>
      <c r="D214" s="351"/>
      <c r="E214" s="351"/>
      <c r="F214" s="351"/>
      <c r="G214" s="351"/>
      <c r="H214" s="351"/>
      <c r="I214" s="329"/>
      <c r="J214" s="351"/>
      <c r="K214" s="351"/>
      <c r="L214" s="351"/>
      <c r="M214" s="351"/>
      <c r="N214" s="351"/>
      <c r="O214" s="329"/>
      <c r="P214" s="329"/>
      <c r="Q214" s="329"/>
      <c r="R214" s="329"/>
      <c r="S214" s="329"/>
      <c r="T214" s="318"/>
      <c r="U214" s="318"/>
      <c r="V214" s="318"/>
      <c r="W214" s="318"/>
      <c r="X214" s="318"/>
      <c r="Y214" s="318"/>
      <c r="Z214" s="318"/>
      <c r="AA214" s="318"/>
      <c r="AB214" s="318"/>
      <c r="AC214" s="318"/>
      <c r="AD214" s="318"/>
      <c r="AE214" s="318"/>
      <c r="AF214" s="318"/>
      <c r="AG214" s="320"/>
      <c r="AH214" s="319"/>
      <c r="AI214" s="319"/>
      <c r="AJ214" s="318"/>
      <c r="AK214" s="318"/>
      <c r="AL214" s="316">
        <v>1</v>
      </c>
      <c r="AM214" s="73"/>
      <c r="AN214" s="73"/>
    </row>
    <row r="215" spans="1:40" s="350" customFormat="1" ht="40.5" customHeight="1">
      <c r="A215" s="351"/>
      <c r="B215" s="352"/>
      <c r="C215" s="4022"/>
      <c r="D215" s="351"/>
      <c r="E215" s="351"/>
      <c r="F215" s="351"/>
      <c r="G215" s="351"/>
      <c r="H215" s="351"/>
      <c r="I215" s="329"/>
      <c r="J215" s="351"/>
      <c r="K215" s="351"/>
      <c r="L215" s="351"/>
      <c r="M215" s="351"/>
      <c r="N215" s="351"/>
      <c r="O215" s="329"/>
      <c r="P215" s="329"/>
      <c r="Q215" s="329"/>
      <c r="R215" s="329"/>
      <c r="S215" s="329"/>
      <c r="T215" s="318"/>
      <c r="U215" s="318"/>
      <c r="V215" s="318"/>
      <c r="W215" s="318"/>
      <c r="X215" s="318"/>
      <c r="Y215" s="318"/>
      <c r="Z215" s="318"/>
      <c r="AA215" s="318"/>
      <c r="AB215" s="318"/>
      <c r="AC215" s="318"/>
      <c r="AD215" s="318"/>
      <c r="AE215" s="318"/>
      <c r="AF215" s="318"/>
      <c r="AG215" s="320"/>
      <c r="AH215" s="319"/>
      <c r="AI215" s="319"/>
      <c r="AJ215" s="318"/>
      <c r="AK215" s="318"/>
      <c r="AL215" s="316">
        <v>1</v>
      </c>
      <c r="AM215" s="73"/>
      <c r="AN215" s="73"/>
    </row>
    <row r="216" spans="1:40" s="317" customFormat="1" ht="40.5" customHeight="1">
      <c r="A216" s="323"/>
      <c r="B216" s="340" t="s">
        <v>914</v>
      </c>
      <c r="C216" s="323"/>
      <c r="D216" s="323"/>
      <c r="E216" s="323"/>
      <c r="F216" s="323"/>
      <c r="G216" s="349" t="s">
        <v>6200</v>
      </c>
      <c r="H216" s="323"/>
      <c r="I216" s="329"/>
      <c r="J216" s="323"/>
      <c r="K216" s="323"/>
      <c r="L216" s="323"/>
      <c r="M216" s="323"/>
      <c r="N216" s="323"/>
      <c r="O216" s="329"/>
      <c r="P216" s="329"/>
      <c r="Q216" s="329"/>
      <c r="R216" s="329"/>
      <c r="S216" s="329"/>
      <c r="T216" s="320"/>
      <c r="U216" s="318"/>
      <c r="V216" s="348" t="s">
        <v>913</v>
      </c>
      <c r="W216" s="347"/>
      <c r="X216" s="347"/>
      <c r="Y216" s="347"/>
      <c r="Z216" s="346"/>
      <c r="AA216" s="346"/>
      <c r="AB216" s="346"/>
      <c r="AC216" s="318" t="s">
        <v>1</v>
      </c>
      <c r="AD216" s="318"/>
      <c r="AE216" s="318"/>
      <c r="AF216" s="318"/>
      <c r="AG216" s="320"/>
      <c r="AH216" s="319"/>
      <c r="AI216" s="319"/>
      <c r="AJ216" s="318"/>
      <c r="AK216" s="318"/>
      <c r="AL216" s="316">
        <v>1</v>
      </c>
      <c r="AM216" s="73"/>
      <c r="AN216" s="73"/>
    </row>
    <row r="217" spans="1:40" s="317" customFormat="1" ht="40.5" customHeight="1">
      <c r="A217" s="323"/>
      <c r="B217" s="321" t="s">
        <v>912</v>
      </c>
      <c r="C217" s="321" t="s">
        <v>911</v>
      </c>
      <c r="D217" s="321" t="s">
        <v>910</v>
      </c>
      <c r="E217" s="321"/>
      <c r="F217" s="321" t="s">
        <v>909</v>
      </c>
      <c r="G217" s="321" t="s">
        <v>908</v>
      </c>
      <c r="H217" s="345" t="s">
        <v>907</v>
      </c>
      <c r="I217" s="321" t="s">
        <v>906</v>
      </c>
      <c r="J217" s="321" t="s">
        <v>905</v>
      </c>
      <c r="K217" s="321" t="s">
        <v>904</v>
      </c>
      <c r="L217" s="321"/>
      <c r="M217" s="321"/>
      <c r="N217" s="321"/>
      <c r="O217" s="321" t="s">
        <v>903</v>
      </c>
      <c r="P217" s="321" t="s">
        <v>902</v>
      </c>
      <c r="Q217" s="321" t="s">
        <v>901</v>
      </c>
      <c r="R217" s="321" t="s">
        <v>900</v>
      </c>
      <c r="S217" s="321" t="s">
        <v>899</v>
      </c>
      <c r="T217" s="321" t="s">
        <v>7</v>
      </c>
      <c r="U217" s="321" t="s">
        <v>898</v>
      </c>
      <c r="V217" s="321" t="s">
        <v>897</v>
      </c>
      <c r="W217" s="321" t="s">
        <v>221</v>
      </c>
      <c r="X217" s="321" t="s">
        <v>896</v>
      </c>
      <c r="Y217" s="321"/>
      <c r="Z217" s="318"/>
      <c r="AA217" s="318"/>
      <c r="AB217" s="318"/>
      <c r="AC217" s="318"/>
      <c r="AD217" s="318"/>
      <c r="AE217" s="318"/>
      <c r="AF217" s="318"/>
      <c r="AG217" s="320"/>
      <c r="AH217" s="319"/>
      <c r="AI217" s="319"/>
      <c r="AJ217" s="318"/>
      <c r="AK217" s="318"/>
      <c r="AL217" s="316">
        <v>1</v>
      </c>
      <c r="AM217" s="73"/>
      <c r="AN217" s="73"/>
    </row>
    <row r="218" spans="1:40" s="317" customFormat="1" ht="40.5" customHeight="1">
      <c r="A218" s="323"/>
      <c r="B218" s="323"/>
      <c r="C218" s="342" t="s">
        <v>895</v>
      </c>
      <c r="D218" s="341" t="s">
        <v>894</v>
      </c>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18"/>
      <c r="AA218" s="318"/>
      <c r="AB218" s="318"/>
      <c r="AC218" s="318"/>
      <c r="AD218" s="318"/>
      <c r="AE218" s="318"/>
      <c r="AF218" s="318"/>
      <c r="AG218" s="320"/>
      <c r="AH218" s="319"/>
      <c r="AI218" s="319"/>
      <c r="AJ218" s="318"/>
      <c r="AK218" s="318"/>
      <c r="AL218" s="316">
        <v>1</v>
      </c>
      <c r="AM218" s="73"/>
      <c r="AN218" s="73"/>
    </row>
    <row r="219" spans="1:40" s="317" customFormat="1" ht="40.5" customHeight="1">
      <c r="A219" s="323"/>
      <c r="B219" s="323"/>
      <c r="C219" s="342"/>
      <c r="D219" s="341" t="s">
        <v>893</v>
      </c>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18"/>
      <c r="AA219" s="318"/>
      <c r="AB219" s="318"/>
      <c r="AC219" s="318"/>
      <c r="AD219" s="318"/>
      <c r="AE219" s="318"/>
      <c r="AF219" s="318"/>
      <c r="AG219" s="320"/>
      <c r="AH219" s="319"/>
      <c r="AI219" s="319"/>
      <c r="AJ219" s="318"/>
      <c r="AK219" s="318"/>
      <c r="AL219" s="316">
        <v>1</v>
      </c>
      <c r="AM219" s="73"/>
      <c r="AN219" s="73"/>
    </row>
    <row r="220" spans="1:40" s="317" customFormat="1" ht="40.5" customHeight="1">
      <c r="A220" s="323"/>
      <c r="B220" s="323"/>
      <c r="C220" s="342"/>
      <c r="D220" s="341" t="s">
        <v>892</v>
      </c>
      <c r="E220" s="321"/>
      <c r="F220" s="321"/>
      <c r="G220" s="321"/>
      <c r="H220" s="321"/>
      <c r="I220" s="321"/>
      <c r="J220" s="321"/>
      <c r="K220" s="321"/>
      <c r="L220" s="321"/>
      <c r="M220" s="321"/>
      <c r="N220" s="321"/>
      <c r="O220" s="321"/>
      <c r="P220" s="321"/>
      <c r="Q220" s="321"/>
      <c r="R220" s="321"/>
      <c r="S220" s="321"/>
      <c r="T220" s="321"/>
      <c r="U220" s="318"/>
      <c r="V220" s="348" t="s">
        <v>2478</v>
      </c>
      <c r="W220" s="347"/>
      <c r="X220" s="347"/>
      <c r="Y220" s="347"/>
      <c r="Z220" s="346"/>
      <c r="AA220" s="346"/>
      <c r="AB220" s="346"/>
      <c r="AC220" s="318"/>
      <c r="AD220" s="318"/>
      <c r="AE220" s="318"/>
      <c r="AF220" s="318"/>
      <c r="AG220" s="320"/>
      <c r="AH220" s="319"/>
      <c r="AI220" s="319"/>
      <c r="AJ220" s="318"/>
      <c r="AK220" s="318"/>
      <c r="AL220" s="316">
        <v>1</v>
      </c>
      <c r="AM220" s="73"/>
      <c r="AN220" s="73"/>
    </row>
    <row r="221" spans="1:40" s="317" customFormat="1" ht="40.5" customHeight="1">
      <c r="A221" s="323"/>
      <c r="B221" s="323"/>
      <c r="C221" s="344"/>
      <c r="D221" s="343" t="s">
        <v>891</v>
      </c>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18"/>
      <c r="AA221" s="318"/>
      <c r="AB221" s="318"/>
      <c r="AC221" s="318"/>
      <c r="AD221" s="318"/>
      <c r="AE221" s="318"/>
      <c r="AF221" s="318"/>
      <c r="AG221" s="320"/>
      <c r="AH221" s="319"/>
      <c r="AI221" s="319"/>
      <c r="AJ221" s="318"/>
      <c r="AK221" s="318"/>
      <c r="AL221" s="316">
        <v>1</v>
      </c>
      <c r="AM221" s="73"/>
      <c r="AN221" s="73"/>
    </row>
    <row r="222" spans="1:40" s="317" customFormat="1" ht="40.5" customHeight="1">
      <c r="A222" s="323"/>
      <c r="B222" s="323"/>
      <c r="C222" s="342"/>
      <c r="D222" s="341" t="s">
        <v>890</v>
      </c>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18"/>
      <c r="AA222" s="318"/>
      <c r="AB222" s="318"/>
      <c r="AC222" s="318"/>
      <c r="AD222" s="318"/>
      <c r="AE222" s="318"/>
      <c r="AF222" s="318"/>
      <c r="AG222" s="320"/>
      <c r="AH222" s="319"/>
      <c r="AI222" s="319"/>
      <c r="AJ222" s="318"/>
      <c r="AK222" s="318"/>
      <c r="AL222" s="316">
        <v>1</v>
      </c>
      <c r="AM222" s="73"/>
      <c r="AN222" s="73"/>
    </row>
    <row r="223" spans="1:40" s="317" customFormat="1" ht="40.5" customHeight="1">
      <c r="A223" s="323"/>
      <c r="B223" s="323"/>
      <c r="C223" s="342"/>
      <c r="D223" s="341" t="s">
        <v>889</v>
      </c>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18"/>
      <c r="AA223" s="318"/>
      <c r="AB223" s="318"/>
      <c r="AC223" s="318"/>
      <c r="AD223" s="318"/>
      <c r="AE223" s="318"/>
      <c r="AF223" s="318"/>
      <c r="AG223" s="320"/>
      <c r="AH223" s="319"/>
      <c r="AI223" s="319"/>
      <c r="AJ223" s="318"/>
      <c r="AK223" s="318"/>
      <c r="AL223" s="316">
        <v>1</v>
      </c>
      <c r="AM223" s="73"/>
      <c r="AN223" s="73"/>
    </row>
    <row r="224" spans="1:40" s="317" customFormat="1" ht="40.5" customHeight="1">
      <c r="A224" s="323"/>
      <c r="B224" s="340"/>
      <c r="C224" s="323"/>
      <c r="D224" s="323"/>
      <c r="E224" s="323"/>
      <c r="F224" s="323"/>
      <c r="G224" s="323"/>
      <c r="H224" s="323"/>
      <c r="I224" s="323"/>
      <c r="J224" s="323"/>
      <c r="K224" s="323"/>
      <c r="L224" s="323"/>
      <c r="M224" s="323"/>
      <c r="N224" s="323"/>
      <c r="O224" s="329"/>
      <c r="P224" s="329"/>
      <c r="Q224" s="329"/>
      <c r="R224" s="329"/>
      <c r="S224" s="329"/>
      <c r="T224" s="320"/>
      <c r="U224" s="340"/>
      <c r="V224" s="322"/>
      <c r="W224" s="321"/>
      <c r="X224" s="321"/>
      <c r="Y224" s="321"/>
      <c r="Z224" s="318"/>
      <c r="AA224" s="318"/>
      <c r="AB224" s="318"/>
      <c r="AC224" s="318"/>
      <c r="AD224" s="318"/>
      <c r="AE224" s="318"/>
      <c r="AF224" s="318"/>
      <c r="AG224" s="320"/>
      <c r="AH224" s="319"/>
      <c r="AI224" s="319"/>
      <c r="AJ224" s="318"/>
      <c r="AK224" s="318"/>
      <c r="AL224" s="316">
        <v>1</v>
      </c>
      <c r="AM224" s="73"/>
      <c r="AN224" s="73"/>
    </row>
    <row r="225" spans="1:40" s="317" customFormat="1" ht="40.5" customHeight="1">
      <c r="A225" s="323"/>
      <c r="B225" s="326"/>
      <c r="C225" s="339" t="s">
        <v>888</v>
      </c>
      <c r="D225" s="335"/>
      <c r="E225" s="320"/>
      <c r="F225" s="338" t="s">
        <v>887</v>
      </c>
      <c r="G225" s="337"/>
      <c r="H225" s="337"/>
      <c r="I225" s="337"/>
      <c r="J225" s="337"/>
      <c r="K225" s="337"/>
      <c r="L225" s="329"/>
      <c r="M225" s="329"/>
      <c r="N225" s="329"/>
      <c r="O225" s="329"/>
      <c r="P225" s="320"/>
      <c r="Q225" s="320"/>
      <c r="R225" s="329"/>
      <c r="S225" s="329"/>
      <c r="T225" s="320"/>
      <c r="U225" s="320"/>
      <c r="V225" s="322"/>
      <c r="W225" s="321"/>
      <c r="X225" s="321"/>
      <c r="Y225" s="321"/>
      <c r="Z225" s="318"/>
      <c r="AA225" s="318"/>
      <c r="AB225" s="318"/>
      <c r="AC225" s="318"/>
      <c r="AD225" s="318"/>
      <c r="AE225" s="318"/>
      <c r="AF225" s="318"/>
      <c r="AG225" s="320"/>
      <c r="AH225" s="319"/>
      <c r="AI225" s="319"/>
      <c r="AJ225" s="318"/>
      <c r="AK225" s="318"/>
      <c r="AL225" s="316">
        <v>1</v>
      </c>
      <c r="AM225" s="73"/>
      <c r="AN225" s="73"/>
    </row>
    <row r="226" spans="1:40" s="317" customFormat="1" ht="40.5" customHeight="1">
      <c r="A226" s="323"/>
      <c r="B226" s="326"/>
      <c r="C226" s="336">
        <v>3</v>
      </c>
      <c r="D226" s="335"/>
      <c r="E226" s="323"/>
      <c r="F226" s="323"/>
      <c r="G226" s="323"/>
      <c r="H226" s="329"/>
      <c r="I226" s="329"/>
      <c r="J226" s="329"/>
      <c r="K226" s="329"/>
      <c r="L226" s="329"/>
      <c r="M226" s="329"/>
      <c r="N226" s="329"/>
      <c r="O226" s="329"/>
      <c r="P226" s="329"/>
      <c r="Q226" s="329"/>
      <c r="R226" s="329"/>
      <c r="S226" s="329"/>
      <c r="T226" s="320"/>
      <c r="U226" s="320"/>
      <c r="V226" s="322"/>
      <c r="W226" s="321"/>
      <c r="X226" s="321"/>
      <c r="Y226" s="321"/>
      <c r="Z226" s="318"/>
      <c r="AA226" s="318"/>
      <c r="AB226" s="318"/>
      <c r="AC226" s="318"/>
      <c r="AD226" s="318"/>
      <c r="AE226" s="318"/>
      <c r="AF226" s="318"/>
      <c r="AG226" s="320"/>
      <c r="AH226" s="319"/>
      <c r="AI226" s="319"/>
      <c r="AJ226" s="318"/>
      <c r="AK226" s="318"/>
      <c r="AL226" s="316">
        <v>1</v>
      </c>
      <c r="AM226" s="73"/>
      <c r="AN226" s="73"/>
    </row>
    <row r="227" spans="1:40" s="317" customFormat="1" ht="40.5" customHeight="1">
      <c r="A227" s="323"/>
      <c r="B227" s="326"/>
      <c r="C227" s="323"/>
      <c r="D227" s="323"/>
      <c r="E227" s="323"/>
      <c r="F227" s="323"/>
      <c r="G227" s="323"/>
      <c r="H227" s="334" t="s">
        <v>886</v>
      </c>
      <c r="I227" s="333"/>
      <c r="J227" s="333"/>
      <c r="K227" s="323"/>
      <c r="L227" s="323"/>
      <c r="M227" s="323"/>
      <c r="N227" s="323"/>
      <c r="O227" s="329"/>
      <c r="P227" s="329"/>
      <c r="Q227" s="328" t="s">
        <v>885</v>
      </c>
      <c r="R227" s="327" t="s">
        <v>884</v>
      </c>
      <c r="S227" s="332" t="s">
        <v>883</v>
      </c>
      <c r="T227" s="320"/>
      <c r="U227" s="320"/>
      <c r="V227" s="322"/>
      <c r="W227" s="321"/>
      <c r="X227" s="321"/>
      <c r="Y227" s="321"/>
      <c r="Z227" s="318"/>
      <c r="AA227" s="318"/>
      <c r="AB227" s="318"/>
      <c r="AC227" s="318"/>
      <c r="AD227" s="318"/>
      <c r="AE227" s="318"/>
      <c r="AF227" s="318"/>
      <c r="AG227" s="320"/>
      <c r="AH227" s="319"/>
      <c r="AI227" s="319"/>
      <c r="AJ227" s="318"/>
      <c r="AK227" s="318"/>
      <c r="AL227" s="316">
        <v>1</v>
      </c>
      <c r="AM227" s="73"/>
      <c r="AN227" s="73"/>
    </row>
    <row r="228" spans="1:40" s="317" customFormat="1" ht="40.5" customHeight="1">
      <c r="A228" s="323"/>
      <c r="B228" s="326"/>
      <c r="C228" s="324" t="s">
        <v>882</v>
      </c>
      <c r="D228" s="323"/>
      <c r="E228" s="331"/>
      <c r="F228" s="323"/>
      <c r="G228" s="323"/>
      <c r="H228" s="330" t="s">
        <v>881</v>
      </c>
      <c r="I228" s="330" t="s">
        <v>880</v>
      </c>
      <c r="J228" s="330" t="s">
        <v>879</v>
      </c>
      <c r="K228" s="321" t="s">
        <v>878</v>
      </c>
      <c r="L228" s="321"/>
      <c r="M228" s="321"/>
      <c r="N228" s="321"/>
      <c r="O228" s="320"/>
      <c r="P228" s="320"/>
      <c r="Q228" s="324" t="s">
        <v>877</v>
      </c>
      <c r="R228" s="320"/>
      <c r="S228" s="320"/>
      <c r="T228" s="320"/>
      <c r="U228" s="320"/>
      <c r="V228" s="322"/>
      <c r="W228" s="321"/>
      <c r="X228" s="321"/>
      <c r="Y228" s="321"/>
      <c r="Z228" s="320"/>
      <c r="AA228" s="320"/>
      <c r="AB228" s="320"/>
      <c r="AC228" s="320"/>
      <c r="AD228" s="320"/>
      <c r="AE228" s="320"/>
      <c r="AF228" s="320"/>
      <c r="AG228" s="320"/>
      <c r="AH228" s="319"/>
      <c r="AI228" s="319"/>
      <c r="AJ228" s="318"/>
      <c r="AK228" s="318"/>
      <c r="AL228" s="316">
        <v>1</v>
      </c>
      <c r="AM228" s="73"/>
      <c r="AN228" s="73"/>
    </row>
    <row r="229" spans="1:40" s="317" customFormat="1" ht="40.5" customHeight="1">
      <c r="A229" s="323"/>
      <c r="B229" s="326"/>
      <c r="C229" s="324" t="s">
        <v>876</v>
      </c>
      <c r="D229" s="323"/>
      <c r="E229" s="331"/>
      <c r="F229" s="323"/>
      <c r="G229" s="323"/>
      <c r="H229" s="330" t="s">
        <v>875</v>
      </c>
      <c r="I229" s="330" t="s">
        <v>874</v>
      </c>
      <c r="J229" s="330" t="s">
        <v>873</v>
      </c>
      <c r="K229" s="321" t="s">
        <v>872</v>
      </c>
      <c r="L229" s="321"/>
      <c r="M229" s="321"/>
      <c r="N229" s="321"/>
      <c r="O229" s="329"/>
      <c r="P229" s="329"/>
      <c r="Q229" s="328" t="s">
        <v>871</v>
      </c>
      <c r="R229" s="327" t="s">
        <v>870</v>
      </c>
      <c r="S229" s="327" t="s">
        <v>869</v>
      </c>
      <c r="T229" s="320"/>
      <c r="U229" s="320"/>
      <c r="V229" s="322"/>
      <c r="W229" s="321"/>
      <c r="X229" s="321"/>
      <c r="Y229" s="321"/>
      <c r="Z229" s="321"/>
      <c r="AA229" s="321"/>
      <c r="AB229" s="321"/>
      <c r="AC229" s="321"/>
      <c r="AD229" s="321"/>
      <c r="AE229" s="321"/>
      <c r="AF229" s="320"/>
      <c r="AG229" s="320"/>
      <c r="AH229" s="319"/>
      <c r="AI229" s="319"/>
      <c r="AJ229" s="318"/>
      <c r="AK229" s="318"/>
      <c r="AL229" s="316">
        <v>1</v>
      </c>
      <c r="AM229" s="73"/>
      <c r="AN229" s="73"/>
    </row>
    <row r="230" spans="1:40" s="317" customFormat="1" ht="40.5" customHeight="1">
      <c r="A230" s="323"/>
      <c r="B230" s="326"/>
      <c r="C230" s="324"/>
      <c r="D230" s="323"/>
      <c r="E230" s="324"/>
      <c r="F230" s="325"/>
      <c r="G230" s="324"/>
      <c r="H230" s="324"/>
      <c r="I230" s="323"/>
      <c r="J230" s="323"/>
      <c r="K230" s="323"/>
      <c r="L230" s="323"/>
      <c r="M230" s="323"/>
      <c r="N230" s="323"/>
      <c r="O230" s="323"/>
      <c r="P230" s="323"/>
      <c r="Q230" s="323"/>
      <c r="R230" s="323"/>
      <c r="S230" s="320"/>
      <c r="T230" s="320"/>
      <c r="U230" s="320"/>
      <c r="V230" s="322"/>
      <c r="W230" s="321"/>
      <c r="X230" s="321"/>
      <c r="Y230" s="321"/>
      <c r="Z230" s="321"/>
      <c r="AA230" s="321"/>
      <c r="AB230" s="321"/>
      <c r="AC230" s="321"/>
      <c r="AD230" s="321"/>
      <c r="AE230" s="321"/>
      <c r="AF230" s="320"/>
      <c r="AG230" s="320"/>
      <c r="AH230" s="319"/>
      <c r="AI230" s="319"/>
      <c r="AJ230" s="318"/>
      <c r="AK230" s="318"/>
      <c r="AL230" s="316">
        <v>1</v>
      </c>
      <c r="AM230" s="73"/>
      <c r="AN230" s="73"/>
    </row>
    <row r="231" spans="1:40">
      <c r="AL231" s="7" t="s">
        <v>0</v>
      </c>
      <c r="AM231" s="1"/>
      <c r="AN231" s="1"/>
    </row>
    <row r="232" spans="1:40">
      <c r="A232" s="316">
        <v>1</v>
      </c>
      <c r="B232" s="316">
        <v>1</v>
      </c>
      <c r="C232" s="316">
        <v>1</v>
      </c>
      <c r="D232" s="316">
        <v>1</v>
      </c>
      <c r="E232" s="316">
        <v>1</v>
      </c>
      <c r="F232" s="316">
        <v>1</v>
      </c>
      <c r="G232" s="316">
        <v>1</v>
      </c>
      <c r="H232" s="316">
        <v>1</v>
      </c>
      <c r="I232" s="316">
        <v>1</v>
      </c>
      <c r="J232" s="316">
        <v>1</v>
      </c>
      <c r="K232" s="316">
        <v>1</v>
      </c>
      <c r="L232" s="316">
        <v>1</v>
      </c>
      <c r="M232" s="316">
        <v>1</v>
      </c>
      <c r="N232" s="316">
        <v>1</v>
      </c>
      <c r="O232" s="316">
        <v>1</v>
      </c>
      <c r="P232" s="316">
        <v>1</v>
      </c>
      <c r="Q232" s="316">
        <v>1</v>
      </c>
      <c r="R232" s="316">
        <v>1</v>
      </c>
      <c r="S232" s="316">
        <v>1</v>
      </c>
      <c r="T232" s="316">
        <v>1</v>
      </c>
      <c r="U232" s="316">
        <v>1</v>
      </c>
      <c r="V232" s="316">
        <v>1</v>
      </c>
      <c r="W232" s="316">
        <v>1</v>
      </c>
      <c r="X232" s="316">
        <v>1</v>
      </c>
      <c r="Y232" s="316">
        <v>1</v>
      </c>
      <c r="Z232" s="316">
        <v>1</v>
      </c>
      <c r="AA232" s="316">
        <v>1</v>
      </c>
      <c r="AB232" s="316">
        <v>1</v>
      </c>
      <c r="AC232" s="316">
        <v>1</v>
      </c>
      <c r="AD232" s="316">
        <v>1</v>
      </c>
      <c r="AE232" s="316">
        <v>1</v>
      </c>
      <c r="AF232" s="316">
        <v>1</v>
      </c>
      <c r="AG232" s="316">
        <v>1</v>
      </c>
      <c r="AH232" s="316">
        <v>1</v>
      </c>
      <c r="AI232" s="316">
        <v>1</v>
      </c>
      <c r="AJ232" s="316">
        <v>1</v>
      </c>
      <c r="AK232" s="316">
        <v>1</v>
      </c>
      <c r="AL232" s="5" t="str">
        <f>ADDRESS(ROW(),COLUMN(),4)</f>
        <v>AL232</v>
      </c>
      <c r="AM232" s="4"/>
      <c r="AN232" s="3" t="str">
        <f>ADDRESS(ROW(),COLUMN(),4)</f>
        <v>AN232</v>
      </c>
    </row>
  </sheetData>
  <mergeCells count="10">
    <mergeCell ref="B56:B57"/>
    <mergeCell ref="X2:AC3"/>
    <mergeCell ref="D161:J161"/>
    <mergeCell ref="D168:K169"/>
    <mergeCell ref="C172:D172"/>
    <mergeCell ref="P96:T96"/>
    <mergeCell ref="R97:S97"/>
    <mergeCell ref="P98:P99"/>
    <mergeCell ref="R98:S98"/>
    <mergeCell ref="M105:M110"/>
  </mergeCells>
  <hyperlinks>
    <hyperlink ref="D135" r:id="rId1" display="https://www.extensis.com/fr-fr/blog/les-10-polices-alternatives-%C3%A0-helvetica" xr:uid="{383364E6-FB13-4F64-9006-01B0115C8C5E}"/>
    <hyperlink ref="D143" r:id="rId2" display="https://fr.wikipedia.org/wiki/Calibri" xr:uid="{E9CBDB70-DDF8-413D-84C5-9547C3E36557}"/>
    <hyperlink ref="D144" r:id="rId3" display="https://kulturegeek.fr/news-224456/microsoft-police-voudriez-remplacer-calibri" xr:uid="{81FD5AA6-579A-48E5-BDA3-57A601B55D31}"/>
    <hyperlink ref="D129" r:id="rId4" display="https://fr.wikipedia.org/wiki/Helvetica" xr:uid="{AB524937-6027-42CA-9AF6-F688CE481C05}"/>
    <hyperlink ref="D150" r:id="rId5" display="https://laruche.wizbii.com/17703-meilleure-police-ecriture-cv" xr:uid="{504A11ED-24C6-41B6-9A09-1EEF55579C3A}"/>
    <hyperlink ref="D151" r:id="rId6" display="https://laruche.wizbii.com/17703-meilleure-police-ecriture-cv" xr:uid="{5A3ED59D-5A86-421C-8E46-0202C843AAD8}"/>
    <hyperlink ref="D152" r:id="rId7" display="https://www.google.com/search?client=firefox-b-d&amp;cs=1&amp;sxsrf=AJOqlzWtAThXL_uLX0Izw5bcGDDqWJW1UA:1673858052794&amp;q=Quelle+est+la+police+d%27%C3%A9criture+la+plus+classe+%3F&amp;sa=X&amp;ved=2ahUKEwjYj4iV18v8AhXtTaQEHYpNBZ0Qzmd6BAgBEAU" xr:uid="{82D98777-9774-4A77-AC56-A0FD7CBA230A}"/>
    <hyperlink ref="D134" r:id="rId8" xr:uid="{39462981-E2FA-4264-A727-7D98E588A8D5}"/>
    <hyperlink ref="C114" r:id="rId9" xr:uid="{F93C765F-B4AA-4F63-ABC4-D1E564DA06CB}"/>
    <hyperlink ref="V216" r:id="rId10" xr:uid="{20071F18-0B57-4978-A7C1-4D702F8A7D87}"/>
    <hyperlink ref="U106" r:id="rId11" xr:uid="{A04FB2B4-1120-487A-9515-A579A63012E1}"/>
    <hyperlink ref="B86" r:id="rId12" xr:uid="{BE863D11-456D-4D76-A026-A7E1DB23C5B0}"/>
    <hyperlink ref="B92" r:id="rId13" xr:uid="{6634D9CE-DF76-4544-B5BE-21DD86435044}"/>
    <hyperlink ref="B95" r:id="rId14" xr:uid="{2D7D8D8A-453B-4284-93B4-51667A799F29}"/>
    <hyperlink ref="B96" r:id="rId15" xr:uid="{A611B305-DF2D-4B4B-AF9A-C7552F75F3AC}"/>
    <hyperlink ref="B98" r:id="rId16" xr:uid="{AF3F8BB1-4F07-4091-98D9-A60F9BF99DBF}"/>
    <hyperlink ref="P90" r:id="rId17" xr:uid="{C9E2C3DB-A258-41F4-B485-F865E31555CF}"/>
    <hyperlink ref="V195" r:id="rId18" xr:uid="{68DA2897-2C0D-4AF3-A74F-EDDF0DFC143F}"/>
    <hyperlink ref="G23" r:id="rId19" xr:uid="{69D4D177-DC49-411F-B469-40E64E2C6F90}"/>
    <hyperlink ref="V220" r:id="rId20" xr:uid="{838B0E95-A2E9-45E7-B6A8-FC07299CD201}"/>
    <hyperlink ref="G25" r:id="rId21" xr:uid="{43594A6D-A74E-4EDC-86A4-07F3DB7CA573}"/>
  </hyperlinks>
  <pageMargins left="0.7" right="0.7" top="0.75" bottom="0.75" header="0.3" footer="0.3"/>
  <pageSetup paperSize="9" orientation="portrait" r:id="rId22"/>
  <drawing r:id="rId2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46DE9-3F46-4B0C-A7A9-6718CC8DFDE1}">
  <dimension ref="A1:BN374"/>
  <sheetViews>
    <sheetView showZeros="0" zoomScale="75" zoomScaleNormal="75" workbookViewId="0">
      <selection activeCell="A61" sqref="A61"/>
    </sheetView>
  </sheetViews>
  <sheetFormatPr baseColWidth="10" defaultRowHeight="15"/>
  <cols>
    <col min="1" max="1" width="25.7109375" style="715" customWidth="1"/>
    <col min="2" max="2" width="3.7109375" style="715" customWidth="1"/>
    <col min="3" max="3" width="11.85546875" customWidth="1"/>
    <col min="4" max="7" width="3.7109375" style="715" customWidth="1"/>
    <col min="8" max="9" width="12.7109375" style="715" customWidth="1"/>
    <col min="10" max="10" width="3.7109375" style="715" customWidth="1"/>
    <col min="11" max="11" width="12.7109375" style="715" customWidth="1"/>
    <col min="12" max="12" width="10.7109375" style="715" customWidth="1"/>
    <col min="13" max="13" width="13.7109375" style="715" customWidth="1"/>
    <col min="14" max="14" width="40.7109375" style="715" customWidth="1"/>
    <col min="15" max="15" width="3.140625" style="715" customWidth="1"/>
    <col min="16" max="19" width="3.7109375" style="715" customWidth="1"/>
    <col min="20" max="21" width="12.7109375" style="715" customWidth="1"/>
    <col min="22" max="22" width="3.7109375" style="715" customWidth="1"/>
    <col min="23" max="23" width="12.7109375" style="715" customWidth="1"/>
    <col min="24" max="24" width="10.5703125" style="715" customWidth="1"/>
    <col min="25" max="25" width="13.42578125" style="715" customWidth="1"/>
    <col min="26" max="26" width="40.7109375" style="715" customWidth="1"/>
    <col min="27" max="29" width="10.7109375" style="715" customWidth="1"/>
    <col min="30" max="33" width="3.7109375" style="700" customWidth="1"/>
    <col min="34" max="35" width="12.7109375" style="700" customWidth="1"/>
    <col min="36" max="36" width="3.7109375" style="700" customWidth="1"/>
    <col min="37" max="37" width="12.7109375" style="700" customWidth="1"/>
    <col min="38" max="38" width="10.7109375" customWidth="1"/>
    <col min="39" max="39" width="13.7109375" style="715" customWidth="1"/>
    <col min="40" max="40" width="40.7109375" style="715" customWidth="1"/>
    <col min="41" max="41" width="11.7109375" style="700" customWidth="1"/>
    <col min="42" max="42" width="7" style="715" customWidth="1"/>
    <col min="43" max="43" width="13.85546875" customWidth="1"/>
    <col min="44" max="44" width="11.7109375" customWidth="1"/>
    <col min="45" max="45" width="24.140625" customWidth="1"/>
    <col min="46" max="46" width="6.85546875" style="715" customWidth="1"/>
    <col min="47" max="47" width="5.7109375" style="2" customWidth="1"/>
    <col min="48" max="52" width="11.7109375" style="2" customWidth="1"/>
    <col min="53" max="53" width="3.7109375" style="715" customWidth="1"/>
    <col min="54" max="54" width="42.28515625" style="715" customWidth="1"/>
    <col min="55" max="55" width="4.42578125" style="715" customWidth="1"/>
    <col min="56" max="56" width="19.7109375" customWidth="1"/>
    <col min="57" max="57" width="18.7109375" customWidth="1"/>
    <col min="58" max="58" width="10.7109375" customWidth="1"/>
    <col min="59" max="59" width="16.7109375" customWidth="1"/>
    <col min="60" max="60" width="17" bestFit="1" customWidth="1"/>
    <col min="61" max="61" width="11.7109375" customWidth="1"/>
    <col min="62" max="62" width="41" customWidth="1"/>
    <col min="63" max="63" width="11.42578125" style="715"/>
    <col min="64" max="64" width="8.7109375" style="2" customWidth="1"/>
    <col min="65" max="65" width="11.42578125" style="73"/>
    <col min="66" max="66" width="43.5703125" style="73" customWidth="1"/>
    <col min="67" max="16384" width="11.42578125" style="715"/>
  </cols>
  <sheetData>
    <row r="1" spans="1:66" ht="15" customHeight="1" thickTop="1">
      <c r="A1" s="5" t="str">
        <f>ADDRESS(ROW(),COLUMN(),4)</f>
        <v>A1</v>
      </c>
      <c r="B1" s="98" t="str">
        <f t="shared" ref="B1:AO1" si="0">SUBSTITUTE(ADDRESS(1,COLUMN(),4),"1","")</f>
        <v>B</v>
      </c>
      <c r="C1" s="98" t="str">
        <f t="shared" si="0"/>
        <v>C</v>
      </c>
      <c r="D1" s="98" t="str">
        <f t="shared" si="0"/>
        <v>D</v>
      </c>
      <c r="E1" s="98" t="str">
        <f t="shared" si="0"/>
        <v>E</v>
      </c>
      <c r="F1" s="98" t="str">
        <f t="shared" si="0"/>
        <v>F</v>
      </c>
      <c r="G1" s="98" t="str">
        <f t="shared" si="0"/>
        <v>G</v>
      </c>
      <c r="H1" s="98" t="str">
        <f t="shared" si="0"/>
        <v>H</v>
      </c>
      <c r="I1" s="98" t="str">
        <f t="shared" si="0"/>
        <v>I</v>
      </c>
      <c r="J1" s="98" t="str">
        <f t="shared" si="0"/>
        <v>J</v>
      </c>
      <c r="K1" s="98" t="str">
        <f t="shared" si="0"/>
        <v>K</v>
      </c>
      <c r="L1" s="98" t="str">
        <f t="shared" si="0"/>
        <v>L</v>
      </c>
      <c r="M1" s="98" t="str">
        <f t="shared" si="0"/>
        <v>M</v>
      </c>
      <c r="N1" s="98" t="str">
        <f t="shared" si="0"/>
        <v>N</v>
      </c>
      <c r="O1" s="98" t="str">
        <f t="shared" si="0"/>
        <v>O</v>
      </c>
      <c r="P1" s="98" t="str">
        <f t="shared" si="0"/>
        <v>P</v>
      </c>
      <c r="Q1" s="98" t="str">
        <f t="shared" si="0"/>
        <v>Q</v>
      </c>
      <c r="R1" s="98" t="str">
        <f t="shared" si="0"/>
        <v>R</v>
      </c>
      <c r="S1" s="98" t="str">
        <f t="shared" si="0"/>
        <v>S</v>
      </c>
      <c r="T1" s="98" t="str">
        <f t="shared" si="0"/>
        <v>T</v>
      </c>
      <c r="U1" s="98" t="str">
        <f t="shared" si="0"/>
        <v>U</v>
      </c>
      <c r="V1" s="98" t="str">
        <f t="shared" si="0"/>
        <v>V</v>
      </c>
      <c r="W1" s="98" t="str">
        <f t="shared" si="0"/>
        <v>W</v>
      </c>
      <c r="X1" s="98" t="str">
        <f t="shared" si="0"/>
        <v>X</v>
      </c>
      <c r="Y1" s="98" t="str">
        <f t="shared" si="0"/>
        <v>Y</v>
      </c>
      <c r="Z1" s="98" t="str">
        <f t="shared" si="0"/>
        <v>Z</v>
      </c>
      <c r="AA1" s="98" t="str">
        <f t="shared" si="0"/>
        <v>AA</v>
      </c>
      <c r="AB1" s="98" t="str">
        <f t="shared" si="0"/>
        <v>AB</v>
      </c>
      <c r="AC1" s="98" t="str">
        <f t="shared" si="0"/>
        <v>AC</v>
      </c>
      <c r="AD1" s="98" t="str">
        <f t="shared" si="0"/>
        <v>AD</v>
      </c>
      <c r="AE1" s="98" t="str">
        <f t="shared" si="0"/>
        <v>AE</v>
      </c>
      <c r="AF1" s="98" t="str">
        <f t="shared" si="0"/>
        <v>AF</v>
      </c>
      <c r="AG1" s="98" t="str">
        <f t="shared" si="0"/>
        <v>AG</v>
      </c>
      <c r="AH1" s="98" t="str">
        <f t="shared" si="0"/>
        <v>AH</v>
      </c>
      <c r="AI1" s="98" t="str">
        <f t="shared" si="0"/>
        <v>AI</v>
      </c>
      <c r="AJ1" s="98" t="str">
        <f t="shared" si="0"/>
        <v>AJ</v>
      </c>
      <c r="AK1" s="98" t="str">
        <f t="shared" si="0"/>
        <v>AK</v>
      </c>
      <c r="AL1" s="98" t="str">
        <f t="shared" si="0"/>
        <v>AL</v>
      </c>
      <c r="AM1" s="98" t="str">
        <f t="shared" si="0"/>
        <v>AM</v>
      </c>
      <c r="AN1" s="98" t="str">
        <f t="shared" si="0"/>
        <v>AN</v>
      </c>
      <c r="AO1" s="98" t="str">
        <f t="shared" si="0"/>
        <v>AO</v>
      </c>
      <c r="AQ1" s="718" t="str">
        <f>SUBSTITUTE(ADDRESS(1,COLUMN(),4),"1","")</f>
        <v>AQ</v>
      </c>
      <c r="AR1" s="718" t="str">
        <f>SUBSTITUTE(ADDRESS(1,COLUMN(),4),"1","")</f>
        <v>AR</v>
      </c>
      <c r="AS1" s="718" t="str">
        <f>SUBSTITUTE(ADDRESS(1,COLUMN(),4),"1","")</f>
        <v>AS</v>
      </c>
      <c r="AU1" s="718" t="str">
        <f t="shared" ref="AU1:AZ1" si="1">SUBSTITUTE(ADDRESS(1,COLUMN(),4),"1","")</f>
        <v>AU</v>
      </c>
      <c r="AV1" s="718" t="str">
        <f t="shared" si="1"/>
        <v>AV</v>
      </c>
      <c r="AW1" s="718" t="str">
        <f t="shared" si="1"/>
        <v>AW</v>
      </c>
      <c r="AX1" s="718" t="str">
        <f t="shared" si="1"/>
        <v>AX</v>
      </c>
      <c r="AY1" s="718" t="str">
        <f t="shared" si="1"/>
        <v>AY</v>
      </c>
      <c r="AZ1" s="718" t="str">
        <f t="shared" si="1"/>
        <v>AZ</v>
      </c>
      <c r="BB1" s="718" t="str">
        <f t="shared" ref="BB1" si="2">SUBSTITUTE(ADDRESS(1,COLUMN(),4),"1","")</f>
        <v>BB</v>
      </c>
      <c r="BD1" s="718" t="str">
        <f t="shared" ref="BD1:BJ1" si="3">SUBSTITUTE(ADDRESS(1,COLUMN(),4),"1","")</f>
        <v>BD</v>
      </c>
      <c r="BE1" s="718" t="str">
        <f t="shared" si="3"/>
        <v>BE</v>
      </c>
      <c r="BF1" s="718" t="str">
        <f t="shared" si="3"/>
        <v>BF</v>
      </c>
      <c r="BG1" s="718" t="str">
        <f t="shared" si="3"/>
        <v>BG</v>
      </c>
      <c r="BH1" s="718" t="str">
        <f t="shared" si="3"/>
        <v>BH</v>
      </c>
      <c r="BI1" s="718" t="str">
        <f t="shared" si="3"/>
        <v>BI</v>
      </c>
      <c r="BJ1" s="718" t="str">
        <f t="shared" si="3"/>
        <v>BJ</v>
      </c>
      <c r="BL1" s="6">
        <v>1</v>
      </c>
      <c r="BM1" s="718" t="str">
        <f>SUBSTITUTE(ADDRESS(1,COLUMN(),4),"1","")</f>
        <v>BM</v>
      </c>
      <c r="BN1" s="719" t="str">
        <f>SUBSTITUTE(ADDRESS(1,COLUMN(),4),"1","")</f>
        <v>BN</v>
      </c>
    </row>
    <row r="2" spans="1:66" ht="23.25" customHeight="1" thickBot="1">
      <c r="B2" s="1159">
        <f t="shared" ref="B2:AO2" ca="1" si="4">CELL("largeur",B2)</f>
        <v>3</v>
      </c>
      <c r="C2" s="1159">
        <f t="shared" ca="1" si="4"/>
        <v>11</v>
      </c>
      <c r="D2" s="1159">
        <f t="shared" ca="1" si="4"/>
        <v>3</v>
      </c>
      <c r="E2" s="1159">
        <f t="shared" ca="1" si="4"/>
        <v>3</v>
      </c>
      <c r="F2" s="1159">
        <f t="shared" ca="1" si="4"/>
        <v>3</v>
      </c>
      <c r="G2" s="1159">
        <f t="shared" ca="1" si="4"/>
        <v>3</v>
      </c>
      <c r="H2" s="1159">
        <f t="shared" ca="1" si="4"/>
        <v>12</v>
      </c>
      <c r="I2" s="1159">
        <f t="shared" ca="1" si="4"/>
        <v>12</v>
      </c>
      <c r="J2" s="1159">
        <f t="shared" ca="1" si="4"/>
        <v>3</v>
      </c>
      <c r="K2" s="1159">
        <f t="shared" ca="1" si="4"/>
        <v>12</v>
      </c>
      <c r="L2" s="1159">
        <f t="shared" ca="1" si="4"/>
        <v>10</v>
      </c>
      <c r="M2" s="1159">
        <f t="shared" ca="1" si="4"/>
        <v>13</v>
      </c>
      <c r="N2" s="1159">
        <f t="shared" ca="1" si="4"/>
        <v>40</v>
      </c>
      <c r="O2" s="1159">
        <f t="shared" ca="1" si="4"/>
        <v>2</v>
      </c>
      <c r="P2" s="1159">
        <f t="shared" ca="1" si="4"/>
        <v>3</v>
      </c>
      <c r="Q2" s="1159">
        <f t="shared" ca="1" si="4"/>
        <v>3</v>
      </c>
      <c r="R2" s="1159">
        <f t="shared" ca="1" si="4"/>
        <v>3</v>
      </c>
      <c r="S2" s="1159">
        <f t="shared" ca="1" si="4"/>
        <v>3</v>
      </c>
      <c r="T2" s="1159">
        <f t="shared" ca="1" si="4"/>
        <v>12</v>
      </c>
      <c r="U2" s="1159">
        <f t="shared" ca="1" si="4"/>
        <v>12</v>
      </c>
      <c r="V2" s="1159">
        <f t="shared" ca="1" si="4"/>
        <v>3</v>
      </c>
      <c r="W2" s="1159">
        <f t="shared" ca="1" si="4"/>
        <v>12</v>
      </c>
      <c r="X2" s="1159">
        <f t="shared" ca="1" si="4"/>
        <v>10</v>
      </c>
      <c r="Y2" s="1159">
        <f t="shared" ca="1" si="4"/>
        <v>13</v>
      </c>
      <c r="Z2" s="1159">
        <f t="shared" ca="1" si="4"/>
        <v>40</v>
      </c>
      <c r="AA2" s="1159">
        <f t="shared" ca="1" si="4"/>
        <v>10</v>
      </c>
      <c r="AB2" s="1159">
        <f t="shared" ca="1" si="4"/>
        <v>10</v>
      </c>
      <c r="AC2" s="1159">
        <f t="shared" ca="1" si="4"/>
        <v>10</v>
      </c>
      <c r="AD2" s="1159">
        <f t="shared" ca="1" si="4"/>
        <v>3</v>
      </c>
      <c r="AE2" s="1159">
        <f t="shared" ca="1" si="4"/>
        <v>3</v>
      </c>
      <c r="AF2" s="1159">
        <f t="shared" ca="1" si="4"/>
        <v>3</v>
      </c>
      <c r="AG2" s="1159">
        <f t="shared" ca="1" si="4"/>
        <v>3</v>
      </c>
      <c r="AH2" s="1159">
        <f t="shared" ca="1" si="4"/>
        <v>12</v>
      </c>
      <c r="AI2" s="1159">
        <f t="shared" ca="1" si="4"/>
        <v>12</v>
      </c>
      <c r="AJ2" s="1159">
        <f t="shared" ca="1" si="4"/>
        <v>3</v>
      </c>
      <c r="AK2" s="1159">
        <f t="shared" ca="1" si="4"/>
        <v>12</v>
      </c>
      <c r="AL2" s="1159">
        <f t="shared" ca="1" si="4"/>
        <v>10</v>
      </c>
      <c r="AM2" s="1159">
        <f t="shared" ca="1" si="4"/>
        <v>13</v>
      </c>
      <c r="AN2" s="1159">
        <f t="shared" ca="1" si="4"/>
        <v>40</v>
      </c>
      <c r="AO2" s="1159">
        <f t="shared" ca="1" si="4"/>
        <v>11</v>
      </c>
      <c r="AQ2" s="9">
        <f ca="1">CELL("largeur",AQ2)</f>
        <v>13</v>
      </c>
      <c r="AR2" s="9">
        <f ca="1">CELL("largeur",AR2)</f>
        <v>11</v>
      </c>
      <c r="AS2" s="9">
        <f ca="1">CELL("largeur",AS2)</f>
        <v>23</v>
      </c>
      <c r="AU2" s="9">
        <f t="shared" ref="AU2:AZ2" ca="1" si="5">CELL("largeur",AU2)</f>
        <v>5</v>
      </c>
      <c r="AV2" s="9">
        <f t="shared" ca="1" si="5"/>
        <v>11</v>
      </c>
      <c r="AW2" s="9">
        <f t="shared" ca="1" si="5"/>
        <v>11</v>
      </c>
      <c r="AX2" s="9">
        <f t="shared" ca="1" si="5"/>
        <v>11</v>
      </c>
      <c r="AY2" s="9">
        <f t="shared" ca="1" si="5"/>
        <v>11</v>
      </c>
      <c r="AZ2" s="9">
        <f t="shared" ca="1" si="5"/>
        <v>11</v>
      </c>
      <c r="BB2" s="9">
        <f t="shared" ref="BB2" ca="1" si="6">CELL("largeur",BB2)</f>
        <v>42</v>
      </c>
      <c r="BD2" s="9">
        <f t="shared" ref="BD2:BJ2" ca="1" si="7">CELL("largeur",BD2)</f>
        <v>19</v>
      </c>
      <c r="BE2" s="9">
        <f t="shared" ca="1" si="7"/>
        <v>18</v>
      </c>
      <c r="BF2" s="9">
        <f t="shared" ca="1" si="7"/>
        <v>10</v>
      </c>
      <c r="BG2" s="9">
        <f t="shared" ca="1" si="7"/>
        <v>16</v>
      </c>
      <c r="BH2" s="9">
        <f t="shared" ca="1" si="7"/>
        <v>16</v>
      </c>
      <c r="BI2" s="9">
        <f t="shared" ca="1" si="7"/>
        <v>11</v>
      </c>
      <c r="BJ2" s="9">
        <f t="shared" ca="1" si="7"/>
        <v>40</v>
      </c>
      <c r="BL2" s="6">
        <v>1</v>
      </c>
      <c r="BM2" s="93"/>
      <c r="BN2" s="93" t="s">
        <v>239</v>
      </c>
    </row>
    <row r="3" spans="1:66" ht="23.25" customHeight="1">
      <c r="A3" s="3562" t="s">
        <v>1</v>
      </c>
      <c r="B3" s="4840" t="s">
        <v>2431</v>
      </c>
      <c r="C3" s="4840"/>
      <c r="D3" s="4840"/>
      <c r="E3" s="4840"/>
      <c r="F3" s="4840"/>
      <c r="G3" s="4840"/>
      <c r="H3" s="4840"/>
      <c r="I3" s="4840"/>
      <c r="J3" s="4840"/>
      <c r="K3" s="4840"/>
      <c r="L3" s="4840"/>
      <c r="M3" s="4840"/>
      <c r="N3" s="4840"/>
      <c r="O3" s="39"/>
      <c r="P3" s="790"/>
      <c r="Q3" s="790"/>
      <c r="R3" s="790"/>
      <c r="S3" s="790"/>
      <c r="T3" s="791"/>
      <c r="U3" s="787"/>
      <c r="V3" s="787"/>
      <c r="W3" s="787"/>
      <c r="X3" s="788"/>
      <c r="Y3" s="788"/>
      <c r="Z3" s="788"/>
      <c r="AA3" s="789"/>
      <c r="AB3" s="789"/>
      <c r="AC3" s="789"/>
      <c r="AD3" s="789"/>
      <c r="AE3" s="789"/>
      <c r="AF3" s="789"/>
      <c r="AG3" s="789"/>
      <c r="AH3" s="789"/>
      <c r="AI3" s="789"/>
      <c r="AJ3" s="789"/>
      <c r="AK3" s="789"/>
      <c r="AL3" s="789"/>
      <c r="AM3" s="789"/>
      <c r="AN3" s="789"/>
      <c r="AO3" s="789"/>
      <c r="AQ3" s="22"/>
      <c r="AR3" s="22"/>
      <c r="AS3" s="22"/>
      <c r="AU3" s="715"/>
      <c r="AV3" s="715"/>
      <c r="AW3" s="715"/>
      <c r="BL3" s="6">
        <v>1</v>
      </c>
      <c r="BM3" s="91">
        <f ca="1">COUNTA(A1:BL374) + COUNTBLANK(A1:BL374)</f>
        <v>24043</v>
      </c>
      <c r="BN3" s="90" t="str">
        <f>"cellules entre"&amp;" " &amp;A1&amp;" et  "&amp;BL374</f>
        <v>cellules entre A1 et  BL374</v>
      </c>
    </row>
    <row r="4" spans="1:66" s="685" customFormat="1" ht="23.25" customHeight="1" thickBot="1">
      <c r="A4" s="3562" t="s">
        <v>1</v>
      </c>
      <c r="B4" s="4841"/>
      <c r="C4" s="4841"/>
      <c r="D4" s="4841"/>
      <c r="E4" s="4841"/>
      <c r="F4" s="4841"/>
      <c r="G4" s="4841"/>
      <c r="H4" s="4841"/>
      <c r="I4" s="4841"/>
      <c r="J4" s="4841"/>
      <c r="K4" s="4841"/>
      <c r="L4" s="4841"/>
      <c r="M4" s="4841"/>
      <c r="N4" s="4841"/>
      <c r="O4" s="721"/>
      <c r="P4" s="715"/>
      <c r="Q4" s="1274" t="s">
        <v>7</v>
      </c>
      <c r="R4" s="1274" t="s">
        <v>2551</v>
      </c>
      <c r="S4" s="1273"/>
      <c r="T4" s="1273"/>
      <c r="U4" s="1273"/>
      <c r="V4" s="1273"/>
      <c r="W4" s="1273"/>
      <c r="X4" s="1273"/>
      <c r="Y4" s="1273"/>
      <c r="Z4" s="1273"/>
      <c r="AA4" s="1274" t="s">
        <v>221</v>
      </c>
      <c r="AB4" s="1282" t="str">
        <f ca="1">AN14</f>
        <v>Aucune colonne masquée</v>
      </c>
      <c r="AC4" s="39"/>
      <c r="AD4" s="39"/>
      <c r="AE4" s="39"/>
      <c r="AH4" s="721"/>
      <c r="AI4" s="793"/>
      <c r="AJ4" s="793" t="str">
        <f ca="1">"Page "&amp;_xlfn.SHEET()&amp;" sur "&amp;_xlfn.SHEETS()</f>
        <v>Page 10 sur 19</v>
      </c>
      <c r="AK4" s="793"/>
      <c r="AL4" s="793"/>
      <c r="AM4" s="793"/>
      <c r="AN4" s="794" t="s">
        <v>1426</v>
      </c>
      <c r="AO4" s="795" t="str">
        <f>BL374</f>
        <v>BL374</v>
      </c>
      <c r="AQ4" s="22"/>
      <c r="AR4" s="22"/>
      <c r="AS4" s="22"/>
      <c r="AU4" s="715"/>
      <c r="AX4" s="2"/>
      <c r="AY4" s="2"/>
      <c r="AZ4" s="2"/>
      <c r="BA4" s="715"/>
      <c r="BB4" s="715"/>
      <c r="BC4" s="715"/>
      <c r="BD4"/>
      <c r="BE4"/>
      <c r="BF4"/>
      <c r="BG4"/>
      <c r="BH4"/>
      <c r="BI4"/>
      <c r="BJ4"/>
      <c r="BL4" s="6">
        <v>1</v>
      </c>
      <c r="BM4" s="91">
        <f ca="1">COUNTA(A1:BL374)</f>
        <v>4477</v>
      </c>
      <c r="BN4" s="90" t="s">
        <v>236</v>
      </c>
    </row>
    <row r="5" spans="1:66" ht="24.75" customHeight="1" thickBot="1">
      <c r="A5" s="3562" t="s">
        <v>1</v>
      </c>
      <c r="B5" s="3860" t="str">
        <f t="shared" ref="B5" si="8">SUBSTITUTE(ADDRESS(1,COLUMN(),4),"1","")</f>
        <v>B</v>
      </c>
      <c r="C5" s="3579"/>
      <c r="D5" s="3579"/>
      <c r="E5" s="3579"/>
      <c r="F5" s="3579"/>
      <c r="G5" s="3579"/>
      <c r="H5" s="4913" t="s">
        <v>6447</v>
      </c>
      <c r="I5" s="4913"/>
      <c r="J5" s="4913"/>
      <c r="K5" s="4913"/>
      <c r="L5" s="4913"/>
      <c r="M5" s="4913"/>
      <c r="N5" s="3860" t="str">
        <f t="shared" ref="N5" si="9">SUBSTITUTE(ADDRESS(1,COLUMN(),4),"1","")</f>
        <v>N</v>
      </c>
      <c r="O5" s="721"/>
      <c r="P5" s="3860" t="str">
        <f t="shared" ref="P5" si="10">SUBSTITUTE(ADDRESS(1,COLUMN(),4),"1","")</f>
        <v>P</v>
      </c>
      <c r="Z5" s="3860" t="str">
        <f t="shared" ref="Z5" si="11">SUBSTITUTE(ADDRESS(1,COLUMN(),4),"1","")</f>
        <v>Z</v>
      </c>
      <c r="AF5" s="39"/>
      <c r="AG5" s="39"/>
      <c r="AH5" s="39"/>
      <c r="AI5" s="39"/>
      <c r="AJ5" s="39"/>
      <c r="AK5" s="39"/>
      <c r="AL5" s="39"/>
      <c r="AM5" s="39"/>
      <c r="AN5" s="39"/>
      <c r="AO5" s="39"/>
      <c r="AQ5" s="22" t="s">
        <v>2552</v>
      </c>
      <c r="AR5" s="22"/>
      <c r="AS5" s="22"/>
      <c r="AU5" s="796" t="s">
        <v>6</v>
      </c>
      <c r="AV5" s="797" t="s">
        <v>2401</v>
      </c>
      <c r="AW5" s="220"/>
      <c r="AX5" s="220"/>
      <c r="AY5" s="221"/>
      <c r="AZ5" s="221"/>
      <c r="BA5" s="717"/>
      <c r="BB5" s="1557" t="s">
        <v>6167</v>
      </c>
      <c r="BC5" s="717"/>
      <c r="BD5" s="4597" t="s">
        <v>2452</v>
      </c>
      <c r="BE5" s="4598"/>
      <c r="BF5" s="4598"/>
      <c r="BG5" s="4598"/>
      <c r="BH5" s="4598"/>
      <c r="BI5" s="4598"/>
      <c r="BJ5" s="4599"/>
      <c r="BL5" s="6">
        <v>1</v>
      </c>
      <c r="BM5" s="91">
        <f ca="1">COUNTBLANK(A1:BL374)</f>
        <v>19566</v>
      </c>
      <c r="BN5" s="90" t="s">
        <v>234</v>
      </c>
    </row>
    <row r="6" spans="1:66" ht="21" customHeight="1">
      <c r="A6" s="3562" t="s">
        <v>1</v>
      </c>
      <c r="B6" s="3578" t="s">
        <v>6</v>
      </c>
      <c r="C6" s="4842" t="s">
        <v>2495</v>
      </c>
      <c r="D6" s="4843"/>
      <c r="E6" s="4843"/>
      <c r="F6" s="4843"/>
      <c r="G6" s="4843"/>
      <c r="H6" s="4843"/>
      <c r="I6" s="4843"/>
      <c r="J6" s="4843"/>
      <c r="K6" s="4843"/>
      <c r="L6" s="4843"/>
      <c r="M6" s="4843"/>
      <c r="N6" s="4844"/>
      <c r="O6" s="39"/>
      <c r="P6" s="798" t="s">
        <v>6</v>
      </c>
      <c r="Q6" s="799"/>
      <c r="R6" s="799"/>
      <c r="S6" s="799"/>
      <c r="T6" s="4848" t="s">
        <v>2331</v>
      </c>
      <c r="U6" s="4850" t="s">
        <v>1425</v>
      </c>
      <c r="V6" s="4850"/>
      <c r="W6" s="4850"/>
      <c r="X6" s="4850"/>
      <c r="Y6" s="4850"/>
      <c r="Z6" s="4850"/>
      <c r="AA6" s="4850"/>
      <c r="AB6" s="4850"/>
      <c r="AC6" s="4850"/>
      <c r="AD6" s="4850"/>
      <c r="AE6" s="4850"/>
      <c r="AF6" s="4850"/>
      <c r="AG6" s="4850"/>
      <c r="AH6" s="4850"/>
      <c r="AI6" s="4850"/>
      <c r="AJ6" s="4850"/>
      <c r="AK6" s="4850"/>
      <c r="AL6" s="4852" t="s">
        <v>6173</v>
      </c>
      <c r="AM6" s="4852"/>
      <c r="AN6" s="4854" t="str">
        <f>LEFT(U6,1)</f>
        <v>N</v>
      </c>
      <c r="AO6" s="4818">
        <v>8</v>
      </c>
      <c r="AQ6" s="228" t="s">
        <v>2553</v>
      </c>
      <c r="AR6" s="22"/>
      <c r="AS6" s="22"/>
      <c r="AU6" s="870" t="str">
        <f t="shared" ref="AU6:AU69" si="12">IF(ISBLANK(P6),"►",P6)</f>
        <v>A</v>
      </c>
      <c r="AV6" s="4821" t="s">
        <v>6160</v>
      </c>
      <c r="AW6" s="4821"/>
      <c r="AX6" s="4821"/>
      <c r="AY6" s="4821"/>
      <c r="AZ6" s="4821"/>
      <c r="BA6" s="717"/>
      <c r="BB6" s="3832" t="s">
        <v>6138</v>
      </c>
      <c r="BC6" s="717"/>
      <c r="BD6" s="4600"/>
      <c r="BE6" s="4601"/>
      <c r="BF6" s="4601"/>
      <c r="BG6" s="4601"/>
      <c r="BH6" s="4601"/>
      <c r="BI6" s="4601"/>
      <c r="BJ6" s="4602"/>
      <c r="BL6" s="6">
        <v>1</v>
      </c>
      <c r="BM6" s="91" cm="1">
        <f t="array" ref="BM6">SUM(BL1:BL372+2)</f>
        <v>1116</v>
      </c>
      <c r="BN6" s="90" t="s">
        <v>232</v>
      </c>
    </row>
    <row r="7" spans="1:66" ht="21" customHeight="1">
      <c r="A7" s="3562" t="s">
        <v>1</v>
      </c>
      <c r="B7" s="780" t="s">
        <v>6</v>
      </c>
      <c r="C7" s="4845"/>
      <c r="D7" s="4846"/>
      <c r="E7" s="4846"/>
      <c r="F7" s="4846"/>
      <c r="G7" s="4846"/>
      <c r="H7" s="4846"/>
      <c r="I7" s="4846"/>
      <c r="J7" s="4846"/>
      <c r="K7" s="4846"/>
      <c r="L7" s="4846"/>
      <c r="M7" s="4846"/>
      <c r="N7" s="4847"/>
      <c r="O7" s="39"/>
      <c r="P7" s="780" t="s">
        <v>6</v>
      </c>
      <c r="Q7" s="800"/>
      <c r="R7" s="800"/>
      <c r="S7" s="800"/>
      <c r="T7" s="4849"/>
      <c r="U7" s="4851"/>
      <c r="V7" s="4851"/>
      <c r="W7" s="4851"/>
      <c r="X7" s="4851"/>
      <c r="Y7" s="4851"/>
      <c r="Z7" s="4851"/>
      <c r="AA7" s="4851"/>
      <c r="AB7" s="4851"/>
      <c r="AC7" s="4851"/>
      <c r="AD7" s="4851"/>
      <c r="AE7" s="4851"/>
      <c r="AF7" s="4851"/>
      <c r="AG7" s="4851"/>
      <c r="AH7" s="4851"/>
      <c r="AI7" s="4851"/>
      <c r="AJ7" s="4851"/>
      <c r="AK7" s="4851"/>
      <c r="AL7" s="4853"/>
      <c r="AM7" s="4853"/>
      <c r="AN7" s="4855"/>
      <c r="AO7" s="4819"/>
      <c r="AQ7" s="1283"/>
      <c r="AR7" s="22"/>
      <c r="AS7" s="22"/>
      <c r="AU7" s="870" t="str">
        <f t="shared" si="12"/>
        <v>A</v>
      </c>
      <c r="AV7" s="4821"/>
      <c r="AW7" s="4821"/>
      <c r="AX7" s="4821"/>
      <c r="AY7" s="4821"/>
      <c r="AZ7" s="4821"/>
      <c r="BA7" s="717"/>
      <c r="BB7" s="3832" t="s">
        <v>6146</v>
      </c>
      <c r="BC7" s="717"/>
      <c r="BD7" s="4603"/>
      <c r="BE7" s="4604"/>
      <c r="BF7" s="4604"/>
      <c r="BG7" s="4604"/>
      <c r="BH7" s="4604"/>
      <c r="BI7" s="4604"/>
      <c r="BJ7" s="4605"/>
      <c r="BL7" s="6">
        <v>1</v>
      </c>
      <c r="BM7" s="91">
        <f>SUM(A374:BA374)+1</f>
        <v>54</v>
      </c>
      <c r="BN7" s="90" t="s">
        <v>229</v>
      </c>
    </row>
    <row r="8" spans="1:66" ht="21" customHeight="1" thickBot="1">
      <c r="A8" s="3562" t="s">
        <v>1</v>
      </c>
      <c r="B8" s="780" t="s">
        <v>6</v>
      </c>
      <c r="C8" s="4829" t="s">
        <v>2496</v>
      </c>
      <c r="D8" s="4830"/>
      <c r="E8" s="4830"/>
      <c r="F8" s="4830"/>
      <c r="G8" s="4830"/>
      <c r="H8" s="4830"/>
      <c r="I8" s="4830"/>
      <c r="J8" s="4830"/>
      <c r="K8" s="4830"/>
      <c r="L8" s="4830"/>
      <c r="M8" s="4830"/>
      <c r="N8" s="4831"/>
      <c r="O8" s="39"/>
      <c r="P8" s="780" t="s">
        <v>6</v>
      </c>
      <c r="Q8" s="1310"/>
      <c r="R8" s="1310"/>
      <c r="S8" s="1311"/>
      <c r="T8" s="4832" t="s">
        <v>2656</v>
      </c>
      <c r="U8" s="4833" t="s">
        <v>6118</v>
      </c>
      <c r="V8" s="4833"/>
      <c r="W8" s="4833"/>
      <c r="X8" s="4833"/>
      <c r="Y8" s="4833"/>
      <c r="Z8" s="4833"/>
      <c r="AA8" s="4833"/>
      <c r="AB8" s="4833"/>
      <c r="AC8" s="4833"/>
      <c r="AD8" s="4833"/>
      <c r="AE8" s="4833"/>
      <c r="AF8" s="4833"/>
      <c r="AG8" s="4833"/>
      <c r="AH8" s="4833"/>
      <c r="AI8" s="4833"/>
      <c r="AJ8" s="4833"/>
      <c r="AK8" s="4833"/>
      <c r="AL8" s="4834" t="s">
        <v>2402</v>
      </c>
      <c r="AM8" s="4834"/>
      <c r="AN8" s="4822" t="s">
        <v>2427</v>
      </c>
      <c r="AO8" s="4819"/>
      <c r="AQ8" s="22"/>
      <c r="AR8" s="22"/>
      <c r="AS8" s="22"/>
      <c r="AU8" s="870" t="str">
        <f t="shared" si="12"/>
        <v>A</v>
      </c>
      <c r="AV8" s="3837" t="s">
        <v>6162</v>
      </c>
      <c r="AW8" s="3837"/>
      <c r="AX8" s="3837"/>
      <c r="AY8" s="3837"/>
      <c r="AZ8" s="3837"/>
      <c r="BA8" s="717"/>
      <c r="BB8" s="3832" t="s">
        <v>6147</v>
      </c>
      <c r="BC8" s="717"/>
      <c r="BD8" s="1042"/>
      <c r="BE8" s="979"/>
      <c r="BF8" s="979"/>
      <c r="BG8" s="979"/>
      <c r="BH8" s="979"/>
      <c r="BI8" s="979"/>
      <c r="BJ8" s="1372"/>
      <c r="BL8" s="6">
        <v>1</v>
      </c>
    </row>
    <row r="9" spans="1:66" ht="21" customHeight="1" thickBot="1">
      <c r="A9" s="3562" t="s">
        <v>1</v>
      </c>
      <c r="B9" s="780" t="s">
        <v>6</v>
      </c>
      <c r="C9" s="3847"/>
      <c r="D9" s="4835" t="s">
        <v>2334</v>
      </c>
      <c r="E9" s="4835"/>
      <c r="F9" s="4835"/>
      <c r="G9" s="4835"/>
      <c r="H9" s="4835"/>
      <c r="I9" s="4835"/>
      <c r="J9" s="4835"/>
      <c r="K9" s="4835"/>
      <c r="L9" s="4835"/>
      <c r="M9" s="4835"/>
      <c r="N9" s="4836"/>
      <c r="O9" s="39"/>
      <c r="P9" s="780" t="s">
        <v>6</v>
      </c>
      <c r="Q9" s="1310"/>
      <c r="R9" s="1310"/>
      <c r="S9" s="1311"/>
      <c r="T9" s="4832"/>
      <c r="U9" s="4833"/>
      <c r="V9" s="4833"/>
      <c r="W9" s="4833"/>
      <c r="X9" s="4833"/>
      <c r="Y9" s="4833"/>
      <c r="Z9" s="4833"/>
      <c r="AA9" s="4833"/>
      <c r="AB9" s="4833"/>
      <c r="AC9" s="4833"/>
      <c r="AD9" s="4833"/>
      <c r="AE9" s="4833"/>
      <c r="AF9" s="4833"/>
      <c r="AG9" s="4833"/>
      <c r="AH9" s="4833"/>
      <c r="AI9" s="4833"/>
      <c r="AJ9" s="4833"/>
      <c r="AK9" s="4833"/>
      <c r="AL9" s="4834"/>
      <c r="AM9" s="4834"/>
      <c r="AN9" s="4822"/>
      <c r="AO9" s="4819"/>
      <c r="AQ9" s="4823" t="s">
        <v>2554</v>
      </c>
      <c r="AR9" s="4824"/>
      <c r="AS9" s="4825"/>
      <c r="AU9" s="870" t="str">
        <f t="shared" si="12"/>
        <v>A</v>
      </c>
      <c r="AV9" s="3837" t="s">
        <v>6163</v>
      </c>
      <c r="AW9" s="3837"/>
      <c r="AX9" s="3837"/>
      <c r="AY9" s="3837"/>
      <c r="AZ9" s="3837"/>
      <c r="BA9" s="717"/>
      <c r="BB9" s="3832" t="s">
        <v>6139</v>
      </c>
      <c r="BC9" s="717"/>
      <c r="BD9" s="1042"/>
      <c r="BE9" s="990" t="s">
        <v>238</v>
      </c>
      <c r="BF9" s="979"/>
      <c r="BG9" s="979"/>
      <c r="BH9" s="979"/>
      <c r="BI9" s="979"/>
      <c r="BJ9" s="1372"/>
      <c r="BL9" s="6">
        <v>1</v>
      </c>
      <c r="BN9" s="715"/>
    </row>
    <row r="10" spans="1:66" ht="21" customHeight="1">
      <c r="A10" s="3562" t="s">
        <v>1</v>
      </c>
      <c r="B10" s="780" t="s">
        <v>6</v>
      </c>
      <c r="C10" s="3575"/>
      <c r="D10" s="721"/>
      <c r="E10" s="721"/>
      <c r="F10" s="721"/>
      <c r="G10" s="721"/>
      <c r="H10" s="721"/>
      <c r="I10" s="721"/>
      <c r="J10" s="721"/>
      <c r="K10" s="721"/>
      <c r="L10" s="721"/>
      <c r="M10" s="721"/>
      <c r="N10" s="1191"/>
      <c r="O10" s="39"/>
      <c r="P10" s="780" t="s">
        <v>6</v>
      </c>
      <c r="Q10" s="1309"/>
      <c r="R10" s="1309"/>
      <c r="S10" s="1309"/>
      <c r="T10" s="803"/>
      <c r="U10" s="803"/>
      <c r="V10" s="803"/>
      <c r="W10" s="803"/>
      <c r="X10" s="803"/>
      <c r="Y10" s="803"/>
      <c r="Z10" s="803"/>
      <c r="AA10" s="883"/>
      <c r="AB10" s="883"/>
      <c r="AC10" s="883"/>
      <c r="AD10" s="883"/>
      <c r="AE10" s="883"/>
      <c r="AF10" s="883"/>
      <c r="AG10" s="883"/>
      <c r="AH10" s="883"/>
      <c r="AI10" s="4826" t="s">
        <v>2661</v>
      </c>
      <c r="AJ10" s="4826"/>
      <c r="AK10" s="4826"/>
      <c r="AL10" s="4826"/>
      <c r="AM10" s="4827">
        <v>45</v>
      </c>
      <c r="AN10" s="4828" t="s">
        <v>2339</v>
      </c>
      <c r="AO10" s="4819"/>
      <c r="AQ10" s="1283" t="s">
        <v>2555</v>
      </c>
      <c r="AU10" s="870" t="str">
        <f t="shared" si="12"/>
        <v>A</v>
      </c>
      <c r="AV10" s="729"/>
      <c r="AW10" s="729"/>
      <c r="AX10" s="729"/>
      <c r="AY10" s="729"/>
      <c r="AZ10" s="729"/>
      <c r="BA10" s="717"/>
      <c r="BB10" s="3832" t="s">
        <v>6148</v>
      </c>
      <c r="BC10" s="717"/>
      <c r="BD10" s="1042"/>
      <c r="BE10" s="991" t="s">
        <v>237</v>
      </c>
      <c r="BF10" s="979"/>
      <c r="BG10" s="979"/>
      <c r="BH10" s="979"/>
      <c r="BI10" s="979"/>
      <c r="BJ10" s="1372"/>
      <c r="BL10" s="6">
        <v>1</v>
      </c>
      <c r="BN10" s="715"/>
    </row>
    <row r="11" spans="1:66" ht="21" customHeight="1">
      <c r="A11" s="3562" t="s">
        <v>1</v>
      </c>
      <c r="B11" s="780" t="s">
        <v>6</v>
      </c>
      <c r="C11" s="3575"/>
      <c r="D11" s="721"/>
      <c r="E11" s="721"/>
      <c r="F11" s="721"/>
      <c r="G11" s="721"/>
      <c r="H11" s="721"/>
      <c r="I11" s="721"/>
      <c r="J11" s="721"/>
      <c r="K11" s="721"/>
      <c r="L11" s="721"/>
      <c r="M11" s="721"/>
      <c r="N11" s="1191"/>
      <c r="O11" s="39"/>
      <c r="P11" s="780" t="s">
        <v>6</v>
      </c>
      <c r="Q11" s="1309"/>
      <c r="R11" s="1309"/>
      <c r="S11" s="1309"/>
      <c r="T11" s="803"/>
      <c r="U11" s="803"/>
      <c r="V11" s="803"/>
      <c r="W11" s="803"/>
      <c r="X11" s="803"/>
      <c r="Y11" s="803"/>
      <c r="Z11" s="803"/>
      <c r="AA11" s="883"/>
      <c r="AB11" s="883"/>
      <c r="AC11" s="883"/>
      <c r="AD11" s="883"/>
      <c r="AE11" s="883"/>
      <c r="AF11" s="883"/>
      <c r="AG11" s="883"/>
      <c r="AH11" s="883"/>
      <c r="AI11" s="4826"/>
      <c r="AJ11" s="4826"/>
      <c r="AK11" s="4826"/>
      <c r="AL11" s="4826"/>
      <c r="AM11" s="4827"/>
      <c r="AN11" s="4828"/>
      <c r="AO11" s="4819"/>
      <c r="AQ11" s="1284" t="s">
        <v>2556</v>
      </c>
      <c r="AS11" s="1285" t="s">
        <v>2557</v>
      </c>
      <c r="AU11" s="870" t="str">
        <f t="shared" si="12"/>
        <v>A</v>
      </c>
      <c r="AV11" s="3837" t="s">
        <v>6161</v>
      </c>
      <c r="AW11" s="3837"/>
      <c r="AX11" s="3837"/>
      <c r="AY11" s="3837"/>
      <c r="AZ11" s="3837"/>
      <c r="BA11" s="717"/>
      <c r="BB11" s="3832" t="s">
        <v>6140</v>
      </c>
      <c r="BC11" s="717"/>
      <c r="BD11" s="1042"/>
      <c r="BE11" s="991" t="s">
        <v>235</v>
      </c>
      <c r="BF11" s="979"/>
      <c r="BG11" s="979"/>
      <c r="BH11" s="979"/>
      <c r="BI11" s="979"/>
      <c r="BJ11" s="1372"/>
      <c r="BL11" s="6">
        <v>1</v>
      </c>
    </row>
    <row r="12" spans="1:66" ht="21" customHeight="1">
      <c r="A12" s="3562" t="s">
        <v>1</v>
      </c>
      <c r="B12" s="780" t="s">
        <v>6</v>
      </c>
      <c r="C12" s="3575"/>
      <c r="D12" s="721"/>
      <c r="E12" s="721"/>
      <c r="F12" s="721"/>
      <c r="G12" s="721"/>
      <c r="H12" s="721"/>
      <c r="I12" s="721"/>
      <c r="J12" s="721"/>
      <c r="K12" s="721"/>
      <c r="L12" s="721"/>
      <c r="M12" s="721"/>
      <c r="N12" s="1191"/>
      <c r="O12" s="39"/>
      <c r="P12" s="780" t="s">
        <v>6</v>
      </c>
      <c r="Q12" s="1309"/>
      <c r="R12" s="1309"/>
      <c r="S12" s="1309"/>
      <c r="T12" s="803"/>
      <c r="U12" s="803"/>
      <c r="V12" s="803"/>
      <c r="W12" s="803"/>
      <c r="X12" s="803"/>
      <c r="Y12" s="803"/>
      <c r="Z12" s="803"/>
      <c r="AA12" s="804"/>
      <c r="AB12" s="804"/>
      <c r="AC12" s="804"/>
      <c r="AD12" s="805"/>
      <c r="AE12" s="883"/>
      <c r="AF12" s="883"/>
      <c r="AG12" s="883"/>
      <c r="AH12" s="883"/>
      <c r="AI12" s="1312"/>
      <c r="AJ12" s="1312"/>
      <c r="AK12" s="1312"/>
      <c r="AL12" s="1312"/>
      <c r="AM12" s="1312"/>
      <c r="AN12" s="1278" t="s">
        <v>2662</v>
      </c>
      <c r="AO12" s="4819"/>
      <c r="AQ12" s="1286" t="str">
        <f>SUBSTITUTE(ADDRESS(1,COLUMN(),4),"1","")</f>
        <v>AQ</v>
      </c>
      <c r="AR12" s="1287">
        <v>0</v>
      </c>
      <c r="AS12" s="1285" t="s">
        <v>2558</v>
      </c>
      <c r="AU12" s="870" t="str">
        <f t="shared" si="12"/>
        <v>A</v>
      </c>
      <c r="AV12" s="729"/>
      <c r="AW12" s="729"/>
      <c r="AX12" s="729"/>
      <c r="AY12" s="729"/>
      <c r="AZ12" s="729"/>
      <c r="BA12" s="717"/>
      <c r="BB12" s="3832" t="s">
        <v>6149</v>
      </c>
      <c r="BC12" s="717"/>
      <c r="BD12" s="1042"/>
      <c r="BE12" s="991" t="s">
        <v>233</v>
      </c>
      <c r="BF12" s="979"/>
      <c r="BG12" s="979"/>
      <c r="BH12" s="979"/>
      <c r="BI12" s="979"/>
      <c r="BJ12" s="1372"/>
      <c r="BL12" s="6">
        <v>1</v>
      </c>
    </row>
    <row r="13" spans="1:66" ht="21" customHeight="1">
      <c r="A13" s="3562" t="s">
        <v>1</v>
      </c>
      <c r="B13" s="780" t="s">
        <v>6</v>
      </c>
      <c r="C13" s="3575"/>
      <c r="D13" s="721"/>
      <c r="E13" s="721"/>
      <c r="F13" s="721"/>
      <c r="G13" s="721"/>
      <c r="H13" s="721"/>
      <c r="I13" s="721"/>
      <c r="J13" s="721"/>
      <c r="K13" s="721"/>
      <c r="L13" s="721"/>
      <c r="M13" s="721"/>
      <c r="N13" s="1191"/>
      <c r="O13" s="39"/>
      <c r="P13" s="780" t="s">
        <v>6</v>
      </c>
      <c r="Q13" s="1382" t="s">
        <v>2663</v>
      </c>
      <c r="R13" s="1309"/>
      <c r="S13" s="1309"/>
      <c r="T13" s="721"/>
      <c r="U13" s="721"/>
      <c r="V13" s="721"/>
      <c r="W13" s="721"/>
      <c r="X13" s="721"/>
      <c r="Y13" s="721"/>
      <c r="Z13" s="721"/>
      <c r="AA13" s="721"/>
      <c r="AB13" s="721"/>
      <c r="AC13" s="721"/>
      <c r="AD13" s="792"/>
      <c r="AE13" s="792"/>
      <c r="AF13" s="792"/>
      <c r="AG13" s="792"/>
      <c r="AH13" s="1275"/>
      <c r="AI13" s="1275"/>
      <c r="AJ13" s="637"/>
      <c r="AK13" s="637"/>
      <c r="AL13" s="22"/>
      <c r="AM13" s="1276"/>
      <c r="AN13" s="1278"/>
      <c r="AO13" s="4820"/>
      <c r="AQ13" s="1288" t="s">
        <v>2559</v>
      </c>
      <c r="AR13" s="1287">
        <v>0</v>
      </c>
      <c r="AS13" s="1289" t="s">
        <v>2560</v>
      </c>
      <c r="AU13" s="870" t="str">
        <f t="shared" si="12"/>
        <v>A</v>
      </c>
      <c r="AV13" s="3837" t="s">
        <v>6165</v>
      </c>
      <c r="AW13" s="3837"/>
      <c r="AX13" s="3837"/>
      <c r="AY13" s="3837"/>
      <c r="AZ13" s="3837"/>
      <c r="BA13" s="717"/>
      <c r="BB13" s="3832" t="s">
        <v>6150</v>
      </c>
      <c r="BC13" s="717"/>
      <c r="BD13" s="1042"/>
      <c r="BE13" s="991" t="s">
        <v>231</v>
      </c>
      <c r="BF13" s="979"/>
      <c r="BG13" s="979"/>
      <c r="BH13" s="979"/>
      <c r="BI13" s="979"/>
      <c r="BJ13" s="1372"/>
      <c r="BL13" s="6">
        <v>1</v>
      </c>
    </row>
    <row r="14" spans="1:66" ht="21" customHeight="1">
      <c r="A14" s="3562" t="s">
        <v>1</v>
      </c>
      <c r="B14" s="780" t="s">
        <v>6</v>
      </c>
      <c r="C14" s="3575"/>
      <c r="D14" s="721"/>
      <c r="E14" s="721"/>
      <c r="F14" s="721"/>
      <c r="G14" s="721"/>
      <c r="H14" s="721"/>
      <c r="I14" s="721"/>
      <c r="J14" s="721"/>
      <c r="K14" s="721"/>
      <c r="L14" s="721"/>
      <c r="M14" s="721"/>
      <c r="N14" s="1191"/>
      <c r="O14" s="39"/>
      <c r="P14" s="780" t="s">
        <v>6</v>
      </c>
      <c r="Q14" s="1281"/>
      <c r="R14" s="1281"/>
      <c r="S14" s="1281"/>
      <c r="T14" s="1281"/>
      <c r="U14" s="1281"/>
      <c r="V14" s="1281"/>
      <c r="W14" s="1281"/>
      <c r="X14" s="1281"/>
      <c r="Y14" s="1281"/>
      <c r="Z14" s="1281"/>
      <c r="AA14" s="1281"/>
      <c r="AB14" s="1281"/>
      <c r="AC14" s="1281"/>
      <c r="AD14" s="1281"/>
      <c r="AE14" s="1281"/>
      <c r="AF14" s="1281"/>
      <c r="AG14" s="1281"/>
      <c r="AH14" s="1281"/>
      <c r="AI14" s="1279"/>
      <c r="AJ14" s="1279"/>
      <c r="AK14" s="769"/>
      <c r="AL14" s="769"/>
      <c r="AM14" s="769"/>
      <c r="AN14" s="1277" t="str">
        <f ca="1">IF(COUNTIF(P2:AO2,"&lt;0.5")=0,"Aucune colonne masquée",COUNTIF(P2:AO2,"&lt;0.5")&amp;" colonnes masquées : "&amp;(AK15&amp;AL15&amp;AM15))</f>
        <v>Aucune colonne masquée</v>
      </c>
      <c r="AO14" s="1272"/>
      <c r="AQ14" s="1288" t="s">
        <v>2561</v>
      </c>
      <c r="AR14" s="1287">
        <v>0</v>
      </c>
      <c r="AS14" s="1289" t="s">
        <v>2562</v>
      </c>
      <c r="AU14" s="870" t="str">
        <f t="shared" si="12"/>
        <v>A</v>
      </c>
      <c r="AV14" s="3837"/>
      <c r="AW14" s="3837"/>
      <c r="AX14" s="3837"/>
      <c r="AY14" s="3837"/>
      <c r="AZ14" s="3837"/>
      <c r="BA14" s="717"/>
      <c r="BB14" s="3832" t="s">
        <v>6151</v>
      </c>
      <c r="BC14" s="717"/>
      <c r="BD14" s="1042"/>
      <c r="BE14" s="991" t="s">
        <v>228</v>
      </c>
      <c r="BF14" s="979"/>
      <c r="BG14" s="979"/>
      <c r="BH14" s="979"/>
      <c r="BI14" s="979"/>
      <c r="BJ14" s="1372"/>
      <c r="BL14" s="6">
        <v>1</v>
      </c>
    </row>
    <row r="15" spans="1:66" ht="21" customHeight="1">
      <c r="A15" s="3562" t="s">
        <v>1</v>
      </c>
      <c r="B15" s="780" t="s">
        <v>6</v>
      </c>
      <c r="C15" s="3575"/>
      <c r="D15" s="721"/>
      <c r="E15" s="721"/>
      <c r="F15" s="721"/>
      <c r="G15" s="721"/>
      <c r="H15" s="721"/>
      <c r="I15" s="721"/>
      <c r="J15" s="721"/>
      <c r="K15" s="721"/>
      <c r="L15" s="721"/>
      <c r="M15" s="721"/>
      <c r="N15" s="1191"/>
      <c r="O15" s="39"/>
      <c r="P15" s="780" t="s">
        <v>6</v>
      </c>
      <c r="Q15" s="1281"/>
      <c r="R15" s="1281"/>
      <c r="S15" s="1281"/>
      <c r="T15" s="1281"/>
      <c r="U15" s="1281"/>
      <c r="V15" s="1281"/>
      <c r="W15" s="1281"/>
      <c r="X15" s="1281"/>
      <c r="Y15" s="1281"/>
      <c r="Z15" s="1281"/>
      <c r="AA15" s="1281"/>
      <c r="AB15" s="1281"/>
      <c r="AC15" s="1281"/>
      <c r="AD15" s="1281"/>
      <c r="AE15" s="1281"/>
      <c r="AF15" s="1281"/>
      <c r="AG15" s="1281"/>
      <c r="AH15" s="1281"/>
      <c r="AI15" s="1280" t="str">
        <f ca="1">IF(Q2&lt;0.5,Q1&amp;".","")&amp;IF(R2&lt;0.5,R1&amp;".","")&amp;IF(S2&lt;0.5,S1&amp;".","")&amp;IF(T2&lt;0.5,T1&amp;".","")&amp;IF(U2&lt;0.5,U1&amp;".","")&amp;IF(V2&lt;0.5,V1&amp;".","")&amp;IF(W2&lt;0.5,W1&amp;".","")&amp;IF(X2&lt;0.5,X1&amp;".","")&amp;IF(Y2&lt;0.5,Y1&amp;".","")</f>
        <v/>
      </c>
      <c r="AJ15" s="1280"/>
      <c r="AK15" s="1280" t="str">
        <f ca="1">IF(AA2&lt;0.5,AA1&amp;".","")&amp;IF(AB2&lt;0.5,AB1&amp;".","")&amp;IF(AC2&lt;0.5,AC1&amp;".","")&amp;IF(AD2&lt;0.5,AD1&amp;".","")&amp;IF(AE2&lt;0.5,AE1&amp;".","")&amp;IF(AF2&lt;0.5,AF1&amp;".","")&amp;IF(AG2&lt;0.5,AG1&amp;".","")&amp;IF(AH2&lt;0.5,AH1&amp;".","")&amp;IF(AI2&lt;0.5,AI1&amp;".","")</f>
        <v/>
      </c>
      <c r="AL15" s="1280" t="str">
        <f ca="1">IF(AJ2&lt;0.5,AJ1&amp;".","")&amp;IF(AK2&lt;0.5,AK1&amp;".","")&amp;IF(AL2&lt;0.5,AL1&amp;".","")&amp;IF(AM2&lt;0.5,AM1&amp;".","")&amp;IF(AN2&lt;0.5,AN1&amp;".","")&amp;IF(AO2&lt;0.5,AO1&amp;".","")</f>
        <v/>
      </c>
      <c r="AM15" s="1280"/>
      <c r="AN15" s="1277" t="str">
        <f>ROWS(AU6:AU270)-SUBTOTAL(103,AU6:AU270)&amp;" "&amp;"Lignes masquées"</f>
        <v>0 Lignes masquées</v>
      </c>
      <c r="AO15" s="1272"/>
      <c r="AQ15" s="1288" t="s">
        <v>2563</v>
      </c>
      <c r="AR15" s="1287">
        <v>0</v>
      </c>
      <c r="AS15" s="1289" t="s">
        <v>2564</v>
      </c>
      <c r="AU15" s="870" t="str">
        <f t="shared" si="12"/>
        <v>A</v>
      </c>
      <c r="AV15" s="3837" t="s">
        <v>6166</v>
      </c>
      <c r="AW15" s="3837"/>
      <c r="AX15" s="3837"/>
      <c r="AY15" s="3837"/>
      <c r="AZ15" s="729"/>
      <c r="BA15" s="717"/>
      <c r="BB15" s="3832" t="s">
        <v>6152</v>
      </c>
      <c r="BC15" s="717"/>
      <c r="BD15" s="1042"/>
      <c r="BE15" s="979"/>
      <c r="BF15" s="979"/>
      <c r="BG15" s="979"/>
      <c r="BH15" s="979"/>
      <c r="BI15" s="979"/>
      <c r="BJ15" s="1372"/>
      <c r="BL15" s="6">
        <v>1</v>
      </c>
    </row>
    <row r="16" spans="1:66" ht="18.75" customHeight="1">
      <c r="A16" s="3562" t="s">
        <v>1</v>
      </c>
      <c r="B16" s="780" t="s">
        <v>6</v>
      </c>
      <c r="C16" s="3575"/>
      <c r="D16" s="721"/>
      <c r="E16" s="721"/>
      <c r="F16" s="721"/>
      <c r="G16" s="721"/>
      <c r="H16" s="721"/>
      <c r="I16" s="721"/>
      <c r="J16" s="721"/>
      <c r="K16" s="721"/>
      <c r="L16" s="721"/>
      <c r="M16" s="721"/>
      <c r="N16" s="1191"/>
      <c r="O16" s="39"/>
      <c r="P16" s="780" t="s">
        <v>6</v>
      </c>
      <c r="Q16" s="1308"/>
      <c r="R16" s="1308"/>
      <c r="S16" s="1308"/>
      <c r="T16" s="4640" t="s">
        <v>2657</v>
      </c>
      <c r="U16" s="4640"/>
      <c r="V16" s="4640"/>
      <c r="W16" s="4640"/>
      <c r="X16" s="4640"/>
      <c r="Y16" s="4640"/>
      <c r="Z16" s="816"/>
      <c r="AA16" s="4869" t="s">
        <v>2658</v>
      </c>
      <c r="AB16" s="4869"/>
      <c r="AC16" s="4869"/>
      <c r="AD16" s="4869"/>
      <c r="AE16" s="4869"/>
      <c r="AF16" s="4869"/>
      <c r="AG16" s="807"/>
      <c r="AH16" s="807"/>
      <c r="AI16" s="808" t="s">
        <v>2664</v>
      </c>
      <c r="AJ16" s="807"/>
      <c r="AK16" s="4644" t="s">
        <v>2660</v>
      </c>
      <c r="AL16" s="816"/>
      <c r="AM16" s="816"/>
      <c r="AN16" s="816"/>
      <c r="AO16" s="4878" t="str">
        <f>U8</f>
        <v>Auteur</v>
      </c>
      <c r="AQ16" s="952" t="s">
        <v>134</v>
      </c>
      <c r="AR16" s="1290">
        <f t="shared" ref="AR16:AR79" si="13">AS16 / 1000</f>
        <v>1E-3</v>
      </c>
      <c r="AS16" s="1291">
        <v>1</v>
      </c>
      <c r="AU16" s="870" t="str">
        <f t="shared" si="12"/>
        <v>A</v>
      </c>
      <c r="AV16" s="3837"/>
      <c r="AW16" s="3837"/>
      <c r="AX16" s="3837"/>
      <c r="AY16" s="3837"/>
      <c r="AZ16" s="3837"/>
      <c r="BA16" s="717"/>
      <c r="BB16" s="3832" t="s">
        <v>6141</v>
      </c>
      <c r="BC16" s="717"/>
      <c r="BD16" s="1375" t="s">
        <v>2447</v>
      </c>
      <c r="BE16" s="730"/>
      <c r="BF16" s="730"/>
      <c r="BG16" s="730"/>
      <c r="BH16" s="730"/>
      <c r="BI16" s="730"/>
      <c r="BJ16" s="1379"/>
      <c r="BL16" s="6">
        <v>1</v>
      </c>
    </row>
    <row r="17" spans="1:64" ht="18.75" customHeight="1">
      <c r="A17" s="3562" t="s">
        <v>1</v>
      </c>
      <c r="B17" s="780" t="s">
        <v>6</v>
      </c>
      <c r="C17" s="3575"/>
      <c r="D17" s="721"/>
      <c r="E17" s="721"/>
      <c r="F17" s="721"/>
      <c r="G17" s="721"/>
      <c r="H17" s="721"/>
      <c r="I17" s="721"/>
      <c r="J17" s="721"/>
      <c r="K17" s="721"/>
      <c r="L17" s="721"/>
      <c r="M17" s="721"/>
      <c r="N17" s="1191"/>
      <c r="O17" s="39"/>
      <c r="P17" s="780" t="s">
        <v>6</v>
      </c>
      <c r="Q17" s="1308"/>
      <c r="R17" s="1308"/>
      <c r="S17" s="1308"/>
      <c r="T17" s="4640"/>
      <c r="U17" s="4640"/>
      <c r="V17" s="4640"/>
      <c r="W17" s="4640"/>
      <c r="X17" s="4640"/>
      <c r="Y17" s="4640"/>
      <c r="Z17" s="822"/>
      <c r="AA17" s="4869"/>
      <c r="AB17" s="4869"/>
      <c r="AC17" s="4869"/>
      <c r="AD17" s="4869"/>
      <c r="AE17" s="4869"/>
      <c r="AF17" s="4869"/>
      <c r="AG17" s="808"/>
      <c r="AH17" s="808"/>
      <c r="AI17" s="808" t="s">
        <v>2432</v>
      </c>
      <c r="AJ17" s="807"/>
      <c r="AK17" s="4644"/>
      <c r="AL17" s="816"/>
      <c r="AM17" s="816"/>
      <c r="AN17" s="816"/>
      <c r="AO17" s="4879"/>
      <c r="AQ17" s="1016" t="s">
        <v>133</v>
      </c>
      <c r="AR17" s="1290">
        <f t="shared" si="13"/>
        <v>1</v>
      </c>
      <c r="AS17" s="1291">
        <v>1000</v>
      </c>
      <c r="AU17" s="870" t="str">
        <f t="shared" si="12"/>
        <v>A</v>
      </c>
      <c r="AV17" s="729" t="s">
        <v>10</v>
      </c>
      <c r="AW17" s="727"/>
      <c r="AX17" s="727"/>
      <c r="AY17" s="915"/>
      <c r="AZ17" s="915"/>
      <c r="BA17" s="717"/>
      <c r="BB17" s="3832" t="s">
        <v>6153</v>
      </c>
      <c r="BC17" s="717"/>
      <c r="BD17" s="1375"/>
      <c r="BE17" s="730"/>
      <c r="BF17" s="730"/>
      <c r="BG17" s="730"/>
      <c r="BH17" s="730"/>
      <c r="BI17" s="730"/>
      <c r="BJ17" s="1379"/>
      <c r="BL17" s="6">
        <v>1</v>
      </c>
    </row>
    <row r="18" spans="1:64" s="73" customFormat="1" ht="18.75" customHeight="1">
      <c r="A18" s="3562" t="s">
        <v>1</v>
      </c>
      <c r="B18" s="780" t="s">
        <v>6</v>
      </c>
      <c r="C18" s="3575"/>
      <c r="D18" s="721"/>
      <c r="E18" s="721"/>
      <c r="F18" s="721"/>
      <c r="G18" s="721"/>
      <c r="H18" s="721"/>
      <c r="I18" s="721"/>
      <c r="J18" s="721"/>
      <c r="K18" s="721"/>
      <c r="L18" s="721"/>
      <c r="M18" s="721"/>
      <c r="N18" s="1191"/>
      <c r="O18" s="39"/>
      <c r="P18" s="780" t="s">
        <v>6</v>
      </c>
      <c r="Q18" s="1308"/>
      <c r="R18" s="1308"/>
      <c r="S18" s="1308"/>
      <c r="T18" s="882" t="s">
        <v>2403</v>
      </c>
      <c r="U18" s="882"/>
      <c r="V18" s="809"/>
      <c r="W18" s="809"/>
      <c r="X18" s="810" t="s">
        <v>2404</v>
      </c>
      <c r="Y18" s="810" t="s">
        <v>2426</v>
      </c>
      <c r="Z18" s="816"/>
      <c r="AA18" s="866" t="s">
        <v>2429</v>
      </c>
      <c r="AB18" s="812" t="s">
        <v>2659</v>
      </c>
      <c r="AC18" s="806"/>
      <c r="AD18" s="806"/>
      <c r="AE18" s="806"/>
      <c r="AF18" s="806"/>
      <c r="AG18" s="806"/>
      <c r="AH18" s="813"/>
      <c r="AI18" s="815" t="s">
        <v>2428</v>
      </c>
      <c r="AJ18" s="814"/>
      <c r="AK18" s="4645"/>
      <c r="AL18" s="816"/>
      <c r="AM18" s="816"/>
      <c r="AN18" s="816"/>
      <c r="AO18" s="4879"/>
      <c r="AP18" s="715"/>
      <c r="AQ18" s="1009" t="s">
        <v>2565</v>
      </c>
      <c r="AR18" s="1290">
        <f t="shared" si="13"/>
        <v>0.25</v>
      </c>
      <c r="AS18" s="1291">
        <v>250</v>
      </c>
      <c r="AT18" s="715"/>
      <c r="AU18" s="870" t="str">
        <f t="shared" si="12"/>
        <v>A</v>
      </c>
      <c r="AV18" s="726" t="s">
        <v>2336</v>
      </c>
      <c r="AW18" s="727"/>
      <c r="AX18" s="727"/>
      <c r="AY18" s="728"/>
      <c r="AZ18" s="728"/>
      <c r="BA18" s="717"/>
      <c r="BB18" s="3832" t="s">
        <v>6154</v>
      </c>
      <c r="BC18" s="717"/>
      <c r="BD18" s="1392" t="s">
        <v>2650</v>
      </c>
      <c r="BE18" s="1413"/>
      <c r="BF18" s="1413"/>
      <c r="BG18" s="1413"/>
      <c r="BH18" s="1413"/>
      <c r="BI18" s="1413"/>
      <c r="BJ18" s="1414"/>
      <c r="BL18" s="6">
        <v>1</v>
      </c>
    </row>
    <row r="19" spans="1:64" s="73" customFormat="1" ht="18.75" customHeight="1">
      <c r="A19" s="3562" t="s">
        <v>1</v>
      </c>
      <c r="B19" s="780" t="s">
        <v>6</v>
      </c>
      <c r="C19" s="3575"/>
      <c r="D19" s="721"/>
      <c r="E19" s="721"/>
      <c r="F19" s="721"/>
      <c r="G19" s="721"/>
      <c r="H19" s="721"/>
      <c r="I19" s="721"/>
      <c r="J19" s="721"/>
      <c r="K19" s="721"/>
      <c r="L19" s="721"/>
      <c r="M19" s="721"/>
      <c r="N19" s="1191"/>
      <c r="O19" s="39"/>
      <c r="P19" s="780" t="s">
        <v>6</v>
      </c>
      <c r="Q19" s="1308"/>
      <c r="R19" s="1308"/>
      <c r="S19" s="1308"/>
      <c r="T19" s="4856">
        <f>IF(ISBLANK(T41),0,T41)</f>
        <v>0</v>
      </c>
      <c r="U19" s="4858">
        <f>IF(ISBLANK(U41),0,U41)</f>
        <v>0</v>
      </c>
      <c r="V19" s="879"/>
      <c r="W19" s="879"/>
      <c r="X19" s="4860">
        <f>IFERROR(Y19/T19,0)</f>
        <v>0</v>
      </c>
      <c r="Y19" s="4860">
        <f>IF(AA67=0,0,AA67)</f>
        <v>0</v>
      </c>
      <c r="Z19" s="816"/>
      <c r="AA19" s="4861"/>
      <c r="AB19" s="4863" t="str">
        <f>IF(AA19&gt;0,U19,"")</f>
        <v/>
      </c>
      <c r="AC19" s="4865">
        <f>IF(ISBLANK(AA19),0,(Y19/T19)*AA19)</f>
        <v>0</v>
      </c>
      <c r="AD19" s="881"/>
      <c r="AE19" s="881"/>
      <c r="AF19" s="881"/>
      <c r="AG19" s="881"/>
      <c r="AH19" s="881"/>
      <c r="AI19" s="4867">
        <f>IF(T19*Y19=0,0,(Y19/T19)*AM10)</f>
        <v>0</v>
      </c>
      <c r="AJ19" s="4868"/>
      <c r="AK19" s="4652"/>
      <c r="AL19" s="4837">
        <f>X37</f>
        <v>0</v>
      </c>
      <c r="AM19" s="4838"/>
      <c r="AN19" s="4839"/>
      <c r="AO19" s="4879"/>
      <c r="AP19" s="715"/>
      <c r="AQ19" s="1009" t="s">
        <v>2566</v>
      </c>
      <c r="AR19" s="1290">
        <f t="shared" si="13"/>
        <v>0.5</v>
      </c>
      <c r="AS19" s="1291">
        <v>500</v>
      </c>
      <c r="AT19" s="715"/>
      <c r="AU19" s="870" t="str">
        <f t="shared" si="12"/>
        <v>A</v>
      </c>
      <c r="AV19" s="726"/>
      <c r="AW19" s="801"/>
      <c r="AX19" s="727"/>
      <c r="AY19" s="728"/>
      <c r="AZ19" s="728"/>
      <c r="BA19" s="717"/>
      <c r="BB19" s="3832" t="s">
        <v>6142</v>
      </c>
      <c r="BC19" s="717"/>
      <c r="BD19" s="1415" t="s">
        <v>2653</v>
      </c>
      <c r="BE19" s="1416"/>
      <c r="BF19" s="1413"/>
      <c r="BG19" s="1413"/>
      <c r="BH19" s="1413"/>
      <c r="BI19" s="1413"/>
      <c r="BJ19" s="1414"/>
      <c r="BL19" s="6">
        <v>1</v>
      </c>
    </row>
    <row r="20" spans="1:64" s="73" customFormat="1" ht="18.75" customHeight="1">
      <c r="A20" s="3562" t="s">
        <v>1</v>
      </c>
      <c r="B20" s="780" t="s">
        <v>6</v>
      </c>
      <c r="C20" s="3575"/>
      <c r="D20" s="721"/>
      <c r="E20" s="721"/>
      <c r="F20" s="721"/>
      <c r="G20" s="721"/>
      <c r="H20" s="721"/>
      <c r="I20" s="721"/>
      <c r="J20" s="721"/>
      <c r="K20" s="721"/>
      <c r="L20" s="721"/>
      <c r="M20" s="721"/>
      <c r="N20" s="1191"/>
      <c r="O20" s="39"/>
      <c r="P20" s="780" t="s">
        <v>6</v>
      </c>
      <c r="Q20" s="1308"/>
      <c r="R20" s="1308"/>
      <c r="S20" s="1308"/>
      <c r="T20" s="4857"/>
      <c r="U20" s="4859"/>
      <c r="V20" s="880"/>
      <c r="W20" s="880"/>
      <c r="X20" s="4649"/>
      <c r="Y20" s="4649"/>
      <c r="Z20" s="816"/>
      <c r="AA20" s="4862"/>
      <c r="AB20" s="4864"/>
      <c r="AC20" s="4866"/>
      <c r="AD20" s="817"/>
      <c r="AE20" s="817"/>
      <c r="AF20" s="817"/>
      <c r="AG20" s="817"/>
      <c r="AH20" s="817"/>
      <c r="AI20" s="4867"/>
      <c r="AJ20" s="4868"/>
      <c r="AK20" s="4653"/>
      <c r="AL20" s="4837"/>
      <c r="AM20" s="4838"/>
      <c r="AN20" s="4839"/>
      <c r="AO20" s="4879"/>
      <c r="AP20" s="715"/>
      <c r="AQ20" s="1009" t="s">
        <v>2567</v>
      </c>
      <c r="AR20" s="1290">
        <f t="shared" si="13"/>
        <v>0.33332999999999996</v>
      </c>
      <c r="AS20" s="1291">
        <v>333.33</v>
      </c>
      <c r="AT20" s="715"/>
      <c r="AU20" s="870" t="str">
        <f t="shared" si="12"/>
        <v>A</v>
      </c>
      <c r="AV20" s="802" t="s">
        <v>6</v>
      </c>
      <c r="AW20" s="726" t="s">
        <v>2336</v>
      </c>
      <c r="AX20" s="727"/>
      <c r="AY20" s="728"/>
      <c r="AZ20" s="728"/>
      <c r="BA20" s="717"/>
      <c r="BB20" s="3832" t="s">
        <v>6155</v>
      </c>
      <c r="BC20" s="717"/>
      <c r="BD20" s="1417" t="s">
        <v>2665</v>
      </c>
      <c r="BE20" s="1416"/>
      <c r="BF20" s="1413"/>
      <c r="BG20" s="1413"/>
      <c r="BH20" s="1413"/>
      <c r="BI20" s="1413"/>
      <c r="BJ20" s="1414"/>
      <c r="BL20" s="6">
        <v>1</v>
      </c>
    </row>
    <row r="21" spans="1:64" s="73" customFormat="1" ht="18.75" customHeight="1">
      <c r="A21" s="3562" t="s">
        <v>1</v>
      </c>
      <c r="B21" s="780" t="s">
        <v>6</v>
      </c>
      <c r="C21" s="3575"/>
      <c r="D21" s="721"/>
      <c r="E21" s="721"/>
      <c r="F21" s="721"/>
      <c r="G21" s="721"/>
      <c r="H21" s="721"/>
      <c r="I21" s="721"/>
      <c r="J21" s="721"/>
      <c r="K21" s="721"/>
      <c r="L21" s="721"/>
      <c r="M21" s="721"/>
      <c r="N21" s="1191"/>
      <c r="O21" s="39"/>
      <c r="P21" s="780" t="s">
        <v>6</v>
      </c>
      <c r="Q21" s="1308"/>
      <c r="R21" s="1308"/>
      <c r="S21" s="1308"/>
      <c r="T21" s="4856">
        <f>IF(ISBLANK(T73),0,T73)</f>
        <v>0</v>
      </c>
      <c r="U21" s="4858">
        <f>IF(ISBLANK(U73),0,U73)</f>
        <v>0</v>
      </c>
      <c r="V21" s="879"/>
      <c r="W21" s="879"/>
      <c r="X21" s="4860">
        <f>IFERROR(Y21/T21,0)</f>
        <v>0</v>
      </c>
      <c r="Y21" s="4860">
        <f>IF(AA99=0,0,AA99)</f>
        <v>0</v>
      </c>
      <c r="Z21" s="816"/>
      <c r="AA21" s="4861"/>
      <c r="AB21" s="4863" t="str">
        <f>IF(AA21&gt;0,U21,"")</f>
        <v/>
      </c>
      <c r="AC21" s="4865">
        <f>IF(ISBLANK(AA21),0,(Y21/T21)*AA21)</f>
        <v>0</v>
      </c>
      <c r="AD21" s="817"/>
      <c r="AE21" s="817"/>
      <c r="AF21" s="817"/>
      <c r="AG21" s="817"/>
      <c r="AH21" s="817"/>
      <c r="AI21" s="4867">
        <f>IF(T21*Y21=0,0,(Y21/T21)*AM10)</f>
        <v>0</v>
      </c>
      <c r="AJ21" s="4868"/>
      <c r="AK21" s="4652"/>
      <c r="AL21" s="4837">
        <f>X69</f>
        <v>0</v>
      </c>
      <c r="AM21" s="4838"/>
      <c r="AN21" s="4839"/>
      <c r="AO21" s="4879"/>
      <c r="AP21" s="715"/>
      <c r="AQ21" s="889" t="s">
        <v>135</v>
      </c>
      <c r="AR21" s="1292">
        <f t="shared" si="13"/>
        <v>1E-3</v>
      </c>
      <c r="AS21" s="1293">
        <v>1</v>
      </c>
      <c r="AT21" s="715"/>
      <c r="AU21" s="870" t="str">
        <f t="shared" si="12"/>
        <v>A</v>
      </c>
      <c r="AV21" s="726" t="s">
        <v>2337</v>
      </c>
      <c r="AW21" s="725" t="s">
        <v>2401</v>
      </c>
      <c r="AX21" s="727"/>
      <c r="AY21" s="728"/>
      <c r="AZ21" s="728"/>
      <c r="BA21" s="717"/>
      <c r="BB21" s="3832" t="s">
        <v>6143</v>
      </c>
      <c r="BC21" s="717"/>
      <c r="BD21" s="1417"/>
      <c r="BE21" s="1418" t="s">
        <v>2666</v>
      </c>
      <c r="BF21" s="1413"/>
      <c r="BG21" s="1413"/>
      <c r="BH21" s="1413"/>
      <c r="BI21" s="1413"/>
      <c r="BJ21" s="1414"/>
      <c r="BL21" s="6">
        <v>1</v>
      </c>
    </row>
    <row r="22" spans="1:64" s="73" customFormat="1" ht="18.75" customHeight="1">
      <c r="A22" s="3562" t="s">
        <v>1</v>
      </c>
      <c r="B22" s="780" t="s">
        <v>6</v>
      </c>
      <c r="C22" s="3575"/>
      <c r="D22" s="721"/>
      <c r="E22" s="721"/>
      <c r="F22" s="721"/>
      <c r="G22" s="721"/>
      <c r="H22" s="721"/>
      <c r="I22" s="721"/>
      <c r="J22" s="721"/>
      <c r="K22" s="721"/>
      <c r="L22" s="721"/>
      <c r="M22" s="721"/>
      <c r="N22" s="1191"/>
      <c r="O22" s="39"/>
      <c r="P22" s="780" t="s">
        <v>6</v>
      </c>
      <c r="Q22" s="1308"/>
      <c r="R22" s="1308"/>
      <c r="S22" s="1308"/>
      <c r="T22" s="4857"/>
      <c r="U22" s="4859"/>
      <c r="V22" s="880"/>
      <c r="W22" s="880"/>
      <c r="X22" s="4649"/>
      <c r="Y22" s="4649"/>
      <c r="Z22" s="816"/>
      <c r="AA22" s="4862"/>
      <c r="AB22" s="4864"/>
      <c r="AC22" s="4866"/>
      <c r="AD22" s="817"/>
      <c r="AE22" s="817"/>
      <c r="AF22" s="817"/>
      <c r="AG22" s="817"/>
      <c r="AH22" s="817"/>
      <c r="AI22" s="4867"/>
      <c r="AJ22" s="4868"/>
      <c r="AK22" s="4653"/>
      <c r="AL22" s="4837"/>
      <c r="AM22" s="4838"/>
      <c r="AN22" s="4839"/>
      <c r="AO22" s="4879"/>
      <c r="AP22" s="715"/>
      <c r="AQ22" s="889" t="s">
        <v>129</v>
      </c>
      <c r="AR22" s="1292">
        <f t="shared" si="13"/>
        <v>0.01</v>
      </c>
      <c r="AS22" s="1293">
        <v>10</v>
      </c>
      <c r="AT22" s="715"/>
      <c r="AU22" s="870" t="str">
        <f t="shared" si="12"/>
        <v>A</v>
      </c>
      <c r="AV22" s="278"/>
      <c r="AW22" s="727"/>
      <c r="AX22" s="727"/>
      <c r="AY22" s="728"/>
      <c r="AZ22" s="728"/>
      <c r="BA22" s="717"/>
      <c r="BB22" s="3832" t="s">
        <v>6136</v>
      </c>
      <c r="BC22" s="717"/>
      <c r="BD22" s="1419" t="s">
        <v>2648</v>
      </c>
      <c r="BE22" s="1416"/>
      <c r="BF22" s="1413"/>
      <c r="BG22" s="1413"/>
      <c r="BH22" s="1413"/>
      <c r="BI22" s="1413"/>
      <c r="BJ22" s="1414"/>
      <c r="BL22" s="6">
        <v>1</v>
      </c>
    </row>
    <row r="23" spans="1:64" s="73" customFormat="1" ht="18.75" customHeight="1">
      <c r="A23" s="3562" t="s">
        <v>1</v>
      </c>
      <c r="B23" s="780" t="s">
        <v>6</v>
      </c>
      <c r="C23" s="3575"/>
      <c r="D23" s="721"/>
      <c r="E23" s="721"/>
      <c r="F23" s="721"/>
      <c r="G23" s="721"/>
      <c r="H23" s="721"/>
      <c r="I23" s="721"/>
      <c r="J23" s="721"/>
      <c r="K23" s="721"/>
      <c r="L23" s="721"/>
      <c r="M23" s="721"/>
      <c r="N23" s="1191"/>
      <c r="O23" s="39"/>
      <c r="P23" s="780" t="s">
        <v>6</v>
      </c>
      <c r="Q23" s="1308"/>
      <c r="R23" s="1308"/>
      <c r="S23" s="1308"/>
      <c r="T23" s="4856">
        <f>IF(ISBLANK(T105),0,T105)</f>
        <v>0</v>
      </c>
      <c r="U23" s="4858">
        <f>IF(ISBLANK(U105),0,U105)</f>
        <v>0</v>
      </c>
      <c r="V23" s="879"/>
      <c r="W23" s="879"/>
      <c r="X23" s="4860">
        <f>IFERROR(Y23/T23,0)</f>
        <v>0</v>
      </c>
      <c r="Y23" s="4860">
        <f>IF(AA131=0,0,AA131)</f>
        <v>0</v>
      </c>
      <c r="Z23" s="816"/>
      <c r="AA23" s="4861"/>
      <c r="AB23" s="4863" t="str">
        <f>IF(AA23&gt;0,U23,"")</f>
        <v/>
      </c>
      <c r="AC23" s="4865">
        <f>IF(ISBLANK(AA23),0,(Y23/T23)*AA23)</f>
        <v>0</v>
      </c>
      <c r="AD23" s="817"/>
      <c r="AE23" s="817"/>
      <c r="AF23" s="817"/>
      <c r="AG23" s="817"/>
      <c r="AH23" s="817"/>
      <c r="AI23" s="4867">
        <f>IF(T23*Y23=0,0,(Y23/T23)*AM10)</f>
        <v>0</v>
      </c>
      <c r="AJ23" s="4868"/>
      <c r="AK23" s="4652"/>
      <c r="AL23" s="4837">
        <f>X101</f>
        <v>0</v>
      </c>
      <c r="AM23" s="4838"/>
      <c r="AN23" s="4839"/>
      <c r="AO23" s="4879"/>
      <c r="AP23" s="715"/>
      <c r="AQ23" s="889" t="s">
        <v>130</v>
      </c>
      <c r="AR23" s="1292">
        <f t="shared" si="13"/>
        <v>0.1</v>
      </c>
      <c r="AS23" s="1293">
        <v>100</v>
      </c>
      <c r="AT23" s="715"/>
      <c r="AU23" s="870" t="str">
        <f t="shared" si="12"/>
        <v>A</v>
      </c>
      <c r="AV23" s="729" t="s">
        <v>5</v>
      </c>
      <c r="AW23" s="727"/>
      <c r="AX23" s="727"/>
      <c r="AY23" s="728"/>
      <c r="AZ23" s="728"/>
      <c r="BA23" s="717"/>
      <c r="BB23" s="715"/>
      <c r="BC23" s="717"/>
      <c r="BD23" s="1419" t="s">
        <v>2649</v>
      </c>
      <c r="BE23" s="1416"/>
      <c r="BF23" s="1413"/>
      <c r="BG23" s="1413"/>
      <c r="BH23" s="1413"/>
      <c r="BI23" s="1413"/>
      <c r="BJ23" s="1414"/>
      <c r="BL23" s="6">
        <v>1</v>
      </c>
    </row>
    <row r="24" spans="1:64" s="73" customFormat="1" ht="18.75" customHeight="1">
      <c r="A24" s="3562" t="s">
        <v>1</v>
      </c>
      <c r="B24" s="780" t="s">
        <v>6</v>
      </c>
      <c r="C24" s="3575"/>
      <c r="D24" s="721"/>
      <c r="E24" s="721"/>
      <c r="F24" s="721"/>
      <c r="G24" s="721"/>
      <c r="H24" s="721"/>
      <c r="I24" s="721"/>
      <c r="J24" s="721"/>
      <c r="K24" s="721"/>
      <c r="L24" s="721"/>
      <c r="M24" s="721"/>
      <c r="N24" s="1191"/>
      <c r="O24" s="39"/>
      <c r="P24" s="780" t="s">
        <v>6</v>
      </c>
      <c r="Q24" s="1308"/>
      <c r="R24" s="1308"/>
      <c r="S24" s="1308"/>
      <c r="T24" s="4857"/>
      <c r="U24" s="4859"/>
      <c r="V24" s="880"/>
      <c r="W24" s="880"/>
      <c r="X24" s="4649"/>
      <c r="Y24" s="4649"/>
      <c r="Z24" s="816"/>
      <c r="AA24" s="4862"/>
      <c r="AB24" s="4864"/>
      <c r="AC24" s="4866"/>
      <c r="AD24" s="817"/>
      <c r="AE24" s="817"/>
      <c r="AF24" s="817"/>
      <c r="AG24" s="817"/>
      <c r="AH24" s="817"/>
      <c r="AI24" s="4867"/>
      <c r="AJ24" s="4868"/>
      <c r="AK24" s="4653"/>
      <c r="AL24" s="4837"/>
      <c r="AM24" s="4838"/>
      <c r="AN24" s="4839"/>
      <c r="AO24" s="4879"/>
      <c r="AP24" s="715"/>
      <c r="AQ24" s="889" t="s">
        <v>131</v>
      </c>
      <c r="AR24" s="1292">
        <f t="shared" si="13"/>
        <v>1</v>
      </c>
      <c r="AS24" s="1293">
        <v>1000</v>
      </c>
      <c r="AT24" s="715"/>
      <c r="AU24" s="870" t="str">
        <f t="shared" si="12"/>
        <v>A</v>
      </c>
      <c r="AV24" s="730"/>
      <c r="AW24" s="727"/>
      <c r="AX24" s="727"/>
      <c r="AY24" s="728"/>
      <c r="AZ24" s="728"/>
      <c r="BA24" s="717"/>
      <c r="BB24" s="3833" t="s">
        <v>2714</v>
      </c>
      <c r="BC24" s="717"/>
      <c r="BD24" s="1415" t="s">
        <v>2655</v>
      </c>
      <c r="BE24" s="1416"/>
      <c r="BF24" s="1413"/>
      <c r="BG24" s="1413"/>
      <c r="BH24" s="1413"/>
      <c r="BI24" s="1413"/>
      <c r="BJ24" s="1414"/>
      <c r="BL24" s="6">
        <v>1</v>
      </c>
    </row>
    <row r="25" spans="1:64" s="73" customFormat="1" ht="18.75" customHeight="1">
      <c r="A25" s="3562" t="s">
        <v>1</v>
      </c>
      <c r="B25" s="780" t="s">
        <v>6</v>
      </c>
      <c r="C25" s="3575"/>
      <c r="D25" s="721"/>
      <c r="E25" s="721"/>
      <c r="F25" s="721"/>
      <c r="G25" s="721"/>
      <c r="H25" s="721"/>
      <c r="I25" s="721"/>
      <c r="J25" s="721"/>
      <c r="K25" s="721"/>
      <c r="L25" s="721"/>
      <c r="M25" s="721"/>
      <c r="N25" s="1191"/>
      <c r="O25" s="39"/>
      <c r="P25" s="780" t="s">
        <v>6</v>
      </c>
      <c r="Q25" s="1308"/>
      <c r="R25" s="1308"/>
      <c r="S25" s="1308"/>
      <c r="T25" s="4856">
        <f>IF(ISBLANK(T137),0,T137)</f>
        <v>0</v>
      </c>
      <c r="U25" s="4858">
        <f>IF(ISBLANK(U137),0,U137)</f>
        <v>0</v>
      </c>
      <c r="V25" s="879"/>
      <c r="W25" s="879"/>
      <c r="X25" s="4860">
        <f>IFERROR(Y25/T25,0)</f>
        <v>0</v>
      </c>
      <c r="Y25" s="4860">
        <f>IF(AA163=0,0,AA163)</f>
        <v>0</v>
      </c>
      <c r="Z25" s="816"/>
      <c r="AA25" s="4861"/>
      <c r="AB25" s="4863" t="str">
        <f>IF(AA25&gt;0,U25,"")</f>
        <v/>
      </c>
      <c r="AC25" s="4865">
        <f>IF(ISBLANK(AA25),0,(Y25/T25)*AA25)</f>
        <v>0</v>
      </c>
      <c r="AD25" s="817"/>
      <c r="AE25" s="817"/>
      <c r="AF25" s="817"/>
      <c r="AG25" s="817"/>
      <c r="AH25" s="817"/>
      <c r="AI25" s="4867">
        <f>IF(T25*Y25=0,0,(Y25/T25)*AM10)</f>
        <v>0</v>
      </c>
      <c r="AJ25" s="4868"/>
      <c r="AK25" s="4652"/>
      <c r="AL25" s="4837">
        <f>X133</f>
        <v>0</v>
      </c>
      <c r="AM25" s="4838"/>
      <c r="AN25" s="4839"/>
      <c r="AO25" s="4879"/>
      <c r="AP25" s="715"/>
      <c r="AQ25" s="1008" t="s">
        <v>55</v>
      </c>
      <c r="AR25" s="1292">
        <f t="shared" si="13"/>
        <v>0.25</v>
      </c>
      <c r="AS25" s="1293">
        <v>250</v>
      </c>
      <c r="AT25" s="715"/>
      <c r="AU25" s="870" t="str">
        <f t="shared" si="12"/>
        <v>A</v>
      </c>
      <c r="AV25" s="729" t="s">
        <v>3</v>
      </c>
      <c r="AW25" s="727"/>
      <c r="AX25" s="727"/>
      <c r="AY25" s="728"/>
      <c r="AZ25" s="728"/>
      <c r="BA25" s="717"/>
      <c r="BB25" s="3832" t="s">
        <v>6144</v>
      </c>
      <c r="BC25" s="717"/>
      <c r="BD25" s="1415"/>
      <c r="BE25" s="1420" t="s">
        <v>2667</v>
      </c>
      <c r="BF25" s="1413"/>
      <c r="BG25" s="1413"/>
      <c r="BH25" s="1413"/>
      <c r="BI25" s="1413"/>
      <c r="BJ25" s="1414"/>
      <c r="BL25" s="6">
        <v>1</v>
      </c>
    </row>
    <row r="26" spans="1:64" s="73" customFormat="1" ht="18.75" customHeight="1">
      <c r="A26" s="3562" t="s">
        <v>1</v>
      </c>
      <c r="B26" s="780" t="s">
        <v>6</v>
      </c>
      <c r="C26" s="3575"/>
      <c r="D26" s="721"/>
      <c r="E26" s="721"/>
      <c r="F26" s="721"/>
      <c r="G26" s="721"/>
      <c r="H26" s="721"/>
      <c r="I26" s="721"/>
      <c r="J26" s="721"/>
      <c r="K26" s="721"/>
      <c r="L26" s="721"/>
      <c r="M26" s="721"/>
      <c r="N26" s="1191"/>
      <c r="O26" s="39"/>
      <c r="P26" s="780" t="s">
        <v>6</v>
      </c>
      <c r="Q26" s="1308"/>
      <c r="R26" s="1308"/>
      <c r="S26" s="1308"/>
      <c r="T26" s="4857"/>
      <c r="U26" s="4859"/>
      <c r="V26" s="880"/>
      <c r="W26" s="880"/>
      <c r="X26" s="4649"/>
      <c r="Y26" s="4649"/>
      <c r="Z26" s="816"/>
      <c r="AA26" s="4862"/>
      <c r="AB26" s="4864"/>
      <c r="AC26" s="4866"/>
      <c r="AD26" s="817"/>
      <c r="AE26" s="817"/>
      <c r="AF26" s="817"/>
      <c r="AG26" s="817"/>
      <c r="AH26" s="817"/>
      <c r="AI26" s="4867"/>
      <c r="AJ26" s="4868"/>
      <c r="AK26" s="4653"/>
      <c r="AL26" s="4837"/>
      <c r="AM26" s="4838"/>
      <c r="AN26" s="4839"/>
      <c r="AO26" s="4879"/>
      <c r="AP26" s="715"/>
      <c r="AQ26" s="1008" t="s">
        <v>56</v>
      </c>
      <c r="AR26" s="1292">
        <f t="shared" si="13"/>
        <v>0.5</v>
      </c>
      <c r="AS26" s="1293">
        <v>500</v>
      </c>
      <c r="AT26" s="715"/>
      <c r="AU26" s="870" t="str">
        <f t="shared" si="12"/>
        <v>A</v>
      </c>
      <c r="AV26" s="730"/>
      <c r="AW26" s="730"/>
      <c r="AX26" s="727"/>
      <c r="AY26" s="728"/>
      <c r="AZ26" s="728"/>
      <c r="BA26" s="717"/>
      <c r="BB26" s="3832" t="s">
        <v>6156</v>
      </c>
      <c r="BC26" s="717"/>
      <c r="BD26" s="1415"/>
      <c r="BE26" s="1421" t="s">
        <v>2668</v>
      </c>
      <c r="BF26" s="1413"/>
      <c r="BG26" s="1413"/>
      <c r="BH26" s="1413"/>
      <c r="BI26" s="1413"/>
      <c r="BJ26" s="1414"/>
      <c r="BL26" s="6">
        <v>1</v>
      </c>
    </row>
    <row r="27" spans="1:64" s="73" customFormat="1" ht="18.75" customHeight="1">
      <c r="A27" s="3562" t="s">
        <v>1</v>
      </c>
      <c r="B27" s="780" t="s">
        <v>6</v>
      </c>
      <c r="C27" s="3575"/>
      <c r="D27" s="721"/>
      <c r="E27" s="721"/>
      <c r="F27" s="721"/>
      <c r="G27" s="721"/>
      <c r="H27" s="721"/>
      <c r="I27" s="721"/>
      <c r="J27" s="721"/>
      <c r="K27" s="721"/>
      <c r="L27" s="721"/>
      <c r="M27" s="721"/>
      <c r="N27" s="1191"/>
      <c r="O27" s="39"/>
      <c r="P27" s="780" t="s">
        <v>6</v>
      </c>
      <c r="Q27" s="1308"/>
      <c r="R27" s="1308"/>
      <c r="S27" s="1308"/>
      <c r="T27" s="4856">
        <f>IF(ISBLANK(T169),0,T169)</f>
        <v>0</v>
      </c>
      <c r="U27" s="4858">
        <f>IF(ISBLANK(U169),0,U169)</f>
        <v>0</v>
      </c>
      <c r="V27" s="879"/>
      <c r="W27" s="879"/>
      <c r="X27" s="4860">
        <f>IFERROR(Y27/T27,0)</f>
        <v>0</v>
      </c>
      <c r="Y27" s="4860">
        <f>IF(AA195=0,0,AA195)</f>
        <v>0</v>
      </c>
      <c r="Z27" s="816"/>
      <c r="AA27" s="4861"/>
      <c r="AB27" s="4863" t="str">
        <f>IF(AA27&gt;0,U27,"")</f>
        <v/>
      </c>
      <c r="AC27" s="4865">
        <f>IF(ISBLANK(AA27),0,(Y27/T27)*AA27)</f>
        <v>0</v>
      </c>
      <c r="AD27" s="817"/>
      <c r="AE27" s="817"/>
      <c r="AF27" s="817"/>
      <c r="AG27" s="817"/>
      <c r="AH27" s="817"/>
      <c r="AI27" s="4867">
        <f>IF(T27*Y27=0,0,(Y27/T27)*AM10)</f>
        <v>0</v>
      </c>
      <c r="AJ27" s="4868"/>
      <c r="AK27" s="4652"/>
      <c r="AL27" s="4837">
        <f>X165</f>
        <v>0</v>
      </c>
      <c r="AM27" s="4838"/>
      <c r="AN27" s="4839"/>
      <c r="AO27" s="4879"/>
      <c r="AP27" s="715"/>
      <c r="AQ27" s="1294" t="s">
        <v>187</v>
      </c>
      <c r="AR27" s="1292">
        <f t="shared" si="13"/>
        <v>0.1</v>
      </c>
      <c r="AS27" s="1293">
        <v>100</v>
      </c>
      <c r="AT27" s="715"/>
      <c r="AU27" s="870" t="str">
        <f t="shared" si="12"/>
        <v>A</v>
      </c>
      <c r="AV27" s="729" t="s">
        <v>2</v>
      </c>
      <c r="AW27" s="727"/>
      <c r="AX27" s="727"/>
      <c r="AY27" s="728"/>
      <c r="AZ27" s="728"/>
      <c r="BA27" s="717"/>
      <c r="BB27" s="3832" t="s">
        <v>6152</v>
      </c>
      <c r="BC27" s="717"/>
      <c r="BD27" s="1422"/>
      <c r="BE27" s="1418" t="s">
        <v>2669</v>
      </c>
      <c r="BF27" s="1413"/>
      <c r="BG27" s="1413"/>
      <c r="BH27" s="1413"/>
      <c r="BI27" s="1413"/>
      <c r="BJ27" s="1414"/>
      <c r="BL27" s="6">
        <v>1</v>
      </c>
    </row>
    <row r="28" spans="1:64" s="73" customFormat="1" ht="18.75" customHeight="1">
      <c r="A28" s="3562" t="s">
        <v>1</v>
      </c>
      <c r="B28" s="780" t="s">
        <v>6</v>
      </c>
      <c r="C28" s="3575"/>
      <c r="D28" s="4889" t="s">
        <v>2638</v>
      </c>
      <c r="E28" s="4889"/>
      <c r="F28" s="4889"/>
      <c r="G28" s="4889"/>
      <c r="H28" s="3564"/>
      <c r="I28" s="3564"/>
      <c r="J28" s="3564"/>
      <c r="K28" s="3564"/>
      <c r="L28" s="3564"/>
      <c r="M28" s="3564"/>
      <c r="N28" s="3565"/>
      <c r="O28" s="39"/>
      <c r="P28" s="780" t="s">
        <v>6</v>
      </c>
      <c r="Q28" s="1308"/>
      <c r="R28" s="1308"/>
      <c r="S28" s="1308"/>
      <c r="T28" s="4857"/>
      <c r="U28" s="4859"/>
      <c r="V28" s="880"/>
      <c r="W28" s="880"/>
      <c r="X28" s="4649"/>
      <c r="Y28" s="4649"/>
      <c r="Z28" s="816"/>
      <c r="AA28" s="4862"/>
      <c r="AB28" s="4864"/>
      <c r="AC28" s="4866"/>
      <c r="AD28" s="817"/>
      <c r="AE28" s="817"/>
      <c r="AF28" s="817"/>
      <c r="AG28" s="817"/>
      <c r="AH28" s="817"/>
      <c r="AI28" s="4867"/>
      <c r="AJ28" s="4868"/>
      <c r="AK28" s="4653"/>
      <c r="AL28" s="4837"/>
      <c r="AM28" s="4838"/>
      <c r="AN28" s="4839"/>
      <c r="AO28" s="4879"/>
      <c r="AP28" s="715"/>
      <c r="AQ28" s="1295" t="s">
        <v>2568</v>
      </c>
      <c r="AR28" s="1292">
        <f t="shared" si="13"/>
        <v>4.9299999999999995E-3</v>
      </c>
      <c r="AS28" s="1296">
        <v>4.93</v>
      </c>
      <c r="AT28" s="715"/>
      <c r="AU28" s="870" t="str">
        <f t="shared" si="12"/>
        <v>A</v>
      </c>
      <c r="AV28" s="730"/>
      <c r="AW28" s="730"/>
      <c r="AX28" s="730"/>
      <c r="AY28" s="730"/>
      <c r="AZ28" s="730"/>
      <c r="BA28" s="717"/>
      <c r="BB28" s="3832" t="s">
        <v>6141</v>
      </c>
      <c r="BC28" s="717"/>
      <c r="BD28" s="1419"/>
      <c r="BE28" s="1421" t="s">
        <v>2661</v>
      </c>
      <c r="BF28" s="1413"/>
      <c r="BG28" s="1413"/>
      <c r="BH28" s="1413"/>
      <c r="BI28" s="1413"/>
      <c r="BJ28" s="1414"/>
      <c r="BL28" s="6">
        <v>1</v>
      </c>
    </row>
    <row r="29" spans="1:64" s="73" customFormat="1" ht="18.75" customHeight="1">
      <c r="A29" s="3562" t="s">
        <v>1</v>
      </c>
      <c r="B29" s="780" t="s">
        <v>6</v>
      </c>
      <c r="C29" s="3575"/>
      <c r="D29" s="1351" t="s">
        <v>2348</v>
      </c>
      <c r="E29" s="222"/>
      <c r="F29" s="39"/>
      <c r="G29" s="39"/>
      <c r="H29" s="39"/>
      <c r="I29" s="39"/>
      <c r="J29" s="39"/>
      <c r="K29" s="39"/>
      <c r="L29" s="39"/>
      <c r="M29" s="39"/>
      <c r="N29" s="1191"/>
      <c r="O29" s="39"/>
      <c r="P29" s="780" t="s">
        <v>6</v>
      </c>
      <c r="Q29" s="1308"/>
      <c r="R29" s="1308"/>
      <c r="S29" s="1308"/>
      <c r="T29" s="4856">
        <f>IF(ISBLANK(T201),0,T201)</f>
        <v>0</v>
      </c>
      <c r="U29" s="4858">
        <f>IF(ISBLANK(U201),0,U201)</f>
        <v>0</v>
      </c>
      <c r="V29" s="879"/>
      <c r="W29" s="879"/>
      <c r="X29" s="4860">
        <f>IFERROR(Y29/T29,0)</f>
        <v>0</v>
      </c>
      <c r="Y29" s="4860">
        <f>IF(AA227=0,0,AA227)</f>
        <v>0</v>
      </c>
      <c r="Z29" s="816"/>
      <c r="AA29" s="4861"/>
      <c r="AB29" s="4863" t="str">
        <f>IF(AA29&gt;0,U29,"")</f>
        <v/>
      </c>
      <c r="AC29" s="4865">
        <f>IF(ISBLANK(AA29),0,(Y29/T29)*AA29)</f>
        <v>0</v>
      </c>
      <c r="AD29" s="817"/>
      <c r="AE29" s="817"/>
      <c r="AF29" s="817"/>
      <c r="AG29" s="817"/>
      <c r="AH29" s="817"/>
      <c r="AI29" s="4867">
        <f>IF(T29*Y29=0,0,(Y29/T29)*AM10)</f>
        <v>0</v>
      </c>
      <c r="AJ29" s="4868"/>
      <c r="AK29" s="4652"/>
      <c r="AL29" s="4837">
        <f>X197</f>
        <v>0</v>
      </c>
      <c r="AM29" s="4838"/>
      <c r="AN29" s="4839"/>
      <c r="AO29" s="4879"/>
      <c r="AP29" s="715"/>
      <c r="AQ29" s="1295" t="s">
        <v>2569</v>
      </c>
      <c r="AR29" s="1292">
        <f t="shared" si="13"/>
        <v>5.0000000000000001E-3</v>
      </c>
      <c r="AS29" s="1293">
        <v>5</v>
      </c>
      <c r="AT29" s="715"/>
      <c r="AU29" s="870" t="str">
        <f t="shared" si="12"/>
        <v>A</v>
      </c>
      <c r="AV29" s="729"/>
      <c r="AW29" s="730"/>
      <c r="AX29" s="730"/>
      <c r="AY29" s="730"/>
      <c r="AZ29" s="730"/>
      <c r="BA29" s="717"/>
      <c r="BB29" s="3832" t="s">
        <v>6157</v>
      </c>
      <c r="BC29" s="717"/>
      <c r="BD29" s="1419"/>
      <c r="BE29" s="1423" t="s">
        <v>2670</v>
      </c>
      <c r="BF29" s="1413"/>
      <c r="BG29" s="1413"/>
      <c r="BH29" s="1413"/>
      <c r="BI29" s="1413"/>
      <c r="BJ29" s="1414"/>
      <c r="BL29" s="6">
        <v>1</v>
      </c>
    </row>
    <row r="30" spans="1:64" s="73" customFormat="1" ht="18.75" customHeight="1" thickBot="1">
      <c r="A30" s="3562" t="s">
        <v>1</v>
      </c>
      <c r="B30" s="780" t="s">
        <v>6</v>
      </c>
      <c r="C30" s="3575"/>
      <c r="D30" s="1351" t="s">
        <v>2349</v>
      </c>
      <c r="E30" s="222"/>
      <c r="F30" s="39"/>
      <c r="G30" s="39"/>
      <c r="H30" s="39"/>
      <c r="I30" s="39"/>
      <c r="J30" s="39"/>
      <c r="K30" s="39"/>
      <c r="L30" s="39"/>
      <c r="M30" s="39"/>
      <c r="N30" s="1191"/>
      <c r="O30" s="39"/>
      <c r="P30" s="780" t="s">
        <v>6</v>
      </c>
      <c r="Q30" s="1308"/>
      <c r="R30" s="1308"/>
      <c r="S30" s="1308"/>
      <c r="T30" s="4857"/>
      <c r="U30" s="4859"/>
      <c r="V30" s="890"/>
      <c r="W30" s="890"/>
      <c r="X30" s="4649"/>
      <c r="Y30" s="4649"/>
      <c r="Z30" s="816"/>
      <c r="AA30" s="4862"/>
      <c r="AB30" s="4864"/>
      <c r="AC30" s="4866"/>
      <c r="AD30" s="817"/>
      <c r="AE30" s="817"/>
      <c r="AF30" s="817"/>
      <c r="AG30" s="817"/>
      <c r="AH30" s="817"/>
      <c r="AI30" s="4867"/>
      <c r="AJ30" s="4868"/>
      <c r="AK30" s="4653"/>
      <c r="AL30" s="4837"/>
      <c r="AM30" s="4838"/>
      <c r="AN30" s="4839"/>
      <c r="AO30" s="4879"/>
      <c r="AP30" s="715"/>
      <c r="AQ30" s="1295" t="s">
        <v>2570</v>
      </c>
      <c r="AR30" s="1292">
        <f t="shared" si="13"/>
        <v>1.4999999999999999E-2</v>
      </c>
      <c r="AS30" s="1293">
        <v>15</v>
      </c>
      <c r="AT30" s="715"/>
      <c r="AU30" s="870" t="str">
        <f t="shared" si="12"/>
        <v>A</v>
      </c>
      <c r="AV30" s="731" t="s">
        <v>450</v>
      </c>
      <c r="AW30" s="730"/>
      <c r="AX30" s="730"/>
      <c r="AY30" s="730"/>
      <c r="AZ30" s="730"/>
      <c r="BA30" s="717"/>
      <c r="BB30" s="3832" t="s">
        <v>6158</v>
      </c>
      <c r="BC30" s="717"/>
      <c r="BD30" s="1383" t="s">
        <v>2652</v>
      </c>
      <c r="BE30" s="1380"/>
      <c r="BF30" s="730"/>
      <c r="BG30" s="730"/>
      <c r="BH30" s="730"/>
      <c r="BI30" s="730"/>
      <c r="BJ30" s="1379"/>
      <c r="BL30" s="6">
        <v>1</v>
      </c>
    </row>
    <row r="31" spans="1:64" s="73" customFormat="1" ht="18.75" customHeight="1" thickTop="1">
      <c r="A31" s="3562" t="s">
        <v>1</v>
      </c>
      <c r="B31" s="780" t="s">
        <v>6</v>
      </c>
      <c r="C31" s="3575"/>
      <c r="D31" s="1351" t="s">
        <v>2350</v>
      </c>
      <c r="E31" s="222"/>
      <c r="F31" s="39"/>
      <c r="G31" s="39"/>
      <c r="H31" s="39"/>
      <c r="I31" s="39"/>
      <c r="J31" s="39"/>
      <c r="K31" s="39"/>
      <c r="L31" s="39"/>
      <c r="M31" s="39"/>
      <c r="N31" s="1191"/>
      <c r="O31" s="39"/>
      <c r="P31" s="780" t="s">
        <v>6</v>
      </c>
      <c r="Q31" s="1308"/>
      <c r="R31" s="1308"/>
      <c r="S31" s="1308"/>
      <c r="T31" s="818"/>
      <c r="U31" s="811"/>
      <c r="V31" s="819"/>
      <c r="W31" s="819"/>
      <c r="X31" s="820"/>
      <c r="Y31" s="821"/>
      <c r="Z31" s="822"/>
      <c r="AA31" s="816"/>
      <c r="AB31" s="806"/>
      <c r="AC31" s="806"/>
      <c r="AD31" s="816"/>
      <c r="AE31" s="816"/>
      <c r="AF31" s="816"/>
      <c r="AG31" s="816"/>
      <c r="AH31" s="823"/>
      <c r="AI31" s="824"/>
      <c r="AJ31" s="204"/>
      <c r="AK31" s="884"/>
      <c r="AL31" s="204"/>
      <c r="AM31" s="816"/>
      <c r="AN31" s="816"/>
      <c r="AO31" s="4879"/>
      <c r="AP31" s="715"/>
      <c r="AQ31" s="1297" t="s">
        <v>2571</v>
      </c>
      <c r="AR31" s="1298">
        <f t="shared" si="13"/>
        <v>1.25E-3</v>
      </c>
      <c r="AS31" s="1296">
        <v>1.25</v>
      </c>
      <c r="AT31" s="715"/>
      <c r="AU31" s="870" t="str">
        <f t="shared" si="12"/>
        <v>A</v>
      </c>
      <c r="AV31" s="731"/>
      <c r="AW31" s="727"/>
      <c r="AX31" s="730"/>
      <c r="AY31" s="730"/>
      <c r="AZ31" s="730"/>
      <c r="BA31" s="717"/>
      <c r="BB31" s="3832" t="s">
        <v>6145</v>
      </c>
      <c r="BC31" s="717"/>
      <c r="BD31" s="4611" t="s">
        <v>2651</v>
      </c>
      <c r="BE31" s="4612"/>
      <c r="BF31" s="4612"/>
      <c r="BG31" s="4612"/>
      <c r="BH31" s="4612"/>
      <c r="BI31" s="4612"/>
      <c r="BJ31" s="4613"/>
      <c r="BL31" s="6">
        <v>1</v>
      </c>
    </row>
    <row r="32" spans="1:64" s="73" customFormat="1" ht="18.75" customHeight="1">
      <c r="A32" s="3562" t="s">
        <v>1</v>
      </c>
      <c r="B32" s="780" t="s">
        <v>6</v>
      </c>
      <c r="C32" s="3575"/>
      <c r="D32" s="1351" t="s">
        <v>2351</v>
      </c>
      <c r="E32" s="222"/>
      <c r="F32" s="39"/>
      <c r="G32" s="39"/>
      <c r="H32" s="39"/>
      <c r="I32" s="39"/>
      <c r="J32" s="39"/>
      <c r="K32" s="39"/>
      <c r="L32" s="39"/>
      <c r="M32" s="1352" t="s">
        <v>2353</v>
      </c>
      <c r="N32" s="3566" t="s">
        <v>2354</v>
      </c>
      <c r="O32" s="39"/>
      <c r="P32" s="780" t="s">
        <v>6</v>
      </c>
      <c r="Q32" s="1308"/>
      <c r="R32" s="1308"/>
      <c r="S32" s="1308"/>
      <c r="T32" s="825"/>
      <c r="U32" s="826"/>
      <c r="V32" s="826"/>
      <c r="W32" s="827"/>
      <c r="X32" s="820"/>
      <c r="Y32" s="806"/>
      <c r="Z32" s="822"/>
      <c r="AA32" s="816"/>
      <c r="AB32" s="806"/>
      <c r="AC32" s="806"/>
      <c r="AD32" s="816"/>
      <c r="AE32" s="816"/>
      <c r="AF32" s="816"/>
      <c r="AG32" s="816"/>
      <c r="AH32" s="823"/>
      <c r="AI32" s="824"/>
      <c r="AJ32" s="204"/>
      <c r="AK32" s="884" t="s">
        <v>2405</v>
      </c>
      <c r="AL32" s="204"/>
      <c r="AM32" s="816"/>
      <c r="AN32" s="816"/>
      <c r="AO32" s="4879"/>
      <c r="AP32" s="715"/>
      <c r="AQ32" s="1297" t="s">
        <v>2572</v>
      </c>
      <c r="AR32" s="1299">
        <f t="shared" si="13"/>
        <v>2.5000000000000001E-3</v>
      </c>
      <c r="AS32" s="1300">
        <v>2.5</v>
      </c>
      <c r="AT32" s="715"/>
      <c r="AU32" s="870" t="str">
        <f t="shared" si="12"/>
        <v>A</v>
      </c>
      <c r="AV32" s="731" t="s">
        <v>452</v>
      </c>
      <c r="AW32" s="730"/>
      <c r="AX32" s="730"/>
      <c r="AY32" s="730"/>
      <c r="AZ32" s="730"/>
      <c r="BA32" s="717"/>
      <c r="BB32" s="3832" t="s">
        <v>6159</v>
      </c>
      <c r="BC32" s="717"/>
      <c r="BD32" s="4614" t="s">
        <v>2357</v>
      </c>
      <c r="BE32" s="4615"/>
      <c r="BF32" s="4615"/>
      <c r="BG32" s="4615"/>
      <c r="BH32" s="4615"/>
      <c r="BI32" s="4615"/>
      <c r="BJ32" s="4616"/>
      <c r="BL32" s="6">
        <v>1</v>
      </c>
    </row>
    <row r="33" spans="1:64" s="73" customFormat="1" ht="18.75" customHeight="1" thickBot="1">
      <c r="A33" s="3562" t="s">
        <v>1</v>
      </c>
      <c r="B33" s="780" t="s">
        <v>6</v>
      </c>
      <c r="C33" s="3575"/>
      <c r="D33" s="1351" t="s">
        <v>2352</v>
      </c>
      <c r="E33" s="222"/>
      <c r="F33" s="39"/>
      <c r="G33" s="39"/>
      <c r="H33" s="39"/>
      <c r="I33" s="39"/>
      <c r="J33" s="39"/>
      <c r="K33" s="39"/>
      <c r="L33" s="39"/>
      <c r="M33" s="1352"/>
      <c r="N33" s="3566" t="s">
        <v>2355</v>
      </c>
      <c r="O33" s="39"/>
      <c r="P33" s="780" t="s">
        <v>6</v>
      </c>
      <c r="Q33" s="828"/>
      <c r="R33" s="828"/>
      <c r="S33" s="828"/>
      <c r="T33" s="828"/>
      <c r="U33" s="828"/>
      <c r="V33" s="828"/>
      <c r="W33" s="828"/>
      <c r="X33" s="828"/>
      <c r="Y33" s="828"/>
      <c r="Z33" s="828"/>
      <c r="AA33" s="828"/>
      <c r="AB33" s="828"/>
      <c r="AC33" s="828"/>
      <c r="AD33" s="828"/>
      <c r="AE33" s="828"/>
      <c r="AF33" s="828"/>
      <c r="AG33" s="828"/>
      <c r="AH33" s="828"/>
      <c r="AI33" s="829"/>
      <c r="AJ33" s="886"/>
      <c r="AK33" s="885"/>
      <c r="AL33" s="886"/>
      <c r="AM33" s="887"/>
      <c r="AN33" s="888"/>
      <c r="AO33" s="4880"/>
      <c r="AP33" s="715"/>
      <c r="AQ33" s="1297" t="s">
        <v>2573</v>
      </c>
      <c r="AR33" s="1299">
        <f t="shared" si="13"/>
        <v>4.4999999999999997E-3</v>
      </c>
      <c r="AS33" s="1300">
        <v>4.5</v>
      </c>
      <c r="AT33" s="715"/>
      <c r="AU33" s="870" t="str">
        <f t="shared" si="12"/>
        <v>A</v>
      </c>
      <c r="AV33" s="731"/>
      <c r="AW33" s="727"/>
      <c r="AX33" s="727"/>
      <c r="AY33" s="728"/>
      <c r="AZ33" s="728"/>
      <c r="BA33" s="717"/>
      <c r="BB33" s="3832" t="s">
        <v>6137</v>
      </c>
      <c r="BC33" s="717"/>
      <c r="BD33" s="4617"/>
      <c r="BE33" s="4618"/>
      <c r="BF33" s="4618"/>
      <c r="BG33" s="4618"/>
      <c r="BH33" s="4618"/>
      <c r="BI33" s="4618"/>
      <c r="BJ33" s="4619"/>
      <c r="BL33" s="6">
        <v>1</v>
      </c>
    </row>
    <row r="34" spans="1:64" s="73" customFormat="1" ht="18.75" customHeight="1" thickTop="1">
      <c r="A34" s="3562" t="s">
        <v>1</v>
      </c>
      <c r="B34" s="780" t="s">
        <v>7</v>
      </c>
      <c r="C34" s="920"/>
      <c r="D34" s="721"/>
      <c r="E34" s="721"/>
      <c r="F34" s="721"/>
      <c r="G34" s="721"/>
      <c r="H34" s="721"/>
      <c r="I34" s="721"/>
      <c r="J34" s="721"/>
      <c r="K34" s="721"/>
      <c r="L34" s="721"/>
      <c r="M34" s="721"/>
      <c r="N34" s="1191"/>
      <c r="O34" s="39"/>
      <c r="P34" s="780" t="s">
        <v>7</v>
      </c>
      <c r="Q34" s="830"/>
      <c r="R34" s="830"/>
      <c r="S34" s="830"/>
      <c r="T34" s="3838" t="s">
        <v>6169</v>
      </c>
      <c r="U34" s="831"/>
      <c r="V34" s="831"/>
      <c r="W34" s="831"/>
      <c r="X34" s="831"/>
      <c r="Y34" s="831"/>
      <c r="Z34" s="831"/>
      <c r="AA34" s="832"/>
      <c r="AB34" s="831"/>
      <c r="AC34" s="831"/>
      <c r="AD34" s="833"/>
      <c r="AE34" s="833"/>
      <c r="AF34" s="833"/>
      <c r="AG34" s="833"/>
      <c r="AH34" s="833"/>
      <c r="AI34" s="833"/>
      <c r="AJ34" s="742"/>
      <c r="AK34" s="742"/>
      <c r="AL34" s="742"/>
      <c r="AM34" s="742"/>
      <c r="AN34" s="3840" t="s">
        <v>6169</v>
      </c>
      <c r="AO34" s="917"/>
      <c r="AP34" s="715"/>
      <c r="AQ34" s="1297" t="s">
        <v>2574</v>
      </c>
      <c r="AR34" s="1292">
        <f t="shared" si="13"/>
        <v>5.0000000000000001E-3</v>
      </c>
      <c r="AS34" s="1293">
        <v>5</v>
      </c>
      <c r="AT34" s="715"/>
      <c r="AU34" s="870" t="str">
        <f t="shared" si="12"/>
        <v>►</v>
      </c>
      <c r="AV34" s="731" t="s">
        <v>470</v>
      </c>
      <c r="AW34" s="727"/>
      <c r="AX34" s="727"/>
      <c r="AY34" s="728"/>
      <c r="AZ34" s="728"/>
      <c r="BA34" s="717"/>
      <c r="BB34" s="1046"/>
      <c r="BC34" s="717"/>
      <c r="BD34" s="4620" t="s">
        <v>2654</v>
      </c>
      <c r="BE34" s="4621"/>
      <c r="BF34" s="4621"/>
      <c r="BG34" s="4621"/>
      <c r="BH34" s="4621"/>
      <c r="BI34" s="4621"/>
      <c r="BJ34" s="4622"/>
      <c r="BL34" s="6">
        <v>1</v>
      </c>
    </row>
    <row r="35" spans="1:64" s="73" customFormat="1" ht="18.75" customHeight="1" thickBot="1">
      <c r="A35" s="3562" t="s">
        <v>1</v>
      </c>
      <c r="B35" s="780" t="s">
        <v>7</v>
      </c>
      <c r="C35" s="3576">
        <f t="shared" ref="C35:N35" ca="1" si="14">CELL("largeur",C35)</f>
        <v>11</v>
      </c>
      <c r="D35" s="1159">
        <f t="shared" ca="1" si="14"/>
        <v>3</v>
      </c>
      <c r="E35" s="1159">
        <f t="shared" ca="1" si="14"/>
        <v>3</v>
      </c>
      <c r="F35" s="1159">
        <f t="shared" ca="1" si="14"/>
        <v>3</v>
      </c>
      <c r="G35" s="1159">
        <f t="shared" ca="1" si="14"/>
        <v>3</v>
      </c>
      <c r="H35" s="1159">
        <f t="shared" ca="1" si="14"/>
        <v>12</v>
      </c>
      <c r="I35" s="1159">
        <f t="shared" ca="1" si="14"/>
        <v>12</v>
      </c>
      <c r="J35" s="1159">
        <f t="shared" ca="1" si="14"/>
        <v>3</v>
      </c>
      <c r="K35" s="1159">
        <f t="shared" ca="1" si="14"/>
        <v>12</v>
      </c>
      <c r="L35" s="1159">
        <f t="shared" ca="1" si="14"/>
        <v>10</v>
      </c>
      <c r="M35" s="1159">
        <f t="shared" ca="1" si="14"/>
        <v>13</v>
      </c>
      <c r="N35" s="3563">
        <f t="shared" ca="1" si="14"/>
        <v>40</v>
      </c>
      <c r="O35" s="39"/>
      <c r="P35" s="780" t="s">
        <v>7</v>
      </c>
      <c r="Q35" s="830"/>
      <c r="R35" s="830"/>
      <c r="S35" s="830"/>
      <c r="T35" s="3838" t="s">
        <v>6168</v>
      </c>
      <c r="U35" s="830"/>
      <c r="V35" s="830"/>
      <c r="W35" s="830"/>
      <c r="X35" s="830"/>
      <c r="Y35" s="830"/>
      <c r="Z35" s="830"/>
      <c r="AA35" s="830"/>
      <c r="AB35" s="830"/>
      <c r="AC35" s="830"/>
      <c r="AD35" s="830"/>
      <c r="AE35" s="830"/>
      <c r="AF35" s="830"/>
      <c r="AG35" s="830"/>
      <c r="AH35" s="830"/>
      <c r="AI35" s="830"/>
      <c r="AJ35" s="830"/>
      <c r="AK35" s="830"/>
      <c r="AL35" s="830"/>
      <c r="AM35" s="830"/>
      <c r="AN35" s="3840" t="s">
        <v>6168</v>
      </c>
      <c r="AO35" s="893"/>
      <c r="AP35" s="715"/>
      <c r="AQ35" s="1297" t="s">
        <v>2575</v>
      </c>
      <c r="AR35" s="1299">
        <f t="shared" si="13"/>
        <v>7.4999999999999997E-3</v>
      </c>
      <c r="AS35" s="1300">
        <v>7.5</v>
      </c>
      <c r="AT35" s="715"/>
      <c r="AU35" s="870" t="str">
        <f t="shared" si="12"/>
        <v>►</v>
      </c>
      <c r="AV35" s="731"/>
      <c r="AW35" s="727"/>
      <c r="AX35" s="727"/>
      <c r="AY35" s="728"/>
      <c r="AZ35" s="728"/>
      <c r="BA35" s="717"/>
      <c r="BB35" s="1046"/>
      <c r="BC35" s="717"/>
      <c r="BD35" s="1384" t="s">
        <v>2358</v>
      </c>
      <c r="BE35" s="965"/>
      <c r="BF35" s="965"/>
      <c r="BG35" s="965"/>
      <c r="BH35" s="965"/>
      <c r="BI35" s="965"/>
      <c r="BJ35" s="1385"/>
      <c r="BL35" s="6">
        <v>1</v>
      </c>
    </row>
    <row r="36" spans="1:64" s="73" customFormat="1" ht="18.75" customHeight="1" thickBot="1">
      <c r="A36" s="3562" t="s">
        <v>1</v>
      </c>
      <c r="B36" s="780" t="s">
        <v>7</v>
      </c>
      <c r="C36" s="3577"/>
      <c r="D36" s="3845"/>
      <c r="E36" s="3845"/>
      <c r="F36" s="3845"/>
      <c r="G36" s="3845"/>
      <c r="H36" s="3845"/>
      <c r="I36" s="3845"/>
      <c r="J36" s="3845"/>
      <c r="K36" s="3845"/>
      <c r="L36" s="3845"/>
      <c r="M36" s="3845"/>
      <c r="N36" s="3845"/>
      <c r="O36" s="39"/>
      <c r="P36" s="780" t="s">
        <v>7</v>
      </c>
      <c r="Q36" s="1381" t="s">
        <v>108</v>
      </c>
      <c r="R36" s="830"/>
      <c r="S36" s="830"/>
      <c r="T36" s="3839"/>
      <c r="U36" s="830"/>
      <c r="V36" s="830"/>
      <c r="W36" s="830"/>
      <c r="X36" s="830"/>
      <c r="Y36" s="830"/>
      <c r="Z36" s="830"/>
      <c r="AA36" s="830"/>
      <c r="AB36" s="830"/>
      <c r="AC36" s="830"/>
      <c r="AD36" s="830"/>
      <c r="AE36" s="830"/>
      <c r="AF36" s="830"/>
      <c r="AG36" s="830"/>
      <c r="AH36" s="830"/>
      <c r="AI36" s="830"/>
      <c r="AJ36" s="830"/>
      <c r="AK36" s="830"/>
      <c r="AL36" s="830"/>
      <c r="AM36" s="830"/>
      <c r="AN36" s="830"/>
      <c r="AO36" s="893"/>
      <c r="AP36" s="715"/>
      <c r="AQ36" s="1297" t="s">
        <v>2576</v>
      </c>
      <c r="AR36" s="1292">
        <f t="shared" si="13"/>
        <v>1.4999999999999999E-2</v>
      </c>
      <c r="AS36" s="1293">
        <v>15</v>
      </c>
      <c r="AT36" s="715"/>
      <c r="AU36" s="870" t="str">
        <f t="shared" si="12"/>
        <v>►</v>
      </c>
      <c r="AV36" s="731"/>
      <c r="AW36" s="727"/>
      <c r="AX36" s="727"/>
      <c r="AY36" s="728"/>
      <c r="AZ36" s="728"/>
      <c r="BA36" s="717"/>
      <c r="BB36" s="1046"/>
      <c r="BC36" s="717"/>
      <c r="BD36" s="1386" t="s">
        <v>2359</v>
      </c>
      <c r="BE36" s="739"/>
      <c r="BF36" s="739"/>
      <c r="BG36" s="739"/>
      <c r="BH36" s="739"/>
      <c r="BI36" s="739"/>
      <c r="BJ36" s="1387"/>
      <c r="BL36" s="6">
        <v>1</v>
      </c>
    </row>
    <row r="37" spans="1:64" s="73" customFormat="1" ht="18.75" customHeight="1">
      <c r="A37" s="1557" t="s">
        <v>6135</v>
      </c>
      <c r="B37" s="3572" t="str">
        <f>IF(ISBLANK(P37),"►",P37)</f>
        <v>►</v>
      </c>
      <c r="C37" s="1378" t="s">
        <v>7</v>
      </c>
      <c r="D37" s="49"/>
      <c r="E37" s="1116"/>
      <c r="F37" s="1117"/>
      <c r="G37" s="1117"/>
      <c r="H37" s="762"/>
      <c r="I37" s="1118"/>
      <c r="J37" s="3858"/>
      <c r="K37" s="3858"/>
      <c r="L37" s="3843"/>
      <c r="M37" s="3843"/>
      <c r="N37" s="3844"/>
      <c r="O37" s="39"/>
      <c r="P37" s="49"/>
      <c r="Q37" s="1116"/>
      <c r="R37" s="1117"/>
      <c r="S37" s="1117"/>
      <c r="T37" s="762"/>
      <c r="U37" s="1118"/>
      <c r="V37" s="4870"/>
      <c r="W37" s="4870" t="s">
        <v>2461</v>
      </c>
      <c r="X37" s="4802"/>
      <c r="Y37" s="4802"/>
      <c r="Z37" s="4803"/>
      <c r="AA37" s="1079">
        <f>IFERROR(INDEX(AR13:AR82,MATCH(X37,AQ13:AQ82,0)) * W37 * IF(ISBLANK(T37), 1, T37), 0)</f>
        <v>0</v>
      </c>
      <c r="AB37" s="4872">
        <f>X37</f>
        <v>0</v>
      </c>
      <c r="AC37" s="4873"/>
      <c r="AD37" s="4873"/>
      <c r="AE37" s="4873"/>
      <c r="AF37" s="4873"/>
      <c r="AG37" s="4873"/>
      <c r="AH37" s="4873"/>
      <c r="AI37" s="4873"/>
      <c r="AJ37" s="4873"/>
      <c r="AK37" s="4873"/>
      <c r="AL37" s="4873"/>
      <c r="AM37" s="4873"/>
      <c r="AN37" s="4876">
        <f>IF(ISBLANK(AK19),AI19,AK19)</f>
        <v>0</v>
      </c>
      <c r="AO37" s="4818">
        <f>AO6</f>
        <v>8</v>
      </c>
      <c r="AP37" s="1557" t="s">
        <v>6135</v>
      </c>
      <c r="AQ37" s="1295" t="s">
        <v>2577</v>
      </c>
      <c r="AR37" s="1292">
        <f t="shared" si="13"/>
        <v>0.03</v>
      </c>
      <c r="AS37" s="1293">
        <v>30</v>
      </c>
      <c r="AT37" s="1557" t="s">
        <v>6135</v>
      </c>
      <c r="AU37" s="870" t="str">
        <f t="shared" si="12"/>
        <v>►</v>
      </c>
      <c r="AV37" s="732"/>
      <c r="AW37" s="727"/>
      <c r="AX37" s="727"/>
      <c r="AY37" s="728"/>
      <c r="AZ37" s="728"/>
      <c r="BA37" s="717"/>
      <c r="BB37" s="1557" t="s">
        <v>6135</v>
      </c>
      <c r="BC37" s="717"/>
      <c r="BD37" s="4623" t="s">
        <v>2671</v>
      </c>
      <c r="BE37" s="4624"/>
      <c r="BF37" s="4624"/>
      <c r="BG37" s="4624"/>
      <c r="BH37" s="4624"/>
      <c r="BI37" s="4624"/>
      <c r="BJ37" s="4625"/>
      <c r="BK37" s="1557" t="s">
        <v>6135</v>
      </c>
      <c r="BL37" s="6">
        <v>1</v>
      </c>
    </row>
    <row r="38" spans="1:64" s="73" customFormat="1" ht="18.75" customHeight="1">
      <c r="A38" s="3562" t="s">
        <v>1</v>
      </c>
      <c r="B38" s="3573" t="str">
        <f>IF(ISBLANK(P38),"►",P38)</f>
        <v>►</v>
      </c>
      <c r="C38" s="3567"/>
      <c r="D38" s="24"/>
      <c r="E38" s="1119"/>
      <c r="F38" s="1120"/>
      <c r="G38" s="1120"/>
      <c r="H38" s="763"/>
      <c r="I38" s="1121"/>
      <c r="J38" s="3859"/>
      <c r="K38" s="3859"/>
      <c r="L38" s="3841"/>
      <c r="M38" s="3841"/>
      <c r="N38" s="3842"/>
      <c r="O38" s="39"/>
      <c r="P38" s="24"/>
      <c r="Q38" s="1119"/>
      <c r="R38" s="1120"/>
      <c r="S38" s="1120"/>
      <c r="T38" s="763"/>
      <c r="U38" s="1121"/>
      <c r="V38" s="4871"/>
      <c r="W38" s="4871"/>
      <c r="X38" s="4804"/>
      <c r="Y38" s="4804"/>
      <c r="Z38" s="4805"/>
      <c r="AA38" s="1079">
        <f>IFERROR(INDEX(AR13:AR82,MATCH(X38,AQ13:AQ82,0)) * W38 * IF(ISBLANK(T38), 1, T38), 0)</f>
        <v>0</v>
      </c>
      <c r="AB38" s="4874"/>
      <c r="AC38" s="4875"/>
      <c r="AD38" s="4875"/>
      <c r="AE38" s="4875"/>
      <c r="AF38" s="4875"/>
      <c r="AG38" s="4875"/>
      <c r="AH38" s="4875"/>
      <c r="AI38" s="4875"/>
      <c r="AJ38" s="4875"/>
      <c r="AK38" s="4875"/>
      <c r="AL38" s="4875"/>
      <c r="AM38" s="4875"/>
      <c r="AN38" s="4877"/>
      <c r="AO38" s="4819"/>
      <c r="AP38" s="715"/>
      <c r="AQ38" s="1295" t="s">
        <v>2578</v>
      </c>
      <c r="AR38" s="1292">
        <f t="shared" si="13"/>
        <v>0.04</v>
      </c>
      <c r="AS38" s="1293">
        <v>40</v>
      </c>
      <c r="AT38" s="715"/>
      <c r="AU38" s="870" t="str">
        <f t="shared" si="12"/>
        <v>►</v>
      </c>
      <c r="AV38" s="732"/>
      <c r="AW38" s="727"/>
      <c r="AX38" s="727"/>
      <c r="AY38" s="728"/>
      <c r="AZ38" s="728"/>
      <c r="BA38" s="717"/>
      <c r="BB38" s="3570"/>
      <c r="BC38" s="717"/>
      <c r="BD38" s="4623"/>
      <c r="BE38" s="4624"/>
      <c r="BF38" s="4624"/>
      <c r="BG38" s="4624"/>
      <c r="BH38" s="4624"/>
      <c r="BI38" s="4624"/>
      <c r="BJ38" s="4625"/>
      <c r="BL38" s="6">
        <v>1</v>
      </c>
    </row>
    <row r="39" spans="1:64" s="73" customFormat="1" ht="18.75" customHeight="1">
      <c r="A39" s="3562" t="s">
        <v>1</v>
      </c>
      <c r="B39" s="3573" t="str">
        <f t="shared" ref="B39:B102" si="15">IF(ISBLANK(P39),"►",P39)</f>
        <v>►</v>
      </c>
      <c r="C39" s="3567"/>
      <c r="D39" s="24"/>
      <c r="E39" s="1122"/>
      <c r="F39" s="1122"/>
      <c r="G39" s="1122"/>
      <c r="H39" s="1123"/>
      <c r="I39" s="1124"/>
      <c r="J39" s="1125"/>
      <c r="K39" s="1126"/>
      <c r="L39" s="1080"/>
      <c r="M39" s="603"/>
      <c r="N39" s="1127"/>
      <c r="O39" s="39"/>
      <c r="P39" s="24"/>
      <c r="Q39" s="1122"/>
      <c r="R39" s="1122"/>
      <c r="S39" s="1122"/>
      <c r="T39" s="1123"/>
      <c r="U39" s="1124"/>
      <c r="V39" s="1125"/>
      <c r="W39" s="1126"/>
      <c r="X39" s="1080" t="s">
        <v>121</v>
      </c>
      <c r="Y39" s="603" t="s">
        <v>120</v>
      </c>
      <c r="Z39" s="1127"/>
      <c r="AA39" s="1079">
        <f>IFERROR(INDEX(AR13:AR82,MATCH(X39,AQ13:AQ82,0)) * W39 * IF(ISBLANK(T39), 1, T39), 0)</f>
        <v>0</v>
      </c>
      <c r="AB39" s="834"/>
      <c r="AC39" s="834"/>
      <c r="AD39" s="834"/>
      <c r="AE39" s="834"/>
      <c r="AF39" s="834"/>
      <c r="AG39" s="834"/>
      <c r="AH39" s="834"/>
      <c r="AI39" s="835"/>
      <c r="AJ39" s="835"/>
      <c r="AK39" s="835"/>
      <c r="AL39" s="835"/>
      <c r="AM39" s="916" t="s">
        <v>224</v>
      </c>
      <c r="AN39" s="878">
        <f>IF(AA67=0,0,AN37/AA67)</f>
        <v>0</v>
      </c>
      <c r="AO39" s="4819"/>
      <c r="AP39" s="715"/>
      <c r="AQ39" s="1295" t="s">
        <v>2579</v>
      </c>
      <c r="AR39" s="1292">
        <f t="shared" si="13"/>
        <v>0.06</v>
      </c>
      <c r="AS39" s="1293">
        <v>60</v>
      </c>
      <c r="AT39" s="715"/>
      <c r="AU39" s="870" t="str">
        <f t="shared" si="12"/>
        <v>►</v>
      </c>
      <c r="AV39" s="732"/>
      <c r="AW39" s="727"/>
      <c r="AX39" s="727"/>
      <c r="AY39" s="728"/>
      <c r="AZ39" s="728"/>
      <c r="BA39" s="717"/>
      <c r="BB39" s="3570"/>
      <c r="BC39" s="717"/>
      <c r="BD39" s="4623"/>
      <c r="BE39" s="4624"/>
      <c r="BF39" s="4624"/>
      <c r="BG39" s="4624"/>
      <c r="BH39" s="4624"/>
      <c r="BI39" s="4624"/>
      <c r="BJ39" s="4625"/>
      <c r="BL39" s="6">
        <v>1</v>
      </c>
    </row>
    <row r="40" spans="1:64" s="73" customFormat="1" ht="18.75" customHeight="1">
      <c r="A40" s="3562" t="s">
        <v>1</v>
      </c>
      <c r="B40" s="3573" t="str">
        <f t="shared" si="15"/>
        <v>►</v>
      </c>
      <c r="C40" s="3567"/>
      <c r="D40" s="24"/>
      <c r="E40" s="554"/>
      <c r="F40" s="554"/>
      <c r="G40" s="775"/>
      <c r="H40" s="46"/>
      <c r="I40" s="592"/>
      <c r="J40" s="592"/>
      <c r="K40" s="592"/>
      <c r="L40" s="768"/>
      <c r="M40" s="1151"/>
      <c r="N40" s="1152"/>
      <c r="O40" s="39"/>
      <c r="P40" s="24"/>
      <c r="Q40" s="554"/>
      <c r="R40" s="554"/>
      <c r="S40" s="775"/>
      <c r="T40" s="46"/>
      <c r="U40" s="592"/>
      <c r="V40" s="592" t="s">
        <v>2462</v>
      </c>
      <c r="W40" s="592"/>
      <c r="X40" s="768"/>
      <c r="Y40" s="1153"/>
      <c r="Z40" s="1154"/>
      <c r="AA40" s="1079">
        <f>IFERROR(INDEX(AR13:AR82,MATCH(X40,AQ13:AQ82,0)) * W40 * IF(ISBLANK(T40), 1, T40), 0)</f>
        <v>0</v>
      </c>
      <c r="AB40" s="834"/>
      <c r="AC40" s="834"/>
      <c r="AD40" s="834"/>
      <c r="AE40" s="834"/>
      <c r="AF40" s="834"/>
      <c r="AG40" s="834"/>
      <c r="AH40" s="834"/>
      <c r="AI40" s="808" t="str">
        <f>IF(AK19&gt;0,"avec Poids modifié ❹","avec Poids prévu ③")</f>
        <v>avec Poids prévu ③</v>
      </c>
      <c r="AJ40" s="808"/>
      <c r="AK40" s="808"/>
      <c r="AL40" s="807" t="s">
        <v>2406</v>
      </c>
      <c r="AM40" s="807"/>
      <c r="AN40" s="807"/>
      <c r="AO40" s="4819"/>
      <c r="AP40" s="715"/>
      <c r="AQ40" s="1295" t="s">
        <v>2580</v>
      </c>
      <c r="AR40" s="1292">
        <f t="shared" si="13"/>
        <v>7.0000000000000007E-2</v>
      </c>
      <c r="AS40" s="1293">
        <v>70</v>
      </c>
      <c r="AT40" s="715"/>
      <c r="AU40" s="870" t="str">
        <f t="shared" si="12"/>
        <v>►</v>
      </c>
      <c r="AV40" s="732"/>
      <c r="AW40" s="727"/>
      <c r="AX40" s="727"/>
      <c r="AY40" s="728"/>
      <c r="AZ40" s="728"/>
      <c r="BA40" s="717"/>
      <c r="BB40" s="3570"/>
      <c r="BC40" s="717"/>
      <c r="BD40" s="4623" t="s">
        <v>2672</v>
      </c>
      <c r="BE40" s="4624"/>
      <c r="BF40" s="4624"/>
      <c r="BG40" s="4624"/>
      <c r="BH40" s="4624"/>
      <c r="BI40" s="4624"/>
      <c r="BJ40" s="4625"/>
      <c r="BL40" s="6">
        <v>1</v>
      </c>
    </row>
    <row r="41" spans="1:64" s="73" customFormat="1" ht="18.75" customHeight="1">
      <c r="A41" s="3562" t="s">
        <v>1</v>
      </c>
      <c r="B41" s="3573" t="str">
        <f t="shared" si="15"/>
        <v>►</v>
      </c>
      <c r="C41" s="3567"/>
      <c r="D41" s="24"/>
      <c r="E41" s="554"/>
      <c r="F41" s="554"/>
      <c r="G41" s="775"/>
      <c r="H41" s="607"/>
      <c r="I41" s="47"/>
      <c r="J41" s="46" t="s">
        <v>6170</v>
      </c>
      <c r="K41" s="46"/>
      <c r="L41" s="48"/>
      <c r="M41" s="1151"/>
      <c r="N41" s="1152"/>
      <c r="O41" s="39"/>
      <c r="P41" s="24"/>
      <c r="Q41" s="554"/>
      <c r="R41" s="554"/>
      <c r="S41" s="775"/>
      <c r="T41" s="607"/>
      <c r="U41" s="47"/>
      <c r="V41" s="46"/>
      <c r="W41" s="46"/>
      <c r="X41" s="48"/>
      <c r="Y41" s="1153"/>
      <c r="Z41" s="1154"/>
      <c r="AA41" s="1079">
        <f>IFERROR(INDEX(AR13:AR82,MATCH(X41,AQ13:AQ82,0)) * W41 * IF(ISBLANK(T41), 1, T41), 0)</f>
        <v>0</v>
      </c>
      <c r="AB41" s="836"/>
      <c r="AC41" s="837"/>
      <c r="AD41" s="837"/>
      <c r="AE41" s="837"/>
      <c r="AF41" s="837"/>
      <c r="AG41" s="837"/>
      <c r="AH41" s="837"/>
      <c r="AI41" s="4877">
        <f>AN37</f>
        <v>0</v>
      </c>
      <c r="AJ41" s="4877"/>
      <c r="AK41" s="4877"/>
      <c r="AL41" s="4886">
        <f>AM10</f>
        <v>45</v>
      </c>
      <c r="AM41" s="4887" t="str">
        <f>AN10</f>
        <v>assiettes</v>
      </c>
      <c r="AN41" s="4887"/>
      <c r="AO41" s="4819"/>
      <c r="AP41" s="715"/>
      <c r="AQ41" s="1295" t="s">
        <v>2581</v>
      </c>
      <c r="AR41" s="1292">
        <f t="shared" si="13"/>
        <v>0.09</v>
      </c>
      <c r="AS41" s="1293">
        <v>90</v>
      </c>
      <c r="AT41" s="715"/>
      <c r="AU41" s="870" t="str">
        <f t="shared" si="12"/>
        <v>►</v>
      </c>
      <c r="AV41" s="732"/>
      <c r="AW41" s="727"/>
      <c r="AX41" s="727"/>
      <c r="AY41" s="728"/>
      <c r="AZ41" s="728"/>
      <c r="BA41" s="717"/>
      <c r="BB41" s="3570"/>
      <c r="BC41" s="717"/>
      <c r="BD41" s="4623"/>
      <c r="BE41" s="4624"/>
      <c r="BF41" s="4624"/>
      <c r="BG41" s="4624"/>
      <c r="BH41" s="4624"/>
      <c r="BI41" s="4624"/>
      <c r="BJ41" s="4625"/>
      <c r="BL41" s="6">
        <v>1</v>
      </c>
    </row>
    <row r="42" spans="1:64" s="73" customFormat="1" ht="18.75" customHeight="1">
      <c r="A42" s="3562" t="s">
        <v>1</v>
      </c>
      <c r="B42" s="3573" t="str">
        <f t="shared" si="15"/>
        <v>►</v>
      </c>
      <c r="C42" s="3567"/>
      <c r="D42" s="24"/>
      <c r="E42" s="554"/>
      <c r="F42" s="554"/>
      <c r="G42" s="775"/>
      <c r="H42" s="1128"/>
      <c r="I42" s="1129"/>
      <c r="J42" s="1129" t="s">
        <v>6171</v>
      </c>
      <c r="K42" s="1129"/>
      <c r="L42" s="1129"/>
      <c r="M42" s="1129"/>
      <c r="N42" s="1130"/>
      <c r="O42" s="39"/>
      <c r="P42" s="24"/>
      <c r="Q42" s="554"/>
      <c r="R42" s="554"/>
      <c r="S42" s="775"/>
      <c r="T42" s="1128"/>
      <c r="U42" s="1129"/>
      <c r="V42" s="1129" t="s">
        <v>6172</v>
      </c>
      <c r="W42" s="1129"/>
      <c r="X42" s="1129"/>
      <c r="Y42" s="1129"/>
      <c r="Z42" s="1130"/>
      <c r="AA42" s="1079">
        <f>IFERROR(INDEX(AR13:AR82,MATCH(X42,AQ13:AQ82,0)) * W42 * IF(ISBLANK(T42), 1, T42), 0)</f>
        <v>0</v>
      </c>
      <c r="AB42" s="838"/>
      <c r="AC42" s="838"/>
      <c r="AD42" s="838"/>
      <c r="AE42" s="838"/>
      <c r="AF42" s="838"/>
      <c r="AG42" s="838"/>
      <c r="AH42" s="838"/>
      <c r="AI42" s="4877"/>
      <c r="AJ42" s="4877"/>
      <c r="AK42" s="4877"/>
      <c r="AL42" s="4886"/>
      <c r="AM42" s="4887"/>
      <c r="AN42" s="4887"/>
      <c r="AO42" s="4819"/>
      <c r="AP42" s="715"/>
      <c r="AQ42" s="1295" t="s">
        <v>2582</v>
      </c>
      <c r="AR42" s="1292">
        <f t="shared" si="13"/>
        <v>0.12</v>
      </c>
      <c r="AS42" s="1293">
        <v>120</v>
      </c>
      <c r="AT42" s="715"/>
      <c r="AU42" s="870" t="str">
        <f t="shared" si="12"/>
        <v>►</v>
      </c>
      <c r="AV42" s="731"/>
      <c r="AW42" s="727"/>
      <c r="AX42" s="727"/>
      <c r="AY42" s="728"/>
      <c r="AZ42" s="728"/>
      <c r="BA42" s="717"/>
      <c r="BB42" s="3570"/>
      <c r="BC42" s="717"/>
      <c r="BD42" s="4623"/>
      <c r="BE42" s="4624"/>
      <c r="BF42" s="4624"/>
      <c r="BG42" s="4624"/>
      <c r="BH42" s="4624"/>
      <c r="BI42" s="4624"/>
      <c r="BJ42" s="4625"/>
      <c r="BL42" s="6">
        <v>1</v>
      </c>
    </row>
    <row r="43" spans="1:64" s="73" customFormat="1" ht="18.75" customHeight="1" thickBot="1">
      <c r="A43" s="3562" t="s">
        <v>1</v>
      </c>
      <c r="B43" s="3573" t="str">
        <f t="shared" si="15"/>
        <v>►</v>
      </c>
      <c r="C43" s="3567"/>
      <c r="D43" s="1131"/>
      <c r="E43" s="938"/>
      <c r="F43" s="938"/>
      <c r="G43" s="939"/>
      <c r="H43" s="1132"/>
      <c r="I43" s="1133"/>
      <c r="J43" s="1155"/>
      <c r="K43" s="1155"/>
      <c r="L43" s="1155"/>
      <c r="M43" s="1134"/>
      <c r="N43" s="1135"/>
      <c r="O43" s="39"/>
      <c r="P43" s="1131"/>
      <c r="Q43" s="938"/>
      <c r="R43" s="938"/>
      <c r="S43" s="939"/>
      <c r="T43" s="1132"/>
      <c r="U43" s="1133"/>
      <c r="V43" s="4888"/>
      <c r="W43" s="4888"/>
      <c r="X43" s="4888"/>
      <c r="Y43" s="1134"/>
      <c r="Z43" s="1313"/>
      <c r="AA43" s="1079">
        <f>IFERROR(INDEX(AR13:AR82,MATCH(X43,AQ13:AQ82,0)) * W43 * IF(ISBLANK(T43), 1, T43), 0)</f>
        <v>0</v>
      </c>
      <c r="AB43" s="838"/>
      <c r="AC43" s="838"/>
      <c r="AD43" s="838"/>
      <c r="AE43" s="838"/>
      <c r="AF43" s="4883">
        <f>AI19</f>
        <v>0</v>
      </c>
      <c r="AG43" s="4883"/>
      <c r="AH43" s="838"/>
      <c r="AI43" s="838"/>
      <c r="AJ43" s="3551"/>
      <c r="AK43" s="3552" t="str">
        <f>IF(AF43&gt;0," avec Poids prévu ③ " &amp; AL41 &amp; " " &amp; AM41 &amp; " de","")</f>
        <v/>
      </c>
      <c r="AL43" s="3553">
        <f>AF43/AL41*1000</f>
        <v>0</v>
      </c>
      <c r="AM43" s="864"/>
      <c r="AN43" s="807"/>
      <c r="AO43" s="4819"/>
      <c r="AP43" s="715"/>
      <c r="AQ43" s="1295" t="s">
        <v>2583</v>
      </c>
      <c r="AR43" s="1292">
        <f t="shared" si="13"/>
        <v>0.12</v>
      </c>
      <c r="AS43" s="1293">
        <v>120</v>
      </c>
      <c r="AT43" s="715"/>
      <c r="AU43" s="870" t="str">
        <f t="shared" si="12"/>
        <v>►</v>
      </c>
      <c r="AV43" s="731"/>
      <c r="AW43" s="727"/>
      <c r="AX43" s="727"/>
      <c r="AY43" s="728"/>
      <c r="AZ43" s="728"/>
      <c r="BA43" s="717"/>
      <c r="BB43" s="3570"/>
      <c r="BC43" s="717"/>
      <c r="BD43" s="1042"/>
      <c r="BE43" s="979"/>
      <c r="BF43" s="740" t="s">
        <v>2360</v>
      </c>
      <c r="BG43" s="979"/>
      <c r="BH43" s="979"/>
      <c r="BI43" s="979"/>
      <c r="BJ43" s="1372"/>
      <c r="BL43" s="6">
        <v>1</v>
      </c>
    </row>
    <row r="44" spans="1:64" s="73" customFormat="1" ht="18.75" customHeight="1" thickTop="1" thickBot="1">
      <c r="A44" s="3562" t="s">
        <v>1</v>
      </c>
      <c r="B44" s="3573" t="str">
        <f t="shared" si="15"/>
        <v>►</v>
      </c>
      <c r="C44" s="4882" t="s">
        <v>2475</v>
      </c>
      <c r="D44" s="1143"/>
      <c r="E44" s="1144"/>
      <c r="F44" s="1144"/>
      <c r="G44" s="1144"/>
      <c r="H44" s="1315"/>
      <c r="I44" s="1316"/>
      <c r="J44" s="1317"/>
      <c r="K44" s="1318"/>
      <c r="L44" s="1318"/>
      <c r="M44" s="1318"/>
      <c r="N44" s="1319"/>
      <c r="O44" s="39"/>
      <c r="P44" s="24"/>
      <c r="Q44" s="554"/>
      <c r="R44" s="554"/>
      <c r="S44" s="554"/>
      <c r="T44" s="1136"/>
      <c r="U44" s="1137"/>
      <c r="V44" s="1137"/>
      <c r="W44" s="1137"/>
      <c r="X44" s="1137"/>
      <c r="Y44" s="1138"/>
      <c r="Z44" s="1139"/>
      <c r="AA44" s="1079">
        <f>IFERROR(INDEX(AR13:AR82,MATCH(X44,AQ13:AQ82,0)) * W44 * IF(ISBLANK(T44), 1, T44), 0)</f>
        <v>0</v>
      </c>
      <c r="AB44" s="838"/>
      <c r="AC44" s="838"/>
      <c r="AD44" s="838"/>
      <c r="AE44" s="838"/>
      <c r="AF44" s="4883">
        <f>AK19</f>
        <v>0</v>
      </c>
      <c r="AG44" s="4883"/>
      <c r="AH44" s="3554"/>
      <c r="AI44" s="3555"/>
      <c r="AJ44" s="3554"/>
      <c r="AK44" s="3552" t="str">
        <f>IF(AF44&gt;0," avec poids modifié ❹ " &amp; AL41 &amp; " " &amp; AM41 &amp; " de","")</f>
        <v/>
      </c>
      <c r="AL44" s="3553">
        <f>AF44/AL41*1000</f>
        <v>0</v>
      </c>
      <c r="AM44" s="864"/>
      <c r="AN44" s="865"/>
      <c r="AO44" s="4820"/>
      <c r="AP44" s="715"/>
      <c r="AQ44" s="1295" t="s">
        <v>183</v>
      </c>
      <c r="AR44" s="1292">
        <f t="shared" si="13"/>
        <v>0.22500000000000001</v>
      </c>
      <c r="AS44" s="1293">
        <v>225</v>
      </c>
      <c r="AT44" s="715"/>
      <c r="AU44" s="870" t="str">
        <f t="shared" si="12"/>
        <v>►</v>
      </c>
      <c r="AV44" s="755"/>
      <c r="AW44" s="727"/>
      <c r="AX44" s="727"/>
      <c r="AY44" s="728"/>
      <c r="AZ44" s="728"/>
      <c r="BA44" s="717"/>
      <c r="BB44" s="3570"/>
      <c r="BC44" s="717"/>
      <c r="BD44" s="1042"/>
      <c r="BE44" s="979"/>
      <c r="BF44" s="986">
        <v>1.5</v>
      </c>
      <c r="BG44" s="979"/>
      <c r="BH44" s="979"/>
      <c r="BI44" s="979"/>
      <c r="BJ44" s="1372"/>
      <c r="BL44" s="6">
        <v>1</v>
      </c>
    </row>
    <row r="45" spans="1:64" s="73" customFormat="1" ht="18.75" customHeight="1" thickTop="1">
      <c r="A45" s="3562" t="s">
        <v>1</v>
      </c>
      <c r="B45" s="3573" t="str">
        <f t="shared" si="15"/>
        <v>►</v>
      </c>
      <c r="C45" s="4882"/>
      <c r="D45" s="1143"/>
      <c r="E45" s="1314"/>
      <c r="F45" s="1314"/>
      <c r="G45" s="1314"/>
      <c r="H45" s="1320"/>
      <c r="I45" s="11"/>
      <c r="J45" s="11"/>
      <c r="K45" s="11"/>
      <c r="L45" s="11"/>
      <c r="M45" s="11"/>
      <c r="N45" s="1094"/>
      <c r="O45" s="39"/>
      <c r="P45" s="24"/>
      <c r="Q45" s="554"/>
      <c r="R45" s="554"/>
      <c r="S45" s="554"/>
      <c r="T45" s="1140"/>
      <c r="U45" s="760"/>
      <c r="V45" s="1081"/>
      <c r="W45" s="4587"/>
      <c r="X45" s="4811"/>
      <c r="Y45" s="4812"/>
      <c r="Z45" s="1082"/>
      <c r="AA45" s="4884" t="s">
        <v>213</v>
      </c>
      <c r="AB45" s="867"/>
      <c r="AC45" s="839" t="s">
        <v>2363</v>
      </c>
      <c r="AD45" s="840"/>
      <c r="AE45" s="877"/>
      <c r="AF45" s="877"/>
      <c r="AG45" s="877"/>
      <c r="AH45" s="841"/>
      <c r="AI45" s="841"/>
      <c r="AJ45" s="841"/>
      <c r="AK45" s="841"/>
      <c r="AL45" s="841"/>
      <c r="AM45" s="841"/>
      <c r="AN45" s="877"/>
      <c r="AO45" s="4881" t="str">
        <f>AO16</f>
        <v>Auteur</v>
      </c>
      <c r="AP45" s="715"/>
      <c r="AQ45" s="1295" t="s">
        <v>2584</v>
      </c>
      <c r="AR45" s="1292">
        <f t="shared" si="13"/>
        <v>0.11799999999999999</v>
      </c>
      <c r="AS45" s="1293">
        <v>118</v>
      </c>
      <c r="AT45" s="715"/>
      <c r="AU45" s="870" t="str">
        <f t="shared" si="12"/>
        <v>►</v>
      </c>
      <c r="AV45" s="731" t="s">
        <v>540</v>
      </c>
      <c r="AW45" s="727"/>
      <c r="AX45" s="727"/>
      <c r="AY45" s="728"/>
      <c r="AZ45" s="728"/>
      <c r="BA45" s="717"/>
      <c r="BB45" s="3570"/>
      <c r="BC45" s="717"/>
      <c r="BD45" s="1042"/>
      <c r="BE45" s="979"/>
      <c r="BF45" s="986"/>
      <c r="BG45" s="979"/>
      <c r="BH45" s="979"/>
      <c r="BI45" s="979"/>
      <c r="BJ45" s="1372"/>
      <c r="BL45" s="6">
        <v>1</v>
      </c>
    </row>
    <row r="46" spans="1:64" s="73" customFormat="1" ht="18.75" customHeight="1">
      <c r="A46" s="3562" t="s">
        <v>1</v>
      </c>
      <c r="B46" s="3573" t="str">
        <f t="shared" si="15"/>
        <v>►</v>
      </c>
      <c r="D46" s="25"/>
      <c r="E46" s="1314"/>
      <c r="F46" s="1314"/>
      <c r="G46" s="1314"/>
      <c r="H46" s="1321"/>
      <c r="I46" s="20"/>
      <c r="J46" s="20"/>
      <c r="K46" s="20"/>
      <c r="L46" s="20"/>
      <c r="M46" s="20"/>
      <c r="N46" s="1094"/>
      <c r="O46" s="39"/>
      <c r="P46" s="24"/>
      <c r="Q46" s="554"/>
      <c r="R46" s="554"/>
      <c r="S46" s="554"/>
      <c r="T46" s="1141"/>
      <c r="U46" s="80"/>
      <c r="V46" s="41"/>
      <c r="W46" s="4591"/>
      <c r="X46" s="4593"/>
      <c r="Y46" s="4665"/>
      <c r="Z46" s="1083"/>
      <c r="AA46" s="4885"/>
      <c r="AB46" s="868">
        <v>1</v>
      </c>
      <c r="AC46" s="873" t="s">
        <v>84</v>
      </c>
      <c r="AD46" s="842"/>
      <c r="AE46" s="843"/>
      <c r="AF46" s="843"/>
      <c r="AG46" s="843"/>
      <c r="AH46" s="843"/>
      <c r="AI46" s="844" t="s">
        <v>84</v>
      </c>
      <c r="AJ46" s="843"/>
      <c r="AK46" s="845" t="s">
        <v>2408</v>
      </c>
      <c r="AL46" s="843"/>
      <c r="AM46" s="843" t="s">
        <v>2409</v>
      </c>
      <c r="AN46" s="876" t="s">
        <v>2407</v>
      </c>
      <c r="AO46" s="4879"/>
      <c r="AP46" s="715"/>
      <c r="AQ46" s="1295" t="s">
        <v>2585</v>
      </c>
      <c r="AR46" s="1292">
        <f t="shared" si="13"/>
        <v>0.15</v>
      </c>
      <c r="AS46" s="1293">
        <v>150</v>
      </c>
      <c r="AT46" s="715"/>
      <c r="AU46" s="870" t="str">
        <f t="shared" si="12"/>
        <v>►</v>
      </c>
      <c r="AV46" s="731" t="s">
        <v>547</v>
      </c>
      <c r="AW46" s="727"/>
      <c r="AX46" s="727"/>
      <c r="AY46" s="728"/>
      <c r="AZ46" s="728"/>
      <c r="BA46" s="717"/>
      <c r="BB46" s="3570"/>
      <c r="BC46" s="717"/>
      <c r="BD46" s="1042"/>
      <c r="BE46" s="989"/>
      <c r="BF46" s="986"/>
      <c r="BG46" s="979"/>
      <c r="BH46" s="979"/>
      <c r="BI46" s="979"/>
      <c r="BJ46" s="1372"/>
      <c r="BL46" s="6">
        <v>1</v>
      </c>
    </row>
    <row r="47" spans="1:64" s="73" customFormat="1" ht="18.75" customHeight="1">
      <c r="A47" s="3562" t="s">
        <v>1</v>
      </c>
      <c r="B47" s="3573" t="str">
        <f t="shared" si="15"/>
        <v>►</v>
      </c>
      <c r="C47" s="3571">
        <f>IF(H47=C37,1,LEN(H47))</f>
        <v>0</v>
      </c>
      <c r="D47" s="25"/>
      <c r="E47" s="1314"/>
      <c r="F47" s="1314"/>
      <c r="G47" s="1314"/>
      <c r="H47" s="1321"/>
      <c r="I47" s="1322"/>
      <c r="J47" s="1322"/>
      <c r="K47" s="1322"/>
      <c r="L47" s="1322"/>
      <c r="M47" s="1323"/>
      <c r="N47" s="1324"/>
      <c r="O47" s="39"/>
      <c r="P47" s="766"/>
      <c r="Q47" s="745"/>
      <c r="R47" s="745"/>
      <c r="S47" s="919"/>
      <c r="T47" s="1018"/>
      <c r="U47" s="1019"/>
      <c r="V47" s="1017"/>
      <c r="W47" s="1020"/>
      <c r="X47" s="776"/>
      <c r="Y47" s="1030"/>
      <c r="Z47" s="1090"/>
      <c r="AA47" s="1307">
        <f>IFERROR(INDEX(AR13:AR82,MATCH(X47,AQ13:AQ82,0)) * W47 * IF(ISBLANK(T47), 1, T47), 0)</f>
        <v>0</v>
      </c>
      <c r="AB47" s="875">
        <f>IF(AA67=0,0,AA47*AB46*1000/AA67)</f>
        <v>0</v>
      </c>
      <c r="AC47" s="872">
        <f>IF(ISNUMBER(T47),T47*AB46/AA67,0)</f>
        <v>0</v>
      </c>
      <c r="AD47" s="3893"/>
      <c r="AE47" s="3894"/>
      <c r="AF47" s="3894"/>
      <c r="AG47" s="3894"/>
      <c r="AH47" s="3894"/>
      <c r="AI47" s="3895">
        <f>IF(OR(ISTEXT(T47),AA67=0),0,T47*AN39)</f>
        <v>0</v>
      </c>
      <c r="AJ47" s="3894"/>
      <c r="AK47" s="3896">
        <f t="shared" ref="AK47:AK66" si="16">U47</f>
        <v>0</v>
      </c>
      <c r="AL47" s="3894"/>
      <c r="AM47" s="3897">
        <f>IF(AA47=0,0,AA47*AN39)</f>
        <v>0</v>
      </c>
      <c r="AN47" s="3898">
        <f t="shared" ref="AN47:AN66" si="17">Z47</f>
        <v>0</v>
      </c>
      <c r="AO47" s="4879"/>
      <c r="AP47" s="715"/>
      <c r="AQ47" s="1295" t="s">
        <v>2586</v>
      </c>
      <c r="AR47" s="1292">
        <f t="shared" si="13"/>
        <v>0.25</v>
      </c>
      <c r="AS47" s="1293">
        <v>250</v>
      </c>
      <c r="AT47" s="715"/>
      <c r="AU47" s="870" t="str">
        <f t="shared" si="12"/>
        <v>►</v>
      </c>
      <c r="AV47" s="732"/>
      <c r="AW47" s="727"/>
      <c r="AX47" s="727"/>
      <c r="AY47" s="728"/>
      <c r="AZ47" s="728"/>
      <c r="BA47" s="717"/>
      <c r="BB47" s="3570"/>
      <c r="BC47" s="717"/>
      <c r="BD47" s="1042"/>
      <c r="BE47" s="988" t="s">
        <v>2673</v>
      </c>
      <c r="BF47" s="966"/>
      <c r="BG47" s="966"/>
      <c r="BH47" s="966"/>
      <c r="BI47" s="975"/>
      <c r="BJ47" s="1388"/>
      <c r="BL47" s="6">
        <v>1</v>
      </c>
    </row>
    <row r="48" spans="1:64" s="73" customFormat="1" ht="18.75" customHeight="1">
      <c r="A48" s="3562" t="s">
        <v>1</v>
      </c>
      <c r="B48" s="3573" t="str">
        <f t="shared" si="15"/>
        <v>►</v>
      </c>
      <c r="C48" s="3571">
        <f>IF(H48=C37,1,LEN(H48))</f>
        <v>0</v>
      </c>
      <c r="D48" s="25"/>
      <c r="E48" s="1314"/>
      <c r="F48" s="1314"/>
      <c r="G48" s="1314"/>
      <c r="H48" s="1321"/>
      <c r="I48" s="1323"/>
      <c r="J48" s="1323"/>
      <c r="K48" s="1323"/>
      <c r="L48" s="1323"/>
      <c r="M48" s="1323"/>
      <c r="N48" s="1324"/>
      <c r="O48" s="39"/>
      <c r="P48" s="766"/>
      <c r="Q48" s="745"/>
      <c r="R48" s="745"/>
      <c r="S48" s="919"/>
      <c r="T48" s="1018"/>
      <c r="U48" s="1019"/>
      <c r="V48" s="1017"/>
      <c r="W48" s="1020"/>
      <c r="X48" s="776"/>
      <c r="Y48" s="1030"/>
      <c r="Z48" s="1090"/>
      <c r="AA48" s="1307">
        <f>IFERROR(INDEX(AR13:AR82,MATCH(X48,AQ13:AQ82,0)) * W48 * IF(ISBLANK(T48), 1, T48), 0)</f>
        <v>0</v>
      </c>
      <c r="AB48" s="875">
        <f>IF(AA67=0,0,AA48*AB46*1000/AA67)</f>
        <v>0</v>
      </c>
      <c r="AC48" s="872">
        <f>IF(ISNUMBER(T48),T48*AB46/AA67,0)</f>
        <v>0</v>
      </c>
      <c r="AD48" s="846"/>
      <c r="AE48" s="833"/>
      <c r="AF48" s="833"/>
      <c r="AG48" s="833"/>
      <c r="AH48" s="833"/>
      <c r="AI48" s="874">
        <f>IF(OR(ISTEXT(T48),AA67=0),0,T48*AN39)</f>
        <v>0</v>
      </c>
      <c r="AJ48" s="833"/>
      <c r="AK48" s="742">
        <f t="shared" si="16"/>
        <v>0</v>
      </c>
      <c r="AL48" s="833"/>
      <c r="AM48" s="826">
        <f>IF(AA48=0,0,AA48*AN39)</f>
        <v>0</v>
      </c>
      <c r="AN48" s="856">
        <f t="shared" si="17"/>
        <v>0</v>
      </c>
      <c r="AO48" s="4879"/>
      <c r="AP48" s="715"/>
      <c r="AQ48" s="1295" t="s">
        <v>2587</v>
      </c>
      <c r="AR48" s="1292">
        <f t="shared" si="13"/>
        <v>0.35</v>
      </c>
      <c r="AS48" s="1293">
        <v>350</v>
      </c>
      <c r="AT48" s="715"/>
      <c r="AU48" s="870" t="str">
        <f t="shared" si="12"/>
        <v>►</v>
      </c>
      <c r="AV48" s="732"/>
      <c r="AW48" s="727"/>
      <c r="AX48" s="727"/>
      <c r="AY48" s="728"/>
      <c r="AZ48" s="728"/>
      <c r="BA48" s="717"/>
      <c r="BB48" s="3570"/>
      <c r="BC48" s="717"/>
      <c r="BD48" s="1042"/>
      <c r="BE48" s="4626" t="s">
        <v>2674</v>
      </c>
      <c r="BF48" s="4626"/>
      <c r="BG48" s="4626"/>
      <c r="BH48" s="4626"/>
      <c r="BI48" s="979"/>
      <c r="BJ48" s="1372"/>
      <c r="BL48" s="6">
        <v>1</v>
      </c>
    </row>
    <row r="49" spans="1:64" s="73" customFormat="1" ht="18.75" customHeight="1">
      <c r="A49" s="3562" t="s">
        <v>1</v>
      </c>
      <c r="B49" s="3573" t="str">
        <f t="shared" si="15"/>
        <v>►</v>
      </c>
      <c r="C49" s="3571">
        <f>IF(H49=C37,1,LEN(H49))</f>
        <v>0</v>
      </c>
      <c r="D49" s="25"/>
      <c r="E49" s="1314"/>
      <c r="F49" s="1314"/>
      <c r="G49" s="1314"/>
      <c r="H49" s="1321"/>
      <c r="I49" s="1323"/>
      <c r="J49" s="1323"/>
      <c r="K49" s="1323"/>
      <c r="L49" s="1323"/>
      <c r="M49" s="1323"/>
      <c r="N49" s="1324"/>
      <c r="O49" s="39"/>
      <c r="P49" s="766"/>
      <c r="Q49" s="745"/>
      <c r="R49" s="745"/>
      <c r="S49" s="919"/>
      <c r="T49" s="1018"/>
      <c r="U49" s="1019"/>
      <c r="V49" s="1017"/>
      <c r="W49" s="1020"/>
      <c r="X49" s="776"/>
      <c r="Y49" s="1030"/>
      <c r="Z49" s="1090"/>
      <c r="AA49" s="1307">
        <f>IFERROR(INDEX(AR13:AR82,MATCH(X49,AQ13:AQ82,0)) * W49 * IF(ISBLANK(T49), 1, T49), 0)</f>
        <v>0</v>
      </c>
      <c r="AB49" s="875">
        <f>IF(AA67=0,0,AA49*AB46*1000/AA67)</f>
        <v>0</v>
      </c>
      <c r="AC49" s="872">
        <f>IF(ISNUMBER(T49),T49*AB46/AA67,0)</f>
        <v>0</v>
      </c>
      <c r="AD49" s="3893"/>
      <c r="AE49" s="3894"/>
      <c r="AF49" s="3894"/>
      <c r="AG49" s="3894"/>
      <c r="AH49" s="3894"/>
      <c r="AI49" s="3895">
        <f>IF(OR(ISTEXT(T49),AA67=0),0,T49*AN39)</f>
        <v>0</v>
      </c>
      <c r="AJ49" s="3894"/>
      <c r="AK49" s="3896">
        <f t="shared" si="16"/>
        <v>0</v>
      </c>
      <c r="AL49" s="3894"/>
      <c r="AM49" s="3897">
        <f>IF(AA49=0,0,AA49*AN39)</f>
        <v>0</v>
      </c>
      <c r="AN49" s="3898">
        <f t="shared" si="17"/>
        <v>0</v>
      </c>
      <c r="AO49" s="4879"/>
      <c r="AP49" s="715"/>
      <c r="AQ49" s="1301" t="s">
        <v>2588</v>
      </c>
      <c r="AR49" s="1299">
        <f t="shared" si="13"/>
        <v>1.4E-2</v>
      </c>
      <c r="AS49" s="1293">
        <v>14</v>
      </c>
      <c r="AT49" s="715"/>
      <c r="AU49" s="870" t="str">
        <f t="shared" si="12"/>
        <v>►</v>
      </c>
      <c r="AV49" s="278" t="s">
        <v>618</v>
      </c>
      <c r="AW49" s="727"/>
      <c r="AX49" s="727"/>
      <c r="AY49" s="728"/>
      <c r="AZ49" s="728"/>
      <c r="BA49" s="717"/>
      <c r="BB49" s="3570"/>
      <c r="BC49" s="717"/>
      <c r="BD49" s="1042"/>
      <c r="BE49" s="4626"/>
      <c r="BF49" s="4626"/>
      <c r="BG49" s="4626"/>
      <c r="BH49" s="4626"/>
      <c r="BI49" s="979"/>
      <c r="BJ49" s="1372"/>
      <c r="BL49" s="6">
        <v>1</v>
      </c>
    </row>
    <row r="50" spans="1:64" s="73" customFormat="1" ht="18.75" customHeight="1">
      <c r="A50" s="3562" t="s">
        <v>1</v>
      </c>
      <c r="B50" s="3573" t="str">
        <f t="shared" si="15"/>
        <v>►</v>
      </c>
      <c r="C50" s="3571">
        <f>IF(H50=C37,1,LEN(H50))</f>
        <v>0</v>
      </c>
      <c r="D50" s="25"/>
      <c r="E50" s="1314"/>
      <c r="F50" s="1314"/>
      <c r="G50" s="1314"/>
      <c r="H50" s="1321"/>
      <c r="I50" s="1323"/>
      <c r="J50" s="1323"/>
      <c r="K50" s="1323"/>
      <c r="L50" s="1323"/>
      <c r="M50" s="1323"/>
      <c r="N50" s="1324"/>
      <c r="O50" s="39"/>
      <c r="P50" s="766"/>
      <c r="Q50" s="745"/>
      <c r="R50" s="745"/>
      <c r="S50" s="919"/>
      <c r="T50" s="1018"/>
      <c r="U50" s="1019"/>
      <c r="V50" s="1017"/>
      <c r="W50" s="1020"/>
      <c r="X50" s="776"/>
      <c r="Y50" s="1030"/>
      <c r="Z50" s="1090"/>
      <c r="AA50" s="1307">
        <f>IFERROR(INDEX(AR13:AR82,MATCH(X50,AQ13:AQ82,0)) * W50 * IF(ISBLANK(T50), 1, T50), 0)</f>
        <v>0</v>
      </c>
      <c r="AB50" s="875">
        <f>IF(AA67=0,0,AA50*AB46*1000/AA67)</f>
        <v>0</v>
      </c>
      <c r="AC50" s="872">
        <f>IF(ISNUMBER(T50),T50*AB46/AA67,0)</f>
        <v>0</v>
      </c>
      <c r="AD50" s="846"/>
      <c r="AE50" s="833"/>
      <c r="AF50" s="833"/>
      <c r="AG50" s="833"/>
      <c r="AH50" s="833"/>
      <c r="AI50" s="874">
        <f>IF(OR(ISTEXT(T50),AA67=0),0,T50*AN39)</f>
        <v>0</v>
      </c>
      <c r="AJ50" s="833"/>
      <c r="AK50" s="742">
        <f t="shared" si="16"/>
        <v>0</v>
      </c>
      <c r="AL50" s="833"/>
      <c r="AM50" s="826">
        <f>IF(AA50=0,0,AA50*AN39)</f>
        <v>0</v>
      </c>
      <c r="AN50" s="856">
        <f t="shared" si="17"/>
        <v>0</v>
      </c>
      <c r="AO50" s="4879"/>
      <c r="AP50" s="715"/>
      <c r="AQ50" s="1301" t="s">
        <v>2589</v>
      </c>
      <c r="AR50" s="1302">
        <f t="shared" si="13"/>
        <v>2.835E-2</v>
      </c>
      <c r="AS50" s="1303">
        <v>28.35</v>
      </c>
      <c r="AT50" s="715"/>
      <c r="AU50" s="870" t="str">
        <f t="shared" si="12"/>
        <v>►</v>
      </c>
      <c r="AV50" s="734" t="s">
        <v>622</v>
      </c>
      <c r="AW50" s="727"/>
      <c r="AX50" s="727"/>
      <c r="AY50" s="728"/>
      <c r="AZ50" s="728"/>
      <c r="BA50" s="717"/>
      <c r="BB50" s="3570"/>
      <c r="BC50" s="717"/>
      <c r="BD50" s="1042"/>
      <c r="BE50" s="4627" t="s">
        <v>2675</v>
      </c>
      <c r="BF50" s="4627"/>
      <c r="BG50" s="4627"/>
      <c r="BH50" s="4627"/>
      <c r="BI50" s="979"/>
      <c r="BJ50" s="1372"/>
      <c r="BL50" s="6">
        <v>1</v>
      </c>
    </row>
    <row r="51" spans="1:64" s="73" customFormat="1" ht="18.75" customHeight="1">
      <c r="A51" s="3562" t="s">
        <v>1</v>
      </c>
      <c r="B51" s="3573" t="str">
        <f t="shared" si="15"/>
        <v>►</v>
      </c>
      <c r="C51" s="3571">
        <f>IF(H51=C37,1,LEN(H51))</f>
        <v>0</v>
      </c>
      <c r="D51" s="25"/>
      <c r="E51" s="1314"/>
      <c r="F51" s="1314"/>
      <c r="G51" s="1314"/>
      <c r="H51" s="1321"/>
      <c r="I51" s="1323"/>
      <c r="J51" s="1323"/>
      <c r="K51" s="1323"/>
      <c r="L51" s="1323"/>
      <c r="M51" s="1323"/>
      <c r="N51" s="1324"/>
      <c r="O51" s="39"/>
      <c r="P51" s="766"/>
      <c r="Q51" s="745"/>
      <c r="R51" s="745"/>
      <c r="S51" s="919"/>
      <c r="T51" s="1018"/>
      <c r="U51" s="1019"/>
      <c r="V51" s="1017"/>
      <c r="W51" s="1020"/>
      <c r="X51" s="776"/>
      <c r="Y51" s="1030"/>
      <c r="Z51" s="1090"/>
      <c r="AA51" s="1307">
        <f>IFERROR(INDEX(AR13:AR82,MATCH(X51,AQ13:AQ82,0)) * W51 * IF(ISBLANK(T51), 1, T51), 0)</f>
        <v>0</v>
      </c>
      <c r="AB51" s="875">
        <f>IF(AA67=0,0,AA51*AB46*1000/AA67)</f>
        <v>0</v>
      </c>
      <c r="AC51" s="872">
        <f>IF(ISNUMBER(T51),T51*AB46/AA67,0)</f>
        <v>0</v>
      </c>
      <c r="AD51" s="3893"/>
      <c r="AE51" s="3894"/>
      <c r="AF51" s="3894"/>
      <c r="AG51" s="3894"/>
      <c r="AH51" s="3894"/>
      <c r="AI51" s="3895">
        <f>IF(OR(ISTEXT(T51),AA67=0),0,T51*AN39)</f>
        <v>0</v>
      </c>
      <c r="AJ51" s="3894"/>
      <c r="AK51" s="3896">
        <f t="shared" si="16"/>
        <v>0</v>
      </c>
      <c r="AL51" s="3894"/>
      <c r="AM51" s="3897">
        <f>IF(AA51=0,0,AA51*AN39)</f>
        <v>0</v>
      </c>
      <c r="AN51" s="3898">
        <f t="shared" si="17"/>
        <v>0</v>
      </c>
      <c r="AO51" s="4879"/>
      <c r="AP51" s="715"/>
      <c r="AQ51" s="1301" t="s">
        <v>2590</v>
      </c>
      <c r="AR51" s="1302">
        <f t="shared" si="13"/>
        <v>2.9569999999999999E-2</v>
      </c>
      <c r="AS51" s="1303">
        <v>29.57</v>
      </c>
      <c r="AT51" s="715"/>
      <c r="AU51" s="870" t="str">
        <f t="shared" si="12"/>
        <v>►</v>
      </c>
      <c r="AV51" s="731"/>
      <c r="AW51" s="727"/>
      <c r="AX51" s="727"/>
      <c r="AY51" s="728"/>
      <c r="AZ51" s="728"/>
      <c r="BA51" s="717"/>
      <c r="BB51" s="3570"/>
      <c r="BC51" s="717"/>
      <c r="BD51" s="1042"/>
      <c r="BE51" s="4627"/>
      <c r="BF51" s="4627"/>
      <c r="BG51" s="4627"/>
      <c r="BH51" s="4627"/>
      <c r="BI51" s="979"/>
      <c r="BJ51" s="1372"/>
      <c r="BL51" s="6">
        <v>1</v>
      </c>
    </row>
    <row r="52" spans="1:64" s="73" customFormat="1" ht="18.75" customHeight="1">
      <c r="A52" s="3562" t="s">
        <v>1</v>
      </c>
      <c r="B52" s="3573" t="str">
        <f t="shared" si="15"/>
        <v>►</v>
      </c>
      <c r="C52" s="3571">
        <f>IF(H52=C37,1,LEN(H52))</f>
        <v>0</v>
      </c>
      <c r="D52" s="25"/>
      <c r="E52" s="1314"/>
      <c r="F52" s="1314"/>
      <c r="G52" s="1314"/>
      <c r="H52" s="1321"/>
      <c r="I52" s="1323"/>
      <c r="J52" s="1323"/>
      <c r="K52" s="1323"/>
      <c r="L52" s="1323"/>
      <c r="M52" s="1323"/>
      <c r="N52" s="1324"/>
      <c r="O52" s="39"/>
      <c r="P52" s="766"/>
      <c r="Q52" s="745"/>
      <c r="R52" s="745"/>
      <c r="S52" s="919"/>
      <c r="T52" s="1018"/>
      <c r="U52" s="1019"/>
      <c r="V52" s="1017"/>
      <c r="W52" s="1020"/>
      <c r="X52" s="776"/>
      <c r="Y52" s="1030"/>
      <c r="Z52" s="1090"/>
      <c r="AA52" s="1307">
        <f>IFERROR(INDEX(AR13:AR82,MATCH(X52,AQ13:AQ82,0)) * W52 * IF(ISBLANK(T52), 1, T52), 0)</f>
        <v>0</v>
      </c>
      <c r="AB52" s="875">
        <f>IF(AA67=0,0,AA52*AB46*1000/AA67)</f>
        <v>0</v>
      </c>
      <c r="AC52" s="872">
        <f>IF(ISNUMBER(T52),T52*AB46/AA67,0)</f>
        <v>0</v>
      </c>
      <c r="AD52" s="846"/>
      <c r="AE52" s="833"/>
      <c r="AF52" s="833"/>
      <c r="AG52" s="833"/>
      <c r="AH52" s="833"/>
      <c r="AI52" s="874">
        <f>IF(OR(ISTEXT(T52),AA67=0),0,T52*AN39)</f>
        <v>0</v>
      </c>
      <c r="AJ52" s="833"/>
      <c r="AK52" s="742">
        <f t="shared" si="16"/>
        <v>0</v>
      </c>
      <c r="AL52" s="833"/>
      <c r="AM52" s="826">
        <f>IF(AA52=0,0,AA52*AN39)</f>
        <v>0</v>
      </c>
      <c r="AN52" s="856">
        <f t="shared" si="17"/>
        <v>0</v>
      </c>
      <c r="AO52" s="4879"/>
      <c r="AP52" s="715"/>
      <c r="AQ52" s="1301" t="s">
        <v>2591</v>
      </c>
      <c r="AR52" s="1292">
        <f t="shared" si="13"/>
        <v>2.9000000000000001E-2</v>
      </c>
      <c r="AS52" s="1293">
        <v>29</v>
      </c>
      <c r="AT52" s="715"/>
      <c r="AU52" s="870" t="str">
        <f t="shared" si="12"/>
        <v>►</v>
      </c>
      <c r="AV52" s="731"/>
      <c r="AW52" s="727"/>
      <c r="AX52" s="727"/>
      <c r="AY52" s="728"/>
      <c r="AZ52" s="728"/>
      <c r="BA52" s="717"/>
      <c r="BB52" s="3570"/>
      <c r="BC52" s="717"/>
      <c r="BD52" s="1042"/>
      <c r="BE52" s="967" t="s">
        <v>2361</v>
      </c>
      <c r="BF52" s="968"/>
      <c r="BG52" s="968"/>
      <c r="BH52" s="979"/>
      <c r="BI52" s="979"/>
      <c r="BJ52" s="1372"/>
      <c r="BL52" s="6">
        <v>1</v>
      </c>
    </row>
    <row r="53" spans="1:64" s="73" customFormat="1" ht="18.75" customHeight="1">
      <c r="A53" s="3562" t="s">
        <v>1</v>
      </c>
      <c r="B53" s="3573" t="str">
        <f t="shared" si="15"/>
        <v>►</v>
      </c>
      <c r="C53" s="3571">
        <f>IF(H53=C37,1,LEN(H53))</f>
        <v>0</v>
      </c>
      <c r="D53" s="25"/>
      <c r="E53" s="1314"/>
      <c r="F53" s="1314"/>
      <c r="G53" s="1314"/>
      <c r="H53" s="1321"/>
      <c r="I53" s="1323"/>
      <c r="J53" s="1323"/>
      <c r="K53" s="1323"/>
      <c r="L53" s="1323"/>
      <c r="M53" s="1323"/>
      <c r="N53" s="1324"/>
      <c r="O53" s="39"/>
      <c r="P53" s="766"/>
      <c r="Q53" s="745"/>
      <c r="R53" s="745"/>
      <c r="S53" s="919"/>
      <c r="T53" s="1018"/>
      <c r="U53" s="1019"/>
      <c r="V53" s="1017"/>
      <c r="W53" s="1020"/>
      <c r="X53" s="776"/>
      <c r="Y53" s="1030"/>
      <c r="Z53" s="1090"/>
      <c r="AA53" s="1307">
        <f>IFERROR(INDEX(AR13:AR82,MATCH(X53,AQ13:AQ82,0)) * W53 * IF(ISBLANK(T53), 1, T53), 0)</f>
        <v>0</v>
      </c>
      <c r="AB53" s="875">
        <f>IF(AA67=0,0,AA53*AB46*1000/AA67)</f>
        <v>0</v>
      </c>
      <c r="AC53" s="872">
        <f>IF(ISNUMBER(T53),T53*AB46/AA67,0)</f>
        <v>0</v>
      </c>
      <c r="AD53" s="3893"/>
      <c r="AE53" s="3894"/>
      <c r="AF53" s="3894"/>
      <c r="AG53" s="3894"/>
      <c r="AH53" s="3894"/>
      <c r="AI53" s="3895">
        <f>IF(OR(ISTEXT(T53),AA67=0),0,T53*AN39)</f>
        <v>0</v>
      </c>
      <c r="AJ53" s="3894"/>
      <c r="AK53" s="3896">
        <f t="shared" si="16"/>
        <v>0</v>
      </c>
      <c r="AL53" s="3894"/>
      <c r="AM53" s="3897">
        <f>IF(AA53=0,0,AA53*AN39)</f>
        <v>0</v>
      </c>
      <c r="AN53" s="3898">
        <f t="shared" si="17"/>
        <v>0</v>
      </c>
      <c r="AO53" s="4879"/>
      <c r="AP53" s="715"/>
      <c r="AQ53" s="1301" t="s">
        <v>2592</v>
      </c>
      <c r="AR53" s="1292">
        <f t="shared" si="13"/>
        <v>5.8999999999999997E-2</v>
      </c>
      <c r="AS53" s="1293">
        <v>59</v>
      </c>
      <c r="AT53" s="715"/>
      <c r="AU53" s="870" t="str">
        <f t="shared" si="12"/>
        <v>►</v>
      </c>
      <c r="AV53" s="731"/>
      <c r="AW53" s="727"/>
      <c r="AX53" s="727"/>
      <c r="AY53" s="728"/>
      <c r="AZ53" s="728"/>
      <c r="BA53" s="717"/>
      <c r="BB53" s="3570"/>
      <c r="BC53" s="717"/>
      <c r="BD53" s="4628" t="s">
        <v>2362</v>
      </c>
      <c r="BE53" s="4629"/>
      <c r="BF53" s="4629"/>
      <c r="BG53" s="4629"/>
      <c r="BH53" s="4629"/>
      <c r="BI53" s="4629"/>
      <c r="BJ53" s="4630"/>
      <c r="BL53" s="6">
        <v>1</v>
      </c>
    </row>
    <row r="54" spans="1:64" s="73" customFormat="1" ht="18.75" customHeight="1">
      <c r="A54" s="3562" t="s">
        <v>1</v>
      </c>
      <c r="B54" s="3573" t="str">
        <f t="shared" si="15"/>
        <v>►</v>
      </c>
      <c r="C54" s="3571">
        <f>IF(H54=C37,1,LEN(H54))</f>
        <v>0</v>
      </c>
      <c r="D54" s="1021"/>
      <c r="E54" s="1022"/>
      <c r="F54" s="1022"/>
      <c r="G54" s="1022"/>
      <c r="H54" s="1023"/>
      <c r="I54" s="1023"/>
      <c r="J54" s="1024"/>
      <c r="K54" s="1025"/>
      <c r="L54" s="744"/>
      <c r="M54" s="1025"/>
      <c r="N54" s="1091"/>
      <c r="O54" s="39"/>
      <c r="P54" s="1021"/>
      <c r="Q54" s="1022"/>
      <c r="R54" s="1022"/>
      <c r="S54" s="1022"/>
      <c r="T54" s="1023"/>
      <c r="U54" s="1023"/>
      <c r="V54" s="1024"/>
      <c r="W54" s="1025"/>
      <c r="X54" s="744"/>
      <c r="Y54" s="1025"/>
      <c r="Z54" s="1091"/>
      <c r="AA54" s="1307">
        <f>IFERROR(INDEX(AR13:AR82,MATCH(X54,AQ13:AQ82,0)) * W54 * IF(ISBLANK(T54), 1, T54), 0)</f>
        <v>0</v>
      </c>
      <c r="AB54" s="875">
        <f>IF(AA67=0,0,AA54*AB46*1000/AA67)</f>
        <v>0</v>
      </c>
      <c r="AC54" s="872">
        <f>IF(ISNUMBER(T54),T54*AB46/AA67,0)</f>
        <v>0</v>
      </c>
      <c r="AD54" s="846"/>
      <c r="AE54" s="833"/>
      <c r="AF54" s="833"/>
      <c r="AG54" s="833"/>
      <c r="AH54" s="833"/>
      <c r="AI54" s="874">
        <f>IF(OR(ISTEXT(T54),AA67=0),0,T54*AN39)</f>
        <v>0</v>
      </c>
      <c r="AJ54" s="833"/>
      <c r="AK54" s="742">
        <f t="shared" si="16"/>
        <v>0</v>
      </c>
      <c r="AL54" s="833"/>
      <c r="AM54" s="826">
        <f>IF(AA54=0,0,AA54*AN39)</f>
        <v>0</v>
      </c>
      <c r="AN54" s="856">
        <f t="shared" si="17"/>
        <v>0</v>
      </c>
      <c r="AO54" s="4879"/>
      <c r="AP54" s="715"/>
      <c r="AQ54" s="1301" t="s">
        <v>2593</v>
      </c>
      <c r="AR54" s="1292">
        <f t="shared" si="13"/>
        <v>0.11799999999999999</v>
      </c>
      <c r="AS54" s="1293">
        <v>118</v>
      </c>
      <c r="AT54" s="715"/>
      <c r="AU54" s="870" t="str">
        <f t="shared" si="12"/>
        <v>►</v>
      </c>
      <c r="AV54" s="731"/>
      <c r="AW54" s="727"/>
      <c r="AX54" s="727"/>
      <c r="AY54" s="728"/>
      <c r="AZ54" s="728"/>
      <c r="BA54" s="717"/>
      <c r="BB54" s="3570"/>
      <c r="BC54" s="717"/>
      <c r="BD54" s="4628"/>
      <c r="BE54" s="4629"/>
      <c r="BF54" s="4629"/>
      <c r="BG54" s="4629"/>
      <c r="BH54" s="4629"/>
      <c r="BI54" s="4629"/>
      <c r="BJ54" s="4630"/>
      <c r="BL54" s="6">
        <v>1</v>
      </c>
    </row>
    <row r="55" spans="1:64" s="73" customFormat="1" ht="18.75" customHeight="1">
      <c r="A55" s="3562" t="s">
        <v>1</v>
      </c>
      <c r="B55" s="3573" t="str">
        <f t="shared" si="15"/>
        <v>►</v>
      </c>
      <c r="C55" s="3571">
        <f>IF(H55=C37,1,LEN(H55))</f>
        <v>0</v>
      </c>
      <c r="D55" s="1021"/>
      <c r="E55" s="1022"/>
      <c r="F55" s="1022"/>
      <c r="G55" s="1022"/>
      <c r="H55" s="1023"/>
      <c r="I55" s="1023"/>
      <c r="J55" s="1024"/>
      <c r="K55" s="1025"/>
      <c r="L55" s="744"/>
      <c r="M55" s="1025"/>
      <c r="N55" s="1091"/>
      <c r="O55" s="39"/>
      <c r="P55" s="1021"/>
      <c r="Q55" s="1022"/>
      <c r="R55" s="1022"/>
      <c r="S55" s="1022"/>
      <c r="T55" s="1023"/>
      <c r="U55" s="1023"/>
      <c r="V55" s="1024"/>
      <c r="W55" s="1025"/>
      <c r="X55" s="744"/>
      <c r="Y55" s="1025"/>
      <c r="Z55" s="1091"/>
      <c r="AA55" s="1307">
        <f>IFERROR(INDEX(AR13:AR82,MATCH(X55,AQ13:AQ82,0)) * W55 * IF(ISBLANK(T55), 1, T55), 0)</f>
        <v>0</v>
      </c>
      <c r="AB55" s="875">
        <f>IF(AA67=0,0,AA55*AB46*1000/AA67)</f>
        <v>0</v>
      </c>
      <c r="AC55" s="872">
        <f>IF(ISNUMBER(T55),T55*AB46/AA67,0)</f>
        <v>0</v>
      </c>
      <c r="AD55" s="3893"/>
      <c r="AE55" s="3894"/>
      <c r="AF55" s="3894"/>
      <c r="AG55" s="3894"/>
      <c r="AH55" s="3894"/>
      <c r="AI55" s="3895">
        <f>IF(OR(ISTEXT(T55),AA67=0),0,T55*AN39)</f>
        <v>0</v>
      </c>
      <c r="AJ55" s="3894"/>
      <c r="AK55" s="3896">
        <f t="shared" si="16"/>
        <v>0</v>
      </c>
      <c r="AL55" s="3894"/>
      <c r="AM55" s="3897">
        <f>IF(AA55=0,0,AA55*AN39)</f>
        <v>0</v>
      </c>
      <c r="AN55" s="3898">
        <f t="shared" si="17"/>
        <v>0</v>
      </c>
      <c r="AO55" s="4879"/>
      <c r="AP55" s="715"/>
      <c r="AQ55" s="1301" t="s">
        <v>2594</v>
      </c>
      <c r="AR55" s="1290">
        <f t="shared" si="13"/>
        <v>0.113</v>
      </c>
      <c r="AS55" s="1291">
        <v>113</v>
      </c>
      <c r="AT55" s="715"/>
      <c r="AU55" s="870" t="str">
        <f t="shared" si="12"/>
        <v>►</v>
      </c>
      <c r="AV55" s="731"/>
      <c r="AW55" s="727"/>
      <c r="AX55" s="727"/>
      <c r="AY55" s="728"/>
      <c r="AZ55" s="728"/>
      <c r="BA55" s="717"/>
      <c r="BB55" s="3570"/>
      <c r="BC55" s="717"/>
      <c r="BD55" s="4628"/>
      <c r="BE55" s="4629"/>
      <c r="BF55" s="4629"/>
      <c r="BG55" s="4629"/>
      <c r="BH55" s="4629"/>
      <c r="BI55" s="4629"/>
      <c r="BJ55" s="4630"/>
      <c r="BL55" s="6">
        <v>1</v>
      </c>
    </row>
    <row r="56" spans="1:64" s="73" customFormat="1" ht="18.75" customHeight="1">
      <c r="A56" s="3562" t="s">
        <v>1</v>
      </c>
      <c r="B56" s="3573" t="str">
        <f t="shared" si="15"/>
        <v>►</v>
      </c>
      <c r="C56" s="3571">
        <f>IF(H56=C37,1,LEN(H56))</f>
        <v>0</v>
      </c>
      <c r="D56" s="1021"/>
      <c r="E56" s="1022"/>
      <c r="F56" s="1022"/>
      <c r="G56" s="1022"/>
      <c r="H56" s="1023"/>
      <c r="I56" s="1023"/>
      <c r="J56" s="1024"/>
      <c r="K56" s="1025"/>
      <c r="L56" s="744"/>
      <c r="M56" s="1025"/>
      <c r="N56" s="1091"/>
      <c r="O56" s="39"/>
      <c r="P56" s="1021"/>
      <c r="Q56" s="1022"/>
      <c r="R56" s="1022"/>
      <c r="S56" s="1022"/>
      <c r="T56" s="1023"/>
      <c r="U56" s="1023"/>
      <c r="V56" s="1024"/>
      <c r="W56" s="1025"/>
      <c r="X56" s="744"/>
      <c r="Y56" s="1025"/>
      <c r="Z56" s="1091"/>
      <c r="AA56" s="1307">
        <f>IFERROR(INDEX(AR13:AR82,MATCH(X56,AQ13:AQ82,0)) * W56 * IF(ISBLANK(T56), 1, T56), 0)</f>
        <v>0</v>
      </c>
      <c r="AB56" s="875">
        <f>IF(AA67=0,0,AA56*AB46*1000/AA67)</f>
        <v>0</v>
      </c>
      <c r="AC56" s="872">
        <f>IF(ISNUMBER(T56),T56*AB46/AA67,0)</f>
        <v>0</v>
      </c>
      <c r="AD56" s="846"/>
      <c r="AE56" s="833"/>
      <c r="AF56" s="833"/>
      <c r="AG56" s="833"/>
      <c r="AH56" s="833"/>
      <c r="AI56" s="874">
        <f>IF(OR(ISTEXT(T56),AA67=0),0,T56*AN39)</f>
        <v>0</v>
      </c>
      <c r="AJ56" s="833"/>
      <c r="AK56" s="742">
        <f t="shared" si="16"/>
        <v>0</v>
      </c>
      <c r="AL56" s="833"/>
      <c r="AM56" s="826">
        <f>IF(AA56=0,0,AA56*AN39)</f>
        <v>0</v>
      </c>
      <c r="AN56" s="856">
        <f t="shared" si="17"/>
        <v>0</v>
      </c>
      <c r="AO56" s="4879"/>
      <c r="AP56" s="715"/>
      <c r="AQ56" s="1301" t="s">
        <v>2595</v>
      </c>
      <c r="AR56" s="1290">
        <f t="shared" si="13"/>
        <v>0.13</v>
      </c>
      <c r="AS56" s="1291">
        <v>130</v>
      </c>
      <c r="AT56" s="715"/>
      <c r="AU56" s="870" t="str">
        <f t="shared" si="12"/>
        <v>►</v>
      </c>
      <c r="AV56" s="731"/>
      <c r="AW56" s="727"/>
      <c r="AX56" s="727"/>
      <c r="AY56" s="728"/>
      <c r="AZ56" s="728"/>
      <c r="BA56" s="717"/>
      <c r="BB56" s="3570"/>
      <c r="BC56" s="717"/>
      <c r="BD56" s="1042"/>
      <c r="BE56" s="979"/>
      <c r="BF56" s="979"/>
      <c r="BG56" s="979"/>
      <c r="BH56" s="979"/>
      <c r="BI56" s="979"/>
      <c r="BJ56" s="1372"/>
      <c r="BL56" s="6">
        <v>1</v>
      </c>
    </row>
    <row r="57" spans="1:64" s="73" customFormat="1" ht="18.75" customHeight="1">
      <c r="A57" s="3562" t="s">
        <v>1</v>
      </c>
      <c r="B57" s="3573" t="str">
        <f t="shared" si="15"/>
        <v>►</v>
      </c>
      <c r="C57" s="3571">
        <f>IF(H57=C37,1,LEN(H57))</f>
        <v>0</v>
      </c>
      <c r="D57" s="1021"/>
      <c r="E57" s="1022"/>
      <c r="F57" s="1022"/>
      <c r="G57" s="1022"/>
      <c r="H57" s="1023"/>
      <c r="I57" s="1023"/>
      <c r="J57" s="1024"/>
      <c r="K57" s="1025"/>
      <c r="L57" s="744"/>
      <c r="M57" s="1025"/>
      <c r="N57" s="1091"/>
      <c r="O57" s="39"/>
      <c r="P57" s="1021"/>
      <c r="Q57" s="1022"/>
      <c r="R57" s="1022"/>
      <c r="S57" s="1022"/>
      <c r="T57" s="1023"/>
      <c r="U57" s="1023"/>
      <c r="V57" s="1024"/>
      <c r="W57" s="1025"/>
      <c r="X57" s="744"/>
      <c r="Y57" s="1025"/>
      <c r="Z57" s="1091"/>
      <c r="AA57" s="1307">
        <f>IFERROR(INDEX(AR13:AR82,MATCH(X57,AQ13:AQ82,0)) * W57 * IF(ISBLANK(T57), 1, T57), 0)</f>
        <v>0</v>
      </c>
      <c r="AB57" s="875">
        <f>IF(AA67=0,0,AA57*AB46*1000/AA67)</f>
        <v>0</v>
      </c>
      <c r="AC57" s="872">
        <f>IF(ISNUMBER(T57),T57*AB46/AA67,0)</f>
        <v>0</v>
      </c>
      <c r="AD57" s="3893"/>
      <c r="AE57" s="3894"/>
      <c r="AF57" s="3894"/>
      <c r="AG57" s="3894"/>
      <c r="AH57" s="3894"/>
      <c r="AI57" s="3895">
        <f>IF(OR(ISTEXT(T57),AA67=0),0,T57*AN39)</f>
        <v>0</v>
      </c>
      <c r="AJ57" s="3894"/>
      <c r="AK57" s="3896">
        <f t="shared" si="16"/>
        <v>0</v>
      </c>
      <c r="AL57" s="3894"/>
      <c r="AM57" s="3897">
        <f>IF(AA57=0,0,AA57*AN39)</f>
        <v>0</v>
      </c>
      <c r="AN57" s="3898">
        <f t="shared" si="17"/>
        <v>0</v>
      </c>
      <c r="AO57" s="4879"/>
      <c r="AP57" s="715"/>
      <c r="AQ57" s="1301" t="s">
        <v>2596</v>
      </c>
      <c r="AR57" s="1290">
        <f t="shared" si="13"/>
        <v>0.13</v>
      </c>
      <c r="AS57" s="1291">
        <v>130</v>
      </c>
      <c r="AT57" s="715"/>
      <c r="AU57" s="870" t="str">
        <f t="shared" si="12"/>
        <v>►</v>
      </c>
      <c r="AV57" s="732"/>
      <c r="AW57" s="727"/>
      <c r="AX57" s="727"/>
      <c r="AY57" s="727"/>
      <c r="AZ57" s="728"/>
      <c r="BA57" s="717"/>
      <c r="BB57" s="3570"/>
      <c r="BC57" s="717"/>
      <c r="BD57" s="1389"/>
      <c r="BE57" s="971" t="s">
        <v>2363</v>
      </c>
      <c r="BF57" s="970">
        <v>1</v>
      </c>
      <c r="BG57" s="972" t="s">
        <v>2364</v>
      </c>
      <c r="BH57" s="973"/>
      <c r="BI57" s="969"/>
      <c r="BJ57" s="1390"/>
      <c r="BL57" s="6">
        <v>1</v>
      </c>
    </row>
    <row r="58" spans="1:64" s="73" customFormat="1" ht="18.75" customHeight="1">
      <c r="A58" s="3562" t="s">
        <v>1</v>
      </c>
      <c r="B58" s="3573" t="str">
        <f t="shared" si="15"/>
        <v>►</v>
      </c>
      <c r="C58" s="3571">
        <f>IF(H58=C37,1,LEN(H58))</f>
        <v>0</v>
      </c>
      <c r="D58" s="1021"/>
      <c r="E58" s="1022"/>
      <c r="F58" s="1022"/>
      <c r="G58" s="1022"/>
      <c r="H58" s="1023"/>
      <c r="I58" s="1023"/>
      <c r="J58" s="1024"/>
      <c r="K58" s="1025"/>
      <c r="L58" s="744"/>
      <c r="M58" s="1025"/>
      <c r="N58" s="1091"/>
      <c r="O58" s="39"/>
      <c r="P58" s="1021"/>
      <c r="Q58" s="1022"/>
      <c r="R58" s="1022"/>
      <c r="S58" s="1022"/>
      <c r="T58" s="1023"/>
      <c r="U58" s="1023"/>
      <c r="V58" s="1024"/>
      <c r="W58" s="1025"/>
      <c r="X58" s="744"/>
      <c r="Y58" s="1025"/>
      <c r="Z58" s="1091"/>
      <c r="AA58" s="1307">
        <f>IFERROR(INDEX(AR13:AR82,MATCH(X58,AQ13:AQ82,0)) * W58 * IF(ISBLANK(T58), 1, T58), 0)</f>
        <v>0</v>
      </c>
      <c r="AB58" s="875">
        <f>IF(AA67=0,0,AA58*AB46*1000/AA67)</f>
        <v>0</v>
      </c>
      <c r="AC58" s="872">
        <f>IF(ISNUMBER(T58),T58*AB46/AA67,0)</f>
        <v>0</v>
      </c>
      <c r="AD58" s="846"/>
      <c r="AE58" s="833"/>
      <c r="AF58" s="833"/>
      <c r="AG58" s="833"/>
      <c r="AH58" s="833"/>
      <c r="AI58" s="874">
        <f>IF(OR(ISTEXT(T58),AA67=0),0,T58*AN39)</f>
        <v>0</v>
      </c>
      <c r="AJ58" s="833"/>
      <c r="AK58" s="742">
        <f t="shared" si="16"/>
        <v>0</v>
      </c>
      <c r="AL58" s="833"/>
      <c r="AM58" s="826">
        <f>IF(AA58=0,0,AA58*AN39)</f>
        <v>0</v>
      </c>
      <c r="AN58" s="856">
        <f t="shared" si="17"/>
        <v>0</v>
      </c>
      <c r="AO58" s="4879"/>
      <c r="AP58" s="715"/>
      <c r="AQ58" s="1301" t="s">
        <v>2597</v>
      </c>
      <c r="AR58" s="1290">
        <f t="shared" si="13"/>
        <v>0.2</v>
      </c>
      <c r="AS58" s="1291">
        <v>200</v>
      </c>
      <c r="AT58" s="715"/>
      <c r="AU58" s="870" t="str">
        <f t="shared" si="12"/>
        <v>►</v>
      </c>
      <c r="AV58" s="731" t="s">
        <v>638</v>
      </c>
      <c r="AW58" s="727"/>
      <c r="AX58" s="727"/>
      <c r="AY58" s="727"/>
      <c r="AZ58" s="728"/>
      <c r="BA58" s="717"/>
      <c r="BB58" s="3570"/>
      <c r="BC58" s="717"/>
      <c r="BD58" s="4631" t="s">
        <v>2450</v>
      </c>
      <c r="BE58" s="4632"/>
      <c r="BF58" s="4632"/>
      <c r="BG58" s="4632"/>
      <c r="BH58" s="4632"/>
      <c r="BI58" s="4632"/>
      <c r="BJ58" s="4633"/>
      <c r="BL58" s="6">
        <v>1</v>
      </c>
    </row>
    <row r="59" spans="1:64" s="73" customFormat="1" ht="18.75" customHeight="1">
      <c r="A59" s="3562" t="s">
        <v>1</v>
      </c>
      <c r="B59" s="3573" t="str">
        <f t="shared" si="15"/>
        <v>►</v>
      </c>
      <c r="C59" s="3571">
        <f>IF(H59=C37,1,LEN(H59))</f>
        <v>0</v>
      </c>
      <c r="D59" s="1021"/>
      <c r="E59" s="1022"/>
      <c r="F59" s="1022"/>
      <c r="G59" s="1022"/>
      <c r="H59" s="1023"/>
      <c r="I59" s="1023"/>
      <c r="J59" s="1024"/>
      <c r="K59" s="1025"/>
      <c r="L59" s="744"/>
      <c r="M59" s="1025"/>
      <c r="N59" s="1091"/>
      <c r="O59" s="39"/>
      <c r="P59" s="1021"/>
      <c r="Q59" s="1022"/>
      <c r="R59" s="1022"/>
      <c r="S59" s="1022"/>
      <c r="T59" s="1023"/>
      <c r="U59" s="1023"/>
      <c r="V59" s="1024"/>
      <c r="W59" s="1025"/>
      <c r="X59" s="744"/>
      <c r="Y59" s="1025"/>
      <c r="Z59" s="1091"/>
      <c r="AA59" s="1307">
        <f>IFERROR(INDEX(AR13:AR82,MATCH(X59,AQ13:AQ82,0)) * W59 * IF(ISBLANK(T59), 1, T59), 0)</f>
        <v>0</v>
      </c>
      <c r="AB59" s="875">
        <f>IF(AA67=0,0,AA59*AB46*1000/AA67)</f>
        <v>0</v>
      </c>
      <c r="AC59" s="872">
        <f>IF(ISNUMBER(T59),T59*AB46/AA67,0)</f>
        <v>0</v>
      </c>
      <c r="AD59" s="3893"/>
      <c r="AE59" s="3894"/>
      <c r="AF59" s="3894"/>
      <c r="AG59" s="3894"/>
      <c r="AH59" s="3894"/>
      <c r="AI59" s="3895">
        <f>IF(OR(ISTEXT(T59),AA67=0),0,T59*AN39)</f>
        <v>0</v>
      </c>
      <c r="AJ59" s="3894"/>
      <c r="AK59" s="3896">
        <f t="shared" si="16"/>
        <v>0</v>
      </c>
      <c r="AL59" s="3894"/>
      <c r="AM59" s="3897">
        <f>IF(AA59=0,0,AA59*AN39)</f>
        <v>0</v>
      </c>
      <c r="AN59" s="3898">
        <f t="shared" si="17"/>
        <v>0</v>
      </c>
      <c r="AO59" s="4879"/>
      <c r="AP59" s="715"/>
      <c r="AQ59" s="1301" t="s">
        <v>2598</v>
      </c>
      <c r="AR59" s="1290">
        <f t="shared" si="13"/>
        <v>0.23</v>
      </c>
      <c r="AS59" s="1291">
        <v>230</v>
      </c>
      <c r="AT59" s="715"/>
      <c r="AU59" s="870" t="str">
        <f t="shared" si="12"/>
        <v>►</v>
      </c>
      <c r="AV59" s="730"/>
      <c r="AW59" s="727"/>
      <c r="AX59" s="727"/>
      <c r="AY59" s="727"/>
      <c r="AZ59" s="728"/>
      <c r="BA59" s="717"/>
      <c r="BB59" s="3570"/>
      <c r="BC59" s="717"/>
      <c r="BD59" s="4631"/>
      <c r="BE59" s="4632"/>
      <c r="BF59" s="4632"/>
      <c r="BG59" s="4632"/>
      <c r="BH59" s="4632"/>
      <c r="BI59" s="4632"/>
      <c r="BJ59" s="4633"/>
      <c r="BL59" s="6">
        <v>1</v>
      </c>
    </row>
    <row r="60" spans="1:64" s="73" customFormat="1" ht="18.75" customHeight="1">
      <c r="A60" s="3562" t="s">
        <v>1</v>
      </c>
      <c r="B60" s="3573" t="str">
        <f t="shared" si="15"/>
        <v>►</v>
      </c>
      <c r="C60" s="3571">
        <f>IF(H60=C37,1,LEN(H60))</f>
        <v>0</v>
      </c>
      <c r="D60" s="1021"/>
      <c r="E60" s="1022"/>
      <c r="F60" s="1022"/>
      <c r="G60" s="1022"/>
      <c r="H60" s="1023"/>
      <c r="I60" s="1023"/>
      <c r="J60" s="1024"/>
      <c r="K60" s="1025"/>
      <c r="L60" s="744"/>
      <c r="M60" s="1025"/>
      <c r="N60" s="1091"/>
      <c r="O60" s="39"/>
      <c r="P60" s="1021"/>
      <c r="Q60" s="1022"/>
      <c r="R60" s="1022"/>
      <c r="S60" s="1022"/>
      <c r="T60" s="1023"/>
      <c r="U60" s="1023"/>
      <c r="V60" s="1024"/>
      <c r="W60" s="1025"/>
      <c r="X60" s="744"/>
      <c r="Y60" s="1025"/>
      <c r="Z60" s="1091"/>
      <c r="AA60" s="1307">
        <f>IFERROR(INDEX(AR13:AR82,MATCH(X60,AQ13:AQ82,0)) * W60 * IF(ISBLANK(T60), 1, T60), 0)</f>
        <v>0</v>
      </c>
      <c r="AB60" s="875">
        <f>IF(AA67=0,0,AA60*AB46*1000/AA67)</f>
        <v>0</v>
      </c>
      <c r="AC60" s="872">
        <f>IF(ISNUMBER(T60),T60*AB46/AA67,0)</f>
        <v>0</v>
      </c>
      <c r="AD60" s="846"/>
      <c r="AE60" s="833"/>
      <c r="AF60" s="833"/>
      <c r="AG60" s="833"/>
      <c r="AH60" s="833"/>
      <c r="AI60" s="874">
        <f>IF(OR(ISTEXT(T60),AA67=0),0,T60*AN39)</f>
        <v>0</v>
      </c>
      <c r="AJ60" s="833"/>
      <c r="AK60" s="742">
        <f t="shared" si="16"/>
        <v>0</v>
      </c>
      <c r="AL60" s="833"/>
      <c r="AM60" s="826">
        <f>IF(AA60=0,0,AA60*AN39)</f>
        <v>0</v>
      </c>
      <c r="AN60" s="856">
        <f t="shared" si="17"/>
        <v>0</v>
      </c>
      <c r="AO60" s="4879"/>
      <c r="AP60" s="715"/>
      <c r="AQ60" s="1301" t="s">
        <v>2599</v>
      </c>
      <c r="AR60" s="1292">
        <f t="shared" si="13"/>
        <v>0.22500000000000001</v>
      </c>
      <c r="AS60" s="1293">
        <v>225</v>
      </c>
      <c r="AT60" s="715"/>
      <c r="AU60" s="870" t="str">
        <f t="shared" si="12"/>
        <v>►</v>
      </c>
      <c r="AV60" s="731" t="s">
        <v>643</v>
      </c>
      <c r="AW60" s="727"/>
      <c r="AX60" s="727"/>
      <c r="AY60" s="727"/>
      <c r="AZ60" s="728"/>
      <c r="BA60" s="717"/>
      <c r="BB60" s="3570"/>
      <c r="BC60" s="717"/>
      <c r="BD60" s="4631"/>
      <c r="BE60" s="4632"/>
      <c r="BF60" s="4632"/>
      <c r="BG60" s="4632"/>
      <c r="BH60" s="4632"/>
      <c r="BI60" s="4632"/>
      <c r="BJ60" s="4633"/>
      <c r="BL60" s="6">
        <v>1</v>
      </c>
    </row>
    <row r="61" spans="1:64" s="73" customFormat="1" ht="18.75" customHeight="1">
      <c r="A61" s="3562" t="s">
        <v>1</v>
      </c>
      <c r="B61" s="3573" t="str">
        <f t="shared" si="15"/>
        <v>►</v>
      </c>
      <c r="C61" s="3571">
        <f>IF(H61=C37,1,LEN(H61))</f>
        <v>0</v>
      </c>
      <c r="D61" s="1021"/>
      <c r="E61" s="1022"/>
      <c r="F61" s="1022"/>
      <c r="G61" s="1022"/>
      <c r="H61" s="1023"/>
      <c r="I61" s="1023"/>
      <c r="J61" s="1024"/>
      <c r="K61" s="1025"/>
      <c r="L61" s="744"/>
      <c r="M61" s="1025"/>
      <c r="N61" s="1091"/>
      <c r="O61" s="39"/>
      <c r="P61" s="1021"/>
      <c r="Q61" s="1022"/>
      <c r="R61" s="1022"/>
      <c r="S61" s="1022"/>
      <c r="T61" s="1023"/>
      <c r="U61" s="1023"/>
      <c r="V61" s="1024"/>
      <c r="W61" s="1025"/>
      <c r="X61" s="744"/>
      <c r="Y61" s="1025"/>
      <c r="Z61" s="1091"/>
      <c r="AA61" s="1307">
        <f>IFERROR(INDEX(AR13:AR82,MATCH(X61,AQ13:AQ82,0)) * W61 * IF(ISBLANK(T61), 1, T61), 0)</f>
        <v>0</v>
      </c>
      <c r="AB61" s="875">
        <f>IF(AA67=0,0,AA61*AB46*1000/AA67)</f>
        <v>0</v>
      </c>
      <c r="AC61" s="872">
        <f>IF(ISNUMBER(T61),T61*AB46/AA67,0)</f>
        <v>0</v>
      </c>
      <c r="AD61" s="3893"/>
      <c r="AE61" s="3894"/>
      <c r="AF61" s="3894"/>
      <c r="AG61" s="3894"/>
      <c r="AH61" s="3894"/>
      <c r="AI61" s="3895">
        <f>IF(OR(ISTEXT(T61),AA67=0),0,T61*AN39)</f>
        <v>0</v>
      </c>
      <c r="AJ61" s="3894"/>
      <c r="AK61" s="3896">
        <f t="shared" si="16"/>
        <v>0</v>
      </c>
      <c r="AL61" s="3894"/>
      <c r="AM61" s="3897">
        <f>IF(AA61=0,0,AA61*AN39)</f>
        <v>0</v>
      </c>
      <c r="AN61" s="3898">
        <f t="shared" si="17"/>
        <v>0</v>
      </c>
      <c r="AO61" s="4879"/>
      <c r="AP61" s="715"/>
      <c r="AQ61" s="1301" t="s">
        <v>2600</v>
      </c>
      <c r="AR61" s="1292">
        <f t="shared" si="13"/>
        <v>0.23599999999999999</v>
      </c>
      <c r="AS61" s="1293">
        <v>236</v>
      </c>
      <c r="AT61" s="715"/>
      <c r="AU61" s="870" t="str">
        <f t="shared" si="12"/>
        <v>►</v>
      </c>
      <c r="AV61" s="730"/>
      <c r="AW61" s="727"/>
      <c r="AX61" s="727"/>
      <c r="AY61" s="727"/>
      <c r="AZ61" s="728"/>
      <c r="BA61" s="717"/>
      <c r="BB61" s="3570"/>
      <c r="BC61" s="717"/>
      <c r="BD61" s="1042"/>
      <c r="BE61" s="979"/>
      <c r="BF61" s="979"/>
      <c r="BG61" s="979"/>
      <c r="BH61" s="979"/>
      <c r="BI61" s="979"/>
      <c r="BJ61" s="1372"/>
      <c r="BL61" s="6">
        <v>1</v>
      </c>
    </row>
    <row r="62" spans="1:64" s="73" customFormat="1" ht="18.75" customHeight="1">
      <c r="A62" s="3562" t="s">
        <v>1</v>
      </c>
      <c r="B62" s="3573" t="str">
        <f t="shared" si="15"/>
        <v>►</v>
      </c>
      <c r="C62" s="3571">
        <f>IF(H62=C37,1,LEN(H62))</f>
        <v>0</v>
      </c>
      <c r="D62" s="1021"/>
      <c r="E62" s="1022"/>
      <c r="F62" s="1022"/>
      <c r="G62" s="1022"/>
      <c r="H62" s="1023"/>
      <c r="I62" s="1023"/>
      <c r="J62" s="1024"/>
      <c r="K62" s="1025"/>
      <c r="L62" s="744"/>
      <c r="M62" s="1025"/>
      <c r="N62" s="1091"/>
      <c r="O62" s="39"/>
      <c r="P62" s="1021"/>
      <c r="Q62" s="1022"/>
      <c r="R62" s="1022"/>
      <c r="S62" s="1022"/>
      <c r="T62" s="1023"/>
      <c r="U62" s="1023"/>
      <c r="V62" s="1024"/>
      <c r="W62" s="1025"/>
      <c r="X62" s="744"/>
      <c r="Y62" s="1025"/>
      <c r="Z62" s="1091"/>
      <c r="AA62" s="1307">
        <f>IFERROR(INDEX(AR13:AR82,MATCH(X62,AQ13:AQ82,0)) * W62 * IF(ISBLANK(T62), 1, T62), 0)</f>
        <v>0</v>
      </c>
      <c r="AB62" s="875">
        <f>IF(AA67=0,0,AA62*AB46*1000/AA67)</f>
        <v>0</v>
      </c>
      <c r="AC62" s="872">
        <f>IF(ISNUMBER(T62),T62*AB46/AA67,0)</f>
        <v>0</v>
      </c>
      <c r="AD62" s="846"/>
      <c r="AE62" s="833"/>
      <c r="AF62" s="833"/>
      <c r="AG62" s="833"/>
      <c r="AH62" s="833"/>
      <c r="AI62" s="874">
        <f>IF(OR(ISTEXT(T62),AA67=0),0,T62*AN39)</f>
        <v>0</v>
      </c>
      <c r="AJ62" s="833"/>
      <c r="AK62" s="742">
        <f t="shared" si="16"/>
        <v>0</v>
      </c>
      <c r="AL62" s="833"/>
      <c r="AM62" s="826">
        <f>IF(AA62=0,0,AA62*AN39)</f>
        <v>0</v>
      </c>
      <c r="AN62" s="856">
        <f t="shared" si="17"/>
        <v>0</v>
      </c>
      <c r="AO62" s="4879"/>
      <c r="AP62" s="715"/>
      <c r="AQ62" s="1301" t="s">
        <v>2601</v>
      </c>
      <c r="AR62" s="1292">
        <f t="shared" si="13"/>
        <v>0.2366</v>
      </c>
      <c r="AS62" s="1300">
        <v>236.6</v>
      </c>
      <c r="AT62" s="715"/>
      <c r="AU62" s="870" t="str">
        <f t="shared" si="12"/>
        <v>►</v>
      </c>
      <c r="AV62" s="731" t="s">
        <v>647</v>
      </c>
      <c r="AW62" s="727"/>
      <c r="AX62" s="727"/>
      <c r="AY62" s="727"/>
      <c r="AZ62" s="728"/>
      <c r="BA62" s="717"/>
      <c r="BB62" s="3570"/>
      <c r="BC62" s="717"/>
      <c r="BD62" s="1391" t="s">
        <v>2446</v>
      </c>
      <c r="BE62" s="974"/>
      <c r="BF62" s="974"/>
      <c r="BG62" s="974"/>
      <c r="BH62" s="974"/>
      <c r="BI62" s="975"/>
      <c r="BJ62" s="1388"/>
      <c r="BL62" s="6">
        <v>1</v>
      </c>
    </row>
    <row r="63" spans="1:64" s="73" customFormat="1" ht="18.75" customHeight="1">
      <c r="A63" s="3562" t="s">
        <v>1</v>
      </c>
      <c r="B63" s="3573" t="str">
        <f t="shared" si="15"/>
        <v>►</v>
      </c>
      <c r="C63" s="3571">
        <f>IF(H63=C37,1,LEN(H63))</f>
        <v>0</v>
      </c>
      <c r="D63" s="1021"/>
      <c r="E63" s="1022"/>
      <c r="F63" s="1022"/>
      <c r="G63" s="1022"/>
      <c r="H63" s="1023"/>
      <c r="I63" s="1023"/>
      <c r="J63" s="1024"/>
      <c r="K63" s="1025"/>
      <c r="L63" s="744"/>
      <c r="M63" s="1025"/>
      <c r="N63" s="1091"/>
      <c r="O63" s="39"/>
      <c r="P63" s="1021"/>
      <c r="Q63" s="1022"/>
      <c r="R63" s="1022"/>
      <c r="S63" s="1022"/>
      <c r="T63" s="1023"/>
      <c r="U63" s="1023"/>
      <c r="V63" s="1024"/>
      <c r="W63" s="1025"/>
      <c r="X63" s="744"/>
      <c r="Y63" s="1025"/>
      <c r="Z63" s="1091"/>
      <c r="AA63" s="1307">
        <f>IFERROR(INDEX(AR13:AR82,MATCH(X63,AQ13:AQ82,0)) * W63 * IF(ISBLANK(T63), 1, T63), 0)</f>
        <v>0</v>
      </c>
      <c r="AB63" s="875">
        <f>IF(AA67=0,0,AA63*AB46*1000/AA67)</f>
        <v>0</v>
      </c>
      <c r="AC63" s="872">
        <f>IF(ISNUMBER(T63),T63*AB46/AA67,0)</f>
        <v>0</v>
      </c>
      <c r="AD63" s="3893"/>
      <c r="AE63" s="3894"/>
      <c r="AF63" s="3894"/>
      <c r="AG63" s="3894"/>
      <c r="AH63" s="3894"/>
      <c r="AI63" s="3895">
        <f>IF(OR(ISTEXT(T63),AA67=0),0,T63*AN39)</f>
        <v>0</v>
      </c>
      <c r="AJ63" s="3894"/>
      <c r="AK63" s="3896">
        <f t="shared" si="16"/>
        <v>0</v>
      </c>
      <c r="AL63" s="3894"/>
      <c r="AM63" s="3897">
        <f>IF(AA63=0,0,AA63*AN39)</f>
        <v>0</v>
      </c>
      <c r="AN63" s="3898">
        <f t="shared" si="17"/>
        <v>0</v>
      </c>
      <c r="AO63" s="4879"/>
      <c r="AP63" s="715"/>
      <c r="AQ63" s="1301" t="s">
        <v>2602</v>
      </c>
      <c r="AR63" s="1292">
        <f t="shared" si="13"/>
        <v>0.24</v>
      </c>
      <c r="AS63" s="1293">
        <v>240</v>
      </c>
      <c r="AT63" s="715"/>
      <c r="AU63" s="870" t="str">
        <f t="shared" si="12"/>
        <v>►</v>
      </c>
      <c r="AV63" s="730"/>
      <c r="AW63" s="730"/>
      <c r="AX63" s="730"/>
      <c r="AY63" s="730"/>
      <c r="AZ63" s="730"/>
      <c r="BA63" s="717"/>
      <c r="BB63" s="3570"/>
      <c r="BC63" s="717"/>
      <c r="BD63" s="1042"/>
      <c r="BE63" s="979"/>
      <c r="BF63" s="979"/>
      <c r="BG63" s="979"/>
      <c r="BH63" s="979"/>
      <c r="BI63" s="979"/>
      <c r="BJ63" s="1372"/>
      <c r="BL63" s="6">
        <v>1</v>
      </c>
    </row>
    <row r="64" spans="1:64" s="73" customFormat="1" ht="18.75" customHeight="1">
      <c r="A64" s="3562" t="s">
        <v>1</v>
      </c>
      <c r="B64" s="3573" t="str">
        <f t="shared" si="15"/>
        <v>►</v>
      </c>
      <c r="C64" s="3571">
        <f>IF(H64=C37,1,LEN(H64))</f>
        <v>0</v>
      </c>
      <c r="D64" s="1021"/>
      <c r="E64" s="1022"/>
      <c r="F64" s="1022"/>
      <c r="G64" s="1022"/>
      <c r="H64" s="1023"/>
      <c r="I64" s="1023"/>
      <c r="J64" s="1024"/>
      <c r="K64" s="1025"/>
      <c r="L64" s="744"/>
      <c r="M64" s="1025"/>
      <c r="N64" s="1091"/>
      <c r="O64" s="39"/>
      <c r="P64" s="1021"/>
      <c r="Q64" s="1022"/>
      <c r="R64" s="1022"/>
      <c r="S64" s="1022"/>
      <c r="T64" s="1023"/>
      <c r="U64" s="1023"/>
      <c r="V64" s="1024"/>
      <c r="W64" s="1025"/>
      <c r="X64" s="744"/>
      <c r="Y64" s="1025"/>
      <c r="Z64" s="1091"/>
      <c r="AA64" s="1307">
        <f>IFERROR(INDEX(AR13:AR82,MATCH(X64,AQ13:AQ82,0)) * W64 * IF(ISBLANK(T64), 1, T64), 0)</f>
        <v>0</v>
      </c>
      <c r="AB64" s="875">
        <f>IF(AA67=0,0,AA64*AB46*1000/AA67)</f>
        <v>0</v>
      </c>
      <c r="AC64" s="872">
        <f>IF(ISNUMBER(T64),T64*AB46/AA67,0)</f>
        <v>0</v>
      </c>
      <c r="AD64" s="846"/>
      <c r="AE64" s="833"/>
      <c r="AF64" s="833"/>
      <c r="AG64" s="833"/>
      <c r="AH64" s="833"/>
      <c r="AI64" s="874">
        <f>IF(OR(ISTEXT(T64),AA67=0),0,T64*AN39)</f>
        <v>0</v>
      </c>
      <c r="AJ64" s="833"/>
      <c r="AK64" s="742">
        <f t="shared" si="16"/>
        <v>0</v>
      </c>
      <c r="AL64" s="833"/>
      <c r="AM64" s="826">
        <f>IF(AA64=0,0,AA64*AN39)</f>
        <v>0</v>
      </c>
      <c r="AN64" s="856">
        <f t="shared" si="17"/>
        <v>0</v>
      </c>
      <c r="AO64" s="4879"/>
      <c r="AP64" s="715"/>
      <c r="AQ64" s="1301" t="s">
        <v>2603</v>
      </c>
      <c r="AR64" s="1292">
        <f t="shared" si="13"/>
        <v>0.23658999999999999</v>
      </c>
      <c r="AS64" s="1293">
        <v>236.59</v>
      </c>
      <c r="AT64" s="715"/>
      <c r="AU64" s="870" t="str">
        <f t="shared" si="12"/>
        <v>►</v>
      </c>
      <c r="AV64" s="731"/>
      <c r="AW64" s="730"/>
      <c r="AX64" s="730"/>
      <c r="AY64" s="730"/>
      <c r="AZ64" s="730"/>
      <c r="BA64" s="717"/>
      <c r="BB64" s="3570"/>
      <c r="BC64" s="717"/>
      <c r="BD64" s="4634" t="s">
        <v>2365</v>
      </c>
      <c r="BE64" s="4635"/>
      <c r="BF64" s="4635"/>
      <c r="BG64" s="4635"/>
      <c r="BH64" s="4635"/>
      <c r="BI64" s="4635"/>
      <c r="BJ64" s="4636"/>
      <c r="BL64" s="6">
        <v>1</v>
      </c>
    </row>
    <row r="65" spans="1:64" s="73" customFormat="1" ht="18.75" customHeight="1">
      <c r="A65" s="3562" t="s">
        <v>1</v>
      </c>
      <c r="B65" s="3573" t="str">
        <f t="shared" si="15"/>
        <v>►</v>
      </c>
      <c r="C65" s="3571">
        <f>IF(H65=C37,1,LEN(H65))</f>
        <v>0</v>
      </c>
      <c r="D65" s="1021"/>
      <c r="E65" s="1022"/>
      <c r="F65" s="1022"/>
      <c r="G65" s="1022"/>
      <c r="H65" s="1023"/>
      <c r="I65" s="1023"/>
      <c r="J65" s="1024"/>
      <c r="K65" s="1025"/>
      <c r="L65" s="744"/>
      <c r="M65" s="1025"/>
      <c r="N65" s="1091"/>
      <c r="O65" s="39"/>
      <c r="P65" s="1021"/>
      <c r="Q65" s="1022"/>
      <c r="R65" s="1022"/>
      <c r="S65" s="1022"/>
      <c r="T65" s="1023"/>
      <c r="U65" s="1023"/>
      <c r="V65" s="1024"/>
      <c r="W65" s="1025"/>
      <c r="X65" s="744"/>
      <c r="Y65" s="1025"/>
      <c r="Z65" s="1091"/>
      <c r="AA65" s="1307">
        <f>IFERROR(INDEX(AR13:AR82,MATCH(X65,AQ13:AQ82,0)) * W65 * IF(ISBLANK(T65), 1, T65), 0)</f>
        <v>0</v>
      </c>
      <c r="AB65" s="875">
        <f>IF(AA67=0,0,AA65*AB46*1000/AA67)</f>
        <v>0</v>
      </c>
      <c r="AC65" s="872">
        <f>IF(ISNUMBER(T65),T65*AB46/AA67,0)</f>
        <v>0</v>
      </c>
      <c r="AD65" s="3893"/>
      <c r="AE65" s="3894"/>
      <c r="AF65" s="3894"/>
      <c r="AG65" s="3894"/>
      <c r="AH65" s="3894"/>
      <c r="AI65" s="3895">
        <f>IF(OR(ISTEXT(T65),AA67=0),0,T65*AN39)</f>
        <v>0</v>
      </c>
      <c r="AJ65" s="3894"/>
      <c r="AK65" s="3896">
        <f t="shared" si="16"/>
        <v>0</v>
      </c>
      <c r="AL65" s="3894"/>
      <c r="AM65" s="3897">
        <f>IF(AA65=0,0,AA65*AN39)</f>
        <v>0</v>
      </c>
      <c r="AN65" s="3898">
        <f t="shared" si="17"/>
        <v>0</v>
      </c>
      <c r="AO65" s="4879"/>
      <c r="AP65" s="715"/>
      <c r="AQ65" s="1301" t="s">
        <v>2604</v>
      </c>
      <c r="AR65" s="1290">
        <f t="shared" si="13"/>
        <v>0.45</v>
      </c>
      <c r="AS65" s="1291">
        <v>450</v>
      </c>
      <c r="AT65" s="715"/>
      <c r="AU65" s="870" t="str">
        <f t="shared" si="12"/>
        <v>►</v>
      </c>
      <c r="AV65" s="730"/>
      <c r="AW65" s="730"/>
      <c r="AX65" s="730"/>
      <c r="AY65" s="730"/>
      <c r="AZ65" s="730"/>
      <c r="BA65" s="717"/>
      <c r="BB65" s="3570"/>
      <c r="BC65" s="717"/>
      <c r="BD65" s="4634"/>
      <c r="BE65" s="4635"/>
      <c r="BF65" s="4635"/>
      <c r="BG65" s="4635"/>
      <c r="BH65" s="4635"/>
      <c r="BI65" s="4635"/>
      <c r="BJ65" s="4636"/>
      <c r="BL65" s="6">
        <v>1</v>
      </c>
    </row>
    <row r="66" spans="1:64" s="73" customFormat="1" ht="18.75" customHeight="1">
      <c r="A66" s="3562" t="s">
        <v>1</v>
      </c>
      <c r="B66" s="3573" t="str">
        <f t="shared" si="15"/>
        <v>►</v>
      </c>
      <c r="C66" s="3571">
        <f>IF(H66=C37,1,LEN(H66))</f>
        <v>0</v>
      </c>
      <c r="D66" s="1021"/>
      <c r="E66" s="1022"/>
      <c r="F66" s="1022"/>
      <c r="G66" s="1022"/>
      <c r="H66" s="1023"/>
      <c r="I66" s="1023"/>
      <c r="J66" s="1024"/>
      <c r="K66" s="1025"/>
      <c r="L66" s="744"/>
      <c r="M66" s="1025"/>
      <c r="N66" s="1091"/>
      <c r="O66" s="39"/>
      <c r="P66" s="1021"/>
      <c r="Q66" s="1022"/>
      <c r="R66" s="1022"/>
      <c r="S66" s="1022"/>
      <c r="T66" s="1023"/>
      <c r="U66" s="1023"/>
      <c r="V66" s="1024"/>
      <c r="W66" s="1025"/>
      <c r="X66" s="744"/>
      <c r="Y66" s="1025"/>
      <c r="Z66" s="1091"/>
      <c r="AA66" s="1307">
        <f>IFERROR(INDEX(AR13:AR82,MATCH(X66,AQ13:AQ82,0)) * W66 * IF(ISBLANK(T66), 1, T66), 0)</f>
        <v>0</v>
      </c>
      <c r="AB66" s="875">
        <f>IF(AA67=0,0,AA66*AB46*1000/AA67)</f>
        <v>0</v>
      </c>
      <c r="AC66" s="872">
        <f>IF(ISNUMBER(T66),T66*AB46/AA67,0)</f>
        <v>0</v>
      </c>
      <c r="AD66" s="846"/>
      <c r="AE66" s="833"/>
      <c r="AF66" s="833"/>
      <c r="AG66" s="833"/>
      <c r="AH66" s="833"/>
      <c r="AI66" s="874">
        <f>IF(OR(ISTEXT(T66),AA67=0),0,T66*AN39)</f>
        <v>0</v>
      </c>
      <c r="AJ66" s="833"/>
      <c r="AK66" s="742">
        <f t="shared" si="16"/>
        <v>0</v>
      </c>
      <c r="AL66" s="833"/>
      <c r="AM66" s="826">
        <f>IF(AA66=0,0,AA66*AN39)</f>
        <v>0</v>
      </c>
      <c r="AN66" s="856">
        <f t="shared" si="17"/>
        <v>0</v>
      </c>
      <c r="AO66" s="4879"/>
      <c r="AP66" s="715"/>
      <c r="AQ66" s="1304" t="s">
        <v>2605</v>
      </c>
      <c r="AR66" s="1292">
        <f t="shared" si="13"/>
        <v>1E-3</v>
      </c>
      <c r="AS66" s="1293">
        <v>1</v>
      </c>
      <c r="AT66" s="715"/>
      <c r="AU66" s="870" t="str">
        <f t="shared" si="12"/>
        <v>►</v>
      </c>
      <c r="AV66" s="731"/>
      <c r="AW66" s="727"/>
      <c r="AX66" s="730"/>
      <c r="AY66" s="730"/>
      <c r="AZ66" s="730"/>
      <c r="BA66" s="717"/>
      <c r="BB66" s="3570"/>
      <c r="BC66" s="717"/>
      <c r="BD66" s="1042"/>
      <c r="BE66" s="976" t="s">
        <v>2366</v>
      </c>
      <c r="BF66" s="979"/>
      <c r="BG66" s="979"/>
      <c r="BH66" s="979"/>
      <c r="BI66" s="979"/>
      <c r="BJ66" s="1372"/>
      <c r="BL66" s="6">
        <v>1</v>
      </c>
    </row>
    <row r="67" spans="1:64" s="73" customFormat="1" ht="18.75" customHeight="1" thickBot="1">
      <c r="A67" s="3562" t="s">
        <v>1</v>
      </c>
      <c r="B67" s="3573" t="str">
        <f t="shared" si="15"/>
        <v>A</v>
      </c>
      <c r="C67" s="3567"/>
      <c r="D67" s="1146" t="s">
        <v>7</v>
      </c>
      <c r="E67" s="3558"/>
      <c r="F67" s="3558"/>
      <c r="G67" s="3558"/>
      <c r="H67" s="3559"/>
      <c r="I67" s="3560"/>
      <c r="J67" s="1149"/>
      <c r="K67" s="1149"/>
      <c r="L67" s="1149"/>
      <c r="M67" s="1149"/>
      <c r="N67" s="3561" t="s">
        <v>898</v>
      </c>
      <c r="O67" s="39"/>
      <c r="P67" s="3891" t="s">
        <v>6</v>
      </c>
      <c r="Q67" s="3886"/>
      <c r="R67" s="3886"/>
      <c r="S67" s="3886"/>
      <c r="T67" s="3887"/>
      <c r="U67" s="3888"/>
      <c r="V67" s="3889"/>
      <c r="W67" s="3889"/>
      <c r="X67" s="3889"/>
      <c r="Y67" s="3889"/>
      <c r="Z67" s="3890"/>
      <c r="AA67" s="3870">
        <f>SUM(AA47:AA66)</f>
        <v>0</v>
      </c>
      <c r="AB67" s="3879">
        <f>SUM(AB47:AB66)/1000</f>
        <v>0</v>
      </c>
      <c r="AC67" s="3880">
        <f>IF(COUNTIF(AQ13:AQ83, U41)=0, IF(AA67=0, 0, "= "&amp;ROUND(AB67/(AA67/T41),0)&amp;" "&amp;U41&amp;" de "&amp;ROUND((AA67/T41)*1000,0)&amp;" g"), "")</f>
        <v>0</v>
      </c>
      <c r="AD67" s="3881"/>
      <c r="AE67" s="3882"/>
      <c r="AF67" s="3878"/>
      <c r="AG67" s="3884"/>
      <c r="AH67" s="3884"/>
      <c r="AI67" s="3884"/>
      <c r="AJ67" s="3885"/>
      <c r="AK67" s="3885"/>
      <c r="AL67" s="3885"/>
      <c r="AM67" s="3883">
        <f>SUM(AM47:AM66)</f>
        <v>0</v>
      </c>
      <c r="AN67" s="3885"/>
      <c r="AO67" s="4880"/>
      <c r="AP67" s="715"/>
      <c r="AQ67" s="1304" t="s">
        <v>2606</v>
      </c>
      <c r="AR67" s="1292">
        <f t="shared" si="13"/>
        <v>2.5000000000000001E-3</v>
      </c>
      <c r="AS67" s="1296">
        <v>2.5</v>
      </c>
      <c r="AT67" s="715"/>
      <c r="AU67" s="870" t="str">
        <f t="shared" si="12"/>
        <v>A</v>
      </c>
      <c r="AV67" s="731"/>
      <c r="AW67" s="727"/>
      <c r="AX67" s="730"/>
      <c r="AY67" s="730"/>
      <c r="AZ67" s="730"/>
      <c r="BA67" s="717"/>
      <c r="BB67" s="3570"/>
      <c r="BC67" s="717"/>
      <c r="BD67" s="1042"/>
      <c r="BE67" s="979"/>
      <c r="BF67" s="979"/>
      <c r="BG67" s="979"/>
      <c r="BH67" s="979"/>
      <c r="BI67" s="979"/>
      <c r="BJ67" s="1372"/>
      <c r="BL67" s="6">
        <v>1</v>
      </c>
    </row>
    <row r="68" spans="1:64" s="73" customFormat="1" ht="18.75" customHeight="1" thickBot="1">
      <c r="A68" s="3562" t="s">
        <v>1</v>
      </c>
      <c r="B68" s="3573" t="str">
        <f t="shared" si="15"/>
        <v>►</v>
      </c>
      <c r="D68" s="222"/>
      <c r="E68" s="222"/>
      <c r="F68" s="222"/>
      <c r="G68" s="222"/>
      <c r="H68" s="222"/>
      <c r="I68" s="222"/>
      <c r="J68" s="222"/>
      <c r="K68" s="222"/>
      <c r="L68" s="222"/>
      <c r="M68" s="222"/>
      <c r="N68" s="222"/>
      <c r="O68" s="39"/>
      <c r="P68" s="891" t="s">
        <v>7</v>
      </c>
      <c r="Q68" s="891"/>
      <c r="R68" s="891"/>
      <c r="S68" s="891"/>
      <c r="T68" s="892"/>
      <c r="U68" s="892"/>
      <c r="V68" s="892"/>
      <c r="W68" s="892"/>
      <c r="X68" s="892"/>
      <c r="Y68" s="892"/>
      <c r="Z68" s="892"/>
      <c r="AA68" s="892"/>
      <c r="AB68" s="892"/>
      <c r="AC68" s="892"/>
      <c r="AD68" s="892"/>
      <c r="AE68" s="892"/>
      <c r="AF68" s="892"/>
      <c r="AG68" s="892"/>
      <c r="AH68" s="892"/>
      <c r="AI68" s="892"/>
      <c r="AJ68" s="892"/>
      <c r="AK68" s="892"/>
      <c r="AL68" s="892"/>
      <c r="AM68" s="892"/>
      <c r="AN68" s="918"/>
      <c r="AO68" s="893"/>
      <c r="AP68" s="715"/>
      <c r="AQ68" s="1304" t="s">
        <v>2607</v>
      </c>
      <c r="AR68" s="1299">
        <f t="shared" si="13"/>
        <v>4.4999999999999997E-3</v>
      </c>
      <c r="AS68" s="1300">
        <v>4.5</v>
      </c>
      <c r="AT68" s="715"/>
      <c r="AU68" s="870" t="str">
        <f t="shared" si="12"/>
        <v>►</v>
      </c>
      <c r="AV68" s="732">
        <v>1</v>
      </c>
      <c r="AW68" s="727"/>
      <c r="AX68" s="730"/>
      <c r="AY68" s="730"/>
      <c r="AZ68" s="730"/>
      <c r="BA68" s="717"/>
      <c r="BB68" s="3570"/>
      <c r="BC68" s="717"/>
      <c r="BD68" s="1392" t="s">
        <v>2367</v>
      </c>
      <c r="BE68" s="743"/>
      <c r="BF68" s="743"/>
      <c r="BG68" s="979"/>
      <c r="BH68" s="979"/>
      <c r="BI68" s="979"/>
      <c r="BJ68" s="1372"/>
      <c r="BL68" s="6">
        <v>1</v>
      </c>
    </row>
    <row r="69" spans="1:64" s="73" customFormat="1" ht="18.75" customHeight="1">
      <c r="A69" s="3562" t="s">
        <v>1</v>
      </c>
      <c r="B69" s="3573" t="str">
        <f t="shared" si="15"/>
        <v>►</v>
      </c>
      <c r="C69" s="1378" t="s">
        <v>7</v>
      </c>
      <c r="D69" s="49"/>
      <c r="E69" s="1116"/>
      <c r="F69" s="1117"/>
      <c r="G69" s="1117"/>
      <c r="H69" s="762"/>
      <c r="I69" s="1118"/>
      <c r="J69" s="3858"/>
      <c r="K69" s="3858"/>
      <c r="L69" s="3843"/>
      <c r="M69" s="3843"/>
      <c r="N69" s="3844"/>
      <c r="O69" s="39"/>
      <c r="P69" s="49"/>
      <c r="Q69" s="1116"/>
      <c r="R69" s="1117"/>
      <c r="S69" s="1117"/>
      <c r="T69" s="762"/>
      <c r="U69" s="1118"/>
      <c r="V69" s="4870"/>
      <c r="W69" s="4870" t="s">
        <v>2461</v>
      </c>
      <c r="X69" s="4802"/>
      <c r="Y69" s="4802"/>
      <c r="Z69" s="4803"/>
      <c r="AA69" s="1078">
        <f>IFERROR(INDEX(T66:AD66,MATCH(X69,T65:AD65,0)) * W69 * IF(ISBLANK(T69), 1, T69), 0)</f>
        <v>0</v>
      </c>
      <c r="AB69" s="4872">
        <f>X69</f>
        <v>0</v>
      </c>
      <c r="AC69" s="4873"/>
      <c r="AD69" s="4873"/>
      <c r="AE69" s="4873"/>
      <c r="AF69" s="4873"/>
      <c r="AG69" s="4873"/>
      <c r="AH69" s="4873"/>
      <c r="AI69" s="4873"/>
      <c r="AJ69" s="4873"/>
      <c r="AK69" s="4873"/>
      <c r="AL69" s="4873"/>
      <c r="AM69" s="4873"/>
      <c r="AN69" s="4876">
        <f>IF(ISBLANK(AK21),AI21,AK21)</f>
        <v>0</v>
      </c>
      <c r="AO69" s="4890" t="str">
        <f>U6</f>
        <v>NOM DE VOTRE RECETTE</v>
      </c>
      <c r="AP69" s="715"/>
      <c r="AQ69" s="1304" t="s">
        <v>2608</v>
      </c>
      <c r="AR69" s="1292">
        <f t="shared" si="13"/>
        <v>5.9000000000000007E-3</v>
      </c>
      <c r="AS69" s="1296">
        <v>5.9</v>
      </c>
      <c r="AT69" s="715"/>
      <c r="AU69" s="870" t="str">
        <f t="shared" si="12"/>
        <v>►</v>
      </c>
      <c r="AV69" s="731"/>
      <c r="AW69" s="727"/>
      <c r="AX69" s="730"/>
      <c r="AY69" s="730"/>
      <c r="AZ69" s="730"/>
      <c r="BA69" s="717"/>
      <c r="BB69" s="717"/>
      <c r="BC69" s="717"/>
      <c r="BD69" s="1393" t="s">
        <v>2451</v>
      </c>
      <c r="BE69" s="977"/>
      <c r="BF69" s="977"/>
      <c r="BG69" s="977"/>
      <c r="BH69" s="977"/>
      <c r="BI69" s="977"/>
      <c r="BJ69" s="1394"/>
      <c r="BL69" s="6">
        <v>1</v>
      </c>
    </row>
    <row r="70" spans="1:64" s="73" customFormat="1" ht="18.75" customHeight="1">
      <c r="A70" s="3562" t="s">
        <v>1</v>
      </c>
      <c r="B70" s="3573" t="str">
        <f t="shared" si="15"/>
        <v>►</v>
      </c>
      <c r="C70" s="3567"/>
      <c r="D70" s="24"/>
      <c r="E70" s="1119"/>
      <c r="F70" s="1120"/>
      <c r="G70" s="1120"/>
      <c r="H70" s="763"/>
      <c r="I70" s="1121"/>
      <c r="J70" s="3859"/>
      <c r="K70" s="3859"/>
      <c r="L70" s="3841"/>
      <c r="M70" s="3841"/>
      <c r="N70" s="3842"/>
      <c r="O70" s="39"/>
      <c r="P70" s="24"/>
      <c r="Q70" s="1119"/>
      <c r="R70" s="1120"/>
      <c r="S70" s="1120"/>
      <c r="T70" s="763"/>
      <c r="U70" s="1121"/>
      <c r="V70" s="4871"/>
      <c r="W70" s="4871"/>
      <c r="X70" s="4804"/>
      <c r="Y70" s="4804"/>
      <c r="Z70" s="4805"/>
      <c r="AA70" s="1079">
        <f>IFERROR(INDEX(T66:AD66,MATCH(X70,T65:AD65,0)) * W70 * IF(ISBLANK(T70), 1, T70), 0)</f>
        <v>0</v>
      </c>
      <c r="AB70" s="4874"/>
      <c r="AC70" s="4875"/>
      <c r="AD70" s="4875"/>
      <c r="AE70" s="4875"/>
      <c r="AF70" s="4875"/>
      <c r="AG70" s="4875"/>
      <c r="AH70" s="4875"/>
      <c r="AI70" s="4875"/>
      <c r="AJ70" s="4875"/>
      <c r="AK70" s="4875"/>
      <c r="AL70" s="4875"/>
      <c r="AM70" s="4875"/>
      <c r="AN70" s="4877"/>
      <c r="AO70" s="4890"/>
      <c r="AP70" s="715"/>
      <c r="AQ70" s="1304" t="s">
        <v>2609</v>
      </c>
      <c r="AR70" s="1292">
        <f t="shared" si="13"/>
        <v>0.04</v>
      </c>
      <c r="AS70" s="1293">
        <v>40</v>
      </c>
      <c r="AT70" s="715"/>
      <c r="AU70" s="870" t="str">
        <f t="shared" ref="AU70:AU133" si="18">IF(ISBLANK(P70),"►",P70)</f>
        <v>►</v>
      </c>
      <c r="AV70" s="736" t="s">
        <v>359</v>
      </c>
      <c r="AW70" s="727"/>
      <c r="AX70" s="730"/>
      <c r="AY70" s="730"/>
      <c r="AZ70" s="730"/>
      <c r="BA70" s="717"/>
      <c r="BB70" s="717"/>
      <c r="BC70" s="717"/>
      <c r="BD70" s="1042"/>
      <c r="BE70" s="979"/>
      <c r="BF70" s="979"/>
      <c r="BG70" s="979"/>
      <c r="BH70" s="979"/>
      <c r="BI70" s="979"/>
      <c r="BJ70" s="1372"/>
      <c r="BL70" s="6">
        <v>1</v>
      </c>
    </row>
    <row r="71" spans="1:64" s="73" customFormat="1" ht="18.75" customHeight="1">
      <c r="A71" s="3562" t="s">
        <v>1</v>
      </c>
      <c r="B71" s="3573" t="str">
        <f t="shared" si="15"/>
        <v>►</v>
      </c>
      <c r="C71" s="3567"/>
      <c r="D71" s="24"/>
      <c r="E71" s="1122"/>
      <c r="F71" s="1122"/>
      <c r="G71" s="1122"/>
      <c r="H71" s="1123"/>
      <c r="I71" s="1124"/>
      <c r="J71" s="1125"/>
      <c r="K71" s="1126"/>
      <c r="L71" s="1080"/>
      <c r="M71" s="603"/>
      <c r="N71" s="1127"/>
      <c r="O71" s="39"/>
      <c r="P71" s="24"/>
      <c r="Q71" s="1122"/>
      <c r="R71" s="1122"/>
      <c r="S71" s="1122"/>
      <c r="T71" s="1123"/>
      <c r="U71" s="1124"/>
      <c r="V71" s="1125"/>
      <c r="W71" s="1126"/>
      <c r="X71" s="1080" t="s">
        <v>121</v>
      </c>
      <c r="Y71" s="603" t="s">
        <v>120</v>
      </c>
      <c r="Z71" s="1127"/>
      <c r="AA71" s="1079">
        <f>IFERROR(INDEX(T66:AD66,MATCH(X71,T65:AD65,0)) * W71 * IF(ISBLANK(T71), 1, T71), 0)</f>
        <v>0</v>
      </c>
      <c r="AB71" s="834"/>
      <c r="AC71" s="834"/>
      <c r="AD71" s="834"/>
      <c r="AE71" s="834"/>
      <c r="AF71" s="834"/>
      <c r="AG71" s="834"/>
      <c r="AH71" s="834"/>
      <c r="AI71" s="835"/>
      <c r="AJ71" s="835"/>
      <c r="AK71" s="835"/>
      <c r="AL71" s="835"/>
      <c r="AM71" s="916" t="s">
        <v>224</v>
      </c>
      <c r="AN71" s="878">
        <f>IF(AA99=0,0,AN69/AA99)</f>
        <v>0</v>
      </c>
      <c r="AO71" s="4890"/>
      <c r="AP71" s="715"/>
      <c r="AQ71" s="1304" t="s">
        <v>2610</v>
      </c>
      <c r="AR71" s="1292">
        <f t="shared" si="13"/>
        <v>4.4999999999999998E-2</v>
      </c>
      <c r="AS71" s="1293">
        <v>45</v>
      </c>
      <c r="AT71" s="715"/>
      <c r="AU71" s="870" t="str">
        <f t="shared" si="18"/>
        <v>►</v>
      </c>
      <c r="AV71" s="736"/>
      <c r="AW71" s="727"/>
      <c r="AX71" s="730"/>
      <c r="AY71" s="730"/>
      <c r="AZ71" s="730"/>
      <c r="BA71" s="717"/>
      <c r="BB71" s="717"/>
      <c r="BC71" s="717"/>
      <c r="BD71" s="1042"/>
      <c r="BE71" s="947" t="s">
        <v>2678</v>
      </c>
      <c r="BF71" s="730"/>
      <c r="BG71" s="730"/>
      <c r="BH71" s="979"/>
      <c r="BI71" s="979"/>
      <c r="BJ71" s="1372"/>
      <c r="BL71" s="6">
        <v>1</v>
      </c>
    </row>
    <row r="72" spans="1:64" s="73" customFormat="1" ht="18.75" customHeight="1">
      <c r="A72" s="3562" t="s">
        <v>1</v>
      </c>
      <c r="B72" s="3573" t="str">
        <f t="shared" si="15"/>
        <v>►</v>
      </c>
      <c r="C72" s="3567"/>
      <c r="D72" s="24"/>
      <c r="E72" s="554"/>
      <c r="F72" s="554"/>
      <c r="G72" s="775"/>
      <c r="H72" s="46"/>
      <c r="I72" s="592"/>
      <c r="J72" s="592"/>
      <c r="K72" s="592"/>
      <c r="L72" s="768"/>
      <c r="M72" s="1151"/>
      <c r="N72" s="1152"/>
      <c r="O72" s="39"/>
      <c r="P72" s="24"/>
      <c r="Q72" s="554"/>
      <c r="R72" s="554"/>
      <c r="S72" s="775"/>
      <c r="T72" s="46"/>
      <c r="U72" s="592"/>
      <c r="V72" s="592" t="s">
        <v>2462</v>
      </c>
      <c r="W72" s="592"/>
      <c r="X72" s="768"/>
      <c r="Y72" s="1153"/>
      <c r="Z72" s="1154"/>
      <c r="AA72" s="1079">
        <f>IFERROR(INDEX(T66:AD66,MATCH(X72,T65:AD65,0)) * W72 * IF(ISBLANK(T72), 1, T72), 0)</f>
        <v>0</v>
      </c>
      <c r="AB72" s="834"/>
      <c r="AC72" s="834"/>
      <c r="AD72" s="834"/>
      <c r="AE72" s="834"/>
      <c r="AF72" s="834"/>
      <c r="AG72" s="834"/>
      <c r="AH72" s="834"/>
      <c r="AI72" s="808" t="str">
        <f>IF(AK21&gt;0,"avec Poids modifié ❹","avec Poids prévu ③")</f>
        <v>avec Poids prévu ③</v>
      </c>
      <c r="AJ72" s="808"/>
      <c r="AK72" s="808"/>
      <c r="AL72" s="807" t="s">
        <v>2406</v>
      </c>
      <c r="AM72" s="807"/>
      <c r="AN72" s="807"/>
      <c r="AO72" s="4890"/>
      <c r="AP72" s="715"/>
      <c r="AQ72" s="1304" t="s">
        <v>2611</v>
      </c>
      <c r="AR72" s="1292">
        <f t="shared" si="13"/>
        <v>0.15</v>
      </c>
      <c r="AS72" s="1293">
        <v>150</v>
      </c>
      <c r="AT72" s="715"/>
      <c r="AU72" s="870" t="str">
        <f t="shared" si="18"/>
        <v>►</v>
      </c>
      <c r="AV72" s="737" t="s">
        <v>360</v>
      </c>
      <c r="AW72" s="730"/>
      <c r="AX72" s="730"/>
      <c r="AY72" s="730"/>
      <c r="AZ72" s="730"/>
      <c r="BA72" s="717"/>
      <c r="BB72" s="717"/>
      <c r="BC72" s="717"/>
      <c r="BD72" s="1042"/>
      <c r="BE72" s="946" t="s">
        <v>2661</v>
      </c>
      <c r="BF72" s="948">
        <v>45</v>
      </c>
      <c r="BG72" s="949" t="s">
        <v>2339</v>
      </c>
      <c r="BH72" s="979"/>
      <c r="BI72" s="979"/>
      <c r="BJ72" s="1372"/>
      <c r="BL72" s="6">
        <v>1</v>
      </c>
    </row>
    <row r="73" spans="1:64" s="73" customFormat="1" ht="18.75" customHeight="1">
      <c r="A73" s="3562" t="s">
        <v>1</v>
      </c>
      <c r="B73" s="3573" t="str">
        <f t="shared" si="15"/>
        <v>►</v>
      </c>
      <c r="C73" s="3567"/>
      <c r="D73" s="24"/>
      <c r="E73" s="554"/>
      <c r="F73" s="554"/>
      <c r="G73" s="775"/>
      <c r="H73" s="607"/>
      <c r="I73" s="47"/>
      <c r="J73" s="46" t="s">
        <v>6170</v>
      </c>
      <c r="K73" s="46"/>
      <c r="L73" s="48"/>
      <c r="M73" s="1151"/>
      <c r="N73" s="1152"/>
      <c r="O73" s="39"/>
      <c r="P73" s="24"/>
      <c r="Q73" s="554"/>
      <c r="R73" s="554"/>
      <c r="S73" s="775"/>
      <c r="T73" s="607"/>
      <c r="U73" s="47"/>
      <c r="V73" s="46" t="s">
        <v>2460</v>
      </c>
      <c r="W73" s="46"/>
      <c r="X73" s="48"/>
      <c r="Y73" s="1153"/>
      <c r="Z73" s="1154"/>
      <c r="AA73" s="1079">
        <f>IFERROR(INDEX(T66:AD66,MATCH(X73,T65:AD65,0)) * W73 * IF(ISBLANK(T73), 1, T73), 0)</f>
        <v>0</v>
      </c>
      <c r="AB73" s="836"/>
      <c r="AC73" s="837"/>
      <c r="AD73" s="837"/>
      <c r="AE73" s="837"/>
      <c r="AF73" s="837"/>
      <c r="AG73" s="837"/>
      <c r="AH73" s="837"/>
      <c r="AI73" s="4877">
        <f>AN69</f>
        <v>0</v>
      </c>
      <c r="AJ73" s="4877"/>
      <c r="AK73" s="4877"/>
      <c r="AL73" s="4886">
        <f>AM10</f>
        <v>45</v>
      </c>
      <c r="AM73" s="4887" t="str">
        <f>AN10</f>
        <v>assiettes</v>
      </c>
      <c r="AN73" s="4887"/>
      <c r="AO73" s="4890"/>
      <c r="AP73" s="715"/>
      <c r="AQ73" s="1304" t="s">
        <v>2612</v>
      </c>
      <c r="AR73" s="1292">
        <f t="shared" si="13"/>
        <v>0.25</v>
      </c>
      <c r="AS73" s="1293">
        <v>250</v>
      </c>
      <c r="AT73" s="715"/>
      <c r="AU73" s="870" t="str">
        <f t="shared" si="18"/>
        <v>►</v>
      </c>
      <c r="AV73" s="738">
        <v>1</v>
      </c>
      <c r="AW73" s="730"/>
      <c r="AX73" s="730"/>
      <c r="AY73" s="730"/>
      <c r="AZ73" s="730"/>
      <c r="BA73" s="717"/>
      <c r="BB73" s="717"/>
      <c r="BC73" s="717"/>
      <c r="BD73" s="1042"/>
      <c r="BE73" s="979"/>
      <c r="BF73" s="979"/>
      <c r="BG73" s="950" t="s">
        <v>2662</v>
      </c>
      <c r="BH73" s="979"/>
      <c r="BI73" s="979"/>
      <c r="BJ73" s="1372"/>
      <c r="BL73" s="6">
        <v>1</v>
      </c>
    </row>
    <row r="74" spans="1:64" s="73" customFormat="1" ht="18.75" customHeight="1" thickBot="1">
      <c r="A74" s="3562" t="s">
        <v>1</v>
      </c>
      <c r="B74" s="3573" t="str">
        <f t="shared" si="15"/>
        <v>►</v>
      </c>
      <c r="C74" s="3567"/>
      <c r="D74" s="24"/>
      <c r="E74" s="554"/>
      <c r="F74" s="554"/>
      <c r="G74" s="775"/>
      <c r="H74" s="1128"/>
      <c r="I74" s="1129"/>
      <c r="J74" s="1129" t="s">
        <v>6171</v>
      </c>
      <c r="K74" s="1129"/>
      <c r="L74" s="1129"/>
      <c r="M74" s="1129"/>
      <c r="N74" s="1130"/>
      <c r="O74" s="39"/>
      <c r="P74" s="24"/>
      <c r="Q74" s="554"/>
      <c r="R74" s="554"/>
      <c r="S74" s="775"/>
      <c r="T74" s="1128"/>
      <c r="U74" s="1129"/>
      <c r="V74" s="1129"/>
      <c r="W74" s="1129"/>
      <c r="X74" s="1129"/>
      <c r="Y74" s="1129"/>
      <c r="Z74" s="1130"/>
      <c r="AA74" s="1079">
        <f>IFERROR(INDEX(T66:AD66,MATCH(X74,T65:AD65,0)) * W74 * IF(ISBLANK(T74), 1, T74), 0)</f>
        <v>0</v>
      </c>
      <c r="AB74" s="838"/>
      <c r="AC74" s="838"/>
      <c r="AD74" s="838"/>
      <c r="AE74" s="838"/>
      <c r="AF74" s="838"/>
      <c r="AG74" s="838"/>
      <c r="AH74" s="838"/>
      <c r="AI74" s="4877"/>
      <c r="AJ74" s="4877"/>
      <c r="AK74" s="4877"/>
      <c r="AL74" s="4886"/>
      <c r="AM74" s="4887"/>
      <c r="AN74" s="4887"/>
      <c r="AO74" s="4890"/>
      <c r="AP74" s="715"/>
      <c r="AQ74" s="1304" t="s">
        <v>2613</v>
      </c>
      <c r="AR74" s="1292">
        <f t="shared" si="13"/>
        <v>0.23699999999999999</v>
      </c>
      <c r="AS74" s="1293">
        <v>237</v>
      </c>
      <c r="AT74" s="715"/>
      <c r="AU74" s="870" t="str">
        <f t="shared" si="18"/>
        <v>►</v>
      </c>
      <c r="AV74" s="736" t="s">
        <v>363</v>
      </c>
      <c r="AW74" s="730"/>
      <c r="AX74" s="730"/>
      <c r="AY74" s="730"/>
      <c r="AZ74" s="730"/>
      <c r="BA74" s="717"/>
      <c r="BB74" s="717"/>
      <c r="BC74" s="717"/>
      <c r="BD74" s="1042"/>
      <c r="BE74" s="979"/>
      <c r="BF74" s="979"/>
      <c r="BG74" s="730"/>
      <c r="BH74" s="979"/>
      <c r="BI74" s="979"/>
      <c r="BJ74" s="1372"/>
      <c r="BL74" s="6">
        <v>1</v>
      </c>
    </row>
    <row r="75" spans="1:64" s="73" customFormat="1" ht="18.75" customHeight="1" thickTop="1" thickBot="1">
      <c r="A75" s="3562" t="s">
        <v>1</v>
      </c>
      <c r="B75" s="3573" t="str">
        <f t="shared" si="15"/>
        <v>►</v>
      </c>
      <c r="C75" s="3567"/>
      <c r="D75" s="1131"/>
      <c r="E75" s="938"/>
      <c r="F75" s="938"/>
      <c r="G75" s="939"/>
      <c r="H75" s="1132"/>
      <c r="I75" s="1133"/>
      <c r="J75" s="1155"/>
      <c r="K75" s="1155"/>
      <c r="L75" s="1155"/>
      <c r="M75" s="1134"/>
      <c r="N75" s="1135"/>
      <c r="O75" s="39"/>
      <c r="P75" s="1131"/>
      <c r="Q75" s="938"/>
      <c r="R75" s="938"/>
      <c r="S75" s="939"/>
      <c r="T75" s="1132"/>
      <c r="U75" s="1133"/>
      <c r="V75" s="4888"/>
      <c r="W75" s="4888"/>
      <c r="X75" s="4888"/>
      <c r="Y75" s="1134"/>
      <c r="Z75" s="1313"/>
      <c r="AA75" s="1079">
        <f>IFERROR(INDEX(T66:AD66,MATCH(X75,T65:AD65,0)) * W75 * IF(ISBLANK(T75), 1, T75), 0)</f>
        <v>0</v>
      </c>
      <c r="AB75" s="838"/>
      <c r="AC75" s="838"/>
      <c r="AD75" s="838"/>
      <c r="AE75" s="838"/>
      <c r="AF75" s="4883">
        <f>AI21</f>
        <v>0</v>
      </c>
      <c r="AG75" s="4883"/>
      <c r="AH75" s="838"/>
      <c r="AI75" s="838"/>
      <c r="AJ75" s="3551"/>
      <c r="AK75" s="3552" t="str">
        <f>IF(AF75&gt;0," avec Poids prévu ③ " &amp; AL73 &amp; " " &amp; AM73 &amp; " de","")</f>
        <v/>
      </c>
      <c r="AL75" s="3553">
        <f>AF75/AL73*1000</f>
        <v>0</v>
      </c>
      <c r="AM75" s="864"/>
      <c r="AN75" s="807"/>
      <c r="AO75" s="4890"/>
      <c r="AP75" s="715"/>
      <c r="AQ75" s="1304" t="s">
        <v>2614</v>
      </c>
      <c r="AR75" s="1292">
        <f t="shared" si="13"/>
        <v>0.47299999999999998</v>
      </c>
      <c r="AS75" s="1293">
        <v>473</v>
      </c>
      <c r="AT75" s="715"/>
      <c r="AU75" s="870" t="str">
        <f t="shared" si="18"/>
        <v>►</v>
      </c>
      <c r="AV75" s="3834" t="s">
        <v>364</v>
      </c>
      <c r="AW75" s="730"/>
      <c r="AX75" s="730"/>
      <c r="AY75" s="730"/>
      <c r="AZ75" s="730"/>
      <c r="BA75" s="717"/>
      <c r="BB75" s="717"/>
      <c r="BC75" s="717"/>
      <c r="BD75" s="4637" t="s">
        <v>2657</v>
      </c>
      <c r="BE75" s="4638"/>
      <c r="BF75" s="4638"/>
      <c r="BG75" s="4641" t="s">
        <v>2676</v>
      </c>
      <c r="BH75" s="4643" t="s">
        <v>2660</v>
      </c>
      <c r="BI75" s="980"/>
      <c r="BJ75" s="983"/>
      <c r="BL75" s="6">
        <v>1</v>
      </c>
    </row>
    <row r="76" spans="1:64" s="73" customFormat="1" ht="18.75" customHeight="1" thickTop="1" thickBot="1">
      <c r="A76" s="3562" t="s">
        <v>1</v>
      </c>
      <c r="B76" s="3573" t="str">
        <f t="shared" si="15"/>
        <v>►</v>
      </c>
      <c r="C76" s="4882" t="s">
        <v>2475</v>
      </c>
      <c r="D76" s="1143"/>
      <c r="E76" s="1144"/>
      <c r="F76" s="1144"/>
      <c r="G76" s="1144"/>
      <c r="H76" s="1315"/>
      <c r="I76" s="1316"/>
      <c r="J76" s="1317"/>
      <c r="K76" s="1318"/>
      <c r="L76" s="1318"/>
      <c r="M76" s="1318"/>
      <c r="N76" s="1319"/>
      <c r="O76" s="39"/>
      <c r="P76" s="24"/>
      <c r="Q76" s="554"/>
      <c r="R76" s="554"/>
      <c r="S76" s="554"/>
      <c r="T76" s="1136"/>
      <c r="U76" s="1137"/>
      <c r="V76" s="1137"/>
      <c r="W76" s="1137"/>
      <c r="X76" s="1137"/>
      <c r="Y76" s="1138"/>
      <c r="Z76" s="1139"/>
      <c r="AA76" s="1079">
        <f>IFERROR(INDEX(T66:AD66,MATCH(X76,T65:AD65,0)) * W76 * IF(ISBLANK(T76), 1, T76), 0)</f>
        <v>0</v>
      </c>
      <c r="AB76" s="838"/>
      <c r="AC76" s="838"/>
      <c r="AD76" s="838"/>
      <c r="AE76" s="838"/>
      <c r="AF76" s="4883">
        <f>AK21</f>
        <v>0</v>
      </c>
      <c r="AG76" s="4883"/>
      <c r="AH76" s="3554"/>
      <c r="AI76" s="3555"/>
      <c r="AJ76" s="3554"/>
      <c r="AK76" s="3552" t="str">
        <f>IF(AF76&gt;0," avec poids modifié ❹ " &amp; AL73 &amp; " " &amp; AM73 &amp; " de","")</f>
        <v/>
      </c>
      <c r="AL76" s="3553">
        <f>AF76/AL73*1000</f>
        <v>0</v>
      </c>
      <c r="AM76" s="864"/>
      <c r="AN76" s="865"/>
      <c r="AO76" s="4890"/>
      <c r="AP76" s="715"/>
      <c r="AQ76" s="1304" t="s">
        <v>2615</v>
      </c>
      <c r="AR76" s="1292">
        <f t="shared" si="13"/>
        <v>0.47299999999999998</v>
      </c>
      <c r="AS76" s="1293">
        <v>473</v>
      </c>
      <c r="AT76" s="715"/>
      <c r="AU76" s="870" t="str">
        <f t="shared" si="18"/>
        <v>►</v>
      </c>
      <c r="AV76" s="738">
        <v>1</v>
      </c>
      <c r="AW76" s="730"/>
      <c r="AX76" s="730"/>
      <c r="AY76" s="730"/>
      <c r="AZ76" s="730"/>
      <c r="BA76" s="717"/>
      <c r="BB76" s="717"/>
      <c r="BC76" s="717"/>
      <c r="BD76" s="4639"/>
      <c r="BE76" s="4640"/>
      <c r="BF76" s="4640"/>
      <c r="BG76" s="4642"/>
      <c r="BH76" s="4644"/>
      <c r="BI76" s="979"/>
      <c r="BJ76" s="1372"/>
      <c r="BL76" s="6">
        <v>1</v>
      </c>
    </row>
    <row r="77" spans="1:64" s="73" customFormat="1" ht="18.75" customHeight="1" thickTop="1">
      <c r="A77" s="3562" t="s">
        <v>1</v>
      </c>
      <c r="B77" s="3573" t="str">
        <f t="shared" si="15"/>
        <v>►</v>
      </c>
      <c r="C77" s="4882"/>
      <c r="D77" s="1143"/>
      <c r="E77" s="1314"/>
      <c r="F77" s="1314"/>
      <c r="G77" s="1314"/>
      <c r="H77" s="1320"/>
      <c r="I77" s="11"/>
      <c r="J77" s="11"/>
      <c r="K77" s="11"/>
      <c r="L77" s="11"/>
      <c r="M77" s="11"/>
      <c r="N77" s="1094"/>
      <c r="O77" s="39"/>
      <c r="P77" s="24"/>
      <c r="Q77" s="554"/>
      <c r="R77" s="554"/>
      <c r="S77" s="554"/>
      <c r="T77" s="1140"/>
      <c r="U77" s="760"/>
      <c r="V77" s="1081"/>
      <c r="W77" s="4587"/>
      <c r="X77" s="4811"/>
      <c r="Y77" s="4812"/>
      <c r="Z77" s="1082"/>
      <c r="AA77" s="4884" t="s">
        <v>213</v>
      </c>
      <c r="AB77" s="867"/>
      <c r="AC77" s="839" t="s">
        <v>2363</v>
      </c>
      <c r="AD77" s="840"/>
      <c r="AE77" s="877"/>
      <c r="AF77" s="877"/>
      <c r="AG77" s="877"/>
      <c r="AH77" s="841"/>
      <c r="AI77" s="841"/>
      <c r="AJ77" s="841"/>
      <c r="AK77" s="841"/>
      <c r="AL77" s="841"/>
      <c r="AM77" s="841"/>
      <c r="AN77" s="877"/>
      <c r="AO77" s="4890"/>
      <c r="AP77" s="715"/>
      <c r="AQ77" s="1304" t="s">
        <v>2616</v>
      </c>
      <c r="AR77" s="1292">
        <f t="shared" si="13"/>
        <v>0.56799999999999995</v>
      </c>
      <c r="AS77" s="1293">
        <v>568</v>
      </c>
      <c r="AT77" s="715"/>
      <c r="AU77" s="870" t="str">
        <f t="shared" si="18"/>
        <v>►</v>
      </c>
      <c r="AV77" s="736" t="s">
        <v>366</v>
      </c>
      <c r="AW77" s="730"/>
      <c r="AX77" s="730"/>
      <c r="AY77" s="730"/>
      <c r="AZ77" s="730"/>
      <c r="BA77" s="717"/>
      <c r="BB77" s="717"/>
      <c r="BC77" s="717"/>
      <c r="BD77" s="984" t="s">
        <v>2403</v>
      </c>
      <c r="BE77" s="956" t="s">
        <v>2404</v>
      </c>
      <c r="BF77" s="956" t="s">
        <v>2426</v>
      </c>
      <c r="BG77" s="957" t="s">
        <v>2449</v>
      </c>
      <c r="BH77" s="4645"/>
      <c r="BI77" s="979"/>
      <c r="BJ77" s="1372"/>
      <c r="BL77" s="6">
        <v>1</v>
      </c>
    </row>
    <row r="78" spans="1:64" s="73" customFormat="1" ht="18.75" customHeight="1">
      <c r="A78" s="3562" t="s">
        <v>1</v>
      </c>
      <c r="B78" s="3573" t="str">
        <f t="shared" si="15"/>
        <v>►</v>
      </c>
      <c r="D78" s="25"/>
      <c r="E78" s="1314"/>
      <c r="F78" s="1314"/>
      <c r="G78" s="1314"/>
      <c r="H78" s="1321"/>
      <c r="I78" s="20"/>
      <c r="J78" s="20"/>
      <c r="K78" s="20"/>
      <c r="L78" s="20"/>
      <c r="M78" s="20"/>
      <c r="N78" s="1094"/>
      <c r="O78" s="39"/>
      <c r="P78" s="24"/>
      <c r="Q78" s="554"/>
      <c r="R78" s="554"/>
      <c r="S78" s="554"/>
      <c r="T78" s="1141"/>
      <c r="U78" s="80"/>
      <c r="V78" s="41"/>
      <c r="W78" s="4591"/>
      <c r="X78" s="4593"/>
      <c r="Y78" s="4665"/>
      <c r="Z78" s="1083"/>
      <c r="AA78" s="4885"/>
      <c r="AB78" s="868">
        <v>1</v>
      </c>
      <c r="AC78" s="873" t="s">
        <v>84</v>
      </c>
      <c r="AD78" s="842"/>
      <c r="AE78" s="843"/>
      <c r="AF78" s="843"/>
      <c r="AG78" s="843"/>
      <c r="AH78" s="843"/>
      <c r="AI78" s="844" t="s">
        <v>84</v>
      </c>
      <c r="AJ78" s="843"/>
      <c r="AK78" s="845" t="s">
        <v>2408</v>
      </c>
      <c r="AL78" s="843"/>
      <c r="AM78" s="843" t="s">
        <v>2409</v>
      </c>
      <c r="AN78" s="876" t="s">
        <v>2407</v>
      </c>
      <c r="AO78" s="4890"/>
      <c r="AP78" s="715"/>
      <c r="AQ78" s="1304" t="s">
        <v>2617</v>
      </c>
      <c r="AR78" s="1292">
        <f t="shared" si="13"/>
        <v>0.94599999999999995</v>
      </c>
      <c r="AS78" s="1293">
        <v>946</v>
      </c>
      <c r="AT78" s="715"/>
      <c r="AU78" s="870" t="str">
        <f t="shared" si="18"/>
        <v>►</v>
      </c>
      <c r="AV78" s="3834" t="s">
        <v>368</v>
      </c>
      <c r="AW78" s="730"/>
      <c r="AX78" s="730"/>
      <c r="AY78" s="730"/>
      <c r="AZ78" s="730"/>
      <c r="BA78" s="717"/>
      <c r="BB78" s="717"/>
      <c r="BC78" s="717"/>
      <c r="BD78" s="4646" t="s">
        <v>2448</v>
      </c>
      <c r="BE78" s="4648">
        <v>3.2000000000000001E-2</v>
      </c>
      <c r="BF78" s="4648">
        <v>0.57600000000000007</v>
      </c>
      <c r="BG78" s="4650">
        <v>1.44</v>
      </c>
      <c r="BH78" s="4652">
        <v>1.5</v>
      </c>
      <c r="BI78" s="4660" t="s">
        <v>2338</v>
      </c>
      <c r="BJ78" s="4661"/>
      <c r="BL78" s="6">
        <v>1</v>
      </c>
    </row>
    <row r="79" spans="1:64" s="73" customFormat="1" ht="18.75" customHeight="1">
      <c r="A79" s="3562" t="s">
        <v>1</v>
      </c>
      <c r="B79" s="3573" t="str">
        <f t="shared" si="15"/>
        <v>►</v>
      </c>
      <c r="C79" s="3571">
        <f>IF(H79=C69,1,LEN(H79))</f>
        <v>0</v>
      </c>
      <c r="D79" s="25"/>
      <c r="E79" s="1314"/>
      <c r="F79" s="1314"/>
      <c r="G79" s="1314"/>
      <c r="H79" s="1321"/>
      <c r="I79" s="1322"/>
      <c r="J79" s="1322"/>
      <c r="K79" s="1322"/>
      <c r="L79" s="1322"/>
      <c r="M79" s="1323"/>
      <c r="N79" s="1324"/>
      <c r="O79" s="39"/>
      <c r="P79" s="766"/>
      <c r="Q79" s="745"/>
      <c r="R79" s="745"/>
      <c r="S79" s="919"/>
      <c r="T79" s="1018"/>
      <c r="U79" s="1019"/>
      <c r="V79" s="1017"/>
      <c r="W79" s="1020"/>
      <c r="X79" s="776"/>
      <c r="Y79" s="1030"/>
      <c r="Z79" s="1090"/>
      <c r="AA79" s="1307">
        <f>IFERROR(INDEX(AR13:AR82,MATCH(X79,AQ13:AQ82,0)) * W79 * IF(ISBLANK(T79), 1, T79), 0)</f>
        <v>0</v>
      </c>
      <c r="AB79" s="875">
        <f>IF(AA99=0,0,AA79*AB78*1000/AA99)</f>
        <v>0</v>
      </c>
      <c r="AC79" s="872">
        <f>IF(ISNUMBER(T79),T79*AB78/AA99,0)</f>
        <v>0</v>
      </c>
      <c r="AD79" s="3893"/>
      <c r="AE79" s="3894"/>
      <c r="AF79" s="3894"/>
      <c r="AG79" s="3894"/>
      <c r="AH79" s="3894"/>
      <c r="AI79" s="3895">
        <f>IF(OR(ISTEXT(T79),AA99=0),0,T79*AN71)</f>
        <v>0</v>
      </c>
      <c r="AJ79" s="3894"/>
      <c r="AK79" s="3896">
        <f t="shared" ref="AK79:AK98" si="19">U79</f>
        <v>0</v>
      </c>
      <c r="AL79" s="3894"/>
      <c r="AM79" s="3897">
        <f>IF(AA79=0,0,AA79*AN71)</f>
        <v>0</v>
      </c>
      <c r="AN79" s="3898">
        <f t="shared" ref="AN79:AN98" si="20">Z79</f>
        <v>0</v>
      </c>
      <c r="AO79" s="4890"/>
      <c r="AP79" s="715"/>
      <c r="AQ79" s="1304" t="s">
        <v>2618</v>
      </c>
      <c r="AR79" s="1292">
        <f t="shared" si="13"/>
        <v>3.7850000000000001</v>
      </c>
      <c r="AS79" s="1293">
        <v>3785</v>
      </c>
      <c r="AT79" s="715"/>
      <c r="AU79" s="870" t="str">
        <f t="shared" si="18"/>
        <v>►</v>
      </c>
      <c r="AV79" s="736"/>
      <c r="AW79" s="730"/>
      <c r="AX79" s="730"/>
      <c r="AY79" s="730"/>
      <c r="AZ79" s="730"/>
      <c r="BA79" s="717"/>
      <c r="BB79" s="717"/>
      <c r="BC79" s="717"/>
      <c r="BD79" s="4647"/>
      <c r="BE79" s="4649"/>
      <c r="BF79" s="4649"/>
      <c r="BG79" s="4651"/>
      <c r="BH79" s="4653"/>
      <c r="BI79" s="4662"/>
      <c r="BJ79" s="4663"/>
      <c r="BL79" s="6">
        <v>1</v>
      </c>
    </row>
    <row r="80" spans="1:64" s="73" customFormat="1" ht="18.75" customHeight="1">
      <c r="A80" s="3562" t="s">
        <v>1</v>
      </c>
      <c r="B80" s="3573" t="str">
        <f t="shared" si="15"/>
        <v>►</v>
      </c>
      <c r="C80" s="3571">
        <f>IF(H80=C69,1,LEN(H80))</f>
        <v>0</v>
      </c>
      <c r="D80" s="25"/>
      <c r="E80" s="1314"/>
      <c r="F80" s="1314"/>
      <c r="G80" s="1314"/>
      <c r="H80" s="1321"/>
      <c r="I80" s="1323"/>
      <c r="J80" s="1323"/>
      <c r="K80" s="1323"/>
      <c r="L80" s="1323"/>
      <c r="M80" s="1323"/>
      <c r="N80" s="1324"/>
      <c r="O80" s="39"/>
      <c r="P80" s="766"/>
      <c r="Q80" s="745"/>
      <c r="R80" s="745"/>
      <c r="S80" s="919"/>
      <c r="T80" s="1018"/>
      <c r="U80" s="1019"/>
      <c r="V80" s="1017"/>
      <c r="W80" s="1020"/>
      <c r="X80" s="776"/>
      <c r="Y80" s="1030"/>
      <c r="Z80" s="1090"/>
      <c r="AA80" s="1307">
        <f>IFERROR(INDEX(AR13:AR82,MATCH(X80,AQ13:AQ82,0)) * W80 * IF(ISBLANK(T80), 1, T80), 0)</f>
        <v>0</v>
      </c>
      <c r="AB80" s="875">
        <f>IF(AA99=0,0,AA80*AB78*1000/AA99)</f>
        <v>0</v>
      </c>
      <c r="AC80" s="872">
        <f>IF(ISNUMBER(T80),T80*AB78/AA99,0)</f>
        <v>0</v>
      </c>
      <c r="AD80" s="846"/>
      <c r="AE80" s="833"/>
      <c r="AF80" s="833"/>
      <c r="AG80" s="833"/>
      <c r="AH80" s="833"/>
      <c r="AI80" s="874">
        <f>IF(OR(ISTEXT(T80),AA99=0),0,T80*AN71)</f>
        <v>0</v>
      </c>
      <c r="AJ80" s="833"/>
      <c r="AK80" s="742">
        <f t="shared" si="19"/>
        <v>0</v>
      </c>
      <c r="AL80" s="833"/>
      <c r="AM80" s="826">
        <f>IF(AA80=0,0,AA80*AN71)</f>
        <v>0</v>
      </c>
      <c r="AN80" s="856">
        <f t="shared" si="20"/>
        <v>0</v>
      </c>
      <c r="AO80" s="4890"/>
      <c r="AP80" s="715"/>
      <c r="AQ80" s="1305" t="s">
        <v>2619</v>
      </c>
      <c r="AR80" s="1299">
        <f t="shared" ref="AR80:AR82" si="21">AS80 / 1000</f>
        <v>5.0000000000000001E-4</v>
      </c>
      <c r="AS80" s="1300">
        <v>0.5</v>
      </c>
      <c r="AT80" s="715"/>
      <c r="AU80" s="870" t="str">
        <f t="shared" si="18"/>
        <v>►</v>
      </c>
      <c r="AV80" s="730"/>
      <c r="AW80" s="730"/>
      <c r="AX80" s="730"/>
      <c r="AY80" s="730"/>
      <c r="AZ80" s="730"/>
      <c r="BA80" s="717"/>
      <c r="BB80" s="717"/>
      <c r="BC80" s="717"/>
      <c r="BD80" s="1034"/>
      <c r="BE80" s="683"/>
      <c r="BF80" s="683"/>
      <c r="BG80" s="683"/>
      <c r="BH80" s="683"/>
      <c r="BI80" s="683"/>
      <c r="BJ80" s="1374"/>
      <c r="BL80" s="6">
        <v>1</v>
      </c>
    </row>
    <row r="81" spans="1:64" s="73" customFormat="1" ht="18.75" customHeight="1">
      <c r="A81" s="3562" t="s">
        <v>1</v>
      </c>
      <c r="B81" s="3573" t="str">
        <f t="shared" si="15"/>
        <v>►</v>
      </c>
      <c r="C81" s="3571">
        <f>IF(H81=C69,1,LEN(H81))</f>
        <v>0</v>
      </c>
      <c r="D81" s="25"/>
      <c r="E81" s="1314"/>
      <c r="F81" s="1314"/>
      <c r="G81" s="1314"/>
      <c r="H81" s="1321"/>
      <c r="I81" s="1323"/>
      <c r="J81" s="1323"/>
      <c r="K81" s="1323"/>
      <c r="L81" s="1323"/>
      <c r="M81" s="1323"/>
      <c r="N81" s="1324"/>
      <c r="O81" s="39"/>
      <c r="P81" s="766"/>
      <c r="Q81" s="745"/>
      <c r="R81" s="745"/>
      <c r="S81" s="919"/>
      <c r="T81" s="1018"/>
      <c r="U81" s="1019"/>
      <c r="V81" s="1017"/>
      <c r="W81" s="1020"/>
      <c r="X81" s="776"/>
      <c r="Y81" s="1030"/>
      <c r="Z81" s="1090"/>
      <c r="AA81" s="1307">
        <f>IFERROR(INDEX(AR13:AR82,MATCH(X81,AQ13:AQ82,0)) * W81 * IF(ISBLANK(T81), 1, T81), 0)</f>
        <v>0</v>
      </c>
      <c r="AB81" s="875">
        <f>IF(AA99=0,0,AA81*AB78*1000/AA99)</f>
        <v>0</v>
      </c>
      <c r="AC81" s="872">
        <f>IF(ISNUMBER(T81),T81*AB78/AA99,0)</f>
        <v>0</v>
      </c>
      <c r="AD81" s="3893"/>
      <c r="AE81" s="3894"/>
      <c r="AF81" s="3894"/>
      <c r="AG81" s="3894"/>
      <c r="AH81" s="3894"/>
      <c r="AI81" s="3895">
        <f>IF(OR(ISTEXT(T81),AA99=0),0,T81*AN71)</f>
        <v>0</v>
      </c>
      <c r="AJ81" s="3894"/>
      <c r="AK81" s="3896">
        <f t="shared" si="19"/>
        <v>0</v>
      </c>
      <c r="AL81" s="3894"/>
      <c r="AM81" s="3897">
        <f>IF(AA81=0,0,AA81*AN71)</f>
        <v>0</v>
      </c>
      <c r="AN81" s="3898">
        <f t="shared" si="20"/>
        <v>0</v>
      </c>
      <c r="AO81" s="4890"/>
      <c r="AP81" s="715"/>
      <c r="AQ81" s="1305" t="s">
        <v>2619</v>
      </c>
      <c r="AR81" s="1299">
        <f t="shared" si="21"/>
        <v>5.0000000000000001E-4</v>
      </c>
      <c r="AS81" s="1300">
        <v>0.5</v>
      </c>
      <c r="AT81" s="715"/>
      <c r="AU81" s="870" t="str">
        <f t="shared" si="18"/>
        <v>►</v>
      </c>
      <c r="AV81" s="730"/>
      <c r="AW81" s="730"/>
      <c r="AX81" s="730"/>
      <c r="AY81" s="730"/>
      <c r="AZ81" s="730"/>
      <c r="BA81" s="717"/>
      <c r="BB81" s="717"/>
      <c r="BC81" s="717"/>
      <c r="BD81" s="1042"/>
      <c r="BE81" s="724" t="s">
        <v>2441</v>
      </c>
      <c r="BF81" s="979"/>
      <c r="BG81" s="979"/>
      <c r="BH81" s="979"/>
      <c r="BI81" s="979"/>
      <c r="BJ81" s="1372"/>
      <c r="BL81" s="6">
        <v>1</v>
      </c>
    </row>
    <row r="82" spans="1:64" s="73" customFormat="1" ht="18.75" customHeight="1">
      <c r="A82" s="3562" t="s">
        <v>1</v>
      </c>
      <c r="B82" s="3573" t="str">
        <f t="shared" si="15"/>
        <v>►</v>
      </c>
      <c r="C82" s="3571">
        <f>IF(H82=C69,1,LEN(H82))</f>
        <v>0</v>
      </c>
      <c r="D82" s="25"/>
      <c r="E82" s="1314"/>
      <c r="F82" s="1314"/>
      <c r="G82" s="1314"/>
      <c r="H82" s="1321"/>
      <c r="I82" s="1323"/>
      <c r="J82" s="1323"/>
      <c r="K82" s="1323"/>
      <c r="L82" s="1323"/>
      <c r="M82" s="1323"/>
      <c r="N82" s="1324"/>
      <c r="O82" s="39"/>
      <c r="P82" s="766"/>
      <c r="Q82" s="745"/>
      <c r="R82" s="745"/>
      <c r="S82" s="919"/>
      <c r="T82" s="1018"/>
      <c r="U82" s="1019"/>
      <c r="V82" s="1017"/>
      <c r="W82" s="1020"/>
      <c r="X82" s="776"/>
      <c r="Y82" s="1030"/>
      <c r="Z82" s="1090"/>
      <c r="AA82" s="1307">
        <f>IFERROR(INDEX(AR13:AR82,MATCH(X82,AQ13:AQ82,0)) * W82 * IF(ISBLANK(T82), 1, T82), 0)</f>
        <v>0</v>
      </c>
      <c r="AB82" s="875">
        <f>IF(AA99=0,0,AA82*AB78*1000/AA99)</f>
        <v>0</v>
      </c>
      <c r="AC82" s="872">
        <f>IF(ISNUMBER(T82),T82*AB78/AA99,0)</f>
        <v>0</v>
      </c>
      <c r="AD82" s="846"/>
      <c r="AE82" s="833"/>
      <c r="AF82" s="833"/>
      <c r="AG82" s="833"/>
      <c r="AH82" s="833"/>
      <c r="AI82" s="874">
        <f>IF(OR(ISTEXT(T82),AA99=0),0,T82*AN71)</f>
        <v>0</v>
      </c>
      <c r="AJ82" s="833"/>
      <c r="AK82" s="742">
        <f t="shared" si="19"/>
        <v>0</v>
      </c>
      <c r="AL82" s="833"/>
      <c r="AM82" s="826">
        <f>IF(AA82=0,0,AA82*AN71)</f>
        <v>0</v>
      </c>
      <c r="AN82" s="856">
        <f t="shared" si="20"/>
        <v>0</v>
      </c>
      <c r="AO82" s="4890"/>
      <c r="AP82" s="715"/>
      <c r="AQ82" s="1305" t="s">
        <v>2619</v>
      </c>
      <c r="AR82" s="1299">
        <f t="shared" si="21"/>
        <v>5.0000000000000001E-4</v>
      </c>
      <c r="AS82" s="1300">
        <v>0.5</v>
      </c>
      <c r="AT82" s="715"/>
      <c r="AU82" s="870" t="str">
        <f t="shared" si="18"/>
        <v>►</v>
      </c>
      <c r="AV82" s="730"/>
      <c r="AW82" s="730"/>
      <c r="AX82" s="730"/>
      <c r="AY82" s="730"/>
      <c r="AZ82" s="730"/>
      <c r="BA82" s="717"/>
      <c r="BB82" s="717"/>
      <c r="BC82" s="717"/>
      <c r="BD82" s="1042"/>
      <c r="BE82" s="955" t="s">
        <v>2442</v>
      </c>
      <c r="BF82" s="979"/>
      <c r="BG82" s="979"/>
      <c r="BH82" s="979"/>
      <c r="BI82" s="979"/>
      <c r="BJ82" s="1372"/>
      <c r="BL82" s="6">
        <v>1</v>
      </c>
    </row>
    <row r="83" spans="1:64" s="73" customFormat="1" ht="18.75" customHeight="1" thickBot="1">
      <c r="A83" s="3562" t="s">
        <v>1</v>
      </c>
      <c r="B83" s="3573" t="str">
        <f t="shared" si="15"/>
        <v>►</v>
      </c>
      <c r="C83" s="3571">
        <f>IF(H83=C69,1,LEN(H83))</f>
        <v>0</v>
      </c>
      <c r="D83" s="25"/>
      <c r="E83" s="1314"/>
      <c r="F83" s="1314"/>
      <c r="G83" s="1314"/>
      <c r="H83" s="1321"/>
      <c r="I83" s="1323"/>
      <c r="J83" s="1323"/>
      <c r="K83" s="1323"/>
      <c r="L83" s="1323"/>
      <c r="M83" s="1323"/>
      <c r="N83" s="1324"/>
      <c r="O83" s="39"/>
      <c r="P83" s="766"/>
      <c r="Q83" s="745"/>
      <c r="R83" s="745"/>
      <c r="S83" s="919"/>
      <c r="T83" s="1018"/>
      <c r="U83" s="1019"/>
      <c r="V83" s="1017"/>
      <c r="W83" s="1020"/>
      <c r="X83" s="776"/>
      <c r="Y83" s="1030"/>
      <c r="Z83" s="1090"/>
      <c r="AA83" s="1307">
        <f>IFERROR(INDEX(AR13:AR82,MATCH(X83,AQ13:AQ82,0)) * W83 * IF(ISBLANK(T83), 1, T83), 0)</f>
        <v>0</v>
      </c>
      <c r="AB83" s="875">
        <f>IF(AA99=0,0,AA83*AB78*1000/AA99)</f>
        <v>0</v>
      </c>
      <c r="AC83" s="872">
        <f>IF(ISNUMBER(T83),T83*AB78/AA99,0)</f>
        <v>0</v>
      </c>
      <c r="AD83" s="3893"/>
      <c r="AE83" s="3894"/>
      <c r="AF83" s="3894"/>
      <c r="AG83" s="3894"/>
      <c r="AH83" s="3894"/>
      <c r="AI83" s="3895">
        <f>IF(OR(ISTEXT(T83),AA99=0),0,T83*AN71)</f>
        <v>0</v>
      </c>
      <c r="AJ83" s="3894"/>
      <c r="AK83" s="3896">
        <f t="shared" si="19"/>
        <v>0</v>
      </c>
      <c r="AL83" s="3894"/>
      <c r="AM83" s="3897">
        <f>IF(AA83=0,0,AA83*AN71)</f>
        <v>0</v>
      </c>
      <c r="AN83" s="3898">
        <f t="shared" si="20"/>
        <v>0</v>
      </c>
      <c r="AO83" s="4890"/>
      <c r="AP83" s="715"/>
      <c r="AQ83" s="1306"/>
      <c r="AR83" s="1306"/>
      <c r="AS83" s="1306"/>
      <c r="AT83" s="715"/>
      <c r="AU83" s="870" t="str">
        <f t="shared" si="18"/>
        <v>►</v>
      </c>
      <c r="AV83" s="730"/>
      <c r="AW83" s="730"/>
      <c r="AX83" s="730"/>
      <c r="AY83" s="730"/>
      <c r="AZ83" s="730"/>
      <c r="BA83" s="717"/>
      <c r="BB83" s="717"/>
      <c r="BC83" s="717"/>
      <c r="BD83" s="1042"/>
      <c r="BE83" s="979"/>
      <c r="BF83" s="979"/>
      <c r="BG83" s="979"/>
      <c r="BH83" s="979"/>
      <c r="BI83" s="979"/>
      <c r="BJ83" s="1372"/>
      <c r="BL83" s="6">
        <v>1</v>
      </c>
    </row>
    <row r="84" spans="1:64" s="73" customFormat="1" ht="18.75" customHeight="1" thickTop="1" thickBot="1">
      <c r="A84" s="3562" t="s">
        <v>1</v>
      </c>
      <c r="B84" s="3573" t="str">
        <f t="shared" si="15"/>
        <v>►</v>
      </c>
      <c r="C84" s="3571">
        <f>IF(H84=C69,1,LEN(H84))</f>
        <v>0</v>
      </c>
      <c r="D84" s="25"/>
      <c r="E84" s="1314"/>
      <c r="F84" s="1314"/>
      <c r="G84" s="1314"/>
      <c r="H84" s="1321"/>
      <c r="I84" s="1323"/>
      <c r="J84" s="1323"/>
      <c r="K84" s="1323"/>
      <c r="L84" s="1323"/>
      <c r="M84" s="1323"/>
      <c r="N84" s="1324"/>
      <c r="O84" s="39"/>
      <c r="P84" s="766"/>
      <c r="Q84" s="745"/>
      <c r="R84" s="745"/>
      <c r="S84" s="919"/>
      <c r="T84" s="1018"/>
      <c r="U84" s="1019"/>
      <c r="V84" s="1017"/>
      <c r="W84" s="1020"/>
      <c r="X84" s="776"/>
      <c r="Y84" s="1030"/>
      <c r="Z84" s="1090"/>
      <c r="AA84" s="1307">
        <f>IFERROR(INDEX(AR13:AR82,MATCH(X84,AQ13:AQ82,0)) * W84 * IF(ISBLANK(T84), 1, T84), 0)</f>
        <v>0</v>
      </c>
      <c r="AB84" s="875">
        <f>IF(AA99=0,0,AA84*AB78*1000/AA99)</f>
        <v>0</v>
      </c>
      <c r="AC84" s="872">
        <f>IF(ISNUMBER(T84),T84*AB78/AA99,0)</f>
        <v>0</v>
      </c>
      <c r="AD84" s="846"/>
      <c r="AE84" s="833"/>
      <c r="AF84" s="833"/>
      <c r="AG84" s="833"/>
      <c r="AH84" s="833"/>
      <c r="AI84" s="874">
        <f>IF(OR(ISTEXT(T84),AA99=0),0,T84*AN71)</f>
        <v>0</v>
      </c>
      <c r="AJ84" s="833"/>
      <c r="AK84" s="742">
        <f t="shared" si="19"/>
        <v>0</v>
      </c>
      <c r="AL84" s="833"/>
      <c r="AM84" s="826">
        <f>IF(AA84=0,0,AA84*AN71)</f>
        <v>0</v>
      </c>
      <c r="AN84" s="856">
        <f t="shared" si="20"/>
        <v>0</v>
      </c>
      <c r="AO84" s="4890"/>
      <c r="AP84" s="715"/>
      <c r="AQ84" s="310">
        <v>13</v>
      </c>
      <c r="AR84" s="310">
        <v>11</v>
      </c>
      <c r="AS84" s="310">
        <v>17</v>
      </c>
      <c r="AT84" s="715"/>
      <c r="AU84" s="870" t="str">
        <f t="shared" si="18"/>
        <v>►</v>
      </c>
      <c r="AV84" s="730"/>
      <c r="AW84" s="730"/>
      <c r="AX84" s="730"/>
      <c r="AY84" s="730"/>
      <c r="AZ84" s="730"/>
      <c r="BA84" s="717"/>
      <c r="BB84" s="717"/>
      <c r="BC84" s="717"/>
      <c r="BD84" s="959" t="s">
        <v>217</v>
      </c>
      <c r="BE84" s="960" t="s">
        <v>216</v>
      </c>
      <c r="BF84" s="961"/>
      <c r="BG84" s="4590" t="s">
        <v>215</v>
      </c>
      <c r="BH84" s="4592" t="s">
        <v>194</v>
      </c>
      <c r="BI84" s="4664" t="s">
        <v>158</v>
      </c>
      <c r="BJ84" s="962" t="s">
        <v>214</v>
      </c>
      <c r="BL84" s="6">
        <v>1</v>
      </c>
    </row>
    <row r="85" spans="1:64" s="73" customFormat="1" ht="18.75" customHeight="1">
      <c r="A85" s="3562" t="s">
        <v>1</v>
      </c>
      <c r="B85" s="3573" t="str">
        <f t="shared" si="15"/>
        <v>►</v>
      </c>
      <c r="C85" s="3571">
        <f>IF(H85=C69,1,LEN(H85))</f>
        <v>0</v>
      </c>
      <c r="D85" s="25"/>
      <c r="E85" s="1314"/>
      <c r="F85" s="1314"/>
      <c r="G85" s="1314"/>
      <c r="H85" s="1321"/>
      <c r="I85" s="1323"/>
      <c r="J85" s="1323"/>
      <c r="K85" s="1323"/>
      <c r="L85" s="1323"/>
      <c r="M85" s="1323"/>
      <c r="N85" s="1324"/>
      <c r="O85" s="39"/>
      <c r="P85" s="766"/>
      <c r="Q85" s="745"/>
      <c r="R85" s="745"/>
      <c r="S85" s="919"/>
      <c r="T85" s="1018"/>
      <c r="U85" s="1019"/>
      <c r="V85" s="1017"/>
      <c r="W85" s="1020"/>
      <c r="X85" s="776"/>
      <c r="Y85" s="1030"/>
      <c r="Z85" s="1090"/>
      <c r="AA85" s="1307">
        <f>IFERROR(INDEX(AR13:AR82,MATCH(X85,AQ13:AQ82,0)) * W85 * IF(ISBLANK(T85), 1, T85), 0)</f>
        <v>0</v>
      </c>
      <c r="AB85" s="875">
        <f>IF(AA99=0,0,AA85*AB78*1000/AA99)</f>
        <v>0</v>
      </c>
      <c r="AC85" s="872">
        <f>IF(ISNUMBER(T85),T85*AB78/AA99,0)</f>
        <v>0</v>
      </c>
      <c r="AD85" s="3893"/>
      <c r="AE85" s="3894"/>
      <c r="AF85" s="3894"/>
      <c r="AG85" s="3894"/>
      <c r="AH85" s="3894"/>
      <c r="AI85" s="3895">
        <f>IF(OR(ISTEXT(T85),AA99=0),0,T85*AN71)</f>
        <v>0</v>
      </c>
      <c r="AJ85" s="3894"/>
      <c r="AK85" s="3896">
        <f t="shared" si="19"/>
        <v>0</v>
      </c>
      <c r="AL85" s="3894"/>
      <c r="AM85" s="3897">
        <f>IF(AA85=0,0,AA85*AN71)</f>
        <v>0</v>
      </c>
      <c r="AN85" s="3898">
        <f t="shared" si="20"/>
        <v>0</v>
      </c>
      <c r="AO85" s="4890"/>
      <c r="AP85" s="715"/>
      <c r="AQ85" s="9">
        <f t="shared" ref="AQ85:AS85" ca="1" si="22">CELL("largeur",AQ85)</f>
        <v>13</v>
      </c>
      <c r="AR85" s="9">
        <f t="shared" ca="1" si="22"/>
        <v>11</v>
      </c>
      <c r="AS85" s="9">
        <f t="shared" ca="1" si="22"/>
        <v>23</v>
      </c>
      <c r="AT85" s="715"/>
      <c r="AU85" s="870" t="str">
        <f t="shared" si="18"/>
        <v>►</v>
      </c>
      <c r="AV85" s="730"/>
      <c r="AW85" s="730"/>
      <c r="AX85" s="730"/>
      <c r="AY85" s="730"/>
      <c r="AZ85" s="730"/>
      <c r="BA85" s="717"/>
      <c r="BB85" s="717"/>
      <c r="BC85" s="717"/>
      <c r="BD85" s="940" t="s">
        <v>208</v>
      </c>
      <c r="BE85" s="80" t="s">
        <v>207</v>
      </c>
      <c r="BF85" s="41" t="s">
        <v>206</v>
      </c>
      <c r="BG85" s="4591"/>
      <c r="BH85" s="4593"/>
      <c r="BI85" s="4665"/>
      <c r="BJ85" s="941" t="s">
        <v>205</v>
      </c>
      <c r="BL85" s="6">
        <v>1</v>
      </c>
    </row>
    <row r="86" spans="1:64" s="73" customFormat="1" ht="18.75" customHeight="1">
      <c r="A86" s="3562" t="s">
        <v>1</v>
      </c>
      <c r="B86" s="3573" t="str">
        <f t="shared" si="15"/>
        <v>►</v>
      </c>
      <c r="C86" s="3571">
        <f>IF(H86=C69,1,LEN(H86))</f>
        <v>0</v>
      </c>
      <c r="D86" s="1021"/>
      <c r="E86" s="1022"/>
      <c r="F86" s="1022"/>
      <c r="G86" s="1022"/>
      <c r="H86" s="1023"/>
      <c r="I86" s="1023"/>
      <c r="J86" s="1024"/>
      <c r="K86" s="1025"/>
      <c r="L86" s="744"/>
      <c r="M86" s="1025"/>
      <c r="N86" s="1091"/>
      <c r="O86" s="39"/>
      <c r="P86" s="1021"/>
      <c r="Q86" s="1022"/>
      <c r="R86" s="1022"/>
      <c r="S86" s="1022"/>
      <c r="T86" s="1023"/>
      <c r="U86" s="1023"/>
      <c r="V86" s="1024"/>
      <c r="W86" s="1025"/>
      <c r="X86" s="744"/>
      <c r="Y86" s="1025"/>
      <c r="Z86" s="1091"/>
      <c r="AA86" s="1307">
        <f>IFERROR(INDEX(AR13:AR82,MATCH(X86,AQ13:AQ82,0)) * W86 * IF(ISBLANK(T86), 1, T86), 0)</f>
        <v>0</v>
      </c>
      <c r="AB86" s="875">
        <f>IF(AA99=0,0,AA86*AB78*1000/AA99)</f>
        <v>0</v>
      </c>
      <c r="AC86" s="872">
        <f>IF(ISNUMBER(T86),T86*AB78/AA99,0)</f>
        <v>0</v>
      </c>
      <c r="AD86" s="846"/>
      <c r="AE86" s="833"/>
      <c r="AF86" s="833"/>
      <c r="AG86" s="833"/>
      <c r="AH86" s="833"/>
      <c r="AI86" s="874">
        <f>IF(OR(ISTEXT(T86),AA99=0),0,T86*AN71)</f>
        <v>0</v>
      </c>
      <c r="AJ86" s="833"/>
      <c r="AK86" s="742">
        <f t="shared" si="19"/>
        <v>0</v>
      </c>
      <c r="AL86" s="833"/>
      <c r="AM86" s="826">
        <f>IF(AA86=0,0,AA86*AN71)</f>
        <v>0</v>
      </c>
      <c r="AN86" s="856">
        <f t="shared" si="20"/>
        <v>0</v>
      </c>
      <c r="AO86" s="4890"/>
      <c r="AP86" s="715"/>
      <c r="AT86" s="715"/>
      <c r="AU86" s="870" t="str">
        <f t="shared" si="18"/>
        <v>►</v>
      </c>
      <c r="AV86" s="730"/>
      <c r="AW86" s="730"/>
      <c r="AX86" s="730"/>
      <c r="AY86" s="730"/>
      <c r="AZ86" s="730"/>
      <c r="BA86" s="717"/>
      <c r="BB86" s="717"/>
      <c r="BC86" s="717"/>
      <c r="BD86" s="951"/>
      <c r="BE86" s="66"/>
      <c r="BF86" s="75" t="str">
        <f t="shared" ref="BF86" si="23">IF(AND(BD86&gt;0,BG86&gt;0),"de","")</f>
        <v/>
      </c>
      <c r="BG86" s="64">
        <v>150</v>
      </c>
      <c r="BH86" s="952" t="s">
        <v>134</v>
      </c>
      <c r="BI86" s="68">
        <v>1</v>
      </c>
      <c r="BJ86" s="1373" t="s">
        <v>2342</v>
      </c>
      <c r="BL86" s="6">
        <v>1</v>
      </c>
    </row>
    <row r="87" spans="1:64" s="73" customFormat="1" ht="18.75" customHeight="1">
      <c r="A87" s="3562" t="s">
        <v>1</v>
      </c>
      <c r="B87" s="3573" t="str">
        <f t="shared" si="15"/>
        <v>►</v>
      </c>
      <c r="C87" s="3571">
        <f>IF(H87=C69,1,LEN(H87))</f>
        <v>0</v>
      </c>
      <c r="D87" s="1021"/>
      <c r="E87" s="1022"/>
      <c r="F87" s="1022"/>
      <c r="G87" s="1022"/>
      <c r="H87" s="1023"/>
      <c r="I87" s="1023"/>
      <c r="J87" s="1024"/>
      <c r="K87" s="1025"/>
      <c r="L87" s="744"/>
      <c r="M87" s="1025"/>
      <c r="N87" s="1091"/>
      <c r="O87" s="39"/>
      <c r="P87" s="1021"/>
      <c r="Q87" s="1022"/>
      <c r="R87" s="1022"/>
      <c r="S87" s="1022"/>
      <c r="T87" s="1023"/>
      <c r="U87" s="1023"/>
      <c r="V87" s="1024"/>
      <c r="W87" s="1025"/>
      <c r="X87" s="744"/>
      <c r="Y87" s="1025"/>
      <c r="Z87" s="1091"/>
      <c r="AA87" s="1307">
        <f>IFERROR(INDEX(AR13:AR82,MATCH(X87,AQ13:AQ82,0)) * W87 * IF(ISBLANK(T87), 1, T87), 0)</f>
        <v>0</v>
      </c>
      <c r="AB87" s="875">
        <f>IF(AA99=0,0,AA87*AB78*1000/AA99)</f>
        <v>0</v>
      </c>
      <c r="AC87" s="872">
        <f>IF(ISNUMBER(T87),T87*AB78/AA99,0)</f>
        <v>0</v>
      </c>
      <c r="AD87" s="3893"/>
      <c r="AE87" s="3894"/>
      <c r="AF87" s="3894"/>
      <c r="AG87" s="3894"/>
      <c r="AH87" s="3894"/>
      <c r="AI87" s="3895">
        <f>IF(OR(ISTEXT(T87),AA99=0),0,T87*AN71)</f>
        <v>0</v>
      </c>
      <c r="AJ87" s="3894"/>
      <c r="AK87" s="3896">
        <f t="shared" si="19"/>
        <v>0</v>
      </c>
      <c r="AL87" s="3894"/>
      <c r="AM87" s="3897">
        <f>IF(AA87=0,0,AA87*AN71)</f>
        <v>0</v>
      </c>
      <c r="AN87" s="3898">
        <f t="shared" si="20"/>
        <v>0</v>
      </c>
      <c r="AO87" s="4890"/>
      <c r="AP87" s="715"/>
      <c r="AT87" s="715"/>
      <c r="AU87" s="870" t="str">
        <f t="shared" si="18"/>
        <v>►</v>
      </c>
      <c r="AV87" s="730"/>
      <c r="AW87" s="730"/>
      <c r="AX87" s="730"/>
      <c r="AY87" s="730"/>
      <c r="AZ87" s="730"/>
      <c r="BA87" s="717"/>
      <c r="BB87" s="717"/>
      <c r="BC87" s="717"/>
      <c r="BD87" s="951"/>
      <c r="BE87" s="66"/>
      <c r="BF87" s="75" t="s">
        <v>1484</v>
      </c>
      <c r="BG87" s="64">
        <v>8</v>
      </c>
      <c r="BH87" s="952" t="s">
        <v>134</v>
      </c>
      <c r="BI87" s="68">
        <v>1</v>
      </c>
      <c r="BJ87" s="1373" t="s">
        <v>2343</v>
      </c>
      <c r="BL87" s="6">
        <v>1</v>
      </c>
    </row>
    <row r="88" spans="1:64" s="73" customFormat="1" ht="18.75" customHeight="1">
      <c r="A88" s="3562" t="s">
        <v>1</v>
      </c>
      <c r="B88" s="3573" t="str">
        <f t="shared" si="15"/>
        <v>►</v>
      </c>
      <c r="C88" s="3571">
        <f>IF(H88=C69,1,LEN(H88))</f>
        <v>0</v>
      </c>
      <c r="D88" s="1021"/>
      <c r="E88" s="1022"/>
      <c r="F88" s="1022"/>
      <c r="G88" s="1022"/>
      <c r="H88" s="1023"/>
      <c r="I88" s="1023"/>
      <c r="J88" s="1024"/>
      <c r="K88" s="1025"/>
      <c r="L88" s="744"/>
      <c r="M88" s="1025"/>
      <c r="N88" s="1091"/>
      <c r="O88" s="39"/>
      <c r="P88" s="1021"/>
      <c r="Q88" s="1022"/>
      <c r="R88" s="1022"/>
      <c r="S88" s="1022"/>
      <c r="T88" s="1023"/>
      <c r="U88" s="1023"/>
      <c r="V88" s="1024"/>
      <c r="W88" s="1025"/>
      <c r="X88" s="744"/>
      <c r="Y88" s="1025"/>
      <c r="Z88" s="1091"/>
      <c r="AA88" s="1307">
        <f>IFERROR(INDEX(AR13:AR82,MATCH(X88,AQ13:AQ82,0)) * W88 * IF(ISBLANK(T88), 1, T88), 0)</f>
        <v>0</v>
      </c>
      <c r="AB88" s="875">
        <f>IF(AA99=0,0,AA88*AB78*1000/AA99)</f>
        <v>0</v>
      </c>
      <c r="AC88" s="872">
        <f>IF(ISNUMBER(T88),T88*AB78/AA99,0)</f>
        <v>0</v>
      </c>
      <c r="AD88" s="846"/>
      <c r="AE88" s="833"/>
      <c r="AF88" s="833"/>
      <c r="AG88" s="833"/>
      <c r="AH88" s="833"/>
      <c r="AI88" s="874">
        <f>IF(OR(ISTEXT(T88),AA99=0),0,T88*AN71)</f>
        <v>0</v>
      </c>
      <c r="AJ88" s="833"/>
      <c r="AK88" s="742">
        <f t="shared" si="19"/>
        <v>0</v>
      </c>
      <c r="AL88" s="833"/>
      <c r="AM88" s="826">
        <f>IF(AA88=0,0,AA88*AN71)</f>
        <v>0</v>
      </c>
      <c r="AN88" s="856">
        <f t="shared" si="20"/>
        <v>0</v>
      </c>
      <c r="AO88" s="4890"/>
      <c r="AP88" s="715"/>
      <c r="AT88" s="715"/>
      <c r="AU88" s="870" t="str">
        <f t="shared" si="18"/>
        <v>►</v>
      </c>
      <c r="AV88" s="730"/>
      <c r="AW88" s="730"/>
      <c r="AX88" s="730"/>
      <c r="AY88" s="730"/>
      <c r="AZ88" s="730"/>
      <c r="BA88" s="717"/>
      <c r="BB88" s="717"/>
      <c r="BC88" s="717"/>
      <c r="BD88" s="951"/>
      <c r="BE88" s="66"/>
      <c r="BF88" s="65" t="s">
        <v>1484</v>
      </c>
      <c r="BG88" s="64">
        <v>105</v>
      </c>
      <c r="BH88" s="952" t="s">
        <v>134</v>
      </c>
      <c r="BI88" s="68">
        <v>1</v>
      </c>
      <c r="BJ88" s="1373" t="s">
        <v>195</v>
      </c>
      <c r="BL88" s="6">
        <v>1</v>
      </c>
    </row>
    <row r="89" spans="1:64" s="73" customFormat="1" ht="18.75" customHeight="1" thickBot="1">
      <c r="A89" s="3562" t="s">
        <v>1</v>
      </c>
      <c r="B89" s="3573" t="str">
        <f t="shared" si="15"/>
        <v>►</v>
      </c>
      <c r="C89" s="3571">
        <f>IF(H89=C69,1,LEN(H89))</f>
        <v>0</v>
      </c>
      <c r="D89" s="1021"/>
      <c r="E89" s="1022"/>
      <c r="F89" s="1022"/>
      <c r="G89" s="1022"/>
      <c r="H89" s="1023"/>
      <c r="I89" s="1023"/>
      <c r="J89" s="1024"/>
      <c r="K89" s="1025"/>
      <c r="L89" s="744"/>
      <c r="M89" s="1025"/>
      <c r="N89" s="1091"/>
      <c r="O89" s="39"/>
      <c r="P89" s="1021"/>
      <c r="Q89" s="1022"/>
      <c r="R89" s="1022"/>
      <c r="S89" s="1022"/>
      <c r="T89" s="1023"/>
      <c r="U89" s="1023"/>
      <c r="V89" s="1024"/>
      <c r="W89" s="1025"/>
      <c r="X89" s="744"/>
      <c r="Y89" s="1025"/>
      <c r="Z89" s="1091"/>
      <c r="AA89" s="1307">
        <f>IFERROR(INDEX(AR13:AR82,MATCH(X89,AQ13:AQ82,0)) * W89 * IF(ISBLANK(T89), 1, T89), 0)</f>
        <v>0</v>
      </c>
      <c r="AB89" s="875">
        <f>IF(AA99=0,0,AA89*AB78*1000/AA99)</f>
        <v>0</v>
      </c>
      <c r="AC89" s="872">
        <f>IF(ISNUMBER(T89),T89*AB78/AA99,0)</f>
        <v>0</v>
      </c>
      <c r="AD89" s="3893"/>
      <c r="AE89" s="3894"/>
      <c r="AF89" s="3894"/>
      <c r="AG89" s="3894"/>
      <c r="AH89" s="3894"/>
      <c r="AI89" s="3895">
        <f>IF(OR(ISTEXT(T89),AA99=0),0,T89*AN71)</f>
        <v>0</v>
      </c>
      <c r="AJ89" s="3894"/>
      <c r="AK89" s="3896">
        <f t="shared" si="19"/>
        <v>0</v>
      </c>
      <c r="AL89" s="3894"/>
      <c r="AM89" s="3897">
        <f>IF(AA89=0,0,AA89*AN71)</f>
        <v>0</v>
      </c>
      <c r="AN89" s="3898">
        <f t="shared" si="20"/>
        <v>0</v>
      </c>
      <c r="AO89" s="4890"/>
      <c r="AP89" s="715"/>
      <c r="AT89" s="715"/>
      <c r="AU89" s="870" t="str">
        <f t="shared" si="18"/>
        <v>►</v>
      </c>
      <c r="AV89" s="310">
        <v>11</v>
      </c>
      <c r="AW89" s="310">
        <v>11</v>
      </c>
      <c r="AX89" s="310">
        <v>11</v>
      </c>
      <c r="AY89" s="310">
        <v>11</v>
      </c>
      <c r="AZ89" s="310">
        <v>11</v>
      </c>
      <c r="BA89" s="717"/>
      <c r="BB89" s="717"/>
      <c r="BC89" s="717"/>
      <c r="BD89" s="951"/>
      <c r="BE89" s="66"/>
      <c r="BF89" s="65"/>
      <c r="BG89" s="64"/>
      <c r="BH89" s="952"/>
      <c r="BI89" s="958"/>
      <c r="BJ89" s="1373"/>
      <c r="BL89" s="6">
        <v>1</v>
      </c>
    </row>
    <row r="90" spans="1:64" s="73" customFormat="1" ht="18.75" customHeight="1" thickBot="1">
      <c r="A90" s="3562" t="s">
        <v>1</v>
      </c>
      <c r="B90" s="3573" t="str">
        <f t="shared" si="15"/>
        <v>►</v>
      </c>
      <c r="C90" s="3571">
        <f>IF(H90=C69,1,LEN(H90))</f>
        <v>0</v>
      </c>
      <c r="D90" s="1021"/>
      <c r="E90" s="1022"/>
      <c r="F90" s="1022"/>
      <c r="G90" s="1022"/>
      <c r="H90" s="1023"/>
      <c r="I90" s="1023"/>
      <c r="J90" s="1024"/>
      <c r="K90" s="1025"/>
      <c r="L90" s="744"/>
      <c r="M90" s="1025"/>
      <c r="N90" s="1091"/>
      <c r="O90" s="39"/>
      <c r="P90" s="1021"/>
      <c r="Q90" s="1022"/>
      <c r="R90" s="1022"/>
      <c r="S90" s="1022"/>
      <c r="T90" s="1023"/>
      <c r="U90" s="1023"/>
      <c r="V90" s="1024"/>
      <c r="W90" s="1025"/>
      <c r="X90" s="744"/>
      <c r="Y90" s="1025"/>
      <c r="Z90" s="1091"/>
      <c r="AA90" s="1307">
        <f>IFERROR(INDEX(AR13:AR82,MATCH(X90,AQ13:AQ82,0)) * W90 * IF(ISBLANK(T90), 1, T90), 0)</f>
        <v>0</v>
      </c>
      <c r="AB90" s="875">
        <f>IF(AA99=0,0,AA90*AB78*1000/AA99)</f>
        <v>0</v>
      </c>
      <c r="AC90" s="872">
        <f>IF(ISNUMBER(T90),T90*AB78/AA99,0)</f>
        <v>0</v>
      </c>
      <c r="AD90" s="846"/>
      <c r="AE90" s="833"/>
      <c r="AF90" s="833"/>
      <c r="AG90" s="833"/>
      <c r="AH90" s="833"/>
      <c r="AI90" s="874">
        <f>IF(OR(ISTEXT(T90),AA99=0),0,T90*AN71)</f>
        <v>0</v>
      </c>
      <c r="AJ90" s="833"/>
      <c r="AK90" s="742">
        <f t="shared" si="19"/>
        <v>0</v>
      </c>
      <c r="AL90" s="833"/>
      <c r="AM90" s="826">
        <f>IF(AA90=0,0,AA90*AN71)</f>
        <v>0</v>
      </c>
      <c r="AN90" s="856">
        <f t="shared" si="20"/>
        <v>0</v>
      </c>
      <c r="AO90" s="4890"/>
      <c r="AP90" s="715"/>
      <c r="AT90" s="715"/>
      <c r="AU90" s="870" t="str">
        <f t="shared" si="18"/>
        <v>►</v>
      </c>
      <c r="AV90" s="9">
        <f ca="1">CELL("largeur",AV90)</f>
        <v>11</v>
      </c>
      <c r="AW90" s="9">
        <f ca="1">CELL("largeur",AW90)</f>
        <v>11</v>
      </c>
      <c r="AX90" s="9">
        <f ca="1">CELL("largeur",AX90)</f>
        <v>11</v>
      </c>
      <c r="AY90" s="9">
        <f ca="1">CELL("largeur",AY90)</f>
        <v>11</v>
      </c>
      <c r="AZ90" s="9">
        <f ca="1">CELL("largeur",AZ90)</f>
        <v>11</v>
      </c>
      <c r="BA90" s="717"/>
      <c r="BB90" s="717"/>
      <c r="BC90" s="717"/>
      <c r="BD90" s="985" t="s">
        <v>1090</v>
      </c>
      <c r="BE90" s="779"/>
      <c r="BF90" s="771"/>
      <c r="BG90" s="771"/>
      <c r="BH90" s="771"/>
      <c r="BI90" s="771"/>
      <c r="BJ90" s="945"/>
      <c r="BL90" s="6">
        <v>1</v>
      </c>
    </row>
    <row r="91" spans="1:64" s="73" customFormat="1" ht="18.75" customHeight="1">
      <c r="A91" s="3562" t="s">
        <v>1</v>
      </c>
      <c r="B91" s="3573" t="str">
        <f t="shared" si="15"/>
        <v>►</v>
      </c>
      <c r="C91" s="3571">
        <f>IF(H91=C69,1,LEN(H91))</f>
        <v>0</v>
      </c>
      <c r="D91" s="1021"/>
      <c r="E91" s="1022"/>
      <c r="F91" s="1022"/>
      <c r="G91" s="1022"/>
      <c r="H91" s="1023"/>
      <c r="I91" s="1023"/>
      <c r="J91" s="1024"/>
      <c r="K91" s="1025"/>
      <c r="L91" s="744"/>
      <c r="M91" s="1025"/>
      <c r="N91" s="1091"/>
      <c r="O91" s="39"/>
      <c r="P91" s="1021"/>
      <c r="Q91" s="1022"/>
      <c r="R91" s="1022"/>
      <c r="S91" s="1022"/>
      <c r="T91" s="1023"/>
      <c r="U91" s="1023"/>
      <c r="V91" s="1024"/>
      <c r="W91" s="1025"/>
      <c r="X91" s="744"/>
      <c r="Y91" s="1025"/>
      <c r="Z91" s="1091"/>
      <c r="AA91" s="1307">
        <f>IFERROR(INDEX(AR13:AR82,MATCH(X91,AQ13:AQ82,0)) * W91 * IF(ISBLANK(T91), 1, T91), 0)</f>
        <v>0</v>
      </c>
      <c r="AB91" s="875">
        <f>IF(AA99=0,0,AA91*AB78*1000/AA99)</f>
        <v>0</v>
      </c>
      <c r="AC91" s="872">
        <f>IF(ISNUMBER(T91),T91*AB78/AA99,0)</f>
        <v>0</v>
      </c>
      <c r="AD91" s="3893"/>
      <c r="AE91" s="3894"/>
      <c r="AF91" s="3894"/>
      <c r="AG91" s="3894"/>
      <c r="AH91" s="3894"/>
      <c r="AI91" s="3895">
        <f>IF(OR(ISTEXT(T91),AA99=0),0,T91*AN71)</f>
        <v>0</v>
      </c>
      <c r="AJ91" s="3894"/>
      <c r="AK91" s="3896">
        <f t="shared" si="19"/>
        <v>0</v>
      </c>
      <c r="AL91" s="3894"/>
      <c r="AM91" s="3897">
        <f>IF(AA91=0,0,AA91*AN71)</f>
        <v>0</v>
      </c>
      <c r="AN91" s="3898">
        <f t="shared" si="20"/>
        <v>0</v>
      </c>
      <c r="AO91" s="4890"/>
      <c r="AP91" s="715"/>
      <c r="AT91" s="715"/>
      <c r="AU91" s="870" t="str">
        <f t="shared" si="18"/>
        <v>►</v>
      </c>
      <c r="BA91" s="717"/>
      <c r="BB91" s="717"/>
      <c r="BC91" s="717"/>
      <c r="BD91" s="1033" t="s">
        <v>7</v>
      </c>
      <c r="BE91" s="979"/>
      <c r="BF91" s="979"/>
      <c r="BG91" s="979"/>
      <c r="BH91" s="979"/>
      <c r="BI91" s="979"/>
      <c r="BJ91" s="1395" t="s">
        <v>898</v>
      </c>
      <c r="BL91" s="6">
        <v>1</v>
      </c>
    </row>
    <row r="92" spans="1:64" s="73" customFormat="1" ht="18.75" customHeight="1">
      <c r="A92" s="3562" t="s">
        <v>1</v>
      </c>
      <c r="B92" s="3573" t="str">
        <f t="shared" si="15"/>
        <v>►</v>
      </c>
      <c r="C92" s="3571">
        <f>IF(H92=C69,1,LEN(H92))</f>
        <v>0</v>
      </c>
      <c r="D92" s="1021"/>
      <c r="E92" s="1022"/>
      <c r="F92" s="1022"/>
      <c r="G92" s="1022"/>
      <c r="H92" s="1023"/>
      <c r="I92" s="1023"/>
      <c r="J92" s="1024"/>
      <c r="K92" s="1025"/>
      <c r="L92" s="744"/>
      <c r="M92" s="1025"/>
      <c r="N92" s="1091"/>
      <c r="O92" s="39"/>
      <c r="P92" s="1021"/>
      <c r="Q92" s="1022"/>
      <c r="R92" s="1022"/>
      <c r="S92" s="1022"/>
      <c r="T92" s="1023"/>
      <c r="U92" s="1023"/>
      <c r="V92" s="1024"/>
      <c r="W92" s="1025"/>
      <c r="X92" s="744"/>
      <c r="Y92" s="1025"/>
      <c r="Z92" s="1091"/>
      <c r="AA92" s="1307">
        <f>IFERROR(INDEX(AR13:AR82,MATCH(X92,AQ13:AQ82,0)) * W92 * IF(ISBLANK(T92), 1, T92), 0)</f>
        <v>0</v>
      </c>
      <c r="AB92" s="875">
        <f>IF(AA99=0,0,AA92*AB78*1000/AA99)</f>
        <v>0</v>
      </c>
      <c r="AC92" s="872">
        <f>IF(ISNUMBER(T92),T92*AB78/AA99,0)</f>
        <v>0</v>
      </c>
      <c r="AD92" s="846"/>
      <c r="AE92" s="833"/>
      <c r="AF92" s="833"/>
      <c r="AG92" s="833"/>
      <c r="AH92" s="833"/>
      <c r="AI92" s="874">
        <f>IF(OR(ISTEXT(T92),AA99=0),0,T92*AN71)</f>
        <v>0</v>
      </c>
      <c r="AJ92" s="833"/>
      <c r="AK92" s="742">
        <f t="shared" si="19"/>
        <v>0</v>
      </c>
      <c r="AL92" s="833"/>
      <c r="AM92" s="826">
        <f>IF(AA92=0,0,AA92*AN71)</f>
        <v>0</v>
      </c>
      <c r="AN92" s="856">
        <f t="shared" si="20"/>
        <v>0</v>
      </c>
      <c r="AO92" s="4890"/>
      <c r="AP92" s="715"/>
      <c r="AT92" s="715"/>
      <c r="AU92" s="870" t="str">
        <f t="shared" si="18"/>
        <v>►</v>
      </c>
      <c r="BA92" s="717"/>
      <c r="BB92" s="717"/>
      <c r="BC92" s="717"/>
      <c r="BD92" s="1033" t="s">
        <v>7</v>
      </c>
      <c r="BE92" s="979"/>
      <c r="BF92" s="979"/>
      <c r="BG92" s="979"/>
      <c r="BH92" s="979"/>
      <c r="BI92" s="979"/>
      <c r="BJ92" s="1395" t="s">
        <v>898</v>
      </c>
      <c r="BL92" s="6">
        <v>1</v>
      </c>
    </row>
    <row r="93" spans="1:64" s="73" customFormat="1" ht="18.75" customHeight="1">
      <c r="A93" s="3562" t="s">
        <v>1</v>
      </c>
      <c r="B93" s="3573" t="str">
        <f t="shared" si="15"/>
        <v>►</v>
      </c>
      <c r="C93" s="3571">
        <f>IF(H93=C69,1,LEN(H93))</f>
        <v>0</v>
      </c>
      <c r="D93" s="1021"/>
      <c r="E93" s="1022"/>
      <c r="F93" s="1022"/>
      <c r="G93" s="1022"/>
      <c r="H93" s="1023"/>
      <c r="I93" s="1023"/>
      <c r="J93" s="1024"/>
      <c r="K93" s="1025"/>
      <c r="L93" s="744"/>
      <c r="M93" s="1025"/>
      <c r="N93" s="1091"/>
      <c r="O93" s="39"/>
      <c r="P93" s="1021"/>
      <c r="Q93" s="1022"/>
      <c r="R93" s="1022"/>
      <c r="S93" s="1022"/>
      <c r="T93" s="1023"/>
      <c r="U93" s="1023"/>
      <c r="V93" s="1024"/>
      <c r="W93" s="1025"/>
      <c r="X93" s="744"/>
      <c r="Y93" s="1025"/>
      <c r="Z93" s="1091"/>
      <c r="AA93" s="1307">
        <f>IFERROR(INDEX(AR13:AR82,MATCH(X93,AQ13:AQ82,0)) * W93 * IF(ISBLANK(T93), 1, T93), 0)</f>
        <v>0</v>
      </c>
      <c r="AB93" s="875">
        <f>IF(AA99=0,0,AA93*AB78*1000/AA99)</f>
        <v>0</v>
      </c>
      <c r="AC93" s="872">
        <f>IF(ISNUMBER(T93),T93*AB78/AA99,0)</f>
        <v>0</v>
      </c>
      <c r="AD93" s="3893"/>
      <c r="AE93" s="3894"/>
      <c r="AF93" s="3894"/>
      <c r="AG93" s="3894"/>
      <c r="AH93" s="3894"/>
      <c r="AI93" s="3895">
        <f>IF(OR(ISTEXT(T93),AA99=0),0,T93*AN71)</f>
        <v>0</v>
      </c>
      <c r="AJ93" s="3894"/>
      <c r="AK93" s="3896">
        <f t="shared" si="19"/>
        <v>0</v>
      </c>
      <c r="AL93" s="3894"/>
      <c r="AM93" s="3897">
        <f>IF(AA93=0,0,AA93*AN71)</f>
        <v>0</v>
      </c>
      <c r="AN93" s="3898">
        <f t="shared" si="20"/>
        <v>0</v>
      </c>
      <c r="AO93" s="4890"/>
      <c r="AP93" s="715"/>
      <c r="AT93" s="715"/>
      <c r="AU93" s="870" t="str">
        <f t="shared" si="18"/>
        <v>►</v>
      </c>
      <c r="BA93" s="717"/>
      <c r="BB93" s="717"/>
      <c r="BC93" s="717"/>
      <c r="BD93" s="1034"/>
      <c r="BE93" s="683"/>
      <c r="BF93" s="683"/>
      <c r="BG93" s="683"/>
      <c r="BH93" s="683"/>
      <c r="BI93" s="683"/>
      <c r="BJ93" s="1374"/>
      <c r="BL93" s="6">
        <v>1</v>
      </c>
    </row>
    <row r="94" spans="1:64" s="73" customFormat="1" ht="18.75" customHeight="1">
      <c r="A94" s="3562" t="s">
        <v>1</v>
      </c>
      <c r="B94" s="3573" t="str">
        <f t="shared" si="15"/>
        <v>►</v>
      </c>
      <c r="C94" s="3571">
        <f>IF(H94=C69,1,LEN(H94))</f>
        <v>0</v>
      </c>
      <c r="D94" s="1021"/>
      <c r="E94" s="1022"/>
      <c r="F94" s="1022"/>
      <c r="G94" s="1022"/>
      <c r="H94" s="1023"/>
      <c r="I94" s="1023"/>
      <c r="J94" s="1024"/>
      <c r="K94" s="1025"/>
      <c r="L94" s="744"/>
      <c r="M94" s="1025"/>
      <c r="N94" s="1091"/>
      <c r="O94" s="39"/>
      <c r="P94" s="1021"/>
      <c r="Q94" s="1022"/>
      <c r="R94" s="1022"/>
      <c r="S94" s="1022"/>
      <c r="T94" s="1023"/>
      <c r="U94" s="1023"/>
      <c r="V94" s="1024"/>
      <c r="W94" s="1025"/>
      <c r="X94" s="744"/>
      <c r="Y94" s="1025"/>
      <c r="Z94" s="1091"/>
      <c r="AA94" s="1307">
        <f>IFERROR(INDEX(AR13:AR82,MATCH(X94,AQ13:AQ82,0)) * W94 * IF(ISBLANK(T94), 1, T94), 0)</f>
        <v>0</v>
      </c>
      <c r="AB94" s="875">
        <f>IF(AA99=0,0,AA94*AB78*1000/AA99)</f>
        <v>0</v>
      </c>
      <c r="AC94" s="872">
        <f>IF(ISNUMBER(T94),T94*AB78/AA99,0)</f>
        <v>0</v>
      </c>
      <c r="AD94" s="846"/>
      <c r="AE94" s="833"/>
      <c r="AF94" s="833"/>
      <c r="AG94" s="833"/>
      <c r="AH94" s="833"/>
      <c r="AI94" s="874">
        <f>IF(OR(ISTEXT(T94),AA99=0),0,T94*AN71)</f>
        <v>0</v>
      </c>
      <c r="AJ94" s="833"/>
      <c r="AK94" s="742">
        <f t="shared" si="19"/>
        <v>0</v>
      </c>
      <c r="AL94" s="833"/>
      <c r="AM94" s="826">
        <f>IF(AA94=0,0,AA94*AN71)</f>
        <v>0</v>
      </c>
      <c r="AN94" s="856">
        <f t="shared" si="20"/>
        <v>0</v>
      </c>
      <c r="AO94" s="4890"/>
      <c r="AP94" s="715"/>
      <c r="AT94" s="715"/>
      <c r="AU94" s="870" t="str">
        <f t="shared" si="18"/>
        <v>►</v>
      </c>
      <c r="BA94" s="717"/>
      <c r="BB94" s="717"/>
      <c r="BC94" s="717"/>
      <c r="BD94" s="1042"/>
      <c r="BE94" s="724" t="s">
        <v>2443</v>
      </c>
      <c r="BF94" s="979"/>
      <c r="BG94" s="979"/>
      <c r="BH94" s="979"/>
      <c r="BI94" s="979"/>
      <c r="BJ94" s="1372"/>
      <c r="BL94" s="6">
        <v>1</v>
      </c>
    </row>
    <row r="95" spans="1:64" s="73" customFormat="1" ht="18.75" customHeight="1">
      <c r="A95" s="3562" t="s">
        <v>1</v>
      </c>
      <c r="B95" s="3573" t="str">
        <f t="shared" si="15"/>
        <v>►</v>
      </c>
      <c r="C95" s="3571">
        <f>IF(H95=C69,1,LEN(H95))</f>
        <v>0</v>
      </c>
      <c r="D95" s="1021"/>
      <c r="E95" s="1022"/>
      <c r="F95" s="1022"/>
      <c r="G95" s="1022"/>
      <c r="H95" s="1023"/>
      <c r="I95" s="1023"/>
      <c r="J95" s="1024"/>
      <c r="K95" s="1025"/>
      <c r="L95" s="744"/>
      <c r="M95" s="1025"/>
      <c r="N95" s="1091"/>
      <c r="O95" s="39"/>
      <c r="P95" s="1021"/>
      <c r="Q95" s="1022"/>
      <c r="R95" s="1022"/>
      <c r="S95" s="1022"/>
      <c r="T95" s="1023"/>
      <c r="U95" s="1023"/>
      <c r="V95" s="1024"/>
      <c r="W95" s="1025"/>
      <c r="X95" s="744"/>
      <c r="Y95" s="1025"/>
      <c r="Z95" s="1091"/>
      <c r="AA95" s="1307">
        <f>IFERROR(INDEX(AR13:AR82,MATCH(X95,AQ13:AQ82,0)) * W95 * IF(ISBLANK(T95), 1, T95), 0)</f>
        <v>0</v>
      </c>
      <c r="AB95" s="875">
        <f>IF(AA99=0,0,AA95*AB78*1000/AA99)</f>
        <v>0</v>
      </c>
      <c r="AC95" s="872">
        <f>IF(ISNUMBER(T95),T95*AB78/AA99,0)</f>
        <v>0</v>
      </c>
      <c r="AD95" s="3893"/>
      <c r="AE95" s="3894"/>
      <c r="AF95" s="3894"/>
      <c r="AG95" s="3894"/>
      <c r="AH95" s="3894"/>
      <c r="AI95" s="3895">
        <f>IF(OR(ISTEXT(T95),AA99=0),0,T95*AN71)</f>
        <v>0</v>
      </c>
      <c r="AJ95" s="3894"/>
      <c r="AK95" s="3896">
        <f t="shared" si="19"/>
        <v>0</v>
      </c>
      <c r="AL95" s="3894"/>
      <c r="AM95" s="3897">
        <f>IF(AA95=0,0,AA95*AN71)</f>
        <v>0</v>
      </c>
      <c r="AN95" s="3898">
        <f t="shared" si="20"/>
        <v>0</v>
      </c>
      <c r="AO95" s="4890"/>
      <c r="AP95" s="715"/>
      <c r="AT95" s="715"/>
      <c r="AU95" s="870" t="str">
        <f t="shared" si="18"/>
        <v>►</v>
      </c>
      <c r="BA95" s="717"/>
      <c r="BB95" s="717"/>
      <c r="BC95" s="717"/>
      <c r="BD95" s="1042"/>
      <c r="BE95" s="955" t="s">
        <v>2445</v>
      </c>
      <c r="BF95" s="979"/>
      <c r="BG95" s="979"/>
      <c r="BH95" s="979"/>
      <c r="BI95" s="979"/>
      <c r="BJ95" s="1372"/>
      <c r="BL95" s="6">
        <v>1</v>
      </c>
    </row>
    <row r="96" spans="1:64" s="73" customFormat="1" ht="18.75" customHeight="1">
      <c r="A96" s="3562" t="s">
        <v>1</v>
      </c>
      <c r="B96" s="3573" t="str">
        <f t="shared" si="15"/>
        <v>►</v>
      </c>
      <c r="C96" s="3571">
        <f>IF(H96=C69,1,LEN(H96))</f>
        <v>0</v>
      </c>
      <c r="D96" s="1021"/>
      <c r="E96" s="1022"/>
      <c r="F96" s="1022"/>
      <c r="G96" s="1022"/>
      <c r="H96" s="1023"/>
      <c r="I96" s="1023"/>
      <c r="J96" s="1024"/>
      <c r="K96" s="1025"/>
      <c r="L96" s="744"/>
      <c r="M96" s="1025"/>
      <c r="N96" s="1091"/>
      <c r="O96" s="39"/>
      <c r="P96" s="1021"/>
      <c r="Q96" s="1022"/>
      <c r="R96" s="1022"/>
      <c r="S96" s="1022"/>
      <c r="T96" s="1023"/>
      <c r="U96" s="1023"/>
      <c r="V96" s="1024"/>
      <c r="W96" s="1025"/>
      <c r="X96" s="744"/>
      <c r="Y96" s="1025"/>
      <c r="Z96" s="1091"/>
      <c r="AA96" s="1307">
        <f>IFERROR(INDEX(AR13:AR82,MATCH(X96,AQ13:AQ82,0)) * W96 * IF(ISBLANK(T96), 1, T96), 0)</f>
        <v>0</v>
      </c>
      <c r="AB96" s="875">
        <f>IF(AA99=0,0,AA96*AB78*1000/AA99)</f>
        <v>0</v>
      </c>
      <c r="AC96" s="872">
        <f>IF(ISNUMBER(T96),T96*AB78/AA99,0)</f>
        <v>0</v>
      </c>
      <c r="AD96" s="846"/>
      <c r="AE96" s="833"/>
      <c r="AF96" s="833"/>
      <c r="AG96" s="833"/>
      <c r="AH96" s="833"/>
      <c r="AI96" s="874">
        <f>IF(OR(ISTEXT(T96),AA99=0),0,T96*AN71)</f>
        <v>0</v>
      </c>
      <c r="AJ96" s="833"/>
      <c r="AK96" s="742">
        <f t="shared" si="19"/>
        <v>0</v>
      </c>
      <c r="AL96" s="833"/>
      <c r="AM96" s="826">
        <f>IF(AA96=0,0,AA96*AN71)</f>
        <v>0</v>
      </c>
      <c r="AN96" s="856">
        <f t="shared" si="20"/>
        <v>0</v>
      </c>
      <c r="AO96" s="4890"/>
      <c r="AP96" s="715"/>
      <c r="AT96" s="715"/>
      <c r="AU96" s="870" t="str">
        <f t="shared" si="18"/>
        <v>►</v>
      </c>
      <c r="BA96" s="717"/>
      <c r="BB96" s="717"/>
      <c r="BC96" s="717"/>
      <c r="BD96" s="1042"/>
      <c r="BE96" s="955" t="s">
        <v>2444</v>
      </c>
      <c r="BF96" s="979"/>
      <c r="BG96" s="979"/>
      <c r="BH96" s="979"/>
      <c r="BI96" s="979"/>
      <c r="BJ96" s="1372"/>
      <c r="BL96" s="6">
        <v>1</v>
      </c>
    </row>
    <row r="97" spans="1:64" s="73" customFormat="1" ht="18.75" customHeight="1" thickBot="1">
      <c r="A97" s="3562" t="s">
        <v>1</v>
      </c>
      <c r="B97" s="3573" t="str">
        <f t="shared" si="15"/>
        <v>►</v>
      </c>
      <c r="C97" s="3571">
        <f>IF(H97=C69,1,LEN(H97))</f>
        <v>0</v>
      </c>
      <c r="D97" s="1021"/>
      <c r="E97" s="1022"/>
      <c r="F97" s="1022"/>
      <c r="G97" s="1022"/>
      <c r="H97" s="1023"/>
      <c r="I97" s="1023"/>
      <c r="J97" s="1024"/>
      <c r="K97" s="1025"/>
      <c r="L97" s="744"/>
      <c r="M97" s="1025"/>
      <c r="N97" s="1091"/>
      <c r="O97" s="39"/>
      <c r="P97" s="1021"/>
      <c r="Q97" s="1022"/>
      <c r="R97" s="1022"/>
      <c r="S97" s="1022"/>
      <c r="T97" s="1023"/>
      <c r="U97" s="1023"/>
      <c r="V97" s="1024"/>
      <c r="W97" s="1025"/>
      <c r="X97" s="744"/>
      <c r="Y97" s="1025"/>
      <c r="Z97" s="1091"/>
      <c r="AA97" s="1307">
        <f>IFERROR(INDEX(AR13:AR82,MATCH(X97,AQ13:AQ82,0)) * W97 * IF(ISBLANK(T97), 1, T97), 0)</f>
        <v>0</v>
      </c>
      <c r="AB97" s="875">
        <f>IF(AA99=0,0,AA97*AB78*1000/AA99)</f>
        <v>0</v>
      </c>
      <c r="AC97" s="872">
        <f>IF(ISNUMBER(T97),T97*AB78/AA99,0)</f>
        <v>0</v>
      </c>
      <c r="AD97" s="3893"/>
      <c r="AE97" s="3894"/>
      <c r="AF97" s="3894"/>
      <c r="AG97" s="3894"/>
      <c r="AH97" s="3894"/>
      <c r="AI97" s="3895">
        <f>IF(OR(ISTEXT(T97),AA99=0),0,T97*AN71)</f>
        <v>0</v>
      </c>
      <c r="AJ97" s="3894"/>
      <c r="AK97" s="3896">
        <f t="shared" si="19"/>
        <v>0</v>
      </c>
      <c r="AL97" s="3894"/>
      <c r="AM97" s="3897">
        <f>IF(AA97=0,0,AA97*AN71)</f>
        <v>0</v>
      </c>
      <c r="AN97" s="3898">
        <f t="shared" si="20"/>
        <v>0</v>
      </c>
      <c r="AO97" s="4890"/>
      <c r="AP97" s="715"/>
      <c r="AT97" s="715"/>
      <c r="AU97" s="870" t="str">
        <f t="shared" si="18"/>
        <v>►</v>
      </c>
      <c r="BA97" s="717"/>
      <c r="BB97" s="717"/>
      <c r="BC97" s="717"/>
      <c r="BD97" s="1042"/>
      <c r="BE97" s="979"/>
      <c r="BF97" s="979"/>
      <c r="BG97" s="979"/>
      <c r="BH97" s="979"/>
      <c r="BI97" s="979"/>
      <c r="BJ97" s="1372"/>
      <c r="BL97" s="6">
        <v>1</v>
      </c>
    </row>
    <row r="98" spans="1:64" s="73" customFormat="1" ht="18.75" customHeight="1" thickTop="1" thickBot="1">
      <c r="A98" s="3562" t="s">
        <v>1</v>
      </c>
      <c r="B98" s="3573" t="str">
        <f t="shared" si="15"/>
        <v>►</v>
      </c>
      <c r="C98" s="3571">
        <f>IF(H98=C69,1,LEN(H98))</f>
        <v>0</v>
      </c>
      <c r="D98" s="1021"/>
      <c r="E98" s="1022"/>
      <c r="F98" s="1022"/>
      <c r="G98" s="1022"/>
      <c r="H98" s="1023"/>
      <c r="I98" s="1023"/>
      <c r="J98" s="1024"/>
      <c r="K98" s="1025"/>
      <c r="L98" s="744"/>
      <c r="M98" s="1025"/>
      <c r="N98" s="1091"/>
      <c r="O98" s="39"/>
      <c r="P98" s="1021"/>
      <c r="Q98" s="1022"/>
      <c r="R98" s="1022"/>
      <c r="S98" s="1022"/>
      <c r="T98" s="1023"/>
      <c r="U98" s="1023"/>
      <c r="V98" s="1024"/>
      <c r="W98" s="1025"/>
      <c r="X98" s="744"/>
      <c r="Y98" s="1025"/>
      <c r="Z98" s="1091"/>
      <c r="AA98" s="1307">
        <f>IFERROR(INDEX(AR13:AR82,MATCH(X98,AQ13:AQ82,0)) * W98 * IF(ISBLANK(T98), 1, T98), 0)</f>
        <v>0</v>
      </c>
      <c r="AB98" s="875">
        <f>IF(AA99=0,0,AA98*AB78*1000/AA99)</f>
        <v>0</v>
      </c>
      <c r="AC98" s="872">
        <f>IF(ISNUMBER(T98),T98*AB78/AA99,0)</f>
        <v>0</v>
      </c>
      <c r="AD98" s="846"/>
      <c r="AE98" s="833"/>
      <c r="AF98" s="833"/>
      <c r="AG98" s="833"/>
      <c r="AH98" s="833"/>
      <c r="AI98" s="874">
        <f>IF(OR(ISTEXT(T98),AA99=0),0,T98*AN71)</f>
        <v>0</v>
      </c>
      <c r="AJ98" s="833"/>
      <c r="AK98" s="742">
        <f t="shared" si="19"/>
        <v>0</v>
      </c>
      <c r="AL98" s="833"/>
      <c r="AM98" s="826">
        <f>IF(AA98=0,0,AA98*AN71)</f>
        <v>0</v>
      </c>
      <c r="AN98" s="856">
        <f t="shared" si="20"/>
        <v>0</v>
      </c>
      <c r="AO98" s="4890"/>
      <c r="AP98" s="715"/>
      <c r="AT98" s="715"/>
      <c r="AU98" s="870" t="str">
        <f t="shared" si="18"/>
        <v>►</v>
      </c>
      <c r="BA98" s="717"/>
      <c r="BB98" s="717"/>
      <c r="BC98" s="717"/>
      <c r="BD98" s="1405" t="s">
        <v>19</v>
      </c>
      <c r="BE98" s="1316"/>
      <c r="BF98" s="1317" t="s">
        <v>2677</v>
      </c>
      <c r="BG98" s="1317"/>
      <c r="BH98" s="1317"/>
      <c r="BI98" s="1317"/>
      <c r="BJ98" s="1406"/>
      <c r="BL98" s="6">
        <v>1</v>
      </c>
    </row>
    <row r="99" spans="1:64" s="73" customFormat="1" ht="18.75" customHeight="1" thickTop="1" thickBot="1">
      <c r="A99" s="3562" t="s">
        <v>1</v>
      </c>
      <c r="B99" s="3573" t="str">
        <f t="shared" si="15"/>
        <v>A</v>
      </c>
      <c r="C99" s="3567"/>
      <c r="D99" s="1146" t="s">
        <v>7</v>
      </c>
      <c r="E99" s="3558"/>
      <c r="F99" s="3558"/>
      <c r="G99" s="3558"/>
      <c r="H99" s="3559"/>
      <c r="I99" s="3560"/>
      <c r="J99" s="1149"/>
      <c r="K99" s="1149"/>
      <c r="L99" s="1149"/>
      <c r="M99" s="1149"/>
      <c r="N99" s="3561" t="s">
        <v>898</v>
      </c>
      <c r="O99" s="39"/>
      <c r="P99" s="3891" t="s">
        <v>6</v>
      </c>
      <c r="Q99" s="3886">
        <f>Q95</f>
        <v>0</v>
      </c>
      <c r="R99" s="3886">
        <f>R95</f>
        <v>0</v>
      </c>
      <c r="S99" s="3886">
        <f>S95</f>
        <v>0</v>
      </c>
      <c r="T99" s="3887" t="s">
        <v>1090</v>
      </c>
      <c r="U99" s="3888"/>
      <c r="V99" s="3889"/>
      <c r="W99" s="3889"/>
      <c r="X99" s="3889"/>
      <c r="Y99" s="3889"/>
      <c r="Z99" s="3890"/>
      <c r="AA99" s="3870">
        <f>SUM(AA79:AA98)</f>
        <v>0</v>
      </c>
      <c r="AB99" s="3879">
        <f>SUM(AB79:AB98)/1000</f>
        <v>0</v>
      </c>
      <c r="AC99" s="3880">
        <f>IF(COUNTIF(AQ13:AQ83, U73)=0, IF(AA99=0, 0, "= "&amp;ROUND(AB99/(AA99/T73),0)&amp;" "&amp;U73&amp;" de "&amp;ROUND((AA99/T73)*1000,0)&amp;" g"), "")</f>
        <v>0</v>
      </c>
      <c r="AD99" s="3881"/>
      <c r="AE99" s="3882"/>
      <c r="AF99" s="3878"/>
      <c r="AG99" s="3884"/>
      <c r="AH99" s="3884"/>
      <c r="AI99" s="3884"/>
      <c r="AJ99" s="3885"/>
      <c r="AK99" s="3885"/>
      <c r="AL99" s="3885"/>
      <c r="AM99" s="3883">
        <f>SUM(AM79:AM98)</f>
        <v>0</v>
      </c>
      <c r="AN99" s="3885"/>
      <c r="AO99" s="4890"/>
      <c r="AP99" s="715"/>
      <c r="AT99" s="715"/>
      <c r="AU99" s="870" t="str">
        <f t="shared" si="18"/>
        <v>A</v>
      </c>
      <c r="BA99" s="717"/>
      <c r="BB99" s="717"/>
      <c r="BC99" s="717"/>
      <c r="BD99" s="1407" t="s">
        <v>2627</v>
      </c>
      <c r="BE99" s="11"/>
      <c r="BF99" s="1408"/>
      <c r="BG99" s="1408"/>
      <c r="BH99" s="1408"/>
      <c r="BI99" s="1408"/>
      <c r="BJ99" s="1409"/>
      <c r="BL99" s="6">
        <v>1</v>
      </c>
    </row>
    <row r="100" spans="1:64" s="73" customFormat="1" ht="18.75" customHeight="1" thickBot="1">
      <c r="A100" s="3562" t="s">
        <v>1</v>
      </c>
      <c r="B100" s="3573" t="str">
        <f t="shared" si="15"/>
        <v>►</v>
      </c>
      <c r="D100" s="222"/>
      <c r="E100" s="222"/>
      <c r="F100" s="222"/>
      <c r="G100" s="222"/>
      <c r="H100" s="222"/>
      <c r="I100" s="222"/>
      <c r="J100" s="222"/>
      <c r="K100" s="222"/>
      <c r="L100" s="222"/>
      <c r="M100" s="222"/>
      <c r="N100" s="222"/>
      <c r="O100" s="39"/>
      <c r="P100" s="891" t="s">
        <v>7</v>
      </c>
      <c r="Q100" s="891"/>
      <c r="R100" s="891"/>
      <c r="S100" s="891"/>
      <c r="T100" s="892"/>
      <c r="U100" s="892"/>
      <c r="V100" s="892"/>
      <c r="W100" s="892"/>
      <c r="X100" s="892"/>
      <c r="Y100" s="892"/>
      <c r="Z100" s="892"/>
      <c r="AA100" s="892"/>
      <c r="AB100" s="892"/>
      <c r="AC100" s="892"/>
      <c r="AD100" s="892"/>
      <c r="AE100" s="892"/>
      <c r="AF100" s="892"/>
      <c r="AG100" s="892"/>
      <c r="AH100" s="892"/>
      <c r="AI100" s="892"/>
      <c r="AJ100" s="892"/>
      <c r="AK100" s="892"/>
      <c r="AL100" s="892"/>
      <c r="AM100" s="892"/>
      <c r="AN100" s="918"/>
      <c r="AO100" s="4890"/>
      <c r="AP100" s="715"/>
      <c r="AT100" s="715"/>
      <c r="AU100" s="870" t="str">
        <f t="shared" si="18"/>
        <v>►</v>
      </c>
      <c r="BA100" s="717"/>
      <c r="BB100" s="717"/>
      <c r="BC100" s="717"/>
      <c r="BD100" s="1410"/>
      <c r="BE100" s="1092" t="s">
        <v>2396</v>
      </c>
      <c r="BF100" s="20"/>
      <c r="BG100" s="20"/>
      <c r="BH100" s="20"/>
      <c r="BI100" s="20"/>
      <c r="BJ100" s="1071"/>
      <c r="BL100" s="6">
        <v>1</v>
      </c>
    </row>
    <row r="101" spans="1:64" s="73" customFormat="1" ht="18.75" customHeight="1">
      <c r="A101" s="3562" t="s">
        <v>1</v>
      </c>
      <c r="B101" s="3573" t="str">
        <f t="shared" si="15"/>
        <v>►</v>
      </c>
      <c r="C101" s="1378" t="s">
        <v>7</v>
      </c>
      <c r="D101" s="49"/>
      <c r="E101" s="1116"/>
      <c r="F101" s="1117"/>
      <c r="G101" s="1117"/>
      <c r="H101" s="762"/>
      <c r="I101" s="1118"/>
      <c r="J101" s="3858"/>
      <c r="K101" s="3858"/>
      <c r="L101" s="3843"/>
      <c r="M101" s="3843"/>
      <c r="N101" s="3844"/>
      <c r="O101" s="39"/>
      <c r="P101" s="49"/>
      <c r="Q101" s="1116"/>
      <c r="R101" s="1117"/>
      <c r="S101" s="1117"/>
      <c r="T101" s="762"/>
      <c r="U101" s="1118"/>
      <c r="V101" s="4870"/>
      <c r="W101" s="4870" t="s">
        <v>2461</v>
      </c>
      <c r="X101" s="4802"/>
      <c r="Y101" s="4802"/>
      <c r="Z101" s="4803"/>
      <c r="AA101" s="1078">
        <f>IFERROR(INDEX(T98:AD98,MATCH(X101,T97:AD97,0)) * W101 * IF(ISBLANK(T101), 1, T101), 0)</f>
        <v>0</v>
      </c>
      <c r="AB101" s="4872">
        <f>X101</f>
        <v>0</v>
      </c>
      <c r="AC101" s="4873"/>
      <c r="AD101" s="4873"/>
      <c r="AE101" s="4873"/>
      <c r="AF101" s="4873"/>
      <c r="AG101" s="4873"/>
      <c r="AH101" s="4873"/>
      <c r="AI101" s="4873"/>
      <c r="AJ101" s="4873"/>
      <c r="AK101" s="4873"/>
      <c r="AL101" s="4873"/>
      <c r="AM101" s="4873"/>
      <c r="AN101" s="4876">
        <f>IF(ISBLANK(AK23),AI23,AK23)</f>
        <v>0</v>
      </c>
      <c r="AO101" s="4890"/>
      <c r="AP101" s="715"/>
      <c r="AT101" s="715"/>
      <c r="AU101" s="870" t="str">
        <f t="shared" si="18"/>
        <v>►</v>
      </c>
      <c r="BA101" s="717"/>
      <c r="BB101" s="717"/>
      <c r="BC101" s="717"/>
      <c r="BD101" s="1411" t="s">
        <v>2385</v>
      </c>
      <c r="BE101" s="930"/>
      <c r="BF101" s="1322"/>
      <c r="BG101" s="1322"/>
      <c r="BH101" s="1322"/>
      <c r="BI101" s="1322"/>
      <c r="BJ101" s="1371"/>
      <c r="BL101" s="6">
        <v>1</v>
      </c>
    </row>
    <row r="102" spans="1:64" s="73" customFormat="1" ht="18.75" customHeight="1">
      <c r="A102" s="3562" t="s">
        <v>1</v>
      </c>
      <c r="B102" s="3573" t="str">
        <f t="shared" si="15"/>
        <v>►</v>
      </c>
      <c r="C102" s="3567"/>
      <c r="D102" s="24"/>
      <c r="E102" s="1119"/>
      <c r="F102" s="1120"/>
      <c r="G102" s="1120"/>
      <c r="H102" s="763"/>
      <c r="I102" s="1121"/>
      <c r="J102" s="3859"/>
      <c r="K102" s="3859"/>
      <c r="L102" s="3841"/>
      <c r="M102" s="3841"/>
      <c r="N102" s="3842"/>
      <c r="O102" s="39"/>
      <c r="P102" s="24"/>
      <c r="Q102" s="1119"/>
      <c r="R102" s="1120"/>
      <c r="S102" s="1120"/>
      <c r="T102" s="763"/>
      <c r="U102" s="1121"/>
      <c r="V102" s="4871"/>
      <c r="W102" s="4871"/>
      <c r="X102" s="4804"/>
      <c r="Y102" s="4804"/>
      <c r="Z102" s="4805"/>
      <c r="AA102" s="1079">
        <f>IFERROR(INDEX(T98:AD98,MATCH(X102,T97:AD97,0)) * W102 * IF(ISBLANK(T102), 1, T102), 0)</f>
        <v>0</v>
      </c>
      <c r="AB102" s="4874"/>
      <c r="AC102" s="4875"/>
      <c r="AD102" s="4875"/>
      <c r="AE102" s="4875"/>
      <c r="AF102" s="4875"/>
      <c r="AG102" s="4875"/>
      <c r="AH102" s="4875"/>
      <c r="AI102" s="4875"/>
      <c r="AJ102" s="4875"/>
      <c r="AK102" s="4875"/>
      <c r="AL102" s="4875"/>
      <c r="AM102" s="4875"/>
      <c r="AN102" s="4877"/>
      <c r="AO102" s="4890"/>
      <c r="AP102" s="715"/>
      <c r="AT102" s="715"/>
      <c r="AU102" s="870" t="str">
        <f t="shared" si="18"/>
        <v>►</v>
      </c>
      <c r="BA102" s="717"/>
      <c r="BB102" s="717"/>
      <c r="BC102" s="717"/>
      <c r="BD102" s="1411" t="s">
        <v>2386</v>
      </c>
      <c r="BE102" s="930"/>
      <c r="BF102" s="1323"/>
      <c r="BG102" s="1323"/>
      <c r="BH102" s="1323"/>
      <c r="BI102" s="1323"/>
      <c r="BJ102" s="1412"/>
      <c r="BL102" s="6">
        <v>1</v>
      </c>
    </row>
    <row r="103" spans="1:64" s="73" customFormat="1" ht="18.75" customHeight="1">
      <c r="A103" s="3562" t="s">
        <v>1</v>
      </c>
      <c r="B103" s="3573" t="str">
        <f t="shared" ref="B103:B166" si="24">IF(ISBLANK(P103),"►",P103)</f>
        <v>►</v>
      </c>
      <c r="C103" s="3567"/>
      <c r="D103" s="24"/>
      <c r="E103" s="1122"/>
      <c r="F103" s="1122"/>
      <c r="G103" s="1122"/>
      <c r="H103" s="1123"/>
      <c r="I103" s="1124"/>
      <c r="J103" s="1125"/>
      <c r="K103" s="1126"/>
      <c r="L103" s="1080"/>
      <c r="M103" s="603"/>
      <c r="N103" s="1127"/>
      <c r="O103" s="39"/>
      <c r="P103" s="24"/>
      <c r="Q103" s="1122"/>
      <c r="R103" s="1122"/>
      <c r="S103" s="1122"/>
      <c r="T103" s="1123"/>
      <c r="U103" s="1124"/>
      <c r="V103" s="1125"/>
      <c r="W103" s="1126"/>
      <c r="X103" s="1080" t="s">
        <v>121</v>
      </c>
      <c r="Y103" s="603" t="s">
        <v>120</v>
      </c>
      <c r="Z103" s="1127"/>
      <c r="AA103" s="1079">
        <f>IFERROR(INDEX(T98:AD98,MATCH(X103,T97:AD97,0)) * W103 * IF(ISBLANK(T103), 1, T103), 0)</f>
        <v>0</v>
      </c>
      <c r="AB103" s="834"/>
      <c r="AC103" s="834"/>
      <c r="AD103" s="834"/>
      <c r="AE103" s="834"/>
      <c r="AF103" s="834"/>
      <c r="AG103" s="834"/>
      <c r="AH103" s="834"/>
      <c r="AI103" s="835"/>
      <c r="AJ103" s="835"/>
      <c r="AK103" s="835"/>
      <c r="AL103" s="835"/>
      <c r="AM103" s="916" t="s">
        <v>224</v>
      </c>
      <c r="AN103" s="878">
        <f>IF(AA131=0,0,AN101/AA131)</f>
        <v>0</v>
      </c>
      <c r="AO103" s="4890"/>
      <c r="AP103" s="715"/>
      <c r="AT103" s="715"/>
      <c r="AU103" s="870" t="str">
        <f t="shared" si="18"/>
        <v>►</v>
      </c>
      <c r="BA103" s="717"/>
      <c r="BB103" s="717"/>
      <c r="BC103" s="717"/>
      <c r="BD103" s="1411" t="s">
        <v>2387</v>
      </c>
      <c r="BE103" s="930"/>
      <c r="BF103" s="1323"/>
      <c r="BG103" s="1323"/>
      <c r="BH103" s="1323"/>
      <c r="BI103" s="1323"/>
      <c r="BJ103" s="1412"/>
      <c r="BL103" s="6">
        <v>1</v>
      </c>
    </row>
    <row r="104" spans="1:64" s="73" customFormat="1" ht="18.75" customHeight="1">
      <c r="A104" s="3562" t="s">
        <v>1</v>
      </c>
      <c r="B104" s="3573" t="str">
        <f t="shared" si="24"/>
        <v>►</v>
      </c>
      <c r="C104" s="3567"/>
      <c r="D104" s="24"/>
      <c r="E104" s="554"/>
      <c r="F104" s="554"/>
      <c r="G104" s="775"/>
      <c r="H104" s="46"/>
      <c r="I104" s="592"/>
      <c r="J104" s="592"/>
      <c r="K104" s="592"/>
      <c r="L104" s="768"/>
      <c r="M104" s="1151"/>
      <c r="N104" s="1152"/>
      <c r="O104" s="39"/>
      <c r="P104" s="24"/>
      <c r="Q104" s="554"/>
      <c r="R104" s="554"/>
      <c r="S104" s="775"/>
      <c r="T104" s="46"/>
      <c r="U104" s="592"/>
      <c r="V104" s="592" t="s">
        <v>2462</v>
      </c>
      <c r="W104" s="592"/>
      <c r="X104" s="768"/>
      <c r="Y104" s="1153"/>
      <c r="Z104" s="1154"/>
      <c r="AA104" s="1079">
        <f>IFERROR(INDEX(T98:AD98,MATCH(X104,T97:AD97,0)) * W104 * IF(ISBLANK(T104), 1, T104), 0)</f>
        <v>0</v>
      </c>
      <c r="AB104" s="834"/>
      <c r="AC104" s="834"/>
      <c r="AD104" s="834"/>
      <c r="AE104" s="834"/>
      <c r="AF104" s="834"/>
      <c r="AG104" s="834"/>
      <c r="AH104" s="834"/>
      <c r="AI104" s="808" t="str">
        <f>IF(AK23&gt;0,"avec Poids modifié ❹","avec Poids prévu ③")</f>
        <v>avec Poids prévu ③</v>
      </c>
      <c r="AJ104" s="808"/>
      <c r="AK104" s="808"/>
      <c r="AL104" s="807" t="s">
        <v>2406</v>
      </c>
      <c r="AM104" s="807"/>
      <c r="AN104" s="807"/>
      <c r="AO104" s="4890"/>
      <c r="AP104" s="715"/>
      <c r="AQ104"/>
      <c r="AR104"/>
      <c r="AS104"/>
      <c r="AT104" s="715"/>
      <c r="AU104" s="870" t="str">
        <f t="shared" si="18"/>
        <v>►</v>
      </c>
      <c r="BA104" s="717"/>
      <c r="BB104" s="717"/>
      <c r="BC104" s="717"/>
      <c r="BD104" s="1411" t="s">
        <v>2388</v>
      </c>
      <c r="BE104" s="930"/>
      <c r="BF104" s="1323"/>
      <c r="BG104" s="1323"/>
      <c r="BH104" s="1323"/>
      <c r="BI104" s="1323"/>
      <c r="BJ104" s="1412"/>
      <c r="BL104" s="6">
        <v>1</v>
      </c>
    </row>
    <row r="105" spans="1:64" s="73" customFormat="1" ht="18.75" customHeight="1" thickBot="1">
      <c r="A105" s="3562" t="s">
        <v>1</v>
      </c>
      <c r="B105" s="3573" t="str">
        <f t="shared" si="24"/>
        <v>►</v>
      </c>
      <c r="C105" s="3567"/>
      <c r="D105" s="24"/>
      <c r="E105" s="554"/>
      <c r="F105" s="554"/>
      <c r="G105" s="775"/>
      <c r="H105" s="607"/>
      <c r="I105" s="47"/>
      <c r="J105" s="46" t="s">
        <v>6170</v>
      </c>
      <c r="K105" s="46"/>
      <c r="L105" s="48"/>
      <c r="M105" s="1151"/>
      <c r="N105" s="1152"/>
      <c r="O105" s="39"/>
      <c r="P105" s="24"/>
      <c r="Q105" s="554"/>
      <c r="R105" s="554"/>
      <c r="S105" s="775"/>
      <c r="T105" s="607"/>
      <c r="U105" s="47"/>
      <c r="V105" s="46" t="s">
        <v>2460</v>
      </c>
      <c r="W105" s="46"/>
      <c r="X105" s="48"/>
      <c r="Y105" s="1153"/>
      <c r="Z105" s="1154"/>
      <c r="AA105" s="1079">
        <f>IFERROR(INDEX(T98:AD98,MATCH(X105,T97:AD97,0)) * W105 * IF(ISBLANK(T105), 1, T105), 0)</f>
        <v>0</v>
      </c>
      <c r="AB105" s="836"/>
      <c r="AC105" s="837"/>
      <c r="AD105" s="837"/>
      <c r="AE105" s="837"/>
      <c r="AF105" s="837"/>
      <c r="AG105" s="837"/>
      <c r="AH105" s="837"/>
      <c r="AI105" s="4877">
        <f>AN101</f>
        <v>0</v>
      </c>
      <c r="AJ105" s="4877"/>
      <c r="AK105" s="4877"/>
      <c r="AL105" s="4886">
        <f>AM10</f>
        <v>45</v>
      </c>
      <c r="AM105" s="4887" t="str">
        <f>AN10</f>
        <v>assiettes</v>
      </c>
      <c r="AN105" s="4887"/>
      <c r="AO105" s="4890"/>
      <c r="AP105" s="715"/>
      <c r="AQ105"/>
      <c r="AR105"/>
      <c r="AS105"/>
      <c r="AT105" s="715"/>
      <c r="AU105" s="870" t="str">
        <f t="shared" si="18"/>
        <v>►</v>
      </c>
      <c r="BA105" s="2"/>
      <c r="BB105" s="2"/>
      <c r="BC105" s="2"/>
      <c r="BD105" s="954" t="s">
        <v>1090</v>
      </c>
      <c r="BE105" s="937"/>
      <c r="BF105" s="934"/>
      <c r="BG105" s="934"/>
      <c r="BH105" s="934"/>
      <c r="BI105" s="934"/>
      <c r="BJ105" s="944"/>
      <c r="BL105" s="6">
        <v>1</v>
      </c>
    </row>
    <row r="106" spans="1:64" s="73" customFormat="1" ht="18.75" customHeight="1">
      <c r="A106" s="3562" t="s">
        <v>1</v>
      </c>
      <c r="B106" s="3573" t="str">
        <f t="shared" si="24"/>
        <v>►</v>
      </c>
      <c r="C106" s="3567"/>
      <c r="D106" s="24"/>
      <c r="E106" s="554"/>
      <c r="F106" s="554"/>
      <c r="G106" s="775"/>
      <c r="H106" s="1128"/>
      <c r="I106" s="1129"/>
      <c r="J106" s="1129" t="s">
        <v>6171</v>
      </c>
      <c r="K106" s="1129"/>
      <c r="L106" s="1129"/>
      <c r="M106" s="1129"/>
      <c r="N106" s="1130"/>
      <c r="O106" s="39"/>
      <c r="P106" s="24"/>
      <c r="Q106" s="554"/>
      <c r="R106" s="554"/>
      <c r="S106" s="775"/>
      <c r="T106" s="1128"/>
      <c r="U106" s="1129"/>
      <c r="V106" s="1129"/>
      <c r="W106" s="1129"/>
      <c r="X106" s="1129"/>
      <c r="Y106" s="1129"/>
      <c r="Z106" s="1130"/>
      <c r="AA106" s="1079">
        <f>IFERROR(INDEX(T98:AD98,MATCH(X106,T97:AD97,0)) * W106 * IF(ISBLANK(T106), 1, T106), 0)</f>
        <v>0</v>
      </c>
      <c r="AB106" s="838"/>
      <c r="AC106" s="838"/>
      <c r="AD106" s="838"/>
      <c r="AE106" s="838"/>
      <c r="AF106" s="838"/>
      <c r="AG106" s="838"/>
      <c r="AH106" s="838"/>
      <c r="AI106" s="4877"/>
      <c r="AJ106" s="4877"/>
      <c r="AK106" s="4877"/>
      <c r="AL106" s="4886"/>
      <c r="AM106" s="4887"/>
      <c r="AN106" s="4887"/>
      <c r="AO106" s="4890"/>
      <c r="AP106" s="715"/>
      <c r="AQ106"/>
      <c r="AR106"/>
      <c r="AS106"/>
      <c r="AT106" s="715"/>
      <c r="AU106" s="870" t="str">
        <f t="shared" si="18"/>
        <v>►</v>
      </c>
      <c r="BA106" s="2"/>
      <c r="BB106" s="2"/>
      <c r="BD106" s="1042"/>
      <c r="BE106" s="979"/>
      <c r="BF106" s="979"/>
      <c r="BG106" s="979"/>
      <c r="BH106" s="979"/>
      <c r="BI106" s="979"/>
      <c r="BJ106" s="1372"/>
      <c r="BL106" s="6">
        <v>1</v>
      </c>
    </row>
    <row r="107" spans="1:64" s="73" customFormat="1" ht="18.75" customHeight="1" thickBot="1">
      <c r="A107" s="3562" t="s">
        <v>1</v>
      </c>
      <c r="B107" s="3573" t="str">
        <f t="shared" si="24"/>
        <v>►</v>
      </c>
      <c r="C107" s="3567"/>
      <c r="D107" s="1131"/>
      <c r="E107" s="938"/>
      <c r="F107" s="938"/>
      <c r="G107" s="939"/>
      <c r="H107" s="1132"/>
      <c r="I107" s="1133"/>
      <c r="J107" s="1155"/>
      <c r="K107" s="1155"/>
      <c r="L107" s="1155"/>
      <c r="M107" s="1134"/>
      <c r="N107" s="1135"/>
      <c r="O107" s="39"/>
      <c r="P107" s="1131"/>
      <c r="Q107" s="938"/>
      <c r="R107" s="938"/>
      <c r="S107" s="939"/>
      <c r="T107" s="1132"/>
      <c r="U107" s="1133"/>
      <c r="V107" s="4888"/>
      <c r="W107" s="4888"/>
      <c r="X107" s="4888"/>
      <c r="Y107" s="1134"/>
      <c r="Z107" s="1313"/>
      <c r="AA107" s="1079">
        <f>IFERROR(INDEX(T98:AD98,MATCH(X107,T97:AD97,0)) * W107 * IF(ISBLANK(T107), 1, T107), 0)</f>
        <v>0</v>
      </c>
      <c r="AB107" s="838"/>
      <c r="AC107" s="838"/>
      <c r="AD107" s="838"/>
      <c r="AE107" s="838"/>
      <c r="AF107" s="4883">
        <f>AI23</f>
        <v>0</v>
      </c>
      <c r="AG107" s="4883"/>
      <c r="AH107" s="838"/>
      <c r="AI107" s="838"/>
      <c r="AJ107" s="3551"/>
      <c r="AK107" s="3552" t="str">
        <f>IF(AF107&gt;0," avec Poids prévu ③ " &amp; AL105 &amp; " " &amp; AM105 &amp; " de","")</f>
        <v/>
      </c>
      <c r="AL107" s="3553">
        <f>AF107/AL105*1000</f>
        <v>0</v>
      </c>
      <c r="AM107" s="864"/>
      <c r="AN107" s="807"/>
      <c r="AO107" s="4890"/>
      <c r="AP107" s="715"/>
      <c r="AQ107"/>
      <c r="AR107"/>
      <c r="AS107"/>
      <c r="AT107" s="715"/>
      <c r="AU107" s="870" t="str">
        <f t="shared" si="18"/>
        <v>►</v>
      </c>
      <c r="BA107" s="2"/>
      <c r="BB107" s="2"/>
      <c r="BD107" s="1396" t="s">
        <v>2368</v>
      </c>
      <c r="BE107" s="21"/>
      <c r="BF107" s="21"/>
      <c r="BG107" s="21"/>
      <c r="BH107" s="21"/>
      <c r="BI107" s="21"/>
      <c r="BJ107" s="1397"/>
      <c r="BL107" s="6">
        <v>1</v>
      </c>
    </row>
    <row r="108" spans="1:64" s="73" customFormat="1" ht="18.75" customHeight="1" thickTop="1" thickBot="1">
      <c r="A108" s="3562" t="s">
        <v>1</v>
      </c>
      <c r="B108" s="3573" t="str">
        <f t="shared" si="24"/>
        <v>►</v>
      </c>
      <c r="C108" s="4882" t="s">
        <v>2475</v>
      </c>
      <c r="D108" s="1143"/>
      <c r="E108" s="1144"/>
      <c r="F108" s="1144"/>
      <c r="G108" s="1144"/>
      <c r="H108" s="1315"/>
      <c r="I108" s="1316"/>
      <c r="J108" s="1317"/>
      <c r="K108" s="1318"/>
      <c r="L108" s="1318"/>
      <c r="M108" s="1318"/>
      <c r="N108" s="1319"/>
      <c r="O108" s="39"/>
      <c r="P108" s="24"/>
      <c r="Q108" s="554"/>
      <c r="R108" s="554"/>
      <c r="S108" s="554"/>
      <c r="T108" s="1136"/>
      <c r="U108" s="1137"/>
      <c r="V108" s="1137"/>
      <c r="W108" s="1137"/>
      <c r="X108" s="1137"/>
      <c r="Y108" s="1138"/>
      <c r="Z108" s="1139"/>
      <c r="AA108" s="1079">
        <f>IFERROR(INDEX(T98:AD98,MATCH(X108,T97:AD97,0)) * W108 * IF(ISBLANK(T108), 1, T108), 0)</f>
        <v>0</v>
      </c>
      <c r="AB108" s="838"/>
      <c r="AC108" s="838"/>
      <c r="AD108" s="838"/>
      <c r="AE108" s="838"/>
      <c r="AF108" s="4883">
        <f>AK23</f>
        <v>0</v>
      </c>
      <c r="AG108" s="4883"/>
      <c r="AH108" s="3554"/>
      <c r="AI108" s="3555"/>
      <c r="AJ108" s="3554"/>
      <c r="AK108" s="3552" t="str">
        <f>IF(AF108&gt;0," avec poids modifié ❹ " &amp; AL105 &amp; " " &amp; AM105 &amp; " de","")</f>
        <v/>
      </c>
      <c r="AL108" s="3553">
        <f>AF108/AL105*1000</f>
        <v>0</v>
      </c>
      <c r="AM108" s="864"/>
      <c r="AN108" s="865"/>
      <c r="AO108" s="4890"/>
      <c r="AP108" s="715"/>
      <c r="AS108"/>
      <c r="AT108" s="715"/>
      <c r="AU108" s="870" t="str">
        <f t="shared" si="18"/>
        <v>►</v>
      </c>
      <c r="BA108" s="2"/>
      <c r="BB108" s="2"/>
      <c r="BD108" s="1398" t="s">
        <v>2369</v>
      </c>
      <c r="BE108" s="21"/>
      <c r="BF108" s="21"/>
      <c r="BG108" s="21"/>
      <c r="BH108" s="21"/>
      <c r="BI108" s="21"/>
      <c r="BJ108" s="1399" t="s">
        <v>2370</v>
      </c>
      <c r="BL108" s="6">
        <v>1</v>
      </c>
    </row>
    <row r="109" spans="1:64" s="73" customFormat="1" ht="18.75" customHeight="1" thickTop="1">
      <c r="A109" s="3562" t="s">
        <v>1</v>
      </c>
      <c r="B109" s="3573" t="str">
        <f t="shared" si="24"/>
        <v>►</v>
      </c>
      <c r="C109" s="4882"/>
      <c r="D109" s="1143"/>
      <c r="E109" s="1314"/>
      <c r="F109" s="1314"/>
      <c r="G109" s="1314"/>
      <c r="H109" s="1320"/>
      <c r="I109" s="11"/>
      <c r="J109" s="11"/>
      <c r="K109" s="11"/>
      <c r="L109" s="11"/>
      <c r="M109" s="11"/>
      <c r="N109" s="1094"/>
      <c r="O109" s="39"/>
      <c r="P109" s="24"/>
      <c r="Q109" s="554"/>
      <c r="R109" s="554"/>
      <c r="S109" s="554"/>
      <c r="T109" s="1140"/>
      <c r="U109" s="760"/>
      <c r="V109" s="1081"/>
      <c r="W109" s="4587"/>
      <c r="X109" s="4811"/>
      <c r="Y109" s="4812"/>
      <c r="Z109" s="1082"/>
      <c r="AA109" s="4884" t="s">
        <v>213</v>
      </c>
      <c r="AB109" s="867"/>
      <c r="AC109" s="839" t="s">
        <v>2363</v>
      </c>
      <c r="AD109" s="840"/>
      <c r="AE109" s="877"/>
      <c r="AF109" s="877"/>
      <c r="AG109" s="877"/>
      <c r="AH109" s="841"/>
      <c r="AI109" s="841"/>
      <c r="AJ109" s="841"/>
      <c r="AK109" s="841"/>
      <c r="AL109" s="841"/>
      <c r="AM109" s="841"/>
      <c r="AN109" s="877"/>
      <c r="AO109" s="4890"/>
      <c r="AP109" s="715"/>
      <c r="AS109"/>
      <c r="AT109" s="715"/>
      <c r="AU109" s="870" t="str">
        <f t="shared" si="18"/>
        <v>►</v>
      </c>
      <c r="BA109" s="2"/>
      <c r="BB109" s="2"/>
      <c r="BC109" s="2"/>
      <c r="BD109" s="1398" t="s">
        <v>2371</v>
      </c>
      <c r="BE109" s="21"/>
      <c r="BF109" s="21"/>
      <c r="BG109" s="21"/>
      <c r="BH109" s="21"/>
      <c r="BI109" s="21"/>
      <c r="BJ109" s="1399" t="s">
        <v>2372</v>
      </c>
      <c r="BL109" s="6">
        <v>1</v>
      </c>
    </row>
    <row r="110" spans="1:64" s="73" customFormat="1" ht="18.75" customHeight="1">
      <c r="A110" s="3562" t="s">
        <v>1</v>
      </c>
      <c r="B110" s="3573" t="str">
        <f t="shared" si="24"/>
        <v>►</v>
      </c>
      <c r="D110" s="25"/>
      <c r="E110" s="1314"/>
      <c r="F110" s="1314"/>
      <c r="G110" s="1314"/>
      <c r="H110" s="1321"/>
      <c r="I110" s="20"/>
      <c r="J110" s="20"/>
      <c r="K110" s="20"/>
      <c r="L110" s="20"/>
      <c r="M110" s="20"/>
      <c r="N110" s="1094"/>
      <c r="O110" s="39"/>
      <c r="P110" s="24"/>
      <c r="Q110" s="554"/>
      <c r="R110" s="554"/>
      <c r="S110" s="554"/>
      <c r="T110" s="1141"/>
      <c r="U110" s="80"/>
      <c r="V110" s="41"/>
      <c r="W110" s="4591"/>
      <c r="X110" s="4593"/>
      <c r="Y110" s="4665"/>
      <c r="Z110" s="1083"/>
      <c r="AA110" s="4885"/>
      <c r="AB110" s="868">
        <v>1</v>
      </c>
      <c r="AC110" s="873" t="s">
        <v>84</v>
      </c>
      <c r="AD110" s="842"/>
      <c r="AE110" s="843"/>
      <c r="AF110" s="843"/>
      <c r="AG110" s="843"/>
      <c r="AH110" s="843"/>
      <c r="AI110" s="844" t="s">
        <v>84</v>
      </c>
      <c r="AJ110" s="843"/>
      <c r="AK110" s="845" t="s">
        <v>2408</v>
      </c>
      <c r="AL110" s="843"/>
      <c r="AM110" s="843" t="s">
        <v>2409</v>
      </c>
      <c r="AN110" s="876" t="s">
        <v>2407</v>
      </c>
      <c r="AO110" s="4890"/>
      <c r="AP110" s="715"/>
      <c r="AS110"/>
      <c r="AT110" s="715"/>
      <c r="AU110" s="870" t="str">
        <f t="shared" si="18"/>
        <v>►</v>
      </c>
      <c r="BA110" s="2"/>
      <c r="BB110" s="2"/>
      <c r="BC110" s="2"/>
      <c r="BD110" s="1398" t="s">
        <v>2373</v>
      </c>
      <c r="BE110" s="21"/>
      <c r="BF110" s="21"/>
      <c r="BG110" s="21"/>
      <c r="BH110" s="21"/>
      <c r="BI110" s="21"/>
      <c r="BJ110" s="1397"/>
      <c r="BL110" s="6">
        <v>1</v>
      </c>
    </row>
    <row r="111" spans="1:64" s="73" customFormat="1" ht="18.75" customHeight="1">
      <c r="A111" s="3562" t="s">
        <v>1</v>
      </c>
      <c r="B111" s="3573" t="str">
        <f t="shared" si="24"/>
        <v>►</v>
      </c>
      <c r="C111" s="3571">
        <f>IF(H111=C101,1,LEN(H111))</f>
        <v>0</v>
      </c>
      <c r="D111" s="25"/>
      <c r="E111" s="1314"/>
      <c r="F111" s="1314"/>
      <c r="G111" s="1314"/>
      <c r="H111" s="1321"/>
      <c r="I111" s="1322"/>
      <c r="J111" s="1322"/>
      <c r="K111" s="1322"/>
      <c r="L111" s="1322"/>
      <c r="M111" s="1323"/>
      <c r="N111" s="1324"/>
      <c r="O111" s="39"/>
      <c r="P111" s="766"/>
      <c r="Q111" s="745"/>
      <c r="R111" s="745"/>
      <c r="S111" s="919"/>
      <c r="T111" s="1018"/>
      <c r="U111" s="1019"/>
      <c r="V111" s="1017"/>
      <c r="W111" s="1020"/>
      <c r="X111" s="776"/>
      <c r="Y111" s="1030"/>
      <c r="Z111" s="1090"/>
      <c r="AA111" s="1307">
        <f>IFERROR(INDEX(AR13:AR82,MATCH(X111,AQ13:AQ82,0)) * W111 * IF(ISBLANK(T111), 1, T111), 0)</f>
        <v>0</v>
      </c>
      <c r="AB111" s="875">
        <f>IF(AA131=0,0,AA111*AB110*1000/AA131)</f>
        <v>0</v>
      </c>
      <c r="AC111" s="872">
        <f>IF(ISNUMBER(T111),T111*AB110/AA131,0)</f>
        <v>0</v>
      </c>
      <c r="AD111" s="3893"/>
      <c r="AE111" s="3894"/>
      <c r="AF111" s="3894"/>
      <c r="AG111" s="3894"/>
      <c r="AH111" s="3894"/>
      <c r="AI111" s="3895">
        <f>IF(OR(ISTEXT(T111),AA131=0),0,T111*AN103)</f>
        <v>0</v>
      </c>
      <c r="AJ111" s="3894"/>
      <c r="AK111" s="3896">
        <f t="shared" ref="AK111:AK130" si="25">U111</f>
        <v>0</v>
      </c>
      <c r="AL111" s="3894"/>
      <c r="AM111" s="3897">
        <f>IF(AA111=0,0,AA111*AN103)</f>
        <v>0</v>
      </c>
      <c r="AN111" s="3898">
        <f t="shared" ref="AN111:AN130" si="26">Z111</f>
        <v>0</v>
      </c>
      <c r="AO111" s="4890"/>
      <c r="AP111" s="715"/>
      <c r="AS111"/>
      <c r="AT111" s="715"/>
      <c r="AU111" s="870" t="str">
        <f t="shared" si="18"/>
        <v>►</v>
      </c>
      <c r="BA111" s="2"/>
      <c r="BB111" s="2"/>
      <c r="BC111" s="2"/>
      <c r="BD111" s="1042"/>
      <c r="BE111" s="963" t="s">
        <v>2463</v>
      </c>
      <c r="BF111" s="730"/>
      <c r="BG111" s="730"/>
      <c r="BH111" s="979"/>
      <c r="BI111" s="979"/>
      <c r="BJ111" s="1372"/>
      <c r="BL111" s="6">
        <v>1</v>
      </c>
    </row>
    <row r="112" spans="1:64" s="73" customFormat="1" ht="18.75" customHeight="1">
      <c r="A112" s="3562" t="s">
        <v>1</v>
      </c>
      <c r="B112" s="3573" t="str">
        <f t="shared" si="24"/>
        <v>►</v>
      </c>
      <c r="C112" s="3571">
        <f>IF(H112=C101,1,LEN(H112))</f>
        <v>0</v>
      </c>
      <c r="D112" s="25"/>
      <c r="E112" s="1314"/>
      <c r="F112" s="1314"/>
      <c r="G112" s="1314"/>
      <c r="H112" s="1321"/>
      <c r="I112" s="1323"/>
      <c r="J112" s="1323"/>
      <c r="K112" s="1323"/>
      <c r="L112" s="1323"/>
      <c r="M112" s="1323"/>
      <c r="N112" s="1324"/>
      <c r="O112" s="39"/>
      <c r="P112" s="766"/>
      <c r="Q112" s="745"/>
      <c r="R112" s="745"/>
      <c r="S112" s="919"/>
      <c r="T112" s="1018"/>
      <c r="U112" s="1019"/>
      <c r="V112" s="1017"/>
      <c r="W112" s="1020"/>
      <c r="X112" s="776"/>
      <c r="Y112" s="1030"/>
      <c r="Z112" s="1090"/>
      <c r="AA112" s="1307">
        <f>IFERROR(INDEX(AR13:AR82,MATCH(X112,AQ13:AQ82,0)) * W112 * IF(ISBLANK(T112), 1, T112), 0)</f>
        <v>0</v>
      </c>
      <c r="AB112" s="875">
        <f>IF(AA131=0,0,AA112*AB110*1000/AA131)</f>
        <v>0</v>
      </c>
      <c r="AC112" s="872">
        <f>IF(ISNUMBER(T112),T112*AB110/AA131,0)</f>
        <v>0</v>
      </c>
      <c r="AD112" s="846"/>
      <c r="AE112" s="833"/>
      <c r="AF112" s="833"/>
      <c r="AG112" s="833"/>
      <c r="AH112" s="833"/>
      <c r="AI112" s="874">
        <f>IF(OR(ISTEXT(T112),AA131=0),0,T112*AN103)</f>
        <v>0</v>
      </c>
      <c r="AJ112" s="833"/>
      <c r="AK112" s="742">
        <f t="shared" si="25"/>
        <v>0</v>
      </c>
      <c r="AL112" s="833"/>
      <c r="AM112" s="826">
        <f>IF(AA112=0,0,AA112*AN103)</f>
        <v>0</v>
      </c>
      <c r="AN112" s="856">
        <f t="shared" si="26"/>
        <v>0</v>
      </c>
      <c r="AO112" s="4890"/>
      <c r="AP112" s="715"/>
      <c r="AS112"/>
      <c r="AT112" s="715"/>
      <c r="AU112" s="870" t="str">
        <f t="shared" si="18"/>
        <v>►</v>
      </c>
      <c r="BA112" s="2"/>
      <c r="BB112" s="2"/>
      <c r="BC112" s="2"/>
      <c r="BD112" s="1033" t="s">
        <v>7</v>
      </c>
      <c r="BE112" s="979"/>
      <c r="BF112" s="979"/>
      <c r="BG112" s="964"/>
      <c r="BH112" s="979"/>
      <c r="BI112" s="979"/>
      <c r="BJ112" s="1404" t="s">
        <v>898</v>
      </c>
      <c r="BL112" s="6">
        <v>1</v>
      </c>
    </row>
    <row r="113" spans="1:64" s="73" customFormat="1" ht="18.75" customHeight="1">
      <c r="A113" s="3562" t="s">
        <v>1</v>
      </c>
      <c r="B113" s="3573" t="str">
        <f t="shared" si="24"/>
        <v>►</v>
      </c>
      <c r="C113" s="3571">
        <f>IF(H113=C101,1,LEN(H113))</f>
        <v>0</v>
      </c>
      <c r="D113" s="25"/>
      <c r="E113" s="1314"/>
      <c r="F113" s="1314"/>
      <c r="G113" s="1314"/>
      <c r="H113" s="1321"/>
      <c r="I113" s="1323"/>
      <c r="J113" s="1323"/>
      <c r="K113" s="1323"/>
      <c r="L113" s="1323"/>
      <c r="M113" s="1323"/>
      <c r="N113" s="1324"/>
      <c r="O113" s="39"/>
      <c r="P113" s="766"/>
      <c r="Q113" s="745"/>
      <c r="R113" s="745"/>
      <c r="S113" s="919"/>
      <c r="T113" s="1018"/>
      <c r="U113" s="1019"/>
      <c r="V113" s="1017"/>
      <c r="W113" s="1020"/>
      <c r="X113" s="776"/>
      <c r="Y113" s="1030"/>
      <c r="Z113" s="1090"/>
      <c r="AA113" s="1307">
        <f>IFERROR(INDEX(AR13:AR82,MATCH(X113,AQ13:AQ82,0)) * W113 * IF(ISBLANK(T113), 1, T113), 0)</f>
        <v>0</v>
      </c>
      <c r="AB113" s="875">
        <f>IF(AA131=0,0,AA113*AB110*1000/AA131)</f>
        <v>0</v>
      </c>
      <c r="AC113" s="872">
        <f>IF(ISNUMBER(T113),T113*AB110/AA131,0)</f>
        <v>0</v>
      </c>
      <c r="AD113" s="3893"/>
      <c r="AE113" s="3894"/>
      <c r="AF113" s="3894"/>
      <c r="AG113" s="3894"/>
      <c r="AH113" s="3894"/>
      <c r="AI113" s="3895">
        <f>IF(OR(ISTEXT(T113),AA131=0),0,T113*AN103)</f>
        <v>0</v>
      </c>
      <c r="AJ113" s="3894"/>
      <c r="AK113" s="3896">
        <f t="shared" si="25"/>
        <v>0</v>
      </c>
      <c r="AL113" s="3894"/>
      <c r="AM113" s="3897">
        <f>IF(AA113=0,0,AA113*AN103)</f>
        <v>0</v>
      </c>
      <c r="AN113" s="3898">
        <f t="shared" si="26"/>
        <v>0</v>
      </c>
      <c r="AO113" s="4890"/>
      <c r="AP113" s="715"/>
      <c r="AS113"/>
      <c r="AT113" s="715"/>
      <c r="AU113" s="870" t="str">
        <f t="shared" si="18"/>
        <v>►</v>
      </c>
      <c r="BA113" s="2"/>
      <c r="BB113" s="2"/>
      <c r="BC113" s="2"/>
      <c r="BD113" s="1392" t="s">
        <v>2367</v>
      </c>
      <c r="BE113" s="743"/>
      <c r="BF113" s="743"/>
      <c r="BG113" s="979"/>
      <c r="BH113" s="979"/>
      <c r="BI113" s="979"/>
      <c r="BJ113" s="1372"/>
      <c r="BL113" s="6">
        <v>1</v>
      </c>
    </row>
    <row r="114" spans="1:64" s="73" customFormat="1" ht="18.75" customHeight="1">
      <c r="A114" s="3562" t="s">
        <v>1</v>
      </c>
      <c r="B114" s="3573" t="str">
        <f t="shared" si="24"/>
        <v>►</v>
      </c>
      <c r="C114" s="3571">
        <f>IF(H114=C101,1,LEN(H114))</f>
        <v>0</v>
      </c>
      <c r="D114" s="25"/>
      <c r="E114" s="1314"/>
      <c r="F114" s="1314"/>
      <c r="G114" s="1314"/>
      <c r="H114" s="1321"/>
      <c r="I114" s="1323"/>
      <c r="J114" s="1323"/>
      <c r="K114" s="1323"/>
      <c r="L114" s="1323"/>
      <c r="M114" s="1323"/>
      <c r="N114" s="1324"/>
      <c r="O114" s="39"/>
      <c r="P114" s="766"/>
      <c r="Q114" s="745"/>
      <c r="R114" s="745"/>
      <c r="S114" s="919"/>
      <c r="T114" s="1018"/>
      <c r="U114" s="1019"/>
      <c r="V114" s="1017"/>
      <c r="W114" s="1020"/>
      <c r="X114" s="776"/>
      <c r="Y114" s="1030"/>
      <c r="Z114" s="1090"/>
      <c r="AA114" s="1307">
        <f>IFERROR(INDEX(AR13:AR82,MATCH(X114,AQ13:AQ82,0)) * W114 * IF(ISBLANK(T114), 1, T114), 0)</f>
        <v>0</v>
      </c>
      <c r="AB114" s="875">
        <f>IF(AA131=0,0,AA114*AB110*1000/AA131)</f>
        <v>0</v>
      </c>
      <c r="AC114" s="872">
        <f>IF(ISNUMBER(T114),T114*AB110/AA131,0)</f>
        <v>0</v>
      </c>
      <c r="AD114" s="846"/>
      <c r="AE114" s="833"/>
      <c r="AF114" s="833"/>
      <c r="AG114" s="833"/>
      <c r="AH114" s="833"/>
      <c r="AI114" s="874">
        <f>IF(OR(ISTEXT(T114),AA131=0),0,T114*AN103)</f>
        <v>0</v>
      </c>
      <c r="AJ114" s="833"/>
      <c r="AK114" s="742">
        <f t="shared" si="25"/>
        <v>0</v>
      </c>
      <c r="AL114" s="833"/>
      <c r="AM114" s="826">
        <f>IF(AA114=0,0,AA114*AN103)</f>
        <v>0</v>
      </c>
      <c r="AN114" s="856">
        <f t="shared" si="26"/>
        <v>0</v>
      </c>
      <c r="AO114" s="4890"/>
      <c r="AP114" s="715"/>
      <c r="AS114"/>
      <c r="AT114" s="715"/>
      <c r="AU114" s="870" t="str">
        <f t="shared" si="18"/>
        <v>►</v>
      </c>
      <c r="BA114" s="2"/>
      <c r="BB114" s="2"/>
      <c r="BC114" s="2"/>
      <c r="BD114" s="1393" t="s">
        <v>2451</v>
      </c>
      <c r="BE114" s="977"/>
      <c r="BF114" s="977"/>
      <c r="BG114" s="977"/>
      <c r="BH114" s="977"/>
      <c r="BI114" s="977"/>
      <c r="BJ114" s="1394"/>
      <c r="BL114" s="6">
        <v>1</v>
      </c>
    </row>
    <row r="115" spans="1:64" s="73" customFormat="1" ht="18.75" customHeight="1">
      <c r="A115" s="3562" t="s">
        <v>1</v>
      </c>
      <c r="B115" s="3573" t="str">
        <f t="shared" si="24"/>
        <v>►</v>
      </c>
      <c r="C115" s="3571">
        <f>IF(H115=C101,1,LEN(H115))</f>
        <v>0</v>
      </c>
      <c r="D115" s="25"/>
      <c r="E115" s="1314"/>
      <c r="F115" s="1314"/>
      <c r="G115" s="1314"/>
      <c r="H115" s="1321"/>
      <c r="I115" s="1323"/>
      <c r="J115" s="1323"/>
      <c r="K115" s="1323"/>
      <c r="L115" s="1323"/>
      <c r="M115" s="1323"/>
      <c r="N115" s="1324"/>
      <c r="O115" s="39"/>
      <c r="P115" s="766"/>
      <c r="Q115" s="745"/>
      <c r="R115" s="745"/>
      <c r="S115" s="919"/>
      <c r="T115" s="1018"/>
      <c r="U115" s="1019"/>
      <c r="V115" s="1017"/>
      <c r="W115" s="1020"/>
      <c r="X115" s="776"/>
      <c r="Y115" s="1030"/>
      <c r="Z115" s="1090"/>
      <c r="AA115" s="1307">
        <f>IFERROR(INDEX(AR13:AR82,MATCH(X115,AQ13:AQ82,0)) * W115 * IF(ISBLANK(T115), 1, T115), 0)</f>
        <v>0</v>
      </c>
      <c r="AB115" s="875">
        <f>IF(AA131=0,0,AA115*AB110*1000/AA131)</f>
        <v>0</v>
      </c>
      <c r="AC115" s="872">
        <f>IF(ISNUMBER(T115),T115*AB110/AA131,0)</f>
        <v>0</v>
      </c>
      <c r="AD115" s="3893"/>
      <c r="AE115" s="3894"/>
      <c r="AF115" s="3894"/>
      <c r="AG115" s="3894"/>
      <c r="AH115" s="3894"/>
      <c r="AI115" s="3895">
        <f>IF(OR(ISTEXT(T115),AA131=0),0,T115*AN103)</f>
        <v>0</v>
      </c>
      <c r="AJ115" s="3894"/>
      <c r="AK115" s="3896">
        <f t="shared" si="25"/>
        <v>0</v>
      </c>
      <c r="AL115" s="3894"/>
      <c r="AM115" s="3897">
        <f>IF(AA115=0,0,AA115*AN103)</f>
        <v>0</v>
      </c>
      <c r="AN115" s="3898">
        <f t="shared" si="26"/>
        <v>0</v>
      </c>
      <c r="AO115" s="4890"/>
      <c r="AP115" s="715"/>
      <c r="AS115"/>
      <c r="AT115" s="715"/>
      <c r="AU115" s="870" t="str">
        <f t="shared" si="18"/>
        <v>►</v>
      </c>
      <c r="BA115" s="2"/>
      <c r="BB115" s="2"/>
      <c r="BC115" s="2"/>
      <c r="BD115" s="1042"/>
      <c r="BE115" s="979"/>
      <c r="BF115" s="979"/>
      <c r="BG115" s="979"/>
      <c r="BH115" s="979"/>
      <c r="BI115" s="979"/>
      <c r="BJ115" s="1372"/>
      <c r="BL115" s="6">
        <v>1</v>
      </c>
    </row>
    <row r="116" spans="1:64" s="73" customFormat="1" ht="18.75" customHeight="1">
      <c r="A116" s="3562" t="s">
        <v>1</v>
      </c>
      <c r="B116" s="3573" t="str">
        <f t="shared" si="24"/>
        <v>►</v>
      </c>
      <c r="C116" s="3571">
        <f>IF(H116=C101,1,LEN(H116))</f>
        <v>0</v>
      </c>
      <c r="D116" s="25"/>
      <c r="E116" s="1314"/>
      <c r="F116" s="1314"/>
      <c r="G116" s="1314"/>
      <c r="H116" s="1321"/>
      <c r="I116" s="1323"/>
      <c r="J116" s="1323"/>
      <c r="K116" s="1323"/>
      <c r="L116" s="1323"/>
      <c r="M116" s="1323"/>
      <c r="N116" s="1324"/>
      <c r="O116" s="39"/>
      <c r="P116" s="766"/>
      <c r="Q116" s="745"/>
      <c r="R116" s="745"/>
      <c r="S116" s="919"/>
      <c r="T116" s="1018"/>
      <c r="U116" s="1019"/>
      <c r="V116" s="1017"/>
      <c r="W116" s="1020"/>
      <c r="X116" s="776"/>
      <c r="Y116" s="1030"/>
      <c r="Z116" s="1090"/>
      <c r="AA116" s="1307">
        <f>IFERROR(INDEX(AR13:AR82,MATCH(X116,AQ13:AQ82,0)) * W116 * IF(ISBLANK(T116), 1, T116), 0)</f>
        <v>0</v>
      </c>
      <c r="AB116" s="875">
        <f>IF(AA131=0,0,AA116*AB110*1000/AA131)</f>
        <v>0</v>
      </c>
      <c r="AC116" s="872">
        <f>IF(ISNUMBER(T116),T116*AB110/AA131,0)</f>
        <v>0</v>
      </c>
      <c r="AD116" s="846"/>
      <c r="AE116" s="833"/>
      <c r="AF116" s="833"/>
      <c r="AG116" s="833"/>
      <c r="AH116" s="833"/>
      <c r="AI116" s="874">
        <f>IF(OR(ISTEXT(T116),AA131=0),0,T116*AN103)</f>
        <v>0</v>
      </c>
      <c r="AJ116" s="833"/>
      <c r="AK116" s="742">
        <f t="shared" si="25"/>
        <v>0</v>
      </c>
      <c r="AL116" s="833"/>
      <c r="AM116" s="826">
        <f>IF(AA116=0,0,AA116*AN103)</f>
        <v>0</v>
      </c>
      <c r="AN116" s="856">
        <f t="shared" si="26"/>
        <v>0</v>
      </c>
      <c r="AO116" s="4890"/>
      <c r="AP116" s="715"/>
      <c r="AS116"/>
      <c r="AT116" s="715"/>
      <c r="AU116" s="870" t="str">
        <f t="shared" si="18"/>
        <v>►</v>
      </c>
      <c r="BA116" s="2"/>
      <c r="BB116" s="2"/>
      <c r="BC116" s="2"/>
      <c r="BD116" s="3835" t="s">
        <v>331</v>
      </c>
      <c r="BE116" s="3835"/>
      <c r="BF116" s="3835"/>
      <c r="BG116" s="3835"/>
      <c r="BH116" s="3835"/>
      <c r="BI116" s="3835"/>
      <c r="BJ116" s="3835"/>
      <c r="BL116" s="6">
        <v>1</v>
      </c>
    </row>
    <row r="117" spans="1:64" s="73" customFormat="1" ht="18.75" customHeight="1">
      <c r="A117" s="3562" t="s">
        <v>1</v>
      </c>
      <c r="B117" s="3573" t="str">
        <f t="shared" si="24"/>
        <v>►</v>
      </c>
      <c r="C117" s="3571">
        <f>IF(H117=C101,1,LEN(H117))</f>
        <v>0</v>
      </c>
      <c r="D117" s="25"/>
      <c r="E117" s="1314"/>
      <c r="F117" s="1314"/>
      <c r="G117" s="1314"/>
      <c r="H117" s="1321"/>
      <c r="I117" s="1323"/>
      <c r="J117" s="1323"/>
      <c r="K117" s="1323"/>
      <c r="L117" s="1323"/>
      <c r="M117" s="1323"/>
      <c r="N117" s="1324"/>
      <c r="O117" s="39"/>
      <c r="P117" s="766"/>
      <c r="Q117" s="745"/>
      <c r="R117" s="745"/>
      <c r="S117" s="919"/>
      <c r="T117" s="1018"/>
      <c r="U117" s="1019"/>
      <c r="V117" s="1017"/>
      <c r="W117" s="1020"/>
      <c r="X117" s="776"/>
      <c r="Y117" s="1030"/>
      <c r="Z117" s="1090"/>
      <c r="AA117" s="1307">
        <f>IFERROR(INDEX(AR13:AR82,MATCH(X117,AQ13:AQ82,0)) * W117 * IF(ISBLANK(T117), 1, T117), 0)</f>
        <v>0</v>
      </c>
      <c r="AB117" s="875">
        <f>IF(AA131=0,0,AA117*AB110*1000/AA131)</f>
        <v>0</v>
      </c>
      <c r="AC117" s="872">
        <f>IF(ISNUMBER(T117),T117*AB110/AA131,0)</f>
        <v>0</v>
      </c>
      <c r="AD117" s="3893"/>
      <c r="AE117" s="3894"/>
      <c r="AF117" s="3894"/>
      <c r="AG117" s="3894"/>
      <c r="AH117" s="3894"/>
      <c r="AI117" s="3895">
        <f>IF(OR(ISTEXT(T117),AA131=0),0,T117*AN103)</f>
        <v>0</v>
      </c>
      <c r="AJ117" s="3894"/>
      <c r="AK117" s="3896">
        <f t="shared" si="25"/>
        <v>0</v>
      </c>
      <c r="AL117" s="3894"/>
      <c r="AM117" s="3897">
        <f>IF(AA117=0,0,AA117*AN103)</f>
        <v>0</v>
      </c>
      <c r="AN117" s="3898">
        <f t="shared" si="26"/>
        <v>0</v>
      </c>
      <c r="AO117" s="4890"/>
      <c r="AP117" s="715"/>
      <c r="AS117"/>
      <c r="AT117" s="715"/>
      <c r="AU117" s="870" t="str">
        <f t="shared" si="18"/>
        <v>►</v>
      </c>
      <c r="BA117" s="2"/>
      <c r="BB117" s="2"/>
      <c r="BC117" s="2"/>
      <c r="BD117" s="4912" t="s">
        <v>6164</v>
      </c>
      <c r="BE117" s="4912"/>
      <c r="BF117" s="4912"/>
      <c r="BG117" s="4912"/>
      <c r="BH117" s="4912"/>
      <c r="BI117" s="4912"/>
      <c r="BJ117" s="4912"/>
      <c r="BL117" s="6">
        <v>1</v>
      </c>
    </row>
    <row r="118" spans="1:64" s="73" customFormat="1" ht="18.75" customHeight="1">
      <c r="A118" s="3562" t="s">
        <v>1</v>
      </c>
      <c r="B118" s="3573" t="str">
        <f t="shared" si="24"/>
        <v>►</v>
      </c>
      <c r="C118" s="3571">
        <f>IF(H118=C101,1,LEN(H118))</f>
        <v>0</v>
      </c>
      <c r="D118" s="1021"/>
      <c r="E118" s="1022"/>
      <c r="F118" s="1022"/>
      <c r="G118" s="1022"/>
      <c r="H118" s="1023"/>
      <c r="I118" s="1023"/>
      <c r="J118" s="1024"/>
      <c r="K118" s="1025"/>
      <c r="L118" s="744"/>
      <c r="M118" s="1025"/>
      <c r="N118" s="1091"/>
      <c r="O118" s="39"/>
      <c r="P118" s="1021"/>
      <c r="Q118" s="1022"/>
      <c r="R118" s="1022"/>
      <c r="S118" s="1022"/>
      <c r="T118" s="1023"/>
      <c r="U118" s="1023"/>
      <c r="V118" s="1024"/>
      <c r="W118" s="1025"/>
      <c r="X118" s="744"/>
      <c r="Y118" s="1025"/>
      <c r="Z118" s="1091"/>
      <c r="AA118" s="1307">
        <f>IFERROR(INDEX(AR13:AR82,MATCH(X118,AQ13:AQ82,0)) * W118 * IF(ISBLANK(T118), 1, T118), 0)</f>
        <v>0</v>
      </c>
      <c r="AB118" s="875">
        <f>IF(AA131=0,0,AA118*AB110*1000/AA131)</f>
        <v>0</v>
      </c>
      <c r="AC118" s="872">
        <f>IF(ISNUMBER(T118),T118*AB110/AA131,0)</f>
        <v>0</v>
      </c>
      <c r="AD118" s="846"/>
      <c r="AE118" s="833"/>
      <c r="AF118" s="833"/>
      <c r="AG118" s="833"/>
      <c r="AH118" s="833"/>
      <c r="AI118" s="874">
        <f>IF(OR(ISTEXT(T118),AA131=0),0,T118*AN103)</f>
        <v>0</v>
      </c>
      <c r="AJ118" s="833"/>
      <c r="AK118" s="742">
        <f t="shared" si="25"/>
        <v>0</v>
      </c>
      <c r="AL118" s="833"/>
      <c r="AM118" s="826">
        <f>IF(AA118=0,0,AA118*AN103)</f>
        <v>0</v>
      </c>
      <c r="AN118" s="856">
        <f t="shared" si="26"/>
        <v>0</v>
      </c>
      <c r="AO118" s="4890"/>
      <c r="AP118" s="715"/>
      <c r="AS118"/>
      <c r="AT118" s="715"/>
      <c r="AU118" s="870" t="str">
        <f t="shared" si="18"/>
        <v>►</v>
      </c>
      <c r="BA118" s="2"/>
      <c r="BB118" s="2"/>
      <c r="BC118" s="2"/>
      <c r="BD118" s="4912"/>
      <c r="BE118" s="4912"/>
      <c r="BF118" s="4912"/>
      <c r="BG118" s="4912"/>
      <c r="BH118" s="4912"/>
      <c r="BI118" s="4912"/>
      <c r="BJ118" s="4912"/>
      <c r="BL118" s="6">
        <v>1</v>
      </c>
    </row>
    <row r="119" spans="1:64" s="73" customFormat="1" ht="18.75" customHeight="1">
      <c r="A119" s="3562" t="s">
        <v>1</v>
      </c>
      <c r="B119" s="3573" t="str">
        <f t="shared" si="24"/>
        <v>►</v>
      </c>
      <c r="C119" s="3571">
        <f>IF(H119=C101,1,LEN(H119))</f>
        <v>0</v>
      </c>
      <c r="D119" s="1021"/>
      <c r="E119" s="1022"/>
      <c r="F119" s="1022"/>
      <c r="G119" s="1022"/>
      <c r="H119" s="1023"/>
      <c r="I119" s="1023"/>
      <c r="J119" s="1024"/>
      <c r="K119" s="1025"/>
      <c r="L119" s="744"/>
      <c r="M119" s="1025"/>
      <c r="N119" s="1091"/>
      <c r="O119" s="39"/>
      <c r="P119" s="1021"/>
      <c r="Q119" s="1022"/>
      <c r="R119" s="1022"/>
      <c r="S119" s="1022"/>
      <c r="T119" s="1023"/>
      <c r="U119" s="1023"/>
      <c r="V119" s="1024"/>
      <c r="W119" s="1025"/>
      <c r="X119" s="744"/>
      <c r="Y119" s="1025"/>
      <c r="Z119" s="1091"/>
      <c r="AA119" s="1307">
        <f>IFERROR(INDEX(AR13:AR82,MATCH(X119,AQ13:AQ82,0)) * W119 * IF(ISBLANK(T119), 1, T119), 0)</f>
        <v>0</v>
      </c>
      <c r="AB119" s="875">
        <f>IF(AA131=0,0,AA119*AB110*1000/AA131)</f>
        <v>0</v>
      </c>
      <c r="AC119" s="872">
        <f>IF(ISNUMBER(T119),T119*AB110/AA131,0)</f>
        <v>0</v>
      </c>
      <c r="AD119" s="3893"/>
      <c r="AE119" s="3894"/>
      <c r="AF119" s="3894"/>
      <c r="AG119" s="3894"/>
      <c r="AH119" s="3894"/>
      <c r="AI119" s="3895">
        <f>IF(OR(ISTEXT(T119),AA131=0),0,T119*AN103)</f>
        <v>0</v>
      </c>
      <c r="AJ119" s="3894"/>
      <c r="AK119" s="3896">
        <f t="shared" si="25"/>
        <v>0</v>
      </c>
      <c r="AL119" s="3894"/>
      <c r="AM119" s="3897">
        <f>IF(AA119=0,0,AA119*AN103)</f>
        <v>0</v>
      </c>
      <c r="AN119" s="3898">
        <f t="shared" si="26"/>
        <v>0</v>
      </c>
      <c r="AO119" s="4890"/>
      <c r="AP119" s="715"/>
      <c r="AS119"/>
      <c r="AT119" s="715"/>
      <c r="AU119" s="870" t="str">
        <f t="shared" si="18"/>
        <v>►</v>
      </c>
      <c r="BA119" s="2"/>
      <c r="BB119" s="2"/>
      <c r="BC119" s="2"/>
      <c r="BD119" s="3836" t="s">
        <v>334</v>
      </c>
      <c r="BE119" s="3836"/>
      <c r="BF119" s="3836"/>
      <c r="BG119" s="3836"/>
      <c r="BH119" s="3836"/>
      <c r="BI119" s="3836"/>
      <c r="BJ119" s="3836"/>
      <c r="BL119" s="6">
        <v>1</v>
      </c>
    </row>
    <row r="120" spans="1:64" s="73" customFormat="1" ht="18.75" customHeight="1">
      <c r="A120" s="3562" t="s">
        <v>1</v>
      </c>
      <c r="B120" s="3573" t="str">
        <f t="shared" si="24"/>
        <v>►</v>
      </c>
      <c r="C120" s="3571">
        <f>IF(H120=C101,1,LEN(H120))</f>
        <v>0</v>
      </c>
      <c r="D120" s="1021"/>
      <c r="E120" s="1022"/>
      <c r="F120" s="1022"/>
      <c r="G120" s="1022"/>
      <c r="H120" s="1023"/>
      <c r="I120" s="1023"/>
      <c r="J120" s="1024"/>
      <c r="K120" s="1025"/>
      <c r="L120" s="744"/>
      <c r="M120" s="1025"/>
      <c r="N120" s="1091"/>
      <c r="O120" s="39"/>
      <c r="P120" s="1021"/>
      <c r="Q120" s="1022"/>
      <c r="R120" s="1022"/>
      <c r="S120" s="1022"/>
      <c r="T120" s="1023"/>
      <c r="U120" s="1023"/>
      <c r="V120" s="1024"/>
      <c r="W120" s="1025"/>
      <c r="X120" s="744"/>
      <c r="Y120" s="1025"/>
      <c r="Z120" s="1091"/>
      <c r="AA120" s="1307">
        <f>IFERROR(INDEX(AR13:AR82,MATCH(X120,AQ13:AQ82,0)) * W120 * IF(ISBLANK(T120), 1, T120), 0)</f>
        <v>0</v>
      </c>
      <c r="AB120" s="875">
        <f>IF(AA131=0,0,AA120*AB110*1000/AA131)</f>
        <v>0</v>
      </c>
      <c r="AC120" s="872">
        <f>IF(ISNUMBER(T120),T120*AB110/AA131,0)</f>
        <v>0</v>
      </c>
      <c r="AD120" s="846"/>
      <c r="AE120" s="833"/>
      <c r="AF120" s="833"/>
      <c r="AG120" s="833"/>
      <c r="AH120" s="833"/>
      <c r="AI120" s="874">
        <f>IF(OR(ISTEXT(T120),AA131=0),0,T120*AN103)</f>
        <v>0</v>
      </c>
      <c r="AJ120" s="833"/>
      <c r="AK120" s="742">
        <f t="shared" si="25"/>
        <v>0</v>
      </c>
      <c r="AL120" s="833"/>
      <c r="AM120" s="826">
        <f>IF(AA120=0,0,AA120*AN103)</f>
        <v>0</v>
      </c>
      <c r="AN120" s="856">
        <f t="shared" si="26"/>
        <v>0</v>
      </c>
      <c r="AO120" s="4890"/>
      <c r="AP120" s="715"/>
      <c r="AS120"/>
      <c r="AT120" s="715"/>
      <c r="AU120" s="870" t="str">
        <f t="shared" si="18"/>
        <v>►</v>
      </c>
      <c r="BA120" s="2"/>
      <c r="BB120" s="2"/>
      <c r="BC120" s="2"/>
      <c r="BD120" s="1042"/>
      <c r="BE120" s="979"/>
      <c r="BF120" s="979"/>
      <c r="BG120" s="979"/>
      <c r="BH120" s="979"/>
      <c r="BI120" s="979"/>
      <c r="BJ120" s="1372"/>
      <c r="BL120" s="6">
        <v>1</v>
      </c>
    </row>
    <row r="121" spans="1:64" s="73" customFormat="1" ht="18.75" customHeight="1">
      <c r="A121" s="3562" t="s">
        <v>1</v>
      </c>
      <c r="B121" s="3573" t="str">
        <f t="shared" si="24"/>
        <v>►</v>
      </c>
      <c r="C121" s="3571">
        <f>IF(H121=C101,1,LEN(H121))</f>
        <v>0</v>
      </c>
      <c r="D121" s="1021"/>
      <c r="E121" s="1022"/>
      <c r="F121" s="1022"/>
      <c r="G121" s="1022"/>
      <c r="H121" s="1023"/>
      <c r="I121" s="1023"/>
      <c r="J121" s="1024"/>
      <c r="K121" s="1025"/>
      <c r="L121" s="744"/>
      <c r="M121" s="1025"/>
      <c r="N121" s="1091"/>
      <c r="O121" s="39"/>
      <c r="P121" s="1021"/>
      <c r="Q121" s="1022"/>
      <c r="R121" s="1022"/>
      <c r="S121" s="1022"/>
      <c r="T121" s="1023"/>
      <c r="U121" s="1023"/>
      <c r="V121" s="1024"/>
      <c r="W121" s="1025"/>
      <c r="X121" s="744"/>
      <c r="Y121" s="1025"/>
      <c r="Z121" s="1091"/>
      <c r="AA121" s="1307">
        <f>IFERROR(INDEX(AR13:AR82,MATCH(X121,AQ13:AQ82,0)) * W121 * IF(ISBLANK(T121), 1, T121), 0)</f>
        <v>0</v>
      </c>
      <c r="AB121" s="875">
        <f>IF(AA131=0,0,AA121*AB110*1000/AA131)</f>
        <v>0</v>
      </c>
      <c r="AC121" s="872">
        <f>IF(ISNUMBER(T121),T121*AB110/AA131,0)</f>
        <v>0</v>
      </c>
      <c r="AD121" s="3893"/>
      <c r="AE121" s="3894"/>
      <c r="AF121" s="3894"/>
      <c r="AG121" s="3894"/>
      <c r="AH121" s="3894"/>
      <c r="AI121" s="3895">
        <f>IF(OR(ISTEXT(T121),AA131=0),0,T121*AN103)</f>
        <v>0</v>
      </c>
      <c r="AJ121" s="3894"/>
      <c r="AK121" s="3896">
        <f t="shared" si="25"/>
        <v>0</v>
      </c>
      <c r="AL121" s="3894"/>
      <c r="AM121" s="3897">
        <f>IF(AA121=0,0,AA121*AN103)</f>
        <v>0</v>
      </c>
      <c r="AN121" s="3898">
        <f t="shared" si="26"/>
        <v>0</v>
      </c>
      <c r="AO121" s="4890"/>
      <c r="AP121" s="715"/>
      <c r="AS121"/>
      <c r="AT121" s="715"/>
      <c r="AU121" s="870" t="str">
        <f t="shared" si="18"/>
        <v>►</v>
      </c>
      <c r="BA121" s="2"/>
      <c r="BB121" s="2"/>
      <c r="BC121" s="2"/>
      <c r="BD121" s="1400">
        <v>19</v>
      </c>
      <c r="BE121" s="716">
        <v>18</v>
      </c>
      <c r="BF121" s="716">
        <v>25</v>
      </c>
      <c r="BG121" s="716">
        <v>16</v>
      </c>
      <c r="BH121" s="716">
        <v>16</v>
      </c>
      <c r="BI121" s="716">
        <v>11</v>
      </c>
      <c r="BJ121" s="1401">
        <v>11</v>
      </c>
      <c r="BL121" s="6">
        <v>1</v>
      </c>
    </row>
    <row r="122" spans="1:64" s="73" customFormat="1" ht="18.75" customHeight="1" thickBot="1">
      <c r="A122" s="3562" t="s">
        <v>1</v>
      </c>
      <c r="B122" s="3573" t="str">
        <f t="shared" si="24"/>
        <v>►</v>
      </c>
      <c r="C122" s="3571">
        <f>IF(H122=C101,1,LEN(H122))</f>
        <v>0</v>
      </c>
      <c r="D122" s="1021"/>
      <c r="E122" s="1022"/>
      <c r="F122" s="1022"/>
      <c r="G122" s="1022"/>
      <c r="H122" s="1023"/>
      <c r="I122" s="1023"/>
      <c r="J122" s="1024"/>
      <c r="K122" s="1025"/>
      <c r="L122" s="744"/>
      <c r="M122" s="1025"/>
      <c r="N122" s="1091"/>
      <c r="O122" s="39"/>
      <c r="P122" s="1021"/>
      <c r="Q122" s="1022"/>
      <c r="R122" s="1022"/>
      <c r="S122" s="1022"/>
      <c r="T122" s="1023"/>
      <c r="U122" s="1023"/>
      <c r="V122" s="1024"/>
      <c r="W122" s="1025"/>
      <c r="X122" s="744"/>
      <c r="Y122" s="1025"/>
      <c r="Z122" s="1091"/>
      <c r="AA122" s="1307">
        <f>IFERROR(INDEX(AR13:AR82,MATCH(X122,AQ13:AQ82,0)) * W122 * IF(ISBLANK(T122), 1, T122), 0)</f>
        <v>0</v>
      </c>
      <c r="AB122" s="875">
        <f>IF(AA131=0,0,AA122*AB110*1000/AA131)</f>
        <v>0</v>
      </c>
      <c r="AC122" s="872">
        <f>IF(ISNUMBER(T122),T122*AB110/AA131,0)</f>
        <v>0</v>
      </c>
      <c r="AD122" s="846"/>
      <c r="AE122" s="833"/>
      <c r="AF122" s="833"/>
      <c r="AG122" s="833"/>
      <c r="AH122" s="833"/>
      <c r="AI122" s="874">
        <f>IF(OR(ISTEXT(T122),AA131=0),0,T122*AN103)</f>
        <v>0</v>
      </c>
      <c r="AJ122" s="833"/>
      <c r="AK122" s="742">
        <f t="shared" si="25"/>
        <v>0</v>
      </c>
      <c r="AL122" s="833"/>
      <c r="AM122" s="826">
        <f>IF(AA122=0,0,AA122*AN103)</f>
        <v>0</v>
      </c>
      <c r="AN122" s="856">
        <f t="shared" si="26"/>
        <v>0</v>
      </c>
      <c r="AO122" s="4890"/>
      <c r="AP122" s="715"/>
      <c r="AS122"/>
      <c r="AT122" s="715"/>
      <c r="AU122" s="870" t="str">
        <f t="shared" si="18"/>
        <v>►</v>
      </c>
      <c r="BA122" s="2"/>
      <c r="BB122" s="2"/>
      <c r="BC122" s="2"/>
      <c r="BD122" s="1402">
        <f ca="1">CELL("largeur",BD122)</f>
        <v>19</v>
      </c>
      <c r="BE122" s="987">
        <f t="shared" ref="BE122:BJ122" ca="1" si="27">CELL("largeur",BE122)</f>
        <v>18</v>
      </c>
      <c r="BF122" s="987">
        <f t="shared" ca="1" si="27"/>
        <v>10</v>
      </c>
      <c r="BG122" s="987">
        <f t="shared" ca="1" si="27"/>
        <v>16</v>
      </c>
      <c r="BH122" s="987">
        <f t="shared" ca="1" si="27"/>
        <v>16</v>
      </c>
      <c r="BI122" s="987">
        <f t="shared" ca="1" si="27"/>
        <v>11</v>
      </c>
      <c r="BJ122" s="1403">
        <f t="shared" ca="1" si="27"/>
        <v>40</v>
      </c>
      <c r="BL122" s="6">
        <v>1</v>
      </c>
    </row>
    <row r="123" spans="1:64" s="73" customFormat="1" ht="18.75" customHeight="1">
      <c r="A123" s="3562" t="s">
        <v>1</v>
      </c>
      <c r="B123" s="3573" t="str">
        <f t="shared" si="24"/>
        <v>►</v>
      </c>
      <c r="C123" s="3571">
        <f>IF(H123=C101,1,LEN(H123))</f>
        <v>0</v>
      </c>
      <c r="D123" s="1021"/>
      <c r="E123" s="1022"/>
      <c r="F123" s="1022"/>
      <c r="G123" s="1022"/>
      <c r="H123" s="1023"/>
      <c r="I123" s="1023"/>
      <c r="J123" s="1024"/>
      <c r="K123" s="1025"/>
      <c r="L123" s="744"/>
      <c r="M123" s="1025"/>
      <c r="N123" s="1091"/>
      <c r="O123" s="39"/>
      <c r="P123" s="1021"/>
      <c r="Q123" s="1022"/>
      <c r="R123" s="1022"/>
      <c r="S123" s="1022"/>
      <c r="T123" s="1023"/>
      <c r="U123" s="1023"/>
      <c r="V123" s="1024"/>
      <c r="W123" s="1025"/>
      <c r="X123" s="744"/>
      <c r="Y123" s="1025"/>
      <c r="Z123" s="1091"/>
      <c r="AA123" s="1307">
        <f>IFERROR(INDEX(AR13:AR82,MATCH(X123,AQ13:AQ82,0)) * W123 * IF(ISBLANK(T123), 1, T123), 0)</f>
        <v>0</v>
      </c>
      <c r="AB123" s="875">
        <f>IF(AA131=0,0,AA123*AB110*1000/AA131)</f>
        <v>0</v>
      </c>
      <c r="AC123" s="872">
        <f>IF(ISNUMBER(T123),T123*AB110/AA131,0)</f>
        <v>0</v>
      </c>
      <c r="AD123" s="3893"/>
      <c r="AE123" s="3894"/>
      <c r="AF123" s="3894"/>
      <c r="AG123" s="3894"/>
      <c r="AH123" s="3894"/>
      <c r="AI123" s="3895">
        <f>IF(OR(ISTEXT(T123),AA131=0),0,T123*AN103)</f>
        <v>0</v>
      </c>
      <c r="AJ123" s="3894"/>
      <c r="AK123" s="3896">
        <f t="shared" si="25"/>
        <v>0</v>
      </c>
      <c r="AL123" s="3894"/>
      <c r="AM123" s="3897">
        <f>IF(AA123=0,0,AA123*AN103)</f>
        <v>0</v>
      </c>
      <c r="AN123" s="3898">
        <f t="shared" si="26"/>
        <v>0</v>
      </c>
      <c r="AO123" s="4890"/>
      <c r="AP123" s="715"/>
      <c r="AS123"/>
      <c r="AT123" s="715"/>
      <c r="AU123" s="870" t="str">
        <f t="shared" si="18"/>
        <v>►</v>
      </c>
      <c r="BA123" s="2"/>
      <c r="BB123" s="2"/>
      <c r="BC123" s="2"/>
      <c r="BD123"/>
      <c r="BE123"/>
      <c r="BF123"/>
      <c r="BG123"/>
      <c r="BH123"/>
      <c r="BI123"/>
      <c r="BJ123"/>
      <c r="BL123" s="6">
        <v>1</v>
      </c>
    </row>
    <row r="124" spans="1:64" s="73" customFormat="1" ht="18.75" customHeight="1">
      <c r="A124" s="3562" t="s">
        <v>1</v>
      </c>
      <c r="B124" s="3573" t="str">
        <f t="shared" si="24"/>
        <v>►</v>
      </c>
      <c r="C124" s="3571">
        <f>IF(H124=C101,1,LEN(H124))</f>
        <v>0</v>
      </c>
      <c r="D124" s="1021"/>
      <c r="E124" s="1022"/>
      <c r="F124" s="1022"/>
      <c r="G124" s="1022"/>
      <c r="H124" s="1023"/>
      <c r="I124" s="1023"/>
      <c r="J124" s="1024"/>
      <c r="K124" s="1025"/>
      <c r="L124" s="744"/>
      <c r="M124" s="1025"/>
      <c r="N124" s="1091"/>
      <c r="O124" s="39"/>
      <c r="P124" s="1021"/>
      <c r="Q124" s="1022"/>
      <c r="R124" s="1022"/>
      <c r="S124" s="1022"/>
      <c r="T124" s="1023"/>
      <c r="U124" s="1023"/>
      <c r="V124" s="1024"/>
      <c r="W124" s="1025"/>
      <c r="X124" s="744"/>
      <c r="Y124" s="1025"/>
      <c r="Z124" s="1091"/>
      <c r="AA124" s="1307">
        <f>IFERROR(INDEX(AR13:AR82,MATCH(X124,AQ13:AQ82,0)) * W124 * IF(ISBLANK(T124), 1, T124), 0)</f>
        <v>0</v>
      </c>
      <c r="AB124" s="875">
        <f>IF(AA131=0,0,AA124*AB110*1000/AA131)</f>
        <v>0</v>
      </c>
      <c r="AC124" s="872">
        <f>IF(ISNUMBER(T124),T124*AB110/AA131,0)</f>
        <v>0</v>
      </c>
      <c r="AD124" s="846"/>
      <c r="AE124" s="833"/>
      <c r="AF124" s="833"/>
      <c r="AG124" s="833"/>
      <c r="AH124" s="833"/>
      <c r="AI124" s="874">
        <f>IF(OR(ISTEXT(T124),AA131=0),0,T124*AN103)</f>
        <v>0</v>
      </c>
      <c r="AJ124" s="833"/>
      <c r="AK124" s="742">
        <f t="shared" si="25"/>
        <v>0</v>
      </c>
      <c r="AL124" s="833"/>
      <c r="AM124" s="826">
        <f>IF(AA124=0,0,AA124*AN103)</f>
        <v>0</v>
      </c>
      <c r="AN124" s="856">
        <f t="shared" si="26"/>
        <v>0</v>
      </c>
      <c r="AO124" s="4890"/>
      <c r="AP124" s="715"/>
      <c r="AS124"/>
      <c r="AT124" s="715"/>
      <c r="AU124" s="870" t="str">
        <f t="shared" si="18"/>
        <v>►</v>
      </c>
      <c r="BA124" s="2"/>
      <c r="BB124" s="2"/>
      <c r="BC124" s="2"/>
      <c r="BD124"/>
      <c r="BE124"/>
      <c r="BF124"/>
      <c r="BG124"/>
      <c r="BH124"/>
      <c r="BI124"/>
      <c r="BJ124"/>
      <c r="BL124" s="6">
        <v>1</v>
      </c>
    </row>
    <row r="125" spans="1:64" s="73" customFormat="1" ht="18.75" customHeight="1">
      <c r="A125" s="3562" t="s">
        <v>1</v>
      </c>
      <c r="B125" s="3573" t="str">
        <f t="shared" si="24"/>
        <v>►</v>
      </c>
      <c r="C125" s="3571">
        <f>IF(H125=C101,1,LEN(H125))</f>
        <v>0</v>
      </c>
      <c r="D125" s="1021"/>
      <c r="E125" s="1022"/>
      <c r="F125" s="1022"/>
      <c r="G125" s="1022"/>
      <c r="H125" s="1023"/>
      <c r="I125" s="1023"/>
      <c r="J125" s="1024"/>
      <c r="K125" s="1025"/>
      <c r="L125" s="744"/>
      <c r="M125" s="1025"/>
      <c r="N125" s="1091"/>
      <c r="O125" s="39"/>
      <c r="P125" s="1021"/>
      <c r="Q125" s="1022"/>
      <c r="R125" s="1022"/>
      <c r="S125" s="1022"/>
      <c r="T125" s="1023"/>
      <c r="U125" s="1023"/>
      <c r="V125" s="1024"/>
      <c r="W125" s="1025"/>
      <c r="X125" s="744"/>
      <c r="Y125" s="1025"/>
      <c r="Z125" s="1091"/>
      <c r="AA125" s="1307">
        <f>IFERROR(INDEX(AR13:AR82,MATCH(X125,AQ13:AQ82,0)) * W125 * IF(ISBLANK(T125), 1, T125), 0)</f>
        <v>0</v>
      </c>
      <c r="AB125" s="875">
        <f>IF(AA131=0,0,AA125*AB110*1000/AA131)</f>
        <v>0</v>
      </c>
      <c r="AC125" s="872">
        <f>IF(ISNUMBER(T125),T125*AB110/AA131,0)</f>
        <v>0</v>
      </c>
      <c r="AD125" s="3893"/>
      <c r="AE125" s="3894"/>
      <c r="AF125" s="3894"/>
      <c r="AG125" s="3894"/>
      <c r="AH125" s="3894"/>
      <c r="AI125" s="3895">
        <f>IF(OR(ISTEXT(T125),AA131=0),0,T125*AN103)</f>
        <v>0</v>
      </c>
      <c r="AJ125" s="3894"/>
      <c r="AK125" s="3896">
        <f t="shared" si="25"/>
        <v>0</v>
      </c>
      <c r="AL125" s="3894"/>
      <c r="AM125" s="3897">
        <f>IF(AA125=0,0,AA125*AN103)</f>
        <v>0</v>
      </c>
      <c r="AN125" s="3898">
        <f t="shared" si="26"/>
        <v>0</v>
      </c>
      <c r="AO125" s="4890"/>
      <c r="AP125" s="715"/>
      <c r="AQ125"/>
      <c r="AR125"/>
      <c r="AS125"/>
      <c r="AT125" s="715"/>
      <c r="AU125" s="870" t="str">
        <f t="shared" si="18"/>
        <v>►</v>
      </c>
      <c r="BA125" s="2"/>
      <c r="BB125" s="2"/>
      <c r="BC125" s="2"/>
      <c r="BD125"/>
      <c r="BE125"/>
      <c r="BF125"/>
      <c r="BG125"/>
      <c r="BH125"/>
      <c r="BI125"/>
      <c r="BJ125"/>
      <c r="BL125" s="6">
        <v>1</v>
      </c>
    </row>
    <row r="126" spans="1:64" s="73" customFormat="1" ht="18.75" customHeight="1">
      <c r="A126" s="3562" t="s">
        <v>1</v>
      </c>
      <c r="B126" s="3573" t="str">
        <f t="shared" si="24"/>
        <v>►</v>
      </c>
      <c r="C126" s="3571">
        <f>IF(H126=C101,1,LEN(H126))</f>
        <v>0</v>
      </c>
      <c r="D126" s="1021"/>
      <c r="E126" s="1022"/>
      <c r="F126" s="1022"/>
      <c r="G126" s="1022"/>
      <c r="H126" s="1023"/>
      <c r="I126" s="1023"/>
      <c r="J126" s="1024"/>
      <c r="K126" s="1025"/>
      <c r="L126" s="744"/>
      <c r="M126" s="1025"/>
      <c r="N126" s="1091"/>
      <c r="O126" s="39"/>
      <c r="P126" s="1021"/>
      <c r="Q126" s="1022"/>
      <c r="R126" s="1022"/>
      <c r="S126" s="1022"/>
      <c r="T126" s="1023"/>
      <c r="U126" s="1023"/>
      <c r="V126" s="1024"/>
      <c r="W126" s="1025"/>
      <c r="X126" s="744"/>
      <c r="Y126" s="1025"/>
      <c r="Z126" s="1091"/>
      <c r="AA126" s="1307">
        <f>IFERROR(INDEX(AR13:AR82,MATCH(X126,AQ13:AQ82,0)) * W126 * IF(ISBLANK(T126), 1, T126), 0)</f>
        <v>0</v>
      </c>
      <c r="AB126" s="875">
        <f>IF(AA131=0,0,AA126*AB110*1000/AA131)</f>
        <v>0</v>
      </c>
      <c r="AC126" s="872">
        <f>IF(ISNUMBER(T126),T126*AB110/AA131,0)</f>
        <v>0</v>
      </c>
      <c r="AD126" s="846"/>
      <c r="AE126" s="833"/>
      <c r="AF126" s="833"/>
      <c r="AG126" s="833"/>
      <c r="AH126" s="833"/>
      <c r="AI126" s="874">
        <f>IF(OR(ISTEXT(T126),AA131=0),0,T126*AN103)</f>
        <v>0</v>
      </c>
      <c r="AJ126" s="833"/>
      <c r="AK126" s="742">
        <f t="shared" si="25"/>
        <v>0</v>
      </c>
      <c r="AL126" s="833"/>
      <c r="AM126" s="826">
        <f>IF(AA126=0,0,AA126*AN103)</f>
        <v>0</v>
      </c>
      <c r="AN126" s="856">
        <f t="shared" si="26"/>
        <v>0</v>
      </c>
      <c r="AO126" s="4890"/>
      <c r="AP126" s="715"/>
      <c r="AQ126"/>
      <c r="AR126"/>
      <c r="AS126"/>
      <c r="AT126" s="715"/>
      <c r="AU126" s="870" t="str">
        <f t="shared" si="18"/>
        <v>►</v>
      </c>
      <c r="BA126" s="2"/>
      <c r="BB126" s="2"/>
      <c r="BC126" s="2"/>
      <c r="BD126"/>
      <c r="BE126"/>
      <c r="BF126"/>
      <c r="BG126"/>
      <c r="BH126"/>
      <c r="BI126"/>
      <c r="BJ126"/>
      <c r="BL126" s="6">
        <v>1</v>
      </c>
    </row>
    <row r="127" spans="1:64" s="73" customFormat="1" ht="18.75" customHeight="1">
      <c r="A127" s="3562" t="s">
        <v>1</v>
      </c>
      <c r="B127" s="3573" t="str">
        <f t="shared" si="24"/>
        <v>►</v>
      </c>
      <c r="C127" s="3571">
        <f>IF(H127=C101,1,LEN(H127))</f>
        <v>0</v>
      </c>
      <c r="D127" s="1021"/>
      <c r="E127" s="1022"/>
      <c r="F127" s="1022"/>
      <c r="G127" s="1022"/>
      <c r="H127" s="1023"/>
      <c r="I127" s="1023"/>
      <c r="J127" s="1024"/>
      <c r="K127" s="1025"/>
      <c r="L127" s="744"/>
      <c r="M127" s="1025"/>
      <c r="N127" s="1091"/>
      <c r="O127" s="39"/>
      <c r="P127" s="1021"/>
      <c r="Q127" s="1022"/>
      <c r="R127" s="1022"/>
      <c r="S127" s="1022"/>
      <c r="T127" s="1023"/>
      <c r="U127" s="1023"/>
      <c r="V127" s="1024"/>
      <c r="W127" s="1025"/>
      <c r="X127" s="744"/>
      <c r="Y127" s="1025"/>
      <c r="Z127" s="1091"/>
      <c r="AA127" s="1307">
        <f>IFERROR(INDEX(AR13:AR82,MATCH(X127,AQ13:AQ82,0)) * W127 * IF(ISBLANK(T127), 1, T127), 0)</f>
        <v>0</v>
      </c>
      <c r="AB127" s="875">
        <f>IF(AA131=0,0,AA127*AB110*1000/AA131)</f>
        <v>0</v>
      </c>
      <c r="AC127" s="872">
        <f>IF(ISNUMBER(T127),T127*AB110/AA131,0)</f>
        <v>0</v>
      </c>
      <c r="AD127" s="3893"/>
      <c r="AE127" s="3894"/>
      <c r="AF127" s="3894"/>
      <c r="AG127" s="3894"/>
      <c r="AH127" s="3894"/>
      <c r="AI127" s="3895">
        <f>IF(OR(ISTEXT(T127),AA131=0),0,T127*AN103)</f>
        <v>0</v>
      </c>
      <c r="AJ127" s="3894"/>
      <c r="AK127" s="3896">
        <f t="shared" si="25"/>
        <v>0</v>
      </c>
      <c r="AL127" s="3894"/>
      <c r="AM127" s="3897">
        <f>IF(AA127=0,0,AA127*AN103)</f>
        <v>0</v>
      </c>
      <c r="AN127" s="3898">
        <f t="shared" si="26"/>
        <v>0</v>
      </c>
      <c r="AO127" s="4890"/>
      <c r="AP127" s="715"/>
      <c r="AQ127"/>
      <c r="AR127"/>
      <c r="AS127"/>
      <c r="AT127" s="715"/>
      <c r="AU127" s="870" t="str">
        <f t="shared" si="18"/>
        <v>►</v>
      </c>
      <c r="BA127" s="2"/>
      <c r="BB127" s="2"/>
      <c r="BC127" s="2"/>
      <c r="BL127" s="6">
        <v>1</v>
      </c>
    </row>
    <row r="128" spans="1:64" s="73" customFormat="1" ht="18.75" customHeight="1">
      <c r="A128" s="3562" t="s">
        <v>1</v>
      </c>
      <c r="B128" s="3573" t="str">
        <f t="shared" si="24"/>
        <v>►</v>
      </c>
      <c r="C128" s="3571">
        <f>IF(H128=C101,1,LEN(H128))</f>
        <v>0</v>
      </c>
      <c r="D128" s="1021"/>
      <c r="E128" s="1022"/>
      <c r="F128" s="1022"/>
      <c r="G128" s="1022"/>
      <c r="H128" s="1023"/>
      <c r="I128" s="1023"/>
      <c r="J128" s="1024"/>
      <c r="K128" s="1025"/>
      <c r="L128" s="744"/>
      <c r="M128" s="1025"/>
      <c r="N128" s="1091"/>
      <c r="O128" s="39"/>
      <c r="P128" s="1021"/>
      <c r="Q128" s="1022"/>
      <c r="R128" s="1022"/>
      <c r="S128" s="1022"/>
      <c r="T128" s="1023"/>
      <c r="U128" s="1023"/>
      <c r="V128" s="1024"/>
      <c r="W128" s="1025"/>
      <c r="X128" s="744"/>
      <c r="Y128" s="1025"/>
      <c r="Z128" s="1091"/>
      <c r="AA128" s="1307">
        <f>IFERROR(INDEX(AR13:AR82,MATCH(X128,AQ13:AQ82,0)) * W128 * IF(ISBLANK(T128), 1, T128), 0)</f>
        <v>0</v>
      </c>
      <c r="AB128" s="875">
        <f>IF(AA131=0,0,AA128*AB110*1000/AA131)</f>
        <v>0</v>
      </c>
      <c r="AC128" s="872">
        <f>IF(ISNUMBER(T128),T128*AB110/AA131,0)</f>
        <v>0</v>
      </c>
      <c r="AD128" s="846"/>
      <c r="AE128" s="833"/>
      <c r="AF128" s="833"/>
      <c r="AG128" s="833"/>
      <c r="AH128" s="833"/>
      <c r="AI128" s="874">
        <f>IF(OR(ISTEXT(T128),AA131=0),0,T128*AN103)</f>
        <v>0</v>
      </c>
      <c r="AJ128" s="833"/>
      <c r="AK128" s="742">
        <f t="shared" si="25"/>
        <v>0</v>
      </c>
      <c r="AL128" s="833"/>
      <c r="AM128" s="826">
        <f>IF(AA128=0,0,AA128*AN103)</f>
        <v>0</v>
      </c>
      <c r="AN128" s="856">
        <f t="shared" si="26"/>
        <v>0</v>
      </c>
      <c r="AO128" s="4890"/>
      <c r="AP128" s="715"/>
      <c r="AQ128"/>
      <c r="AR128"/>
      <c r="AS128"/>
      <c r="AT128" s="715"/>
      <c r="AU128" s="870" t="str">
        <f t="shared" si="18"/>
        <v>►</v>
      </c>
      <c r="BA128" s="2"/>
      <c r="BB128" s="2"/>
      <c r="BC128" s="2"/>
      <c r="BL128" s="6">
        <v>1</v>
      </c>
    </row>
    <row r="129" spans="1:64" s="73" customFormat="1" ht="18.75" customHeight="1">
      <c r="A129" s="3562" t="s">
        <v>1</v>
      </c>
      <c r="B129" s="3573" t="str">
        <f t="shared" si="24"/>
        <v>►</v>
      </c>
      <c r="C129" s="3571">
        <f>IF(H129=C101,1,LEN(H129))</f>
        <v>0</v>
      </c>
      <c r="D129" s="1021"/>
      <c r="E129" s="1022"/>
      <c r="F129" s="1022"/>
      <c r="G129" s="1022"/>
      <c r="H129" s="1023"/>
      <c r="I129" s="1023"/>
      <c r="J129" s="1024"/>
      <c r="K129" s="1025"/>
      <c r="L129" s="744"/>
      <c r="M129" s="1025"/>
      <c r="N129" s="1091"/>
      <c r="O129" s="39"/>
      <c r="P129" s="1021"/>
      <c r="Q129" s="1022"/>
      <c r="R129" s="1022"/>
      <c r="S129" s="1022"/>
      <c r="T129" s="1023"/>
      <c r="U129" s="1023"/>
      <c r="V129" s="1024"/>
      <c r="W129" s="1025"/>
      <c r="X129" s="744"/>
      <c r="Y129" s="1025"/>
      <c r="Z129" s="1091"/>
      <c r="AA129" s="1307">
        <f>IFERROR(INDEX(AR13:AR82,MATCH(X129,AQ13:AQ82,0)) * W129 * IF(ISBLANK(T129), 1, T129), 0)</f>
        <v>0</v>
      </c>
      <c r="AB129" s="875">
        <f>IF(AA131=0,0,AA129*AB110*1000/AA131)</f>
        <v>0</v>
      </c>
      <c r="AC129" s="872">
        <f>IF(ISNUMBER(T129),T129*AB110/AA131,0)</f>
        <v>0</v>
      </c>
      <c r="AD129" s="3893"/>
      <c r="AE129" s="3894"/>
      <c r="AF129" s="3894"/>
      <c r="AG129" s="3894"/>
      <c r="AH129" s="3894"/>
      <c r="AI129" s="3895">
        <f>IF(OR(ISTEXT(T129),AA131=0),0,T129*AN103)</f>
        <v>0</v>
      </c>
      <c r="AJ129" s="3894"/>
      <c r="AK129" s="3896">
        <f t="shared" si="25"/>
        <v>0</v>
      </c>
      <c r="AL129" s="3894"/>
      <c r="AM129" s="3897">
        <f>IF(AA129=0,0,AA129*AN103)</f>
        <v>0</v>
      </c>
      <c r="AN129" s="3898">
        <f t="shared" si="26"/>
        <v>0</v>
      </c>
      <c r="AO129" s="4890"/>
      <c r="AP129" s="715"/>
      <c r="AQ129"/>
      <c r="AR129"/>
      <c r="AS129"/>
      <c r="AT129" s="715"/>
      <c r="AU129" s="870" t="str">
        <f t="shared" si="18"/>
        <v>►</v>
      </c>
      <c r="BA129" s="2"/>
      <c r="BB129" s="2"/>
      <c r="BC129" s="2"/>
      <c r="BL129" s="6">
        <v>1</v>
      </c>
    </row>
    <row r="130" spans="1:64" s="73" customFormat="1" ht="18.75" customHeight="1">
      <c r="A130" s="3562" t="s">
        <v>1</v>
      </c>
      <c r="B130" s="3573" t="str">
        <f t="shared" si="24"/>
        <v>►</v>
      </c>
      <c r="C130" s="3571">
        <f>IF(H130=C101,1,LEN(H130))</f>
        <v>0</v>
      </c>
      <c r="D130" s="1021"/>
      <c r="E130" s="1022"/>
      <c r="F130" s="1022"/>
      <c r="G130" s="1022"/>
      <c r="H130" s="1023"/>
      <c r="I130" s="1023"/>
      <c r="J130" s="1024"/>
      <c r="K130" s="1025"/>
      <c r="L130" s="744"/>
      <c r="M130" s="1025"/>
      <c r="N130" s="1091"/>
      <c r="O130" s="39"/>
      <c r="P130" s="1021"/>
      <c r="Q130" s="1022"/>
      <c r="R130" s="1022"/>
      <c r="S130" s="1022"/>
      <c r="T130" s="1023"/>
      <c r="U130" s="1023"/>
      <c r="V130" s="1024"/>
      <c r="W130" s="1025"/>
      <c r="X130" s="744"/>
      <c r="Y130" s="1025"/>
      <c r="Z130" s="1091"/>
      <c r="AA130" s="1307">
        <f>IFERROR(INDEX(AR13:AR82,MATCH(X130,AQ13:AQ82,0)) * W130 * IF(ISBLANK(T130), 1, T130), 0)</f>
        <v>0</v>
      </c>
      <c r="AB130" s="875">
        <f>IF(AA131=0,0,AA130*AB110*1000/AA131)</f>
        <v>0</v>
      </c>
      <c r="AC130" s="872">
        <f>IF(ISNUMBER(T130),T130*AB110/AA131,0)</f>
        <v>0</v>
      </c>
      <c r="AD130" s="846"/>
      <c r="AE130" s="833"/>
      <c r="AF130" s="833"/>
      <c r="AG130" s="833"/>
      <c r="AH130" s="833"/>
      <c r="AI130" s="874">
        <f>IF(OR(ISTEXT(T130),AA131=0),0,T130*AN103)</f>
        <v>0</v>
      </c>
      <c r="AJ130" s="833"/>
      <c r="AK130" s="742">
        <f t="shared" si="25"/>
        <v>0</v>
      </c>
      <c r="AL130" s="833"/>
      <c r="AM130" s="826">
        <f>IF(AA130=0,0,AA130*AN103)</f>
        <v>0</v>
      </c>
      <c r="AN130" s="856">
        <f t="shared" si="26"/>
        <v>0</v>
      </c>
      <c r="AO130" s="4890"/>
      <c r="AP130" s="715"/>
      <c r="AQ130"/>
      <c r="AR130"/>
      <c r="AS130"/>
      <c r="AT130" s="715"/>
      <c r="AU130" s="870" t="str">
        <f t="shared" si="18"/>
        <v>►</v>
      </c>
      <c r="BA130" s="2"/>
      <c r="BB130" s="2"/>
      <c r="BC130" s="2"/>
      <c r="BD130"/>
      <c r="BE130"/>
      <c r="BF130"/>
      <c r="BG130"/>
      <c r="BH130"/>
      <c r="BI130"/>
      <c r="BJ130"/>
      <c r="BL130" s="6">
        <v>1</v>
      </c>
    </row>
    <row r="131" spans="1:64" s="73" customFormat="1" ht="18.75" customHeight="1" thickBot="1">
      <c r="A131" s="3562" t="s">
        <v>1</v>
      </c>
      <c r="B131" s="3573" t="str">
        <f t="shared" si="24"/>
        <v>A</v>
      </c>
      <c r="C131" s="3567"/>
      <c r="D131" s="1146" t="s">
        <v>7</v>
      </c>
      <c r="E131" s="3558"/>
      <c r="F131" s="3558"/>
      <c r="G131" s="3558"/>
      <c r="H131" s="3559"/>
      <c r="I131" s="3560"/>
      <c r="J131" s="1149"/>
      <c r="K131" s="1149"/>
      <c r="L131" s="1149"/>
      <c r="M131" s="1149"/>
      <c r="N131" s="3561" t="s">
        <v>898</v>
      </c>
      <c r="O131" s="39"/>
      <c r="P131" s="3891" t="s">
        <v>6</v>
      </c>
      <c r="Q131" s="3886"/>
      <c r="R131" s="3886"/>
      <c r="S131" s="3886"/>
      <c r="T131" s="3887"/>
      <c r="U131" s="3888"/>
      <c r="V131" s="3889"/>
      <c r="W131" s="3889"/>
      <c r="X131" s="3889"/>
      <c r="Y131" s="3889"/>
      <c r="Z131" s="3890"/>
      <c r="AA131" s="3870">
        <f>SUM(AA111:AA130)</f>
        <v>0</v>
      </c>
      <c r="AB131" s="3879">
        <f>SUM(AB111:AB130)/1000</f>
        <v>0</v>
      </c>
      <c r="AC131" s="3880">
        <f>IF(COUNTIF(AQ13:AQ83, U105)=0, IF(AA131=0, 0, "= "&amp;ROUND(AB131/(AA131/T105),0)&amp;" "&amp;U105&amp;" de "&amp;ROUND((AA131/T105)*1000,0)&amp;" g"), "")</f>
        <v>0</v>
      </c>
      <c r="AD131" s="3881"/>
      <c r="AE131" s="3882"/>
      <c r="AF131" s="3878"/>
      <c r="AG131" s="3884"/>
      <c r="AH131" s="3884"/>
      <c r="AI131" s="3884"/>
      <c r="AJ131" s="3885"/>
      <c r="AK131" s="3885"/>
      <c r="AL131" s="3885"/>
      <c r="AM131" s="3883">
        <f>SUM(AM111:AM130)</f>
        <v>0</v>
      </c>
      <c r="AN131" s="3885"/>
      <c r="AO131" s="4890"/>
      <c r="AP131" s="715"/>
      <c r="AQ131"/>
      <c r="AR131"/>
      <c r="AS131"/>
      <c r="AT131" s="715"/>
      <c r="AU131" s="870" t="str">
        <f t="shared" si="18"/>
        <v>A</v>
      </c>
      <c r="BA131" s="2"/>
      <c r="BB131" s="2"/>
      <c r="BC131" s="2"/>
      <c r="BD131"/>
      <c r="BE131"/>
      <c r="BF131"/>
      <c r="BG131"/>
      <c r="BH131"/>
      <c r="BI131"/>
      <c r="BJ131"/>
      <c r="BL131" s="6">
        <v>1</v>
      </c>
    </row>
    <row r="132" spans="1:64" s="73" customFormat="1" ht="18.75" customHeight="1" thickBot="1">
      <c r="A132" s="3562" t="s">
        <v>1</v>
      </c>
      <c r="B132" s="3573" t="str">
        <f t="shared" si="24"/>
        <v>►</v>
      </c>
      <c r="D132" s="222"/>
      <c r="E132" s="222"/>
      <c r="F132" s="222"/>
      <c r="G132" s="222"/>
      <c r="H132" s="222"/>
      <c r="I132" s="222"/>
      <c r="J132" s="222"/>
      <c r="K132" s="222"/>
      <c r="L132" s="222"/>
      <c r="M132" s="222"/>
      <c r="N132" s="222"/>
      <c r="O132" s="39"/>
      <c r="P132" s="891" t="s">
        <v>7</v>
      </c>
      <c r="Q132" s="891"/>
      <c r="R132" s="891"/>
      <c r="S132" s="891"/>
      <c r="T132" s="892"/>
      <c r="U132" s="892"/>
      <c r="V132" s="892"/>
      <c r="W132" s="892"/>
      <c r="X132" s="892"/>
      <c r="Y132" s="892"/>
      <c r="Z132" s="892"/>
      <c r="AA132" s="892"/>
      <c r="AB132" s="892"/>
      <c r="AC132" s="892"/>
      <c r="AD132" s="892"/>
      <c r="AE132" s="892"/>
      <c r="AF132" s="892"/>
      <c r="AG132" s="892"/>
      <c r="AH132" s="892"/>
      <c r="AI132" s="892"/>
      <c r="AJ132" s="892"/>
      <c r="AK132" s="892"/>
      <c r="AL132" s="563"/>
      <c r="AM132" s="918"/>
      <c r="AN132" s="918"/>
      <c r="AO132" s="4890"/>
      <c r="AP132" s="715"/>
      <c r="AQ132"/>
      <c r="AR132"/>
      <c r="AS132"/>
      <c r="AT132" s="715"/>
      <c r="AU132" s="870" t="str">
        <f t="shared" si="18"/>
        <v>►</v>
      </c>
      <c r="BA132" s="2"/>
      <c r="BB132" s="2"/>
      <c r="BC132" s="2"/>
      <c r="BD132"/>
      <c r="BE132"/>
      <c r="BF132"/>
      <c r="BG132"/>
      <c r="BH132"/>
      <c r="BI132"/>
      <c r="BJ132"/>
      <c r="BL132" s="6">
        <v>1</v>
      </c>
    </row>
    <row r="133" spans="1:64" s="73" customFormat="1" ht="18.75" customHeight="1">
      <c r="A133" s="3562" t="s">
        <v>1</v>
      </c>
      <c r="B133" s="3573" t="str">
        <f t="shared" si="24"/>
        <v>►</v>
      </c>
      <c r="C133" s="1378" t="s">
        <v>7</v>
      </c>
      <c r="D133" s="49"/>
      <c r="E133" s="1116"/>
      <c r="F133" s="1117"/>
      <c r="G133" s="1117"/>
      <c r="H133" s="762"/>
      <c r="I133" s="1118"/>
      <c r="J133" s="3858"/>
      <c r="K133" s="3858"/>
      <c r="L133" s="3843"/>
      <c r="M133" s="3843"/>
      <c r="N133" s="3844"/>
      <c r="O133" s="39"/>
      <c r="P133" s="49"/>
      <c r="Q133" s="1116"/>
      <c r="R133" s="1117"/>
      <c r="S133" s="1117"/>
      <c r="T133" s="762"/>
      <c r="U133" s="1118"/>
      <c r="V133" s="4870"/>
      <c r="W133" s="4870" t="s">
        <v>2461</v>
      </c>
      <c r="X133" s="4802"/>
      <c r="Y133" s="4802"/>
      <c r="Z133" s="4803"/>
      <c r="AA133" s="1078">
        <f>IFERROR(INDEX(T130:AD130,MATCH(X133,T129:AD129,0)) * W133 * IF(ISBLANK(T133), 1, T133), 0)</f>
        <v>0</v>
      </c>
      <c r="AB133" s="4872">
        <f>X133</f>
        <v>0</v>
      </c>
      <c r="AC133" s="4873"/>
      <c r="AD133" s="4873"/>
      <c r="AE133" s="4873"/>
      <c r="AF133" s="4873"/>
      <c r="AG133" s="4873"/>
      <c r="AH133" s="4873"/>
      <c r="AI133" s="4873"/>
      <c r="AJ133" s="4873"/>
      <c r="AK133" s="4873"/>
      <c r="AL133" s="4873"/>
      <c r="AM133" s="4873"/>
      <c r="AN133" s="4876">
        <f>IF(ISBLANK(AK25),AI25,AK25)</f>
        <v>0</v>
      </c>
      <c r="AO133" s="4890"/>
      <c r="AP133" s="715"/>
      <c r="AQ133"/>
      <c r="AR133"/>
      <c r="AS133"/>
      <c r="AT133" s="715"/>
      <c r="AU133" s="870" t="str">
        <f t="shared" si="18"/>
        <v>►</v>
      </c>
      <c r="BA133" s="2"/>
      <c r="BB133" s="2"/>
      <c r="BC133" s="2"/>
      <c r="BD133"/>
      <c r="BE133"/>
      <c r="BF133"/>
      <c r="BG133"/>
      <c r="BH133"/>
      <c r="BI133"/>
      <c r="BJ133"/>
      <c r="BL133" s="6">
        <v>1</v>
      </c>
    </row>
    <row r="134" spans="1:64" s="73" customFormat="1" ht="18.75" customHeight="1">
      <c r="A134" s="3562" t="s">
        <v>1</v>
      </c>
      <c r="B134" s="3573" t="str">
        <f t="shared" si="24"/>
        <v>►</v>
      </c>
      <c r="C134" s="3567"/>
      <c r="D134" s="24"/>
      <c r="E134" s="1119"/>
      <c r="F134" s="1120"/>
      <c r="G134" s="1120"/>
      <c r="H134" s="763"/>
      <c r="I134" s="1121"/>
      <c r="J134" s="3859"/>
      <c r="K134" s="3859"/>
      <c r="L134" s="3841"/>
      <c r="M134" s="3841"/>
      <c r="N134" s="3842"/>
      <c r="O134" s="39"/>
      <c r="P134" s="24"/>
      <c r="Q134" s="1119"/>
      <c r="R134" s="1120"/>
      <c r="S134" s="1120"/>
      <c r="T134" s="763"/>
      <c r="U134" s="1121"/>
      <c r="V134" s="4871"/>
      <c r="W134" s="4871"/>
      <c r="X134" s="4804"/>
      <c r="Y134" s="4804"/>
      <c r="Z134" s="4805"/>
      <c r="AA134" s="1079">
        <f>IFERROR(INDEX(T130:AD130,MATCH(X134,T129:AD129,0)) * W134 * IF(ISBLANK(T134), 1, T134), 0)</f>
        <v>0</v>
      </c>
      <c r="AB134" s="4874"/>
      <c r="AC134" s="4875"/>
      <c r="AD134" s="4875"/>
      <c r="AE134" s="4875"/>
      <c r="AF134" s="4875"/>
      <c r="AG134" s="4875"/>
      <c r="AH134" s="4875"/>
      <c r="AI134" s="4875"/>
      <c r="AJ134" s="4875"/>
      <c r="AK134" s="4875"/>
      <c r="AL134" s="4875"/>
      <c r="AM134" s="4875"/>
      <c r="AN134" s="4877"/>
      <c r="AO134" s="4890"/>
      <c r="AP134" s="715"/>
      <c r="AQ134"/>
      <c r="AR134"/>
      <c r="AS134"/>
      <c r="AT134" s="715"/>
      <c r="AU134" s="870" t="str">
        <f t="shared" ref="AU134:AU197" si="28">IF(ISBLANK(P134),"►",P134)</f>
        <v>►</v>
      </c>
      <c r="BA134" s="2"/>
      <c r="BB134" s="2"/>
      <c r="BC134" s="2"/>
      <c r="BD134"/>
      <c r="BE134"/>
      <c r="BF134"/>
      <c r="BG134"/>
      <c r="BH134"/>
      <c r="BI134"/>
      <c r="BJ134"/>
      <c r="BL134" s="6">
        <v>1</v>
      </c>
    </row>
    <row r="135" spans="1:64" s="73" customFormat="1" ht="18.75" customHeight="1">
      <c r="A135" s="3562" t="s">
        <v>1</v>
      </c>
      <c r="B135" s="3573" t="str">
        <f t="shared" si="24"/>
        <v>►</v>
      </c>
      <c r="C135" s="3567"/>
      <c r="D135" s="24"/>
      <c r="E135" s="1122"/>
      <c r="F135" s="1122"/>
      <c r="G135" s="1122"/>
      <c r="H135" s="1123"/>
      <c r="I135" s="1124"/>
      <c r="J135" s="1125"/>
      <c r="K135" s="1126"/>
      <c r="L135" s="1080"/>
      <c r="M135" s="603"/>
      <c r="N135" s="1127"/>
      <c r="O135" s="39"/>
      <c r="P135" s="24"/>
      <c r="Q135" s="1122"/>
      <c r="R135" s="1122"/>
      <c r="S135" s="1122"/>
      <c r="T135" s="1123"/>
      <c r="U135" s="1124"/>
      <c r="V135" s="1125"/>
      <c r="W135" s="1126"/>
      <c r="X135" s="1080" t="s">
        <v>121</v>
      </c>
      <c r="Y135" s="603" t="s">
        <v>120</v>
      </c>
      <c r="Z135" s="1127"/>
      <c r="AA135" s="1079">
        <f>IFERROR(INDEX(T130:AD130,MATCH(X135,T129:AD129,0)) * W135 * IF(ISBLANK(T135), 1, T135), 0)</f>
        <v>0</v>
      </c>
      <c r="AB135" s="834"/>
      <c r="AC135" s="834"/>
      <c r="AD135" s="834"/>
      <c r="AE135" s="834"/>
      <c r="AF135" s="834"/>
      <c r="AG135" s="834"/>
      <c r="AH135" s="834"/>
      <c r="AI135" s="835"/>
      <c r="AJ135" s="835"/>
      <c r="AK135" s="835"/>
      <c r="AL135" s="835"/>
      <c r="AM135" s="916" t="s">
        <v>224</v>
      </c>
      <c r="AN135" s="878">
        <f>IF(AA163=0,0,AN133/AA163)</f>
        <v>0</v>
      </c>
      <c r="AO135" s="4890"/>
      <c r="AP135" s="715"/>
      <c r="AQ135"/>
      <c r="AR135"/>
      <c r="AS135"/>
      <c r="AT135" s="715"/>
      <c r="AU135" s="870" t="str">
        <f t="shared" si="28"/>
        <v>►</v>
      </c>
      <c r="BA135" s="2"/>
      <c r="BB135" s="2"/>
      <c r="BC135" s="2"/>
      <c r="BD135"/>
      <c r="BE135"/>
      <c r="BF135"/>
      <c r="BG135"/>
      <c r="BH135"/>
      <c r="BI135"/>
      <c r="BJ135"/>
      <c r="BL135" s="6">
        <v>1</v>
      </c>
    </row>
    <row r="136" spans="1:64" s="73" customFormat="1" ht="18.75" customHeight="1">
      <c r="A136" s="3562" t="s">
        <v>1</v>
      </c>
      <c r="B136" s="3573" t="str">
        <f t="shared" si="24"/>
        <v>►</v>
      </c>
      <c r="C136" s="3567"/>
      <c r="D136" s="24"/>
      <c r="E136" s="554"/>
      <c r="F136" s="554"/>
      <c r="G136" s="775"/>
      <c r="H136" s="46"/>
      <c r="I136" s="592"/>
      <c r="J136" s="592"/>
      <c r="K136" s="592"/>
      <c r="L136" s="768"/>
      <c r="M136" s="1151"/>
      <c r="N136" s="1152"/>
      <c r="O136" s="39"/>
      <c r="P136" s="24"/>
      <c r="Q136" s="554"/>
      <c r="R136" s="554"/>
      <c r="S136" s="775"/>
      <c r="T136" s="46"/>
      <c r="U136" s="592"/>
      <c r="V136" s="592" t="s">
        <v>2462</v>
      </c>
      <c r="W136" s="592"/>
      <c r="X136" s="768"/>
      <c r="Y136" s="1153"/>
      <c r="Z136" s="1154"/>
      <c r="AA136" s="1079">
        <f>IFERROR(INDEX(T130:AD130,MATCH(X136,T129:AD129,0)) * W136 * IF(ISBLANK(T136), 1, T136), 0)</f>
        <v>0</v>
      </c>
      <c r="AB136" s="834"/>
      <c r="AC136" s="834"/>
      <c r="AD136" s="834"/>
      <c r="AE136" s="834"/>
      <c r="AF136" s="834"/>
      <c r="AG136" s="834"/>
      <c r="AH136" s="834"/>
      <c r="AI136" s="808" t="str">
        <f>IF(AK25&gt;0,"avec Poids modifié ❹","avec Poids prévu ③")</f>
        <v>avec Poids prévu ③</v>
      </c>
      <c r="AJ136" s="808"/>
      <c r="AK136" s="808"/>
      <c r="AL136" s="807" t="s">
        <v>2406</v>
      </c>
      <c r="AM136" s="807"/>
      <c r="AN136" s="807"/>
      <c r="AO136" s="4890"/>
      <c r="AP136" s="715"/>
      <c r="AQ136"/>
      <c r="AR136"/>
      <c r="AS136"/>
      <c r="AT136" s="715"/>
      <c r="AU136" s="870" t="str">
        <f t="shared" si="28"/>
        <v>►</v>
      </c>
      <c r="BA136" s="2"/>
      <c r="BB136" s="2"/>
      <c r="BC136" s="2"/>
      <c r="BD136"/>
      <c r="BE136"/>
      <c r="BF136"/>
      <c r="BG136"/>
      <c r="BH136"/>
      <c r="BI136"/>
      <c r="BJ136"/>
      <c r="BL136" s="6">
        <v>1</v>
      </c>
    </row>
    <row r="137" spans="1:64" s="73" customFormat="1" ht="18.75" customHeight="1">
      <c r="A137" s="3562" t="s">
        <v>1</v>
      </c>
      <c r="B137" s="3573" t="str">
        <f t="shared" si="24"/>
        <v>►</v>
      </c>
      <c r="C137" s="3567"/>
      <c r="D137" s="24"/>
      <c r="E137" s="554"/>
      <c r="F137" s="554"/>
      <c r="G137" s="775"/>
      <c r="H137" s="607"/>
      <c r="I137" s="47"/>
      <c r="J137" s="46" t="s">
        <v>6170</v>
      </c>
      <c r="K137" s="46"/>
      <c r="L137" s="48"/>
      <c r="M137" s="1151"/>
      <c r="N137" s="1152"/>
      <c r="O137" s="39"/>
      <c r="P137" s="24"/>
      <c r="Q137" s="554"/>
      <c r="R137" s="554"/>
      <c r="S137" s="775"/>
      <c r="T137" s="607"/>
      <c r="U137" s="47"/>
      <c r="V137" s="46" t="s">
        <v>2460</v>
      </c>
      <c r="W137" s="46"/>
      <c r="X137" s="48"/>
      <c r="Y137" s="1153"/>
      <c r="Z137" s="1154"/>
      <c r="AA137" s="1079">
        <f>IFERROR(INDEX(T130:AD130,MATCH(X137,T129:AD129,0)) * W137 * IF(ISBLANK(T137), 1, T137), 0)</f>
        <v>0</v>
      </c>
      <c r="AB137" s="836"/>
      <c r="AC137" s="837"/>
      <c r="AD137" s="837"/>
      <c r="AE137" s="837"/>
      <c r="AF137" s="837"/>
      <c r="AG137" s="837"/>
      <c r="AH137" s="837"/>
      <c r="AI137" s="4877">
        <f>AN133</f>
        <v>0</v>
      </c>
      <c r="AJ137" s="4877"/>
      <c r="AK137" s="4877"/>
      <c r="AL137" s="4886">
        <f>AM10</f>
        <v>45</v>
      </c>
      <c r="AM137" s="4887" t="str">
        <f>AN10</f>
        <v>assiettes</v>
      </c>
      <c r="AN137" s="4887"/>
      <c r="AO137" s="4890"/>
      <c r="AP137" s="715"/>
      <c r="AQ137"/>
      <c r="AR137"/>
      <c r="AS137"/>
      <c r="AT137" s="715"/>
      <c r="AU137" s="870" t="str">
        <f t="shared" si="28"/>
        <v>►</v>
      </c>
      <c r="BA137" s="2"/>
      <c r="BB137" s="2"/>
      <c r="BC137" s="2"/>
      <c r="BD137"/>
      <c r="BE137"/>
      <c r="BF137"/>
      <c r="BG137"/>
      <c r="BH137"/>
      <c r="BI137"/>
      <c r="BJ137"/>
      <c r="BL137" s="6">
        <v>1</v>
      </c>
    </row>
    <row r="138" spans="1:64" s="73" customFormat="1" ht="18.75" customHeight="1">
      <c r="A138" s="3562" t="s">
        <v>1</v>
      </c>
      <c r="B138" s="3573" t="str">
        <f t="shared" si="24"/>
        <v>►</v>
      </c>
      <c r="C138" s="3567"/>
      <c r="D138" s="24"/>
      <c r="E138" s="554"/>
      <c r="F138" s="554"/>
      <c r="G138" s="775"/>
      <c r="H138" s="1128"/>
      <c r="I138" s="1129"/>
      <c r="J138" s="1129" t="s">
        <v>6171</v>
      </c>
      <c r="K138" s="1129"/>
      <c r="L138" s="1129"/>
      <c r="M138" s="1129"/>
      <c r="N138" s="1130"/>
      <c r="O138" s="39"/>
      <c r="P138" s="24"/>
      <c r="Q138" s="554"/>
      <c r="R138" s="554"/>
      <c r="S138" s="775"/>
      <c r="T138" s="1128"/>
      <c r="U138" s="1129"/>
      <c r="V138" s="1129"/>
      <c r="W138" s="1129"/>
      <c r="X138" s="1129"/>
      <c r="Y138" s="1129"/>
      <c r="Z138" s="1130"/>
      <c r="AA138" s="1079">
        <f>IFERROR(INDEX(T130:AD130,MATCH(X138,T129:AD129,0)) * W138 * IF(ISBLANK(T138), 1, T138), 0)</f>
        <v>0</v>
      </c>
      <c r="AB138" s="838"/>
      <c r="AC138" s="838"/>
      <c r="AD138" s="838"/>
      <c r="AE138" s="838"/>
      <c r="AF138" s="838"/>
      <c r="AG138" s="838"/>
      <c r="AH138" s="838"/>
      <c r="AI138" s="4877"/>
      <c r="AJ138" s="4877"/>
      <c r="AK138" s="4877"/>
      <c r="AL138" s="4886"/>
      <c r="AM138" s="4887"/>
      <c r="AN138" s="4887"/>
      <c r="AO138" s="4890"/>
      <c r="AP138" s="715"/>
      <c r="AQ138"/>
      <c r="AR138"/>
      <c r="AS138"/>
      <c r="AT138" s="715"/>
      <c r="AU138" s="870" t="str">
        <f t="shared" si="28"/>
        <v>►</v>
      </c>
      <c r="BA138" s="2"/>
      <c r="BB138" s="2"/>
      <c r="BC138" s="2"/>
      <c r="BD138"/>
      <c r="BE138"/>
      <c r="BF138"/>
      <c r="BG138"/>
      <c r="BH138"/>
      <c r="BI138"/>
      <c r="BJ138"/>
      <c r="BL138" s="6">
        <v>1</v>
      </c>
    </row>
    <row r="139" spans="1:64" s="73" customFormat="1" ht="18.75" customHeight="1" thickBot="1">
      <c r="A139" s="3562" t="s">
        <v>1</v>
      </c>
      <c r="B139" s="3573" t="str">
        <f t="shared" si="24"/>
        <v>►</v>
      </c>
      <c r="C139" s="3567"/>
      <c r="D139" s="1131"/>
      <c r="E139" s="938"/>
      <c r="F139" s="938"/>
      <c r="G139" s="939"/>
      <c r="H139" s="1132"/>
      <c r="I139" s="1133"/>
      <c r="J139" s="1155"/>
      <c r="K139" s="1155"/>
      <c r="L139" s="1155"/>
      <c r="M139" s="1134"/>
      <c r="N139" s="1135"/>
      <c r="O139" s="39"/>
      <c r="P139" s="1131"/>
      <c r="Q139" s="938"/>
      <c r="R139" s="938"/>
      <c r="S139" s="939"/>
      <c r="T139" s="1132"/>
      <c r="U139" s="1133"/>
      <c r="V139" s="4888"/>
      <c r="W139" s="4888"/>
      <c r="X139" s="4888"/>
      <c r="Y139" s="1134"/>
      <c r="Z139" s="1313"/>
      <c r="AA139" s="1079">
        <f>IFERROR(INDEX(T130:AD130,MATCH(X139,T129:AD129,0)) * W139 * IF(ISBLANK(T139), 1, T139), 0)</f>
        <v>0</v>
      </c>
      <c r="AB139" s="838"/>
      <c r="AC139" s="838"/>
      <c r="AD139" s="838"/>
      <c r="AE139" s="838"/>
      <c r="AF139" s="4883">
        <f>AI25</f>
        <v>0</v>
      </c>
      <c r="AG139" s="4883"/>
      <c r="AH139" s="838"/>
      <c r="AI139" s="838"/>
      <c r="AJ139" s="3551"/>
      <c r="AK139" s="3552" t="str">
        <f>IF(AF139&gt;0," avec Poids prévu ③ " &amp; AL137 &amp; " " &amp; AM137 &amp; " de","")</f>
        <v/>
      </c>
      <c r="AL139" s="3553">
        <f>AF139/AL137*1000</f>
        <v>0</v>
      </c>
      <c r="AM139" s="864"/>
      <c r="AN139" s="807"/>
      <c r="AO139" s="4890"/>
      <c r="AP139" s="715"/>
      <c r="AQ139"/>
      <c r="AR139"/>
      <c r="AS139"/>
      <c r="AT139" s="715"/>
      <c r="AU139" s="870" t="str">
        <f t="shared" si="28"/>
        <v>►</v>
      </c>
      <c r="BA139" s="2"/>
      <c r="BB139" s="2"/>
      <c r="BC139" s="2"/>
      <c r="BD139"/>
      <c r="BE139"/>
      <c r="BF139"/>
      <c r="BG139"/>
      <c r="BH139"/>
      <c r="BI139"/>
      <c r="BJ139"/>
      <c r="BL139" s="6">
        <v>1</v>
      </c>
    </row>
    <row r="140" spans="1:64" s="73" customFormat="1" ht="18.75" customHeight="1" thickTop="1" thickBot="1">
      <c r="A140" s="3562" t="s">
        <v>1</v>
      </c>
      <c r="B140" s="3573" t="str">
        <f t="shared" si="24"/>
        <v>►</v>
      </c>
      <c r="C140" s="4882" t="s">
        <v>2475</v>
      </c>
      <c r="D140" s="1143"/>
      <c r="E140" s="1144"/>
      <c r="F140" s="1144"/>
      <c r="G140" s="1144"/>
      <c r="H140" s="1315"/>
      <c r="I140" s="1316"/>
      <c r="J140" s="1317"/>
      <c r="K140" s="1318"/>
      <c r="L140" s="1318"/>
      <c r="M140" s="1318"/>
      <c r="N140" s="1319"/>
      <c r="O140" s="39"/>
      <c r="P140" s="24"/>
      <c r="Q140" s="554"/>
      <c r="R140" s="554"/>
      <c r="S140" s="554"/>
      <c r="T140" s="1136"/>
      <c r="U140" s="1137"/>
      <c r="V140" s="1137"/>
      <c r="W140" s="1137"/>
      <c r="X140" s="1137"/>
      <c r="Y140" s="1138"/>
      <c r="Z140" s="1139"/>
      <c r="AA140" s="1079">
        <f>IFERROR(INDEX(T130:AD130,MATCH(X140,T129:AD129,0)) * W140 * IF(ISBLANK(T140), 1, T140), 0)</f>
        <v>0</v>
      </c>
      <c r="AB140" s="838"/>
      <c r="AC140" s="838"/>
      <c r="AD140" s="838"/>
      <c r="AE140" s="838"/>
      <c r="AF140" s="4883">
        <f>AK25</f>
        <v>0</v>
      </c>
      <c r="AG140" s="4883"/>
      <c r="AH140" s="3554"/>
      <c r="AI140" s="3555"/>
      <c r="AJ140" s="3554"/>
      <c r="AK140" s="3552" t="str">
        <f>IF(AF140&gt;0," avec poids modifié ❹ " &amp; AL137 &amp; " " &amp; AM137 &amp; " de","")</f>
        <v/>
      </c>
      <c r="AL140" s="3553">
        <f>AF140/AL137*1000</f>
        <v>0</v>
      </c>
      <c r="AM140" s="864"/>
      <c r="AN140" s="865"/>
      <c r="AO140" s="4890"/>
      <c r="AP140" s="715"/>
      <c r="AQ140"/>
      <c r="AR140"/>
      <c r="AS140"/>
      <c r="AT140" s="715"/>
      <c r="AU140" s="870" t="str">
        <f t="shared" si="28"/>
        <v>►</v>
      </c>
      <c r="BA140" s="2"/>
      <c r="BB140" s="2"/>
      <c r="BC140" s="2"/>
      <c r="BD140"/>
      <c r="BE140"/>
      <c r="BF140"/>
      <c r="BG140"/>
      <c r="BH140"/>
      <c r="BI140"/>
      <c r="BJ140"/>
      <c r="BL140" s="6">
        <v>1</v>
      </c>
    </row>
    <row r="141" spans="1:64" s="73" customFormat="1" ht="18.75" customHeight="1" thickTop="1">
      <c r="A141" s="3562" t="s">
        <v>1</v>
      </c>
      <c r="B141" s="3573" t="str">
        <f t="shared" si="24"/>
        <v>►</v>
      </c>
      <c r="C141" s="4882"/>
      <c r="D141" s="1143"/>
      <c r="E141" s="1314"/>
      <c r="F141" s="1314"/>
      <c r="G141" s="1314"/>
      <c r="H141" s="1320"/>
      <c r="I141" s="11"/>
      <c r="J141" s="11"/>
      <c r="K141" s="11"/>
      <c r="L141" s="11"/>
      <c r="M141" s="11"/>
      <c r="N141" s="1094"/>
      <c r="O141" s="39"/>
      <c r="P141" s="24"/>
      <c r="Q141" s="554"/>
      <c r="R141" s="554"/>
      <c r="S141" s="554"/>
      <c r="T141" s="1140"/>
      <c r="U141" s="760"/>
      <c r="V141" s="1081"/>
      <c r="W141" s="4587"/>
      <c r="X141" s="4811"/>
      <c r="Y141" s="4812"/>
      <c r="Z141" s="1082"/>
      <c r="AA141" s="4884" t="s">
        <v>213</v>
      </c>
      <c r="AB141" s="867"/>
      <c r="AC141" s="839" t="s">
        <v>2363</v>
      </c>
      <c r="AD141" s="840"/>
      <c r="AE141" s="877"/>
      <c r="AF141" s="877"/>
      <c r="AG141" s="877"/>
      <c r="AH141" s="841"/>
      <c r="AI141" s="841"/>
      <c r="AJ141" s="841"/>
      <c r="AK141" s="841"/>
      <c r="AL141" s="841"/>
      <c r="AM141" s="841"/>
      <c r="AN141" s="877"/>
      <c r="AO141" s="4890"/>
      <c r="AP141" s="715"/>
      <c r="AQ141"/>
      <c r="AR141"/>
      <c r="AS141"/>
      <c r="AT141" s="715"/>
      <c r="AU141" s="870" t="str">
        <f t="shared" si="28"/>
        <v>►</v>
      </c>
      <c r="BA141" s="2"/>
      <c r="BB141" s="2"/>
      <c r="BC141" s="2"/>
      <c r="BD141"/>
      <c r="BE141"/>
      <c r="BF141"/>
      <c r="BG141"/>
      <c r="BH141"/>
      <c r="BI141"/>
      <c r="BJ141"/>
      <c r="BL141" s="6">
        <v>1</v>
      </c>
    </row>
    <row r="142" spans="1:64" s="73" customFormat="1" ht="18.75" customHeight="1">
      <c r="A142" s="3562" t="s">
        <v>1</v>
      </c>
      <c r="B142" s="3573" t="str">
        <f t="shared" si="24"/>
        <v>►</v>
      </c>
      <c r="D142" s="25"/>
      <c r="E142" s="1314"/>
      <c r="F142" s="1314"/>
      <c r="G142" s="1314"/>
      <c r="H142" s="1321"/>
      <c r="I142" s="20"/>
      <c r="J142" s="20"/>
      <c r="K142" s="20"/>
      <c r="L142" s="20"/>
      <c r="M142" s="20"/>
      <c r="N142" s="1094"/>
      <c r="O142" s="39"/>
      <c r="P142" s="24"/>
      <c r="Q142" s="554"/>
      <c r="R142" s="554"/>
      <c r="S142" s="554"/>
      <c r="T142" s="1141"/>
      <c r="U142" s="80"/>
      <c r="V142" s="41"/>
      <c r="W142" s="4591"/>
      <c r="X142" s="4593"/>
      <c r="Y142" s="4665"/>
      <c r="Z142" s="1083"/>
      <c r="AA142" s="4885"/>
      <c r="AB142" s="868">
        <v>1</v>
      </c>
      <c r="AC142" s="873" t="s">
        <v>84</v>
      </c>
      <c r="AD142" s="842"/>
      <c r="AE142" s="843"/>
      <c r="AF142" s="843"/>
      <c r="AG142" s="843"/>
      <c r="AH142" s="843"/>
      <c r="AI142" s="844" t="s">
        <v>84</v>
      </c>
      <c r="AJ142" s="843"/>
      <c r="AK142" s="845" t="s">
        <v>2408</v>
      </c>
      <c r="AL142" s="843"/>
      <c r="AM142" s="843" t="s">
        <v>2409</v>
      </c>
      <c r="AN142" s="876" t="s">
        <v>2407</v>
      </c>
      <c r="AO142" s="4890"/>
      <c r="AP142" s="715"/>
      <c r="AQ142"/>
      <c r="AR142"/>
      <c r="AS142"/>
      <c r="AT142" s="715"/>
      <c r="AU142" s="870" t="str">
        <f t="shared" si="28"/>
        <v>►</v>
      </c>
      <c r="BA142" s="2"/>
      <c r="BB142" s="2"/>
      <c r="BC142" s="2"/>
      <c r="BD142"/>
      <c r="BE142"/>
      <c r="BF142"/>
      <c r="BG142"/>
      <c r="BH142"/>
      <c r="BI142"/>
      <c r="BJ142"/>
      <c r="BL142" s="6">
        <v>1</v>
      </c>
    </row>
    <row r="143" spans="1:64" s="73" customFormat="1" ht="18.75" customHeight="1">
      <c r="A143" s="3562" t="s">
        <v>1</v>
      </c>
      <c r="B143" s="3573" t="str">
        <f t="shared" si="24"/>
        <v>►</v>
      </c>
      <c r="C143" s="3571">
        <f>IF(H143=C133,1,LEN(H143))</f>
        <v>0</v>
      </c>
      <c r="D143" s="25"/>
      <c r="E143" s="1314"/>
      <c r="F143" s="1314"/>
      <c r="G143" s="1314"/>
      <c r="H143" s="1321"/>
      <c r="I143" s="1322"/>
      <c r="J143" s="1322"/>
      <c r="K143" s="1322"/>
      <c r="L143" s="1322"/>
      <c r="M143" s="1323"/>
      <c r="N143" s="1324"/>
      <c r="O143" s="39"/>
      <c r="P143" s="766"/>
      <c r="Q143" s="745"/>
      <c r="R143" s="745"/>
      <c r="S143" s="919"/>
      <c r="T143" s="1018"/>
      <c r="U143" s="1019"/>
      <c r="V143" s="1017"/>
      <c r="W143" s="1020"/>
      <c r="X143" s="776"/>
      <c r="Y143" s="1030"/>
      <c r="Z143" s="1090"/>
      <c r="AA143" s="1307">
        <f>IFERROR(INDEX(AR13:AR82,MATCH(X143,AQ13:AQ82,0)) * W143 * IF(ISBLANK(T143), 1, T143), 0)</f>
        <v>0</v>
      </c>
      <c r="AB143" s="875">
        <f>IF(AA163=0,0,AA143*AB142*1000/AA163)</f>
        <v>0</v>
      </c>
      <c r="AC143" s="872">
        <f>IF(ISNUMBER(T143),T143*AB142/AA163,0)</f>
        <v>0</v>
      </c>
      <c r="AD143" s="3893"/>
      <c r="AE143" s="3894"/>
      <c r="AF143" s="3894"/>
      <c r="AG143" s="3894"/>
      <c r="AH143" s="3894"/>
      <c r="AI143" s="3895">
        <f>IF(OR(ISTEXT(T143),AA163=0),0,T143*AN135)</f>
        <v>0</v>
      </c>
      <c r="AJ143" s="3894"/>
      <c r="AK143" s="3896">
        <f t="shared" ref="AK143:AK162" si="29">U143</f>
        <v>0</v>
      </c>
      <c r="AL143" s="3894"/>
      <c r="AM143" s="3897">
        <f>IF(AA143=0,0,AA143*AN135)</f>
        <v>0</v>
      </c>
      <c r="AN143" s="3898">
        <f t="shared" ref="AN143:AN162" si="30">Z143</f>
        <v>0</v>
      </c>
      <c r="AO143" s="4890"/>
      <c r="AP143" s="715"/>
      <c r="AQ143"/>
      <c r="AR143"/>
      <c r="AS143"/>
      <c r="AT143" s="715"/>
      <c r="AU143" s="870" t="str">
        <f t="shared" si="28"/>
        <v>►</v>
      </c>
      <c r="BA143" s="2"/>
      <c r="BB143" s="2"/>
      <c r="BC143" s="2"/>
      <c r="BD143"/>
      <c r="BE143"/>
      <c r="BF143"/>
      <c r="BG143"/>
      <c r="BH143"/>
      <c r="BI143"/>
      <c r="BJ143"/>
      <c r="BL143" s="6">
        <v>1</v>
      </c>
    </row>
    <row r="144" spans="1:64" s="73" customFormat="1" ht="18.75" customHeight="1">
      <c r="A144" s="3562" t="s">
        <v>1</v>
      </c>
      <c r="B144" s="3573" t="str">
        <f t="shared" si="24"/>
        <v>►</v>
      </c>
      <c r="C144" s="3571">
        <f>IF(H144=C133,1,LEN(H144))</f>
        <v>0</v>
      </c>
      <c r="D144" s="25"/>
      <c r="E144" s="1314"/>
      <c r="F144" s="1314"/>
      <c r="G144" s="1314"/>
      <c r="H144" s="1321"/>
      <c r="I144" s="1323"/>
      <c r="J144" s="1323"/>
      <c r="K144" s="1323"/>
      <c r="L144" s="1323"/>
      <c r="M144" s="1323"/>
      <c r="N144" s="1324"/>
      <c r="O144" s="39"/>
      <c r="P144" s="766"/>
      <c r="Q144" s="745"/>
      <c r="R144" s="745"/>
      <c r="S144" s="919"/>
      <c r="T144" s="1018"/>
      <c r="U144" s="1019"/>
      <c r="V144" s="1017"/>
      <c r="W144" s="1020"/>
      <c r="X144" s="776"/>
      <c r="Y144" s="1030"/>
      <c r="Z144" s="1090"/>
      <c r="AA144" s="1307">
        <f>IFERROR(INDEX(AR13:AR82,MATCH(X144,AQ13:AQ82,0)) * W144 * IF(ISBLANK(T144), 1, T144), 0)</f>
        <v>0</v>
      </c>
      <c r="AB144" s="875">
        <f>IF(AA163=0,0,AA144*AB142*1000/AA163)</f>
        <v>0</v>
      </c>
      <c r="AC144" s="872">
        <f>IF(ISNUMBER(T144),T144*AB142/AA163,0)</f>
        <v>0</v>
      </c>
      <c r="AD144" s="846"/>
      <c r="AE144" s="833"/>
      <c r="AF144" s="833"/>
      <c r="AG144" s="833"/>
      <c r="AH144" s="833"/>
      <c r="AI144" s="874">
        <f>IF(OR(ISTEXT(T144),AA163=0),0,T144*AN135)</f>
        <v>0</v>
      </c>
      <c r="AJ144" s="833"/>
      <c r="AK144" s="742">
        <f t="shared" si="29"/>
        <v>0</v>
      </c>
      <c r="AL144" s="833"/>
      <c r="AM144" s="826">
        <f>IF(AA144=0,0,AA144*AN135)</f>
        <v>0</v>
      </c>
      <c r="AN144" s="856">
        <f t="shared" si="30"/>
        <v>0</v>
      </c>
      <c r="AO144" s="4890"/>
      <c r="AP144" s="715"/>
      <c r="AQ144"/>
      <c r="AR144"/>
      <c r="AS144"/>
      <c r="AT144" s="715"/>
      <c r="AU144" s="870" t="str">
        <f t="shared" si="28"/>
        <v>►</v>
      </c>
      <c r="BA144" s="2"/>
      <c r="BB144" s="2"/>
      <c r="BC144" s="2"/>
      <c r="BD144"/>
      <c r="BE144"/>
      <c r="BF144"/>
      <c r="BG144"/>
      <c r="BH144"/>
      <c r="BI144"/>
      <c r="BJ144"/>
      <c r="BL144" s="6">
        <v>1</v>
      </c>
    </row>
    <row r="145" spans="1:64" s="73" customFormat="1" ht="18.75" customHeight="1">
      <c r="A145" s="3562" t="s">
        <v>1</v>
      </c>
      <c r="B145" s="3573" t="str">
        <f t="shared" si="24"/>
        <v>►</v>
      </c>
      <c r="C145" s="3571">
        <f>IF(H145=C133,1,LEN(H145))</f>
        <v>0</v>
      </c>
      <c r="D145" s="25"/>
      <c r="E145" s="1314"/>
      <c r="F145" s="1314"/>
      <c r="G145" s="1314"/>
      <c r="H145" s="1321"/>
      <c r="I145" s="1323"/>
      <c r="J145" s="1323"/>
      <c r="K145" s="1323"/>
      <c r="L145" s="1323"/>
      <c r="M145" s="1323"/>
      <c r="N145" s="1324"/>
      <c r="O145" s="39"/>
      <c r="P145" s="766"/>
      <c r="Q145" s="745"/>
      <c r="R145" s="745"/>
      <c r="S145" s="919"/>
      <c r="T145" s="1018"/>
      <c r="U145" s="1019"/>
      <c r="V145" s="1017"/>
      <c r="W145" s="1020"/>
      <c r="X145" s="776"/>
      <c r="Y145" s="1030"/>
      <c r="Z145" s="1090"/>
      <c r="AA145" s="1307">
        <f>IFERROR(INDEX(AR13:AR82,MATCH(X145,AQ13:AQ82,0)) * W145 * IF(ISBLANK(T145), 1, T145), 0)</f>
        <v>0</v>
      </c>
      <c r="AB145" s="875">
        <f>IF(AA163=0,0,AA145*AB142*1000/AA163)</f>
        <v>0</v>
      </c>
      <c r="AC145" s="872">
        <f>IF(ISNUMBER(T145),T145*AB142/AA163,0)</f>
        <v>0</v>
      </c>
      <c r="AD145" s="3893"/>
      <c r="AE145" s="3894"/>
      <c r="AF145" s="3894"/>
      <c r="AG145" s="3894"/>
      <c r="AH145" s="3894"/>
      <c r="AI145" s="3895">
        <f>IF(OR(ISTEXT(T145),AA163=0),0,T145*AN135)</f>
        <v>0</v>
      </c>
      <c r="AJ145" s="3894"/>
      <c r="AK145" s="3896">
        <f t="shared" si="29"/>
        <v>0</v>
      </c>
      <c r="AL145" s="3894"/>
      <c r="AM145" s="3897">
        <f>IF(AA145=0,0,AA145*AN135)</f>
        <v>0</v>
      </c>
      <c r="AN145" s="3898">
        <f t="shared" si="30"/>
        <v>0</v>
      </c>
      <c r="AO145" s="4890"/>
      <c r="AP145" s="715"/>
      <c r="AQ145"/>
      <c r="AR145"/>
      <c r="AS145"/>
      <c r="AT145" s="715"/>
      <c r="AU145" s="870" t="str">
        <f t="shared" si="28"/>
        <v>►</v>
      </c>
      <c r="BA145" s="2"/>
      <c r="BB145" s="2"/>
      <c r="BC145" s="2"/>
      <c r="BD145"/>
      <c r="BE145"/>
      <c r="BF145"/>
      <c r="BG145"/>
      <c r="BH145"/>
      <c r="BI145"/>
      <c r="BJ145"/>
      <c r="BL145" s="6">
        <v>1</v>
      </c>
    </row>
    <row r="146" spans="1:64" s="73" customFormat="1" ht="18.75" customHeight="1">
      <c r="A146" s="3562" t="s">
        <v>1</v>
      </c>
      <c r="B146" s="3573" t="str">
        <f t="shared" si="24"/>
        <v>►</v>
      </c>
      <c r="C146" s="3571">
        <f>IF(H146=C133,1,LEN(H146))</f>
        <v>0</v>
      </c>
      <c r="D146" s="25"/>
      <c r="E146" s="1314"/>
      <c r="F146" s="1314"/>
      <c r="G146" s="1314"/>
      <c r="H146" s="1321"/>
      <c r="I146" s="1323"/>
      <c r="J146" s="1323"/>
      <c r="K146" s="1323"/>
      <c r="L146" s="1323"/>
      <c r="M146" s="1323"/>
      <c r="N146" s="1324"/>
      <c r="O146" s="39"/>
      <c r="P146" s="766"/>
      <c r="Q146" s="745"/>
      <c r="R146" s="745"/>
      <c r="S146" s="919"/>
      <c r="T146" s="1018"/>
      <c r="U146" s="1019"/>
      <c r="V146" s="1017"/>
      <c r="W146" s="1020"/>
      <c r="X146" s="776"/>
      <c r="Y146" s="1030"/>
      <c r="Z146" s="1090"/>
      <c r="AA146" s="1307">
        <f>IFERROR(INDEX(AR13:AR82,MATCH(X146,AQ13:AQ82,0)) * W146 * IF(ISBLANK(T146), 1, T146), 0)</f>
        <v>0</v>
      </c>
      <c r="AB146" s="875">
        <f>IF(AA163=0,0,AA146*AB142*1000/AA163)</f>
        <v>0</v>
      </c>
      <c r="AC146" s="872">
        <f>IF(ISNUMBER(T146),T146*AB142/AA163,0)</f>
        <v>0</v>
      </c>
      <c r="AD146" s="846"/>
      <c r="AE146" s="833"/>
      <c r="AF146" s="833"/>
      <c r="AG146" s="833"/>
      <c r="AH146" s="833"/>
      <c r="AI146" s="874">
        <f>IF(OR(ISTEXT(T146),AA163=0),0,T146*AN135)</f>
        <v>0</v>
      </c>
      <c r="AJ146" s="833"/>
      <c r="AK146" s="742">
        <f t="shared" si="29"/>
        <v>0</v>
      </c>
      <c r="AL146" s="833"/>
      <c r="AM146" s="826">
        <f>IF(AA146=0,0,AA146*AN135)</f>
        <v>0</v>
      </c>
      <c r="AN146" s="856">
        <f t="shared" si="30"/>
        <v>0</v>
      </c>
      <c r="AO146" s="4890"/>
      <c r="AP146" s="715"/>
      <c r="AQ146"/>
      <c r="AR146"/>
      <c r="AS146"/>
      <c r="AT146" s="715"/>
      <c r="AU146" s="870" t="str">
        <f t="shared" si="28"/>
        <v>►</v>
      </c>
      <c r="BA146" s="2"/>
      <c r="BB146" s="2"/>
      <c r="BC146" s="2"/>
      <c r="BD146"/>
      <c r="BE146"/>
      <c r="BF146"/>
      <c r="BG146"/>
      <c r="BH146"/>
      <c r="BI146"/>
      <c r="BJ146"/>
      <c r="BL146" s="6">
        <v>1</v>
      </c>
    </row>
    <row r="147" spans="1:64" s="73" customFormat="1" ht="18.75" customHeight="1">
      <c r="A147" s="3562" t="s">
        <v>1</v>
      </c>
      <c r="B147" s="3573" t="str">
        <f t="shared" si="24"/>
        <v>►</v>
      </c>
      <c r="C147" s="3571">
        <f>IF(H147=C133,1,LEN(H147))</f>
        <v>0</v>
      </c>
      <c r="D147" s="25"/>
      <c r="E147" s="1314"/>
      <c r="F147" s="1314"/>
      <c r="G147" s="1314"/>
      <c r="H147" s="1321"/>
      <c r="I147" s="1323"/>
      <c r="J147" s="1323"/>
      <c r="K147" s="1323"/>
      <c r="L147" s="1323"/>
      <c r="M147" s="1323"/>
      <c r="N147" s="1324"/>
      <c r="O147" s="39"/>
      <c r="P147" s="766"/>
      <c r="Q147" s="745"/>
      <c r="R147" s="745"/>
      <c r="S147" s="919"/>
      <c r="T147" s="1018"/>
      <c r="U147" s="1019"/>
      <c r="V147" s="1017"/>
      <c r="W147" s="1020"/>
      <c r="X147" s="776"/>
      <c r="Y147" s="1030"/>
      <c r="Z147" s="1090"/>
      <c r="AA147" s="1307">
        <f>IFERROR(INDEX(AR13:AR82,MATCH(X147,AQ13:AQ82,0)) * W147 * IF(ISBLANK(T147), 1, T147), 0)</f>
        <v>0</v>
      </c>
      <c r="AB147" s="875">
        <f>IF(AA163=0,0,AA147*AB142*1000/AA163)</f>
        <v>0</v>
      </c>
      <c r="AC147" s="872">
        <f>IF(ISNUMBER(T147),T147*AB142/AA163,0)</f>
        <v>0</v>
      </c>
      <c r="AD147" s="3893"/>
      <c r="AE147" s="3894"/>
      <c r="AF147" s="3894"/>
      <c r="AG147" s="3894"/>
      <c r="AH147" s="3894"/>
      <c r="AI147" s="3895">
        <f>IF(OR(ISTEXT(T147),AA163=0),0,T147*AN135)</f>
        <v>0</v>
      </c>
      <c r="AJ147" s="3894"/>
      <c r="AK147" s="3896">
        <f t="shared" si="29"/>
        <v>0</v>
      </c>
      <c r="AL147" s="3894"/>
      <c r="AM147" s="3897">
        <f>IF(AA147=0,0,AA147*AN135)</f>
        <v>0</v>
      </c>
      <c r="AN147" s="3898">
        <f t="shared" si="30"/>
        <v>0</v>
      </c>
      <c r="AO147" s="4890"/>
      <c r="AP147" s="715"/>
      <c r="AQ147"/>
      <c r="AR147"/>
      <c r="AS147"/>
      <c r="AT147" s="715"/>
      <c r="AU147" s="870" t="str">
        <f t="shared" si="28"/>
        <v>►</v>
      </c>
      <c r="BA147" s="2"/>
      <c r="BB147" s="2"/>
      <c r="BC147" s="2"/>
      <c r="BD147"/>
      <c r="BE147"/>
      <c r="BF147"/>
      <c r="BG147"/>
      <c r="BH147"/>
      <c r="BI147"/>
      <c r="BJ147"/>
      <c r="BL147" s="6">
        <v>1</v>
      </c>
    </row>
    <row r="148" spans="1:64" s="73" customFormat="1" ht="18.75" customHeight="1">
      <c r="A148" s="3562" t="s">
        <v>1</v>
      </c>
      <c r="B148" s="3573" t="str">
        <f t="shared" si="24"/>
        <v>►</v>
      </c>
      <c r="C148" s="3571">
        <f>IF(H148=C133,1,LEN(H148))</f>
        <v>0</v>
      </c>
      <c r="D148" s="25"/>
      <c r="E148" s="1314"/>
      <c r="F148" s="1314"/>
      <c r="G148" s="1314"/>
      <c r="H148" s="1321"/>
      <c r="I148" s="1323"/>
      <c r="J148" s="1323"/>
      <c r="K148" s="1323"/>
      <c r="L148" s="1323"/>
      <c r="M148" s="1323"/>
      <c r="N148" s="1324"/>
      <c r="O148" s="39"/>
      <c r="P148" s="766"/>
      <c r="Q148" s="745"/>
      <c r="R148" s="745"/>
      <c r="S148" s="919"/>
      <c r="T148" s="1018"/>
      <c r="U148" s="1019"/>
      <c r="V148" s="1017"/>
      <c r="W148" s="1020"/>
      <c r="X148" s="776"/>
      <c r="Y148" s="1030"/>
      <c r="Z148" s="1090"/>
      <c r="AA148" s="1307">
        <f>IFERROR(INDEX(AR13:AR82,MATCH(X148,AQ13:AQ82,0)) * W148 * IF(ISBLANK(T148), 1, T148), 0)</f>
        <v>0</v>
      </c>
      <c r="AB148" s="875">
        <f>IF(AA163=0,0,AA148*AB142*1000/AA163)</f>
        <v>0</v>
      </c>
      <c r="AC148" s="872">
        <f>IF(ISNUMBER(T148),T148*AB142/AA163,0)</f>
        <v>0</v>
      </c>
      <c r="AD148" s="846"/>
      <c r="AE148" s="833"/>
      <c r="AF148" s="833"/>
      <c r="AG148" s="833"/>
      <c r="AH148" s="833"/>
      <c r="AI148" s="874">
        <f>IF(OR(ISTEXT(T148),AA163=0),0,T148*AN135)</f>
        <v>0</v>
      </c>
      <c r="AJ148" s="833"/>
      <c r="AK148" s="742">
        <f t="shared" si="29"/>
        <v>0</v>
      </c>
      <c r="AL148" s="833"/>
      <c r="AM148" s="826">
        <f>IF(AA148=0,0,AA148*AN135)</f>
        <v>0</v>
      </c>
      <c r="AN148" s="856">
        <f t="shared" si="30"/>
        <v>0</v>
      </c>
      <c r="AO148" s="4890"/>
      <c r="AP148" s="715"/>
      <c r="AQ148"/>
      <c r="AR148"/>
      <c r="AS148"/>
      <c r="AT148" s="715"/>
      <c r="AU148" s="870" t="str">
        <f t="shared" si="28"/>
        <v>►</v>
      </c>
      <c r="BA148" s="2"/>
      <c r="BB148" s="2"/>
      <c r="BC148" s="2"/>
      <c r="BD148"/>
      <c r="BE148"/>
      <c r="BF148"/>
      <c r="BG148"/>
      <c r="BH148"/>
      <c r="BI148"/>
      <c r="BJ148"/>
      <c r="BL148" s="6">
        <v>1</v>
      </c>
    </row>
    <row r="149" spans="1:64" s="73" customFormat="1" ht="18.75" customHeight="1">
      <c r="A149" s="3562" t="s">
        <v>1</v>
      </c>
      <c r="B149" s="3573" t="str">
        <f t="shared" si="24"/>
        <v>►</v>
      </c>
      <c r="C149" s="3571">
        <f>IF(H149=C133,1,LEN(H149))</f>
        <v>0</v>
      </c>
      <c r="D149" s="25"/>
      <c r="E149" s="1314"/>
      <c r="F149" s="1314"/>
      <c r="G149" s="1314"/>
      <c r="H149" s="1321"/>
      <c r="I149" s="1323"/>
      <c r="J149" s="1323"/>
      <c r="K149" s="1323"/>
      <c r="L149" s="1323"/>
      <c r="M149" s="1323"/>
      <c r="N149" s="1324"/>
      <c r="O149" s="39"/>
      <c r="P149" s="766"/>
      <c r="Q149" s="745"/>
      <c r="R149" s="745"/>
      <c r="S149" s="919"/>
      <c r="T149" s="1018"/>
      <c r="U149" s="1019"/>
      <c r="V149" s="1017"/>
      <c r="W149" s="1020"/>
      <c r="X149" s="776"/>
      <c r="Y149" s="1030"/>
      <c r="Z149" s="1090"/>
      <c r="AA149" s="1307">
        <f>IFERROR(INDEX(AR13:AR82,MATCH(X149,AQ13:AQ82,0)) * W149 * IF(ISBLANK(T149), 1, T149), 0)</f>
        <v>0</v>
      </c>
      <c r="AB149" s="875">
        <f>IF(AA163=0,0,AA149*AB142*1000/AA163)</f>
        <v>0</v>
      </c>
      <c r="AC149" s="872">
        <f>IF(ISNUMBER(T149),T149*AB142/AA163,0)</f>
        <v>0</v>
      </c>
      <c r="AD149" s="3893"/>
      <c r="AE149" s="3894"/>
      <c r="AF149" s="3894"/>
      <c r="AG149" s="3894"/>
      <c r="AH149" s="3894"/>
      <c r="AI149" s="3895">
        <f>IF(OR(ISTEXT(T149),AA163=0),0,T149*AN135)</f>
        <v>0</v>
      </c>
      <c r="AJ149" s="3894"/>
      <c r="AK149" s="3896">
        <f t="shared" si="29"/>
        <v>0</v>
      </c>
      <c r="AL149" s="3894"/>
      <c r="AM149" s="3897">
        <f>IF(AA149=0,0,AA149*AN135)</f>
        <v>0</v>
      </c>
      <c r="AN149" s="3898">
        <f t="shared" si="30"/>
        <v>0</v>
      </c>
      <c r="AO149" s="4890"/>
      <c r="AP149" s="715"/>
      <c r="AQ149"/>
      <c r="AR149"/>
      <c r="AS149"/>
      <c r="AT149" s="715"/>
      <c r="AU149" s="870" t="str">
        <f t="shared" si="28"/>
        <v>►</v>
      </c>
      <c r="BA149" s="2"/>
      <c r="BB149" s="2"/>
      <c r="BC149" s="2"/>
      <c r="BD149"/>
      <c r="BE149"/>
      <c r="BF149"/>
      <c r="BG149"/>
      <c r="BH149"/>
      <c r="BI149"/>
      <c r="BJ149"/>
      <c r="BL149" s="6">
        <v>1</v>
      </c>
    </row>
    <row r="150" spans="1:64" s="73" customFormat="1" ht="18.75" customHeight="1">
      <c r="A150" s="3562" t="s">
        <v>1</v>
      </c>
      <c r="B150" s="3573" t="str">
        <f t="shared" si="24"/>
        <v>►</v>
      </c>
      <c r="C150" s="3571">
        <f>IF(H150=C133,1,LEN(H150))</f>
        <v>0</v>
      </c>
      <c r="D150" s="1021"/>
      <c r="E150" s="1022"/>
      <c r="F150" s="1022"/>
      <c r="G150" s="1022"/>
      <c r="H150" s="1023"/>
      <c r="I150" s="1023"/>
      <c r="J150" s="1024"/>
      <c r="K150" s="1025"/>
      <c r="L150" s="744"/>
      <c r="M150" s="1025"/>
      <c r="N150" s="1091"/>
      <c r="O150" s="39"/>
      <c r="P150" s="1021"/>
      <c r="Q150" s="1022"/>
      <c r="R150" s="1022"/>
      <c r="S150" s="1022"/>
      <c r="T150" s="1023"/>
      <c r="U150" s="1023"/>
      <c r="V150" s="1024"/>
      <c r="W150" s="1025"/>
      <c r="X150" s="744"/>
      <c r="Y150" s="1025"/>
      <c r="Z150" s="1091"/>
      <c r="AA150" s="1307">
        <f>IFERROR(INDEX(AR13:AR82,MATCH(X150,AQ13:AQ82,0)) * W150 * IF(ISBLANK(T150), 1, T150), 0)</f>
        <v>0</v>
      </c>
      <c r="AB150" s="875">
        <f>IF(AA163=0,0,AA150*AB142*1000/AA163)</f>
        <v>0</v>
      </c>
      <c r="AC150" s="872">
        <f>IF(ISNUMBER(T150),T150*AB142/AA163,0)</f>
        <v>0</v>
      </c>
      <c r="AD150" s="846"/>
      <c r="AE150" s="833"/>
      <c r="AF150" s="833"/>
      <c r="AG150" s="833"/>
      <c r="AH150" s="833"/>
      <c r="AI150" s="874">
        <f>IF(OR(ISTEXT(T150),AA163=0),0,T150*AN135)</f>
        <v>0</v>
      </c>
      <c r="AJ150" s="833"/>
      <c r="AK150" s="742">
        <f t="shared" si="29"/>
        <v>0</v>
      </c>
      <c r="AL150" s="833"/>
      <c r="AM150" s="826">
        <f>IF(AA150=0,0,AA150*AN135)</f>
        <v>0</v>
      </c>
      <c r="AN150" s="856">
        <f t="shared" si="30"/>
        <v>0</v>
      </c>
      <c r="AO150" s="4890"/>
      <c r="AP150" s="715"/>
      <c r="AQ150"/>
      <c r="AR150"/>
      <c r="AS150"/>
      <c r="AT150" s="715"/>
      <c r="AU150" s="870" t="str">
        <f t="shared" si="28"/>
        <v>►</v>
      </c>
      <c r="BA150" s="2"/>
      <c r="BB150" s="2"/>
      <c r="BC150" s="2"/>
      <c r="BD150"/>
      <c r="BE150"/>
      <c r="BF150"/>
      <c r="BG150"/>
      <c r="BH150"/>
      <c r="BI150"/>
      <c r="BJ150"/>
      <c r="BL150" s="6">
        <v>1</v>
      </c>
    </row>
    <row r="151" spans="1:64" s="73" customFormat="1" ht="18.75" customHeight="1">
      <c r="A151" s="3562" t="s">
        <v>1</v>
      </c>
      <c r="B151" s="3573" t="str">
        <f t="shared" si="24"/>
        <v>►</v>
      </c>
      <c r="C151" s="3571">
        <f>IF(H151=C133,1,LEN(H151))</f>
        <v>0</v>
      </c>
      <c r="D151" s="1021"/>
      <c r="E151" s="1022"/>
      <c r="F151" s="1022"/>
      <c r="G151" s="1022"/>
      <c r="H151" s="1023"/>
      <c r="I151" s="1023"/>
      <c r="J151" s="1024"/>
      <c r="K151" s="1025"/>
      <c r="L151" s="744"/>
      <c r="M151" s="1025"/>
      <c r="N151" s="1091"/>
      <c r="O151" s="39"/>
      <c r="P151" s="1021"/>
      <c r="Q151" s="1022"/>
      <c r="R151" s="1022"/>
      <c r="S151" s="1022"/>
      <c r="T151" s="1023"/>
      <c r="U151" s="1023"/>
      <c r="V151" s="1024"/>
      <c r="W151" s="1025"/>
      <c r="X151" s="744"/>
      <c r="Y151" s="1025"/>
      <c r="Z151" s="1091"/>
      <c r="AA151" s="1307">
        <f>IFERROR(INDEX(AR13:AR82,MATCH(X151,AQ13:AQ82,0)) * W151 * IF(ISBLANK(T151), 1, T151), 0)</f>
        <v>0</v>
      </c>
      <c r="AB151" s="875">
        <f>IF(AA163=0,0,AA151*AB142*1000/AA163)</f>
        <v>0</v>
      </c>
      <c r="AC151" s="872">
        <f>IF(ISNUMBER(T151),T151*AB142/AA163,0)</f>
        <v>0</v>
      </c>
      <c r="AD151" s="3893"/>
      <c r="AE151" s="3894"/>
      <c r="AF151" s="3894"/>
      <c r="AG151" s="3894"/>
      <c r="AH151" s="3894"/>
      <c r="AI151" s="3895">
        <f>IF(OR(ISTEXT(T151),AA163=0),0,T151*AN135)</f>
        <v>0</v>
      </c>
      <c r="AJ151" s="3894"/>
      <c r="AK151" s="3896">
        <f t="shared" si="29"/>
        <v>0</v>
      </c>
      <c r="AL151" s="3894"/>
      <c r="AM151" s="3897">
        <f>IF(AA151=0,0,AA151*AN135)</f>
        <v>0</v>
      </c>
      <c r="AN151" s="3898">
        <f t="shared" si="30"/>
        <v>0</v>
      </c>
      <c r="AO151" s="4890"/>
      <c r="AP151" s="715"/>
      <c r="AQ151"/>
      <c r="AR151"/>
      <c r="AS151"/>
      <c r="AT151" s="715"/>
      <c r="AU151" s="870" t="str">
        <f t="shared" si="28"/>
        <v>►</v>
      </c>
      <c r="BA151" s="2"/>
      <c r="BB151" s="2"/>
      <c r="BC151" s="2"/>
      <c r="BD151"/>
      <c r="BE151"/>
      <c r="BF151"/>
      <c r="BG151"/>
      <c r="BH151"/>
      <c r="BI151"/>
      <c r="BJ151"/>
      <c r="BL151" s="6">
        <v>1</v>
      </c>
    </row>
    <row r="152" spans="1:64" s="73" customFormat="1" ht="18.75" customHeight="1">
      <c r="A152" s="3562" t="s">
        <v>1</v>
      </c>
      <c r="B152" s="3573" t="str">
        <f t="shared" si="24"/>
        <v>►</v>
      </c>
      <c r="C152" s="3571">
        <f>IF(H152=C133,1,LEN(H152))</f>
        <v>0</v>
      </c>
      <c r="D152" s="1021"/>
      <c r="E152" s="1022"/>
      <c r="F152" s="1022"/>
      <c r="G152" s="1022"/>
      <c r="H152" s="1023"/>
      <c r="I152" s="1023"/>
      <c r="J152" s="1024"/>
      <c r="K152" s="1025"/>
      <c r="L152" s="744"/>
      <c r="M152" s="1025"/>
      <c r="N152" s="1091"/>
      <c r="O152" s="39"/>
      <c r="P152" s="1021"/>
      <c r="Q152" s="1022"/>
      <c r="R152" s="1022"/>
      <c r="S152" s="1022"/>
      <c r="T152" s="1023"/>
      <c r="U152" s="1023"/>
      <c r="V152" s="1024"/>
      <c r="W152" s="1025"/>
      <c r="X152" s="744"/>
      <c r="Y152" s="1025"/>
      <c r="Z152" s="1091"/>
      <c r="AA152" s="1307">
        <f>IFERROR(INDEX(AR13:AR82,MATCH(X152,AQ13:AQ82,0)) * W152 * IF(ISBLANK(T152), 1, T152), 0)</f>
        <v>0</v>
      </c>
      <c r="AB152" s="875">
        <f>IF(AA163=0,0,AA152*AB142*1000/AA163)</f>
        <v>0</v>
      </c>
      <c r="AC152" s="872">
        <f>IF(ISNUMBER(T152),T152*AB142/AA163,0)</f>
        <v>0</v>
      </c>
      <c r="AD152" s="846"/>
      <c r="AE152" s="833"/>
      <c r="AF152" s="833"/>
      <c r="AG152" s="833"/>
      <c r="AH152" s="833"/>
      <c r="AI152" s="874">
        <f>IF(OR(ISTEXT(T152),AA163=0),0,T152*AN135)</f>
        <v>0</v>
      </c>
      <c r="AJ152" s="833"/>
      <c r="AK152" s="742">
        <f t="shared" si="29"/>
        <v>0</v>
      </c>
      <c r="AL152" s="833"/>
      <c r="AM152" s="826">
        <f>IF(AA152=0,0,AA152*AN135)</f>
        <v>0</v>
      </c>
      <c r="AN152" s="856">
        <f t="shared" si="30"/>
        <v>0</v>
      </c>
      <c r="AO152" s="4890"/>
      <c r="AP152" s="715"/>
      <c r="AQ152"/>
      <c r="AR152"/>
      <c r="AS152"/>
      <c r="AT152" s="715"/>
      <c r="AU152" s="870" t="str">
        <f t="shared" si="28"/>
        <v>►</v>
      </c>
      <c r="BA152" s="2"/>
      <c r="BB152" s="2"/>
      <c r="BC152" s="2"/>
      <c r="BD152"/>
      <c r="BE152"/>
      <c r="BF152"/>
      <c r="BG152"/>
      <c r="BH152"/>
      <c r="BI152"/>
      <c r="BJ152"/>
      <c r="BL152" s="6">
        <v>1</v>
      </c>
    </row>
    <row r="153" spans="1:64" s="73" customFormat="1" ht="18.75" customHeight="1">
      <c r="A153" s="3562" t="s">
        <v>1</v>
      </c>
      <c r="B153" s="3573" t="str">
        <f t="shared" si="24"/>
        <v>►</v>
      </c>
      <c r="C153" s="3571">
        <f>IF(H153=C133,1,LEN(H153))</f>
        <v>0</v>
      </c>
      <c r="D153" s="1021"/>
      <c r="E153" s="1022"/>
      <c r="F153" s="1022"/>
      <c r="G153" s="1022"/>
      <c r="H153" s="1023"/>
      <c r="I153" s="1023"/>
      <c r="J153" s="1024"/>
      <c r="K153" s="1025"/>
      <c r="L153" s="744"/>
      <c r="M153" s="1025"/>
      <c r="N153" s="1091"/>
      <c r="O153" s="39"/>
      <c r="P153" s="1021"/>
      <c r="Q153" s="1022"/>
      <c r="R153" s="1022"/>
      <c r="S153" s="1022"/>
      <c r="T153" s="1023"/>
      <c r="U153" s="1023"/>
      <c r="V153" s="1024"/>
      <c r="W153" s="1025"/>
      <c r="X153" s="744"/>
      <c r="Y153" s="1025"/>
      <c r="Z153" s="1091"/>
      <c r="AA153" s="1307">
        <f>IFERROR(INDEX(AR13:AR82,MATCH(X153,AQ13:AQ82,0)) * W153 * IF(ISBLANK(T153), 1, T153), 0)</f>
        <v>0</v>
      </c>
      <c r="AB153" s="875">
        <f>IF(AA163=0,0,AA153*AB142*1000/AA163)</f>
        <v>0</v>
      </c>
      <c r="AC153" s="872">
        <f>IF(ISNUMBER(T153),T153*AB142/AA163,0)</f>
        <v>0</v>
      </c>
      <c r="AD153" s="3893"/>
      <c r="AE153" s="3894"/>
      <c r="AF153" s="3894"/>
      <c r="AG153" s="3894"/>
      <c r="AH153" s="3894"/>
      <c r="AI153" s="3895">
        <f>IF(OR(ISTEXT(T153),AA163=0),0,T153*AN135)</f>
        <v>0</v>
      </c>
      <c r="AJ153" s="3894"/>
      <c r="AK153" s="3896">
        <f t="shared" si="29"/>
        <v>0</v>
      </c>
      <c r="AL153" s="3894"/>
      <c r="AM153" s="3897">
        <f>IF(AA153=0,0,AA153*AN135)</f>
        <v>0</v>
      </c>
      <c r="AN153" s="3898">
        <f t="shared" si="30"/>
        <v>0</v>
      </c>
      <c r="AO153" s="4890"/>
      <c r="AP153" s="715"/>
      <c r="AQ153"/>
      <c r="AR153"/>
      <c r="AS153"/>
      <c r="AT153" s="715"/>
      <c r="AU153" s="870" t="str">
        <f t="shared" si="28"/>
        <v>►</v>
      </c>
      <c r="BA153" s="2"/>
      <c r="BB153" s="2"/>
      <c r="BC153" s="2"/>
      <c r="BD153"/>
      <c r="BE153"/>
      <c r="BF153"/>
      <c r="BG153"/>
      <c r="BH153"/>
      <c r="BI153"/>
      <c r="BJ153"/>
      <c r="BL153" s="6">
        <v>1</v>
      </c>
    </row>
    <row r="154" spans="1:64" s="73" customFormat="1" ht="18.75" customHeight="1">
      <c r="A154" s="3562" t="s">
        <v>1</v>
      </c>
      <c r="B154" s="3573" t="str">
        <f t="shared" si="24"/>
        <v>►</v>
      </c>
      <c r="C154" s="3571">
        <f>IF(H154=C133,1,LEN(H154))</f>
        <v>0</v>
      </c>
      <c r="D154" s="1021"/>
      <c r="E154" s="1022"/>
      <c r="F154" s="1022"/>
      <c r="G154" s="1022"/>
      <c r="H154" s="1023"/>
      <c r="I154" s="1023"/>
      <c r="J154" s="1024"/>
      <c r="K154" s="1025"/>
      <c r="L154" s="744"/>
      <c r="M154" s="1025"/>
      <c r="N154" s="1091"/>
      <c r="O154" s="39"/>
      <c r="P154" s="1021"/>
      <c r="Q154" s="1022"/>
      <c r="R154" s="1022"/>
      <c r="S154" s="1022"/>
      <c r="T154" s="1023"/>
      <c r="U154" s="1023"/>
      <c r="V154" s="1024"/>
      <c r="W154" s="1025"/>
      <c r="X154" s="744"/>
      <c r="Y154" s="1025"/>
      <c r="Z154" s="1091"/>
      <c r="AA154" s="1307">
        <f>IFERROR(INDEX(AR13:AR82,MATCH(X154,AQ13:AQ82,0)) * W154 * IF(ISBLANK(T154), 1, T154), 0)</f>
        <v>0</v>
      </c>
      <c r="AB154" s="875">
        <f>IF(AA163=0,0,AA154*AB142*1000/AA163)</f>
        <v>0</v>
      </c>
      <c r="AC154" s="872">
        <f>IF(ISNUMBER(T154),T154*AB142/AA163,0)</f>
        <v>0</v>
      </c>
      <c r="AD154" s="846"/>
      <c r="AE154" s="833"/>
      <c r="AF154" s="833"/>
      <c r="AG154" s="833"/>
      <c r="AH154" s="833"/>
      <c r="AI154" s="874">
        <f>IF(OR(ISTEXT(T154),AA163=0),0,T154*AN135)</f>
        <v>0</v>
      </c>
      <c r="AJ154" s="833"/>
      <c r="AK154" s="742">
        <f t="shared" si="29"/>
        <v>0</v>
      </c>
      <c r="AL154" s="833"/>
      <c r="AM154" s="826">
        <f>IF(AA154=0,0,AA154*AN135)</f>
        <v>0</v>
      </c>
      <c r="AN154" s="856">
        <f t="shared" si="30"/>
        <v>0</v>
      </c>
      <c r="AO154" s="4890"/>
      <c r="AP154" s="715"/>
      <c r="AQ154"/>
      <c r="AR154"/>
      <c r="AS154"/>
      <c r="AT154" s="715"/>
      <c r="AU154" s="870" t="str">
        <f t="shared" si="28"/>
        <v>►</v>
      </c>
      <c r="BA154" s="2"/>
      <c r="BB154" s="2"/>
      <c r="BC154" s="2"/>
      <c r="BD154"/>
      <c r="BE154"/>
      <c r="BF154"/>
      <c r="BG154"/>
      <c r="BH154"/>
      <c r="BI154"/>
      <c r="BJ154"/>
      <c r="BL154" s="6">
        <v>1</v>
      </c>
    </row>
    <row r="155" spans="1:64" s="73" customFormat="1" ht="18.75" customHeight="1">
      <c r="A155" s="3562" t="s">
        <v>1</v>
      </c>
      <c r="B155" s="3573" t="str">
        <f t="shared" si="24"/>
        <v>►</v>
      </c>
      <c r="C155" s="3571">
        <f>IF(H155=C133,1,LEN(H155))</f>
        <v>0</v>
      </c>
      <c r="D155" s="1021"/>
      <c r="E155" s="1022"/>
      <c r="F155" s="1022"/>
      <c r="G155" s="1022"/>
      <c r="H155" s="1023"/>
      <c r="I155" s="1023"/>
      <c r="J155" s="1024"/>
      <c r="K155" s="1025"/>
      <c r="L155" s="744"/>
      <c r="M155" s="1025"/>
      <c r="N155" s="1091"/>
      <c r="O155" s="39"/>
      <c r="P155" s="1021"/>
      <c r="Q155" s="1022"/>
      <c r="R155" s="1022"/>
      <c r="S155" s="1022"/>
      <c r="T155" s="1023"/>
      <c r="U155" s="1023"/>
      <c r="V155" s="1024"/>
      <c r="W155" s="1025"/>
      <c r="X155" s="744"/>
      <c r="Y155" s="1025"/>
      <c r="Z155" s="1091"/>
      <c r="AA155" s="1307">
        <f>IFERROR(INDEX(AR13:AR82,MATCH(X155,AQ13:AQ82,0)) * W155 * IF(ISBLANK(T155), 1, T155), 0)</f>
        <v>0</v>
      </c>
      <c r="AB155" s="875">
        <f>IF(AA163=0,0,AA155*AB142*1000/AA163)</f>
        <v>0</v>
      </c>
      <c r="AC155" s="872">
        <f>IF(ISNUMBER(T155),T155*AB142/AA163,0)</f>
        <v>0</v>
      </c>
      <c r="AD155" s="3893"/>
      <c r="AE155" s="3894"/>
      <c r="AF155" s="3894"/>
      <c r="AG155" s="3894"/>
      <c r="AH155" s="3894"/>
      <c r="AI155" s="3895">
        <f>IF(OR(ISTEXT(T155),AA163=0),0,T155*AN135)</f>
        <v>0</v>
      </c>
      <c r="AJ155" s="3894"/>
      <c r="AK155" s="3896">
        <f t="shared" si="29"/>
        <v>0</v>
      </c>
      <c r="AL155" s="3894"/>
      <c r="AM155" s="3897">
        <f>IF(AA155=0,0,AA155*AN135)</f>
        <v>0</v>
      </c>
      <c r="AN155" s="3898">
        <f t="shared" si="30"/>
        <v>0</v>
      </c>
      <c r="AO155" s="4890"/>
      <c r="AP155" s="715"/>
      <c r="AQ155"/>
      <c r="AR155"/>
      <c r="AS155"/>
      <c r="AT155" s="715"/>
      <c r="AU155" s="870" t="str">
        <f t="shared" si="28"/>
        <v>►</v>
      </c>
      <c r="BA155" s="2"/>
      <c r="BB155" s="2"/>
      <c r="BC155" s="2"/>
      <c r="BD155"/>
      <c r="BE155"/>
      <c r="BF155"/>
      <c r="BG155"/>
      <c r="BH155"/>
      <c r="BI155"/>
      <c r="BJ155"/>
      <c r="BL155" s="6">
        <v>1</v>
      </c>
    </row>
    <row r="156" spans="1:64" s="73" customFormat="1" ht="18.75" customHeight="1">
      <c r="A156" s="3562" t="s">
        <v>1</v>
      </c>
      <c r="B156" s="3573" t="str">
        <f t="shared" si="24"/>
        <v>►</v>
      </c>
      <c r="C156" s="3571">
        <f>IF(H156=C133,1,LEN(H156))</f>
        <v>0</v>
      </c>
      <c r="D156" s="1021"/>
      <c r="E156" s="1022"/>
      <c r="F156" s="1022"/>
      <c r="G156" s="1022"/>
      <c r="H156" s="1023"/>
      <c r="I156" s="1023"/>
      <c r="J156" s="1024"/>
      <c r="K156" s="1025"/>
      <c r="L156" s="744"/>
      <c r="M156" s="1025"/>
      <c r="N156" s="1091"/>
      <c r="O156" s="39"/>
      <c r="P156" s="1021"/>
      <c r="Q156" s="1022"/>
      <c r="R156" s="1022"/>
      <c r="S156" s="1022"/>
      <c r="T156" s="1023"/>
      <c r="U156" s="1023"/>
      <c r="V156" s="1024"/>
      <c r="W156" s="1025"/>
      <c r="X156" s="744"/>
      <c r="Y156" s="1025"/>
      <c r="Z156" s="1091"/>
      <c r="AA156" s="1307">
        <f>IFERROR(INDEX(AR13:AR82,MATCH(X156,AQ13:AQ82,0)) * W156 * IF(ISBLANK(T156), 1, T156), 0)</f>
        <v>0</v>
      </c>
      <c r="AB156" s="875">
        <f>IF(AA163=0,0,AA156*AB142*1000/AA163)</f>
        <v>0</v>
      </c>
      <c r="AC156" s="872">
        <f>IF(ISNUMBER(T156),T156*AB142/AA163,0)</f>
        <v>0</v>
      </c>
      <c r="AD156" s="846"/>
      <c r="AE156" s="833"/>
      <c r="AF156" s="833"/>
      <c r="AG156" s="833"/>
      <c r="AH156" s="833"/>
      <c r="AI156" s="874">
        <f>IF(OR(ISTEXT(T156),AA163=0),0,T156*AN135)</f>
        <v>0</v>
      </c>
      <c r="AJ156" s="833"/>
      <c r="AK156" s="742">
        <f t="shared" si="29"/>
        <v>0</v>
      </c>
      <c r="AL156" s="833"/>
      <c r="AM156" s="826">
        <f>IF(AA156=0,0,AA156*AN135)</f>
        <v>0</v>
      </c>
      <c r="AN156" s="856">
        <f t="shared" si="30"/>
        <v>0</v>
      </c>
      <c r="AO156" s="4890"/>
      <c r="AP156" s="715"/>
      <c r="AQ156"/>
      <c r="AR156"/>
      <c r="AS156"/>
      <c r="AT156" s="715"/>
      <c r="AU156" s="870" t="str">
        <f t="shared" si="28"/>
        <v>►</v>
      </c>
      <c r="BA156" s="2"/>
      <c r="BB156" s="2"/>
      <c r="BC156" s="2"/>
      <c r="BD156"/>
      <c r="BE156"/>
      <c r="BF156"/>
      <c r="BG156"/>
      <c r="BH156"/>
      <c r="BI156"/>
      <c r="BJ156"/>
      <c r="BL156" s="6">
        <v>1</v>
      </c>
    </row>
    <row r="157" spans="1:64" s="73" customFormat="1" ht="18.75" customHeight="1">
      <c r="A157" s="3562" t="s">
        <v>1</v>
      </c>
      <c r="B157" s="3573" t="str">
        <f t="shared" si="24"/>
        <v>►</v>
      </c>
      <c r="C157" s="3571">
        <f>IF(H157=C133,1,LEN(H157))</f>
        <v>0</v>
      </c>
      <c r="D157" s="1021"/>
      <c r="E157" s="1022"/>
      <c r="F157" s="1022"/>
      <c r="G157" s="1022"/>
      <c r="H157" s="1023"/>
      <c r="I157" s="1023"/>
      <c r="J157" s="1024"/>
      <c r="K157" s="1025"/>
      <c r="L157" s="744"/>
      <c r="M157" s="1025"/>
      <c r="N157" s="1091"/>
      <c r="O157" s="39"/>
      <c r="P157" s="1021"/>
      <c r="Q157" s="1022"/>
      <c r="R157" s="1022"/>
      <c r="S157" s="1022"/>
      <c r="T157" s="1023"/>
      <c r="U157" s="1023"/>
      <c r="V157" s="1024"/>
      <c r="W157" s="1025"/>
      <c r="X157" s="744"/>
      <c r="Y157" s="1025"/>
      <c r="Z157" s="1091"/>
      <c r="AA157" s="1307">
        <f>IFERROR(INDEX(AR13:AR82,MATCH(X157,AQ13:AQ82,0)) * W157 * IF(ISBLANK(T157), 1, T157), 0)</f>
        <v>0</v>
      </c>
      <c r="AB157" s="875">
        <f>IF(AA163=0,0,AA157*AB142*1000/AA163)</f>
        <v>0</v>
      </c>
      <c r="AC157" s="872">
        <f>IF(ISNUMBER(T157),T157*AB142/AA163,0)</f>
        <v>0</v>
      </c>
      <c r="AD157" s="3893"/>
      <c r="AE157" s="3894"/>
      <c r="AF157" s="3894"/>
      <c r="AG157" s="3894"/>
      <c r="AH157" s="3894"/>
      <c r="AI157" s="3895">
        <f>IF(OR(ISTEXT(T157),AA163=0),0,T157*AN135)</f>
        <v>0</v>
      </c>
      <c r="AJ157" s="3894"/>
      <c r="AK157" s="3896">
        <f t="shared" si="29"/>
        <v>0</v>
      </c>
      <c r="AL157" s="3894"/>
      <c r="AM157" s="3897">
        <f>IF(AA157=0,0,AA157*AN135)</f>
        <v>0</v>
      </c>
      <c r="AN157" s="3898">
        <f t="shared" si="30"/>
        <v>0</v>
      </c>
      <c r="AO157" s="4890"/>
      <c r="AP157" s="715"/>
      <c r="AQ157"/>
      <c r="AR157"/>
      <c r="AS157"/>
      <c r="AT157" s="715"/>
      <c r="AU157" s="870" t="str">
        <f t="shared" si="28"/>
        <v>►</v>
      </c>
      <c r="BA157" s="2"/>
      <c r="BB157" s="2"/>
      <c r="BC157" s="2"/>
      <c r="BD157"/>
      <c r="BE157"/>
      <c r="BF157"/>
      <c r="BG157"/>
      <c r="BH157"/>
      <c r="BI157"/>
      <c r="BJ157"/>
      <c r="BL157" s="6">
        <v>1</v>
      </c>
    </row>
    <row r="158" spans="1:64" s="73" customFormat="1" ht="18.75" customHeight="1">
      <c r="A158" s="3562" t="s">
        <v>1</v>
      </c>
      <c r="B158" s="3573" t="str">
        <f t="shared" si="24"/>
        <v>►</v>
      </c>
      <c r="C158" s="3571">
        <f>IF(H158=C133,1,LEN(H158))</f>
        <v>0</v>
      </c>
      <c r="D158" s="1021"/>
      <c r="E158" s="1022"/>
      <c r="F158" s="1022"/>
      <c r="G158" s="1022"/>
      <c r="H158" s="1023"/>
      <c r="I158" s="1023"/>
      <c r="J158" s="1024"/>
      <c r="K158" s="1025"/>
      <c r="L158" s="744"/>
      <c r="M158" s="1025"/>
      <c r="N158" s="1091"/>
      <c r="O158" s="39"/>
      <c r="P158" s="1021"/>
      <c r="Q158" s="1022"/>
      <c r="R158" s="1022"/>
      <c r="S158" s="1022"/>
      <c r="T158" s="1023"/>
      <c r="U158" s="1023"/>
      <c r="V158" s="1024"/>
      <c r="W158" s="1025"/>
      <c r="X158" s="744"/>
      <c r="Y158" s="1025"/>
      <c r="Z158" s="1091"/>
      <c r="AA158" s="1307">
        <f>IFERROR(INDEX(AR13:AR82,MATCH(X158,AQ13:AQ82,0)) * W158 * IF(ISBLANK(T158), 1, T158), 0)</f>
        <v>0</v>
      </c>
      <c r="AB158" s="875">
        <f>IF(AA163=0,0,AA158*AB142*1000/AA163)</f>
        <v>0</v>
      </c>
      <c r="AC158" s="872">
        <f>IF(ISNUMBER(T158),T158*AB142/AA163,0)</f>
        <v>0</v>
      </c>
      <c r="AD158" s="846"/>
      <c r="AE158" s="833"/>
      <c r="AF158" s="833"/>
      <c r="AG158" s="833"/>
      <c r="AH158" s="833"/>
      <c r="AI158" s="874">
        <f>IF(OR(ISTEXT(T158),AA163=0),0,T158*AN135)</f>
        <v>0</v>
      </c>
      <c r="AJ158" s="833"/>
      <c r="AK158" s="742">
        <f t="shared" si="29"/>
        <v>0</v>
      </c>
      <c r="AL158" s="833"/>
      <c r="AM158" s="826">
        <f>IF(AA158=0,0,AA158*AN135)</f>
        <v>0</v>
      </c>
      <c r="AN158" s="856">
        <f t="shared" si="30"/>
        <v>0</v>
      </c>
      <c r="AO158" s="4890"/>
      <c r="AP158" s="715"/>
      <c r="AQ158"/>
      <c r="AR158"/>
      <c r="AS158"/>
      <c r="AT158" s="715"/>
      <c r="AU158" s="870" t="str">
        <f t="shared" si="28"/>
        <v>►</v>
      </c>
      <c r="BA158" s="2"/>
      <c r="BB158" s="2"/>
      <c r="BC158" s="2"/>
      <c r="BD158"/>
      <c r="BE158"/>
      <c r="BF158"/>
      <c r="BG158"/>
      <c r="BH158"/>
      <c r="BI158"/>
      <c r="BJ158"/>
      <c r="BL158" s="6">
        <v>1</v>
      </c>
    </row>
    <row r="159" spans="1:64" s="73" customFormat="1" ht="18.75" customHeight="1">
      <c r="A159" s="3562" t="s">
        <v>1</v>
      </c>
      <c r="B159" s="3573" t="str">
        <f t="shared" si="24"/>
        <v>►</v>
      </c>
      <c r="C159" s="3571">
        <f>IF(H159=C133,1,LEN(H159))</f>
        <v>0</v>
      </c>
      <c r="D159" s="1021"/>
      <c r="E159" s="1022"/>
      <c r="F159" s="1022"/>
      <c r="G159" s="1022"/>
      <c r="H159" s="1023"/>
      <c r="I159" s="1023"/>
      <c r="J159" s="1024"/>
      <c r="K159" s="1025"/>
      <c r="L159" s="744"/>
      <c r="M159" s="1025"/>
      <c r="N159" s="1091"/>
      <c r="O159" s="39"/>
      <c r="P159" s="1021"/>
      <c r="Q159" s="1022"/>
      <c r="R159" s="1022"/>
      <c r="S159" s="1022"/>
      <c r="T159" s="1023"/>
      <c r="U159" s="1023"/>
      <c r="V159" s="1024"/>
      <c r="W159" s="1025"/>
      <c r="X159" s="744"/>
      <c r="Y159" s="1025"/>
      <c r="Z159" s="1091"/>
      <c r="AA159" s="1307">
        <f>IFERROR(INDEX(AR13:AR82,MATCH(X159,AQ13:AQ82,0)) * W159 * IF(ISBLANK(T159), 1, T159), 0)</f>
        <v>0</v>
      </c>
      <c r="AB159" s="875">
        <f>IF(AA163=0,0,AA159*AB142*1000/AA163)</f>
        <v>0</v>
      </c>
      <c r="AC159" s="872">
        <f>IF(ISNUMBER(T159),T159*AB142/AA163,0)</f>
        <v>0</v>
      </c>
      <c r="AD159" s="3893"/>
      <c r="AE159" s="3894"/>
      <c r="AF159" s="3894"/>
      <c r="AG159" s="3894"/>
      <c r="AH159" s="3894"/>
      <c r="AI159" s="3895">
        <f>IF(OR(ISTEXT(T159),AA163=0),0,T159*AN135)</f>
        <v>0</v>
      </c>
      <c r="AJ159" s="3894"/>
      <c r="AK159" s="3896">
        <f t="shared" si="29"/>
        <v>0</v>
      </c>
      <c r="AL159" s="3894"/>
      <c r="AM159" s="3897">
        <f>IF(AA159=0,0,AA159*AN135)</f>
        <v>0</v>
      </c>
      <c r="AN159" s="3898">
        <f t="shared" si="30"/>
        <v>0</v>
      </c>
      <c r="AO159" s="4890"/>
      <c r="AP159" s="715"/>
      <c r="AQ159"/>
      <c r="AR159"/>
      <c r="AS159"/>
      <c r="AT159" s="715"/>
      <c r="AU159" s="870" t="str">
        <f t="shared" si="28"/>
        <v>►</v>
      </c>
      <c r="BA159" s="2"/>
      <c r="BB159" s="2"/>
      <c r="BC159" s="2"/>
      <c r="BD159"/>
      <c r="BE159"/>
      <c r="BF159"/>
      <c r="BG159"/>
      <c r="BH159"/>
      <c r="BI159"/>
      <c r="BJ159"/>
      <c r="BL159" s="6">
        <v>1</v>
      </c>
    </row>
    <row r="160" spans="1:64" s="73" customFormat="1" ht="18.75" customHeight="1">
      <c r="A160" s="3562" t="s">
        <v>1</v>
      </c>
      <c r="B160" s="3573" t="str">
        <f t="shared" si="24"/>
        <v>►</v>
      </c>
      <c r="C160" s="3571">
        <f>IF(H160=C133,1,LEN(H160))</f>
        <v>0</v>
      </c>
      <c r="D160" s="1021"/>
      <c r="E160" s="1022"/>
      <c r="F160" s="1022"/>
      <c r="G160" s="1022"/>
      <c r="H160" s="1023"/>
      <c r="I160" s="1023"/>
      <c r="J160" s="1024"/>
      <c r="K160" s="1025"/>
      <c r="L160" s="744"/>
      <c r="M160" s="1025"/>
      <c r="N160" s="1091"/>
      <c r="O160" s="39"/>
      <c r="P160" s="1021"/>
      <c r="Q160" s="1022"/>
      <c r="R160" s="1022"/>
      <c r="S160" s="1022"/>
      <c r="T160" s="1023"/>
      <c r="U160" s="1023"/>
      <c r="V160" s="1024"/>
      <c r="W160" s="1025"/>
      <c r="X160" s="744"/>
      <c r="Y160" s="1025"/>
      <c r="Z160" s="1091"/>
      <c r="AA160" s="1307">
        <f>IFERROR(INDEX(AR13:AR82,MATCH(X160,AQ13:AQ82,0)) * W160 * IF(ISBLANK(T160), 1, T160), 0)</f>
        <v>0</v>
      </c>
      <c r="AB160" s="875">
        <f>IF(AA163=0,0,AA160*AB142*1000/AA163)</f>
        <v>0</v>
      </c>
      <c r="AC160" s="872">
        <f>IF(ISNUMBER(T160),T160*AB142/AA163,0)</f>
        <v>0</v>
      </c>
      <c r="AD160" s="846"/>
      <c r="AE160" s="833"/>
      <c r="AF160" s="833"/>
      <c r="AG160" s="833"/>
      <c r="AH160" s="833"/>
      <c r="AI160" s="874">
        <f>IF(OR(ISTEXT(T160),AA163=0),0,T160*AN135)</f>
        <v>0</v>
      </c>
      <c r="AJ160" s="833"/>
      <c r="AK160" s="742">
        <f t="shared" si="29"/>
        <v>0</v>
      </c>
      <c r="AL160" s="833"/>
      <c r="AM160" s="826">
        <f>IF(AA160=0,0,AA160*AN135)</f>
        <v>0</v>
      </c>
      <c r="AN160" s="856">
        <f t="shared" si="30"/>
        <v>0</v>
      </c>
      <c r="AO160" s="4890"/>
      <c r="AP160" s="715"/>
      <c r="AQ160"/>
      <c r="AR160"/>
      <c r="AS160"/>
      <c r="AT160" s="715"/>
      <c r="AU160" s="870" t="str">
        <f t="shared" si="28"/>
        <v>►</v>
      </c>
      <c r="BA160" s="2"/>
      <c r="BB160" s="2"/>
      <c r="BC160" s="2"/>
      <c r="BD160"/>
      <c r="BE160"/>
      <c r="BF160"/>
      <c r="BG160"/>
      <c r="BH160"/>
      <c r="BI160"/>
      <c r="BJ160"/>
      <c r="BL160" s="6">
        <v>1</v>
      </c>
    </row>
    <row r="161" spans="1:64" s="73" customFormat="1" ht="18.75" customHeight="1">
      <c r="A161" s="3562" t="s">
        <v>1</v>
      </c>
      <c r="B161" s="3573" t="str">
        <f t="shared" si="24"/>
        <v>►</v>
      </c>
      <c r="C161" s="3571">
        <f>IF(H161=C133,1,LEN(H161))</f>
        <v>0</v>
      </c>
      <c r="D161" s="1021"/>
      <c r="E161" s="1022"/>
      <c r="F161" s="1022"/>
      <c r="G161" s="1022"/>
      <c r="H161" s="1023"/>
      <c r="I161" s="1023"/>
      <c r="J161" s="1024"/>
      <c r="K161" s="1025"/>
      <c r="L161" s="744"/>
      <c r="M161" s="1025"/>
      <c r="N161" s="1091"/>
      <c r="O161" s="39"/>
      <c r="P161" s="1021"/>
      <c r="Q161" s="1022"/>
      <c r="R161" s="1022"/>
      <c r="S161" s="1022"/>
      <c r="T161" s="1023"/>
      <c r="U161" s="1023"/>
      <c r="V161" s="1024"/>
      <c r="W161" s="1025"/>
      <c r="X161" s="744"/>
      <c r="Y161" s="1025"/>
      <c r="Z161" s="1091"/>
      <c r="AA161" s="1307">
        <f>IFERROR(INDEX(AR13:AR82,MATCH(X161,AQ13:AQ82,0)) * W161 * IF(ISBLANK(T161), 1, T161), 0)</f>
        <v>0</v>
      </c>
      <c r="AB161" s="875">
        <f>IF(AA163=0,0,AA161*AB142*1000/AA163)</f>
        <v>0</v>
      </c>
      <c r="AC161" s="872">
        <f>IF(ISNUMBER(T161),T161*AB142/AA163,0)</f>
        <v>0</v>
      </c>
      <c r="AD161" s="3893"/>
      <c r="AE161" s="3894"/>
      <c r="AF161" s="3894"/>
      <c r="AG161" s="3894"/>
      <c r="AH161" s="3894"/>
      <c r="AI161" s="3895">
        <f>IF(OR(ISTEXT(T161),AA163=0),0,T161*AN135)</f>
        <v>0</v>
      </c>
      <c r="AJ161" s="3894"/>
      <c r="AK161" s="3896">
        <f t="shared" si="29"/>
        <v>0</v>
      </c>
      <c r="AL161" s="3894"/>
      <c r="AM161" s="3897">
        <f>IF(AA161=0,0,AA161*AN135)</f>
        <v>0</v>
      </c>
      <c r="AN161" s="3898">
        <f t="shared" si="30"/>
        <v>0</v>
      </c>
      <c r="AO161" s="4890"/>
      <c r="AP161" s="715"/>
      <c r="AQ161"/>
      <c r="AR161"/>
      <c r="AS161"/>
      <c r="AT161" s="715"/>
      <c r="AU161" s="870" t="str">
        <f t="shared" si="28"/>
        <v>►</v>
      </c>
      <c r="BA161" s="2"/>
      <c r="BB161" s="2"/>
      <c r="BC161" s="2"/>
      <c r="BD161"/>
      <c r="BE161"/>
      <c r="BF161"/>
      <c r="BG161"/>
      <c r="BH161"/>
      <c r="BI161"/>
      <c r="BJ161"/>
      <c r="BL161" s="6">
        <v>1</v>
      </c>
    </row>
    <row r="162" spans="1:64" s="73" customFormat="1" ht="18.75" customHeight="1">
      <c r="A162" s="3562" t="s">
        <v>1</v>
      </c>
      <c r="B162" s="3573" t="str">
        <f t="shared" si="24"/>
        <v>►</v>
      </c>
      <c r="C162" s="3571">
        <f>IF(H162=C133,1,LEN(H162))</f>
        <v>0</v>
      </c>
      <c r="D162" s="1021"/>
      <c r="E162" s="1022"/>
      <c r="F162" s="1022"/>
      <c r="G162" s="1022"/>
      <c r="H162" s="1023"/>
      <c r="I162" s="1023"/>
      <c r="J162" s="1024"/>
      <c r="K162" s="1025"/>
      <c r="L162" s="744"/>
      <c r="M162" s="1025"/>
      <c r="N162" s="1091"/>
      <c r="O162" s="39"/>
      <c r="P162" s="1021"/>
      <c r="Q162" s="1022"/>
      <c r="R162" s="1022"/>
      <c r="S162" s="1022"/>
      <c r="T162" s="1023"/>
      <c r="U162" s="1023"/>
      <c r="V162" s="1024"/>
      <c r="W162" s="1025"/>
      <c r="X162" s="744"/>
      <c r="Y162" s="1025"/>
      <c r="Z162" s="1091"/>
      <c r="AA162" s="1307">
        <f>IFERROR(INDEX(AR13:AR82,MATCH(X162,AQ13:AQ82,0)) * W162 * IF(ISBLANK(T162), 1, T162), 0)</f>
        <v>0</v>
      </c>
      <c r="AB162" s="875">
        <f>IF(AA163=0,0,AA162*AB142*1000/AA163)</f>
        <v>0</v>
      </c>
      <c r="AC162" s="872">
        <f>IF(ISNUMBER(T162),T162*AB142/AA163,0)</f>
        <v>0</v>
      </c>
      <c r="AD162" s="846"/>
      <c r="AE162" s="833"/>
      <c r="AF162" s="833"/>
      <c r="AG162" s="833"/>
      <c r="AH162" s="833"/>
      <c r="AI162" s="874">
        <f>IF(OR(ISTEXT(T162),AA163=0),0,T162*AN135)</f>
        <v>0</v>
      </c>
      <c r="AJ162" s="833"/>
      <c r="AK162" s="742">
        <f t="shared" si="29"/>
        <v>0</v>
      </c>
      <c r="AL162" s="833"/>
      <c r="AM162" s="826">
        <f>IF(AA162=0,0,AA162*AN135)</f>
        <v>0</v>
      </c>
      <c r="AN162" s="856">
        <f t="shared" si="30"/>
        <v>0</v>
      </c>
      <c r="AO162" s="4890"/>
      <c r="AP162" s="715"/>
      <c r="AQ162"/>
      <c r="AR162"/>
      <c r="AS162"/>
      <c r="AT162" s="715"/>
      <c r="AU162" s="870" t="str">
        <f t="shared" si="28"/>
        <v>►</v>
      </c>
      <c r="AV162" s="2"/>
      <c r="AW162" s="2"/>
      <c r="AX162" s="2"/>
      <c r="AY162" s="2"/>
      <c r="AZ162" s="2"/>
      <c r="BA162" s="2"/>
      <c r="BB162" s="2"/>
      <c r="BC162" s="2"/>
      <c r="BD162"/>
      <c r="BE162"/>
      <c r="BF162"/>
      <c r="BG162"/>
      <c r="BH162"/>
      <c r="BI162"/>
      <c r="BJ162"/>
      <c r="BL162" s="6">
        <v>1</v>
      </c>
    </row>
    <row r="163" spans="1:64" s="73" customFormat="1" ht="18.75" customHeight="1" thickBot="1">
      <c r="A163" s="3562" t="s">
        <v>1</v>
      </c>
      <c r="B163" s="3573" t="str">
        <f t="shared" si="24"/>
        <v>A</v>
      </c>
      <c r="C163" s="3567"/>
      <c r="D163" s="1146" t="s">
        <v>7</v>
      </c>
      <c r="E163" s="3558"/>
      <c r="F163" s="3558"/>
      <c r="G163" s="3558"/>
      <c r="H163" s="3559"/>
      <c r="I163" s="3560"/>
      <c r="J163" s="1149"/>
      <c r="K163" s="1149"/>
      <c r="L163" s="1149"/>
      <c r="M163" s="1149"/>
      <c r="N163" s="3561" t="s">
        <v>898</v>
      </c>
      <c r="O163" s="39"/>
      <c r="P163" s="3891" t="s">
        <v>6</v>
      </c>
      <c r="Q163" s="3886"/>
      <c r="R163" s="3886"/>
      <c r="S163" s="3886"/>
      <c r="T163" s="3887"/>
      <c r="U163" s="3888"/>
      <c r="V163" s="3889"/>
      <c r="W163" s="3889"/>
      <c r="X163" s="3889"/>
      <c r="Y163" s="3889"/>
      <c r="Z163" s="3890" t="s">
        <v>898</v>
      </c>
      <c r="AA163" s="3870">
        <f>SUM(AA143:AA162)</f>
        <v>0</v>
      </c>
      <c r="AB163" s="3879">
        <f>SUM(AB143:AB162)/1000</f>
        <v>0</v>
      </c>
      <c r="AC163" s="3880">
        <f>IF(COUNTIF(AQ13:AQ83, U137)=0, IF(AA163=0, 0, "= "&amp;ROUND(AB163/(AA163/T137),0)&amp;" "&amp;U137&amp;" de "&amp;ROUND((AA163/T137)*1000,0)&amp;" g"), "")</f>
        <v>0</v>
      </c>
      <c r="AD163" s="3881"/>
      <c r="AE163" s="3882"/>
      <c r="AF163" s="3878"/>
      <c r="AG163" s="3884"/>
      <c r="AH163" s="3884"/>
      <c r="AI163" s="3884"/>
      <c r="AJ163" s="3885"/>
      <c r="AK163" s="3885"/>
      <c r="AL163" s="3885"/>
      <c r="AM163" s="3883">
        <f>SUM(AM143:AM162)</f>
        <v>0</v>
      </c>
      <c r="AN163" s="3885"/>
      <c r="AO163" s="4890"/>
      <c r="AP163" s="715"/>
      <c r="AQ163"/>
      <c r="AR163"/>
      <c r="AS163"/>
      <c r="AT163" s="715"/>
      <c r="AU163" s="870" t="str">
        <f t="shared" si="28"/>
        <v>A</v>
      </c>
      <c r="AV163" s="2"/>
      <c r="AW163" s="2"/>
      <c r="AX163" s="2"/>
      <c r="AY163" s="2"/>
      <c r="AZ163" s="2"/>
      <c r="BA163" s="2"/>
      <c r="BB163" s="2"/>
      <c r="BC163" s="2"/>
      <c r="BD163"/>
      <c r="BE163"/>
      <c r="BF163"/>
      <c r="BG163"/>
      <c r="BH163"/>
      <c r="BI163"/>
      <c r="BJ163"/>
      <c r="BL163" s="6">
        <v>1</v>
      </c>
    </row>
    <row r="164" spans="1:64" s="73" customFormat="1" ht="18.75" customHeight="1" thickBot="1">
      <c r="A164" s="3562" t="s">
        <v>1</v>
      </c>
      <c r="B164" s="3573" t="str">
        <f t="shared" si="24"/>
        <v>A</v>
      </c>
      <c r="C164" s="11"/>
      <c r="D164" s="39"/>
      <c r="E164" s="39"/>
      <c r="F164" s="39"/>
      <c r="G164" s="39"/>
      <c r="H164" s="39"/>
      <c r="I164" s="39"/>
      <c r="J164" s="39"/>
      <c r="K164" s="39"/>
      <c r="L164" s="39"/>
      <c r="M164" s="39"/>
      <c r="N164" s="39"/>
      <c r="O164" s="39"/>
      <c r="P164" s="891" t="s">
        <v>6</v>
      </c>
      <c r="Q164" s="891"/>
      <c r="R164" s="891"/>
      <c r="S164" s="891"/>
      <c r="T164" s="892"/>
      <c r="U164" s="892"/>
      <c r="V164" s="892"/>
      <c r="W164" s="892"/>
      <c r="X164" s="892"/>
      <c r="Y164" s="892"/>
      <c r="Z164" s="892"/>
      <c r="AA164" s="892"/>
      <c r="AB164" s="892"/>
      <c r="AC164" s="892"/>
      <c r="AD164" s="892"/>
      <c r="AE164" s="892"/>
      <c r="AF164" s="892"/>
      <c r="AG164" s="892"/>
      <c r="AH164" s="892"/>
      <c r="AI164" s="892"/>
      <c r="AJ164" s="892"/>
      <c r="AK164" s="892"/>
      <c r="AL164" s="563"/>
      <c r="AM164" s="918"/>
      <c r="AN164" s="918"/>
      <c r="AO164" s="4890"/>
      <c r="AP164" s="715"/>
      <c r="AQ164"/>
      <c r="AR164"/>
      <c r="AS164"/>
      <c r="AT164" s="715"/>
      <c r="AU164" s="870" t="str">
        <f t="shared" si="28"/>
        <v>A</v>
      </c>
      <c r="AV164" s="2"/>
      <c r="AW164" s="2"/>
      <c r="AX164" s="2"/>
      <c r="AY164" s="2"/>
      <c r="AZ164" s="2"/>
      <c r="BA164" s="2"/>
      <c r="BB164" s="2"/>
      <c r="BC164" s="2"/>
      <c r="BD164"/>
      <c r="BE164"/>
      <c r="BF164"/>
      <c r="BG164"/>
      <c r="BH164"/>
      <c r="BI164"/>
      <c r="BJ164"/>
      <c r="BL164" s="6">
        <v>1</v>
      </c>
    </row>
    <row r="165" spans="1:64" s="73" customFormat="1" ht="18.75" customHeight="1">
      <c r="A165" s="3562" t="s">
        <v>1</v>
      </c>
      <c r="B165" s="3573" t="str">
        <f t="shared" si="24"/>
        <v>►</v>
      </c>
      <c r="C165" s="1378" t="s">
        <v>7</v>
      </c>
      <c r="D165" s="49"/>
      <c r="E165" s="1116"/>
      <c r="F165" s="1117"/>
      <c r="G165" s="1117"/>
      <c r="H165" s="762"/>
      <c r="I165" s="1118"/>
      <c r="J165" s="3858"/>
      <c r="K165" s="3858"/>
      <c r="L165" s="3843"/>
      <c r="M165" s="3843"/>
      <c r="N165" s="3844"/>
      <c r="O165" s="39"/>
      <c r="P165" s="49"/>
      <c r="Q165" s="1116"/>
      <c r="R165" s="1117"/>
      <c r="S165" s="1117"/>
      <c r="T165" s="762"/>
      <c r="U165" s="1118"/>
      <c r="V165" s="4870"/>
      <c r="W165" s="4870" t="s">
        <v>2461</v>
      </c>
      <c r="X165" s="4802"/>
      <c r="Y165" s="4802"/>
      <c r="Z165" s="4803"/>
      <c r="AA165" s="1078">
        <f>IFERROR(INDEX(T162:AD162,MATCH(X165,T161:AD161,0)) * W165 * IF(ISBLANK(T165), 1, T165), 0)</f>
        <v>0</v>
      </c>
      <c r="AB165" s="4872">
        <f>X165</f>
        <v>0</v>
      </c>
      <c r="AC165" s="4873"/>
      <c r="AD165" s="4873"/>
      <c r="AE165" s="4873"/>
      <c r="AF165" s="4873"/>
      <c r="AG165" s="4873"/>
      <c r="AH165" s="4873"/>
      <c r="AI165" s="4873"/>
      <c r="AJ165" s="4873"/>
      <c r="AK165" s="4873"/>
      <c r="AL165" s="4873"/>
      <c r="AM165" s="4873"/>
      <c r="AN165" s="4876">
        <f>IF(ISBLANK(AK27),AI27,AK27)</f>
        <v>0</v>
      </c>
      <c r="AO165" s="4890"/>
      <c r="AP165" s="715"/>
      <c r="AQ165"/>
      <c r="AR165"/>
      <c r="AS165"/>
      <c r="AT165" s="715"/>
      <c r="AU165" s="870" t="str">
        <f t="shared" si="28"/>
        <v>►</v>
      </c>
      <c r="AV165" s="2"/>
      <c r="AW165" s="2"/>
      <c r="AX165" s="2"/>
      <c r="AY165" s="2"/>
      <c r="AZ165" s="2"/>
      <c r="BA165" s="2"/>
      <c r="BB165" s="2"/>
      <c r="BC165" s="2"/>
      <c r="BD165"/>
      <c r="BE165"/>
      <c r="BF165"/>
      <c r="BG165"/>
      <c r="BH165"/>
      <c r="BI165"/>
      <c r="BJ165"/>
      <c r="BL165" s="6">
        <v>1</v>
      </c>
    </row>
    <row r="166" spans="1:64" s="73" customFormat="1" ht="18.75" customHeight="1">
      <c r="A166" s="3562" t="s">
        <v>1</v>
      </c>
      <c r="B166" s="3573" t="str">
        <f t="shared" si="24"/>
        <v>►</v>
      </c>
      <c r="C166" s="3567"/>
      <c r="D166" s="24"/>
      <c r="E166" s="1119"/>
      <c r="F166" s="1120"/>
      <c r="G166" s="1120"/>
      <c r="H166" s="763"/>
      <c r="I166" s="1121"/>
      <c r="J166" s="3859"/>
      <c r="K166" s="3859"/>
      <c r="L166" s="3841"/>
      <c r="M166" s="3841"/>
      <c r="N166" s="3842"/>
      <c r="O166" s="39"/>
      <c r="P166" s="24"/>
      <c r="Q166" s="1119"/>
      <c r="R166" s="1120"/>
      <c r="S166" s="1120"/>
      <c r="T166" s="763"/>
      <c r="U166" s="1121"/>
      <c r="V166" s="4871"/>
      <c r="W166" s="4871"/>
      <c r="X166" s="4804"/>
      <c r="Y166" s="4804"/>
      <c r="Z166" s="4805"/>
      <c r="AA166" s="1079">
        <f>IFERROR(INDEX(T162:AD162,MATCH(X166,T161:AD161,0)) * W166 * IF(ISBLANK(T166), 1, T166), 0)</f>
        <v>0</v>
      </c>
      <c r="AB166" s="4874"/>
      <c r="AC166" s="4875"/>
      <c r="AD166" s="4875"/>
      <c r="AE166" s="4875"/>
      <c r="AF166" s="4875"/>
      <c r="AG166" s="4875"/>
      <c r="AH166" s="4875"/>
      <c r="AI166" s="4875"/>
      <c r="AJ166" s="4875"/>
      <c r="AK166" s="4875"/>
      <c r="AL166" s="4875"/>
      <c r="AM166" s="4875"/>
      <c r="AN166" s="4877"/>
      <c r="AO166" s="4890"/>
      <c r="AP166" s="715"/>
      <c r="AQ166"/>
      <c r="AR166"/>
      <c r="AS166"/>
      <c r="AT166" s="715"/>
      <c r="AU166" s="870" t="str">
        <f t="shared" si="28"/>
        <v>►</v>
      </c>
      <c r="AV166" s="2"/>
      <c r="AW166" s="2"/>
      <c r="AX166" s="2"/>
      <c r="AY166" s="2"/>
      <c r="AZ166" s="2"/>
      <c r="BA166" s="2"/>
      <c r="BB166" s="2"/>
      <c r="BC166" s="2"/>
      <c r="BD166"/>
      <c r="BE166"/>
      <c r="BF166"/>
      <c r="BG166"/>
      <c r="BH166"/>
      <c r="BI166"/>
      <c r="BJ166"/>
      <c r="BL166" s="6">
        <v>1</v>
      </c>
    </row>
    <row r="167" spans="1:64" s="73" customFormat="1" ht="18.75" customHeight="1">
      <c r="A167" s="3562" t="s">
        <v>1</v>
      </c>
      <c r="B167" s="3573" t="str">
        <f t="shared" ref="B167:B230" si="31">IF(ISBLANK(P167),"►",P167)</f>
        <v>►</v>
      </c>
      <c r="C167" s="3567"/>
      <c r="D167" s="24"/>
      <c r="E167" s="1122"/>
      <c r="F167" s="1122"/>
      <c r="G167" s="1122"/>
      <c r="H167" s="1123"/>
      <c r="I167" s="1124"/>
      <c r="J167" s="1125"/>
      <c r="K167" s="1126"/>
      <c r="L167" s="1080"/>
      <c r="M167" s="603"/>
      <c r="N167" s="1127"/>
      <c r="O167" s="39"/>
      <c r="P167" s="24"/>
      <c r="Q167" s="1122"/>
      <c r="R167" s="1122"/>
      <c r="S167" s="1122"/>
      <c r="T167" s="1123"/>
      <c r="U167" s="1124"/>
      <c r="V167" s="1125"/>
      <c r="W167" s="1126"/>
      <c r="X167" s="1080" t="s">
        <v>121</v>
      </c>
      <c r="Y167" s="603" t="s">
        <v>120</v>
      </c>
      <c r="Z167" s="1127"/>
      <c r="AA167" s="1079">
        <f>IFERROR(INDEX(T162:AD162,MATCH(X167,T161:AD161,0)) * W167 * IF(ISBLANK(T167), 1, T167), 0)</f>
        <v>0</v>
      </c>
      <c r="AB167" s="834"/>
      <c r="AC167" s="834"/>
      <c r="AD167" s="834"/>
      <c r="AE167" s="834"/>
      <c r="AF167" s="834"/>
      <c r="AG167" s="834"/>
      <c r="AH167" s="834"/>
      <c r="AI167" s="835"/>
      <c r="AJ167" s="835"/>
      <c r="AK167" s="835"/>
      <c r="AL167" s="835"/>
      <c r="AM167" s="916" t="s">
        <v>224</v>
      </c>
      <c r="AN167" s="878">
        <f>IF(AA195=0,0,AN165/AA195)</f>
        <v>0</v>
      </c>
      <c r="AO167" s="4890"/>
      <c r="AP167" s="715"/>
      <c r="AQ167"/>
      <c r="AR167"/>
      <c r="AS167"/>
      <c r="AT167" s="715"/>
      <c r="AU167" s="870" t="str">
        <f t="shared" si="28"/>
        <v>►</v>
      </c>
      <c r="AV167" s="2"/>
      <c r="AW167" s="2"/>
      <c r="AX167" s="2"/>
      <c r="AY167" s="2"/>
      <c r="AZ167" s="2"/>
      <c r="BA167" s="2"/>
      <c r="BB167" s="2"/>
      <c r="BC167" s="2"/>
      <c r="BD167"/>
      <c r="BE167"/>
      <c r="BF167"/>
      <c r="BG167"/>
      <c r="BH167"/>
      <c r="BI167"/>
      <c r="BJ167"/>
      <c r="BL167" s="6">
        <v>1</v>
      </c>
    </row>
    <row r="168" spans="1:64" s="73" customFormat="1" ht="18.75" customHeight="1">
      <c r="A168" s="3562" t="s">
        <v>1</v>
      </c>
      <c r="B168" s="3573" t="str">
        <f t="shared" si="31"/>
        <v>►</v>
      </c>
      <c r="C168" s="3567"/>
      <c r="D168" s="24"/>
      <c r="E168" s="554"/>
      <c r="F168" s="554"/>
      <c r="G168" s="775"/>
      <c r="H168" s="46"/>
      <c r="I168" s="592"/>
      <c r="J168" s="592"/>
      <c r="K168" s="592"/>
      <c r="L168" s="768"/>
      <c r="M168" s="1151"/>
      <c r="N168" s="1152"/>
      <c r="O168" s="39"/>
      <c r="P168" s="24"/>
      <c r="Q168" s="554"/>
      <c r="R168" s="554"/>
      <c r="S168" s="775"/>
      <c r="T168" s="46"/>
      <c r="U168" s="592"/>
      <c r="V168" s="592" t="s">
        <v>2462</v>
      </c>
      <c r="W168" s="592"/>
      <c r="X168" s="768"/>
      <c r="Y168" s="1153"/>
      <c r="Z168" s="1154"/>
      <c r="AA168" s="1079">
        <f>IFERROR(INDEX(T162:AD162,MATCH(X168,T161:AD161,0)) * W168 * IF(ISBLANK(T168), 1, T168), 0)</f>
        <v>0</v>
      </c>
      <c r="AB168" s="834"/>
      <c r="AC168" s="834"/>
      <c r="AD168" s="834"/>
      <c r="AE168" s="834"/>
      <c r="AF168" s="834"/>
      <c r="AG168" s="834"/>
      <c r="AH168" s="834"/>
      <c r="AI168" s="808" t="str">
        <f>IF(AK27&gt;0,"avec Poids modifié ❹","avec Poids prévu ③")</f>
        <v>avec Poids prévu ③</v>
      </c>
      <c r="AJ168" s="808"/>
      <c r="AK168" s="808"/>
      <c r="AL168" s="807" t="s">
        <v>2406</v>
      </c>
      <c r="AM168" s="807"/>
      <c r="AN168" s="807"/>
      <c r="AO168" s="4890"/>
      <c r="AP168" s="715"/>
      <c r="AQ168"/>
      <c r="AR168"/>
      <c r="AS168"/>
      <c r="AT168" s="715"/>
      <c r="AU168" s="870" t="str">
        <f t="shared" si="28"/>
        <v>►</v>
      </c>
      <c r="AV168" s="2"/>
      <c r="AW168" s="2"/>
      <c r="AX168" s="2"/>
      <c r="AY168" s="2"/>
      <c r="AZ168" s="2"/>
      <c r="BA168" s="2"/>
      <c r="BB168" s="2"/>
      <c r="BC168" s="2"/>
      <c r="BD168"/>
      <c r="BE168"/>
      <c r="BF168"/>
      <c r="BG168"/>
      <c r="BH168"/>
      <c r="BI168"/>
      <c r="BJ168"/>
      <c r="BL168" s="6">
        <v>1</v>
      </c>
    </row>
    <row r="169" spans="1:64" s="73" customFormat="1" ht="18.75" customHeight="1">
      <c r="A169" s="3562" t="s">
        <v>1</v>
      </c>
      <c r="B169" s="3573" t="str">
        <f t="shared" si="31"/>
        <v>►</v>
      </c>
      <c r="C169" s="3567"/>
      <c r="D169" s="24"/>
      <c r="E169" s="554"/>
      <c r="F169" s="554"/>
      <c r="G169" s="775"/>
      <c r="H169" s="607"/>
      <c r="I169" s="47"/>
      <c r="J169" s="46" t="s">
        <v>6170</v>
      </c>
      <c r="K169" s="46"/>
      <c r="L169" s="48"/>
      <c r="M169" s="1151"/>
      <c r="N169" s="1152"/>
      <c r="O169" s="39"/>
      <c r="P169" s="24"/>
      <c r="Q169" s="554"/>
      <c r="R169" s="554"/>
      <c r="S169" s="775"/>
      <c r="T169" s="607"/>
      <c r="U169" s="47"/>
      <c r="V169" s="46" t="s">
        <v>2460</v>
      </c>
      <c r="W169" s="46"/>
      <c r="X169" s="48"/>
      <c r="Y169" s="1153"/>
      <c r="Z169" s="1154"/>
      <c r="AA169" s="1079">
        <f>IFERROR(INDEX(T162:AD162,MATCH(X169,T161:AD161,0)) * W169 * IF(ISBLANK(T169), 1, T169), 0)</f>
        <v>0</v>
      </c>
      <c r="AB169" s="836"/>
      <c r="AC169" s="837"/>
      <c r="AD169" s="837"/>
      <c r="AE169" s="837"/>
      <c r="AF169" s="837"/>
      <c r="AG169" s="837"/>
      <c r="AH169" s="837"/>
      <c r="AI169" s="4877">
        <f>AN165</f>
        <v>0</v>
      </c>
      <c r="AJ169" s="4877"/>
      <c r="AK169" s="4877"/>
      <c r="AL169" s="4886">
        <f>AM10</f>
        <v>45</v>
      </c>
      <c r="AM169" s="4887" t="str">
        <f>AN10</f>
        <v>assiettes</v>
      </c>
      <c r="AN169" s="4887"/>
      <c r="AO169" s="4890"/>
      <c r="AP169" s="715"/>
      <c r="AQ169"/>
      <c r="AR169"/>
      <c r="AS169"/>
      <c r="AT169" s="715"/>
      <c r="AU169" s="870" t="str">
        <f t="shared" si="28"/>
        <v>►</v>
      </c>
      <c r="AV169" s="2"/>
      <c r="AW169" s="2"/>
      <c r="AX169" s="2"/>
      <c r="AY169" s="2"/>
      <c r="AZ169" s="2"/>
      <c r="BA169" s="2"/>
      <c r="BB169" s="2"/>
      <c r="BC169" s="2"/>
      <c r="BD169"/>
      <c r="BE169"/>
      <c r="BF169"/>
      <c r="BG169"/>
      <c r="BH169"/>
      <c r="BI169"/>
      <c r="BJ169"/>
      <c r="BL169" s="6">
        <v>1</v>
      </c>
    </row>
    <row r="170" spans="1:64" s="73" customFormat="1" ht="18.75" customHeight="1">
      <c r="A170" s="3562" t="s">
        <v>1</v>
      </c>
      <c r="B170" s="3573" t="str">
        <f t="shared" si="31"/>
        <v>►</v>
      </c>
      <c r="C170" s="3567"/>
      <c r="D170" s="24"/>
      <c r="E170" s="554"/>
      <c r="F170" s="554"/>
      <c r="G170" s="775"/>
      <c r="H170" s="1128"/>
      <c r="I170" s="1129"/>
      <c r="J170" s="1129" t="s">
        <v>6171</v>
      </c>
      <c r="K170" s="1129"/>
      <c r="L170" s="1129"/>
      <c r="M170" s="1129"/>
      <c r="N170" s="1130"/>
      <c r="O170" s="39"/>
      <c r="P170" s="24"/>
      <c r="Q170" s="554"/>
      <c r="R170" s="554"/>
      <c r="S170" s="775"/>
      <c r="T170" s="1128"/>
      <c r="U170" s="1129"/>
      <c r="V170" s="1129"/>
      <c r="W170" s="1129"/>
      <c r="X170" s="1129"/>
      <c r="Y170" s="1129"/>
      <c r="Z170" s="1130"/>
      <c r="AA170" s="1079">
        <f>IFERROR(INDEX(T162:AD162,MATCH(X170,T161:AD161,0)) * W170 * IF(ISBLANK(T170), 1, T170), 0)</f>
        <v>0</v>
      </c>
      <c r="AB170" s="838"/>
      <c r="AC170" s="838"/>
      <c r="AD170" s="838"/>
      <c r="AE170" s="838"/>
      <c r="AF170" s="838"/>
      <c r="AG170" s="838"/>
      <c r="AH170" s="838"/>
      <c r="AI170" s="4877"/>
      <c r="AJ170" s="4877"/>
      <c r="AK170" s="4877"/>
      <c r="AL170" s="4886"/>
      <c r="AM170" s="4887"/>
      <c r="AN170" s="4887"/>
      <c r="AO170" s="4890"/>
      <c r="AP170" s="715"/>
      <c r="AQ170"/>
      <c r="AR170"/>
      <c r="AS170"/>
      <c r="AT170" s="715"/>
      <c r="AU170" s="870" t="str">
        <f t="shared" si="28"/>
        <v>►</v>
      </c>
      <c r="AV170" s="2"/>
      <c r="AW170" s="2"/>
      <c r="AX170" s="2"/>
      <c r="AY170" s="2"/>
      <c r="AZ170" s="2"/>
      <c r="BA170" s="2"/>
      <c r="BB170" s="2"/>
      <c r="BC170" s="2"/>
      <c r="BD170"/>
      <c r="BE170"/>
      <c r="BF170"/>
      <c r="BG170"/>
      <c r="BH170"/>
      <c r="BI170"/>
      <c r="BJ170"/>
      <c r="BL170" s="6">
        <v>1</v>
      </c>
    </row>
    <row r="171" spans="1:64" s="73" customFormat="1" ht="18.75" customHeight="1" thickBot="1">
      <c r="A171" s="3562" t="s">
        <v>1</v>
      </c>
      <c r="B171" s="3573" t="str">
        <f t="shared" si="31"/>
        <v>►</v>
      </c>
      <c r="C171" s="3567"/>
      <c r="D171" s="1131"/>
      <c r="E171" s="938"/>
      <c r="F171" s="938"/>
      <c r="G171" s="939"/>
      <c r="H171" s="1132"/>
      <c r="I171" s="1133"/>
      <c r="J171" s="1155"/>
      <c r="K171" s="1155"/>
      <c r="L171" s="1155"/>
      <c r="M171" s="1134"/>
      <c r="N171" s="1135"/>
      <c r="O171" s="39"/>
      <c r="P171" s="1131"/>
      <c r="Q171" s="938"/>
      <c r="R171" s="938"/>
      <c r="S171" s="939"/>
      <c r="T171" s="1132"/>
      <c r="U171" s="1133"/>
      <c r="V171" s="4888"/>
      <c r="W171" s="4888"/>
      <c r="X171" s="4888"/>
      <c r="Y171" s="1134"/>
      <c r="Z171" s="1313"/>
      <c r="AA171" s="1079">
        <f>IFERROR(INDEX(T162:AD162,MATCH(X171,T161:AD161,0)) * W171 * IF(ISBLANK(T171), 1, T171), 0)</f>
        <v>0</v>
      </c>
      <c r="AB171" s="838"/>
      <c r="AC171" s="838"/>
      <c r="AD171" s="838"/>
      <c r="AE171" s="838"/>
      <c r="AF171" s="4883">
        <f>AI27</f>
        <v>0</v>
      </c>
      <c r="AG171" s="4883"/>
      <c r="AH171" s="838"/>
      <c r="AI171" s="838"/>
      <c r="AJ171" s="3551"/>
      <c r="AK171" s="3552" t="str">
        <f>IF(AF171&gt;0," avec Poids prévu ③ " &amp; AL169 &amp; " " &amp; AM169 &amp; " de","")</f>
        <v/>
      </c>
      <c r="AL171" s="3553">
        <f>AF171/AL169*1000</f>
        <v>0</v>
      </c>
      <c r="AM171" s="864"/>
      <c r="AN171" s="807"/>
      <c r="AO171" s="4890"/>
      <c r="AP171" s="715"/>
      <c r="AQ171"/>
      <c r="AR171"/>
      <c r="AS171"/>
      <c r="AT171" s="715"/>
      <c r="AU171" s="870" t="str">
        <f t="shared" si="28"/>
        <v>►</v>
      </c>
      <c r="AV171" s="2"/>
      <c r="AW171" s="2"/>
      <c r="AX171" s="2"/>
      <c r="AY171" s="2"/>
      <c r="AZ171" s="2"/>
      <c r="BA171" s="2"/>
      <c r="BB171" s="2"/>
      <c r="BC171" s="2"/>
      <c r="BD171"/>
      <c r="BE171"/>
      <c r="BF171"/>
      <c r="BG171"/>
      <c r="BH171"/>
      <c r="BI171"/>
      <c r="BJ171"/>
      <c r="BL171" s="6">
        <v>1</v>
      </c>
    </row>
    <row r="172" spans="1:64" s="73" customFormat="1" ht="18.75" customHeight="1" thickTop="1" thickBot="1">
      <c r="A172" s="3562" t="s">
        <v>1</v>
      </c>
      <c r="B172" s="3573" t="str">
        <f t="shared" si="31"/>
        <v>►</v>
      </c>
      <c r="C172" s="4882" t="s">
        <v>2475</v>
      </c>
      <c r="D172" s="1143"/>
      <c r="E172" s="1144"/>
      <c r="F172" s="1144"/>
      <c r="G172" s="1144"/>
      <c r="H172" s="1315"/>
      <c r="I172" s="1316"/>
      <c r="J172" s="1317"/>
      <c r="K172" s="1318"/>
      <c r="L172" s="1318"/>
      <c r="M172" s="1318"/>
      <c r="N172" s="1319"/>
      <c r="O172" s="39"/>
      <c r="P172" s="24"/>
      <c r="Q172" s="554"/>
      <c r="R172" s="554"/>
      <c r="S172" s="554"/>
      <c r="T172" s="1136"/>
      <c r="U172" s="1137"/>
      <c r="V172" s="1137"/>
      <c r="W172" s="1137"/>
      <c r="X172" s="1137"/>
      <c r="Y172" s="1138"/>
      <c r="Z172" s="1139"/>
      <c r="AA172" s="1079">
        <f>IFERROR(INDEX(T162:AD162,MATCH(X172,T161:AD161,0)) * W172 * IF(ISBLANK(T172), 1, T172), 0)</f>
        <v>0</v>
      </c>
      <c r="AB172" s="838"/>
      <c r="AC172" s="838"/>
      <c r="AD172" s="838"/>
      <c r="AE172" s="838"/>
      <c r="AF172" s="4883">
        <f>AK27</f>
        <v>0</v>
      </c>
      <c r="AG172" s="4883"/>
      <c r="AH172" s="3554"/>
      <c r="AI172" s="3555"/>
      <c r="AJ172" s="3554"/>
      <c r="AK172" s="3552" t="str">
        <f>IF(AF172&gt;0," avec poids modifié ❹ " &amp; AL169 &amp; " " &amp; AM169 &amp; " de","")</f>
        <v/>
      </c>
      <c r="AL172" s="3553">
        <f>AF172/AL169*1000</f>
        <v>0</v>
      </c>
      <c r="AM172" s="864"/>
      <c r="AN172" s="865"/>
      <c r="AO172" s="4890"/>
      <c r="AP172" s="715"/>
      <c r="AQ172"/>
      <c r="AR172"/>
      <c r="AS172"/>
      <c r="AT172" s="715"/>
      <c r="AU172" s="870" t="str">
        <f t="shared" si="28"/>
        <v>►</v>
      </c>
      <c r="AV172" s="2"/>
      <c r="AW172" s="2"/>
      <c r="AX172" s="2"/>
      <c r="AY172" s="2"/>
      <c r="AZ172" s="2"/>
      <c r="BA172" s="2"/>
      <c r="BB172" s="2"/>
      <c r="BC172" s="2"/>
      <c r="BD172"/>
      <c r="BE172"/>
      <c r="BF172"/>
      <c r="BG172"/>
      <c r="BH172"/>
      <c r="BI172"/>
      <c r="BJ172"/>
      <c r="BL172" s="6">
        <v>1</v>
      </c>
    </row>
    <row r="173" spans="1:64" s="73" customFormat="1" ht="18.75" customHeight="1" thickTop="1">
      <c r="A173" s="3562" t="s">
        <v>1</v>
      </c>
      <c r="B173" s="3573" t="str">
        <f t="shared" si="31"/>
        <v>►</v>
      </c>
      <c r="C173" s="4882"/>
      <c r="D173" s="1143"/>
      <c r="E173" s="1314"/>
      <c r="F173" s="1314"/>
      <c r="G173" s="1314"/>
      <c r="H173" s="1320"/>
      <c r="I173" s="11"/>
      <c r="J173" s="11"/>
      <c r="K173" s="11"/>
      <c r="L173" s="11"/>
      <c r="M173" s="11"/>
      <c r="N173" s="1094"/>
      <c r="O173" s="39"/>
      <c r="P173" s="24"/>
      <c r="Q173" s="554"/>
      <c r="R173" s="554"/>
      <c r="S173" s="554"/>
      <c r="T173" s="1140"/>
      <c r="U173" s="760"/>
      <c r="V173" s="1081"/>
      <c r="W173" s="4587"/>
      <c r="X173" s="4811"/>
      <c r="Y173" s="4812"/>
      <c r="Z173" s="1082"/>
      <c r="AA173" s="4884" t="s">
        <v>213</v>
      </c>
      <c r="AB173" s="867"/>
      <c r="AC173" s="839" t="s">
        <v>2363</v>
      </c>
      <c r="AD173" s="840"/>
      <c r="AE173" s="877"/>
      <c r="AF173" s="877"/>
      <c r="AG173" s="877"/>
      <c r="AH173" s="841"/>
      <c r="AI173" s="841"/>
      <c r="AJ173" s="841"/>
      <c r="AK173" s="841"/>
      <c r="AL173" s="841"/>
      <c r="AM173" s="841"/>
      <c r="AN173" s="877"/>
      <c r="AO173" s="4890"/>
      <c r="AP173" s="715"/>
      <c r="AQ173"/>
      <c r="AR173"/>
      <c r="AS173"/>
      <c r="AT173" s="715"/>
      <c r="AU173" s="870" t="str">
        <f t="shared" si="28"/>
        <v>►</v>
      </c>
      <c r="AV173" s="2"/>
      <c r="AW173" s="2"/>
      <c r="AX173" s="2"/>
      <c r="AY173" s="2"/>
      <c r="AZ173" s="2"/>
      <c r="BA173" s="2"/>
      <c r="BB173" s="2"/>
      <c r="BC173" s="2"/>
      <c r="BD173"/>
      <c r="BE173"/>
      <c r="BF173"/>
      <c r="BG173"/>
      <c r="BH173"/>
      <c r="BI173"/>
      <c r="BJ173"/>
      <c r="BL173" s="6">
        <v>1</v>
      </c>
    </row>
    <row r="174" spans="1:64" s="73" customFormat="1" ht="18.75" customHeight="1">
      <c r="A174" s="3562" t="s">
        <v>1</v>
      </c>
      <c r="B174" s="3573" t="str">
        <f t="shared" si="31"/>
        <v>►</v>
      </c>
      <c r="D174" s="25"/>
      <c r="E174" s="1314"/>
      <c r="F174" s="1314"/>
      <c r="G174" s="1314"/>
      <c r="H174" s="1321"/>
      <c r="I174" s="20"/>
      <c r="J174" s="20"/>
      <c r="K174" s="20"/>
      <c r="L174" s="20"/>
      <c r="M174" s="20"/>
      <c r="N174" s="1094"/>
      <c r="O174" s="39"/>
      <c r="P174" s="24"/>
      <c r="Q174" s="554"/>
      <c r="R174" s="554"/>
      <c r="S174" s="554"/>
      <c r="T174" s="1141"/>
      <c r="U174" s="80"/>
      <c r="V174" s="41"/>
      <c r="W174" s="4591"/>
      <c r="X174" s="4593"/>
      <c r="Y174" s="4665"/>
      <c r="Z174" s="1083"/>
      <c r="AA174" s="4885"/>
      <c r="AB174" s="868">
        <v>1</v>
      </c>
      <c r="AC174" s="873" t="s">
        <v>84</v>
      </c>
      <c r="AD174" s="842"/>
      <c r="AE174" s="843"/>
      <c r="AF174" s="843"/>
      <c r="AG174" s="843"/>
      <c r="AH174" s="843"/>
      <c r="AI174" s="844" t="s">
        <v>84</v>
      </c>
      <c r="AJ174" s="843"/>
      <c r="AK174" s="845" t="s">
        <v>2408</v>
      </c>
      <c r="AL174" s="843"/>
      <c r="AM174" s="843" t="s">
        <v>2409</v>
      </c>
      <c r="AN174" s="876" t="s">
        <v>2407</v>
      </c>
      <c r="AO174" s="4890"/>
      <c r="AP174" s="715"/>
      <c r="AQ174"/>
      <c r="AR174"/>
      <c r="AS174"/>
      <c r="AT174" s="715"/>
      <c r="AU174" s="870" t="str">
        <f t="shared" si="28"/>
        <v>►</v>
      </c>
      <c r="AV174" s="2"/>
      <c r="AW174" s="2"/>
      <c r="AX174" s="2"/>
      <c r="AY174" s="2"/>
      <c r="AZ174" s="2"/>
      <c r="BA174" s="2"/>
      <c r="BB174" s="2"/>
      <c r="BC174" s="2"/>
      <c r="BD174"/>
      <c r="BE174"/>
      <c r="BF174"/>
      <c r="BG174"/>
      <c r="BH174"/>
      <c r="BI174"/>
      <c r="BJ174"/>
      <c r="BL174" s="6">
        <v>1</v>
      </c>
    </row>
    <row r="175" spans="1:64" s="73" customFormat="1" ht="18.75" customHeight="1">
      <c r="A175" s="3562" t="s">
        <v>1</v>
      </c>
      <c r="B175" s="3573" t="str">
        <f t="shared" si="31"/>
        <v>►</v>
      </c>
      <c r="C175" s="3571">
        <f>IF(H175=C165,1,LEN(H175))</f>
        <v>0</v>
      </c>
      <c r="D175" s="25"/>
      <c r="E175" s="1314"/>
      <c r="F175" s="1314"/>
      <c r="G175" s="1314"/>
      <c r="H175" s="1321"/>
      <c r="I175" s="1322"/>
      <c r="J175" s="1322"/>
      <c r="K175" s="1322"/>
      <c r="L175" s="1322"/>
      <c r="M175" s="1323"/>
      <c r="N175" s="1324"/>
      <c r="O175" s="39"/>
      <c r="P175" s="766"/>
      <c r="Q175" s="745"/>
      <c r="R175" s="745"/>
      <c r="S175" s="919"/>
      <c r="T175" s="1018"/>
      <c r="U175" s="1019"/>
      <c r="V175" s="1017"/>
      <c r="W175" s="1020"/>
      <c r="X175" s="776"/>
      <c r="Y175" s="1030"/>
      <c r="Z175" s="1090"/>
      <c r="AA175" s="1307">
        <f>IFERROR(INDEX(AR13:AR82,MATCH(X175,AQ13:AQ82,0)) * W175 * IF(ISBLANK(T175), 1, T175), 0)</f>
        <v>0</v>
      </c>
      <c r="AB175" s="875">
        <f>IF(AA195=0,0,AA175*AB174*1000/AA195)</f>
        <v>0</v>
      </c>
      <c r="AC175" s="872">
        <f>IF(ISNUMBER(T175),T175*AB174/AA195,0)</f>
        <v>0</v>
      </c>
      <c r="AD175" s="3893"/>
      <c r="AE175" s="3894"/>
      <c r="AF175" s="3894"/>
      <c r="AG175" s="3894"/>
      <c r="AH175" s="3894"/>
      <c r="AI175" s="3895">
        <f>IF(OR(ISTEXT(T175),AA195=0),0,T175*AN167)</f>
        <v>0</v>
      </c>
      <c r="AJ175" s="3894"/>
      <c r="AK175" s="3896">
        <f t="shared" ref="AK175:AK194" si="32">U175</f>
        <v>0</v>
      </c>
      <c r="AL175" s="3894"/>
      <c r="AM175" s="3897">
        <f>IF(AA175=0,0,AA175*AN167)</f>
        <v>0</v>
      </c>
      <c r="AN175" s="3898">
        <f t="shared" ref="AN175:AN194" si="33">Z175</f>
        <v>0</v>
      </c>
      <c r="AO175" s="4890"/>
      <c r="AP175" s="715"/>
      <c r="AQ175"/>
      <c r="AR175"/>
      <c r="AS175"/>
      <c r="AT175" s="715"/>
      <c r="AU175" s="870" t="str">
        <f t="shared" si="28"/>
        <v>►</v>
      </c>
      <c r="AV175" s="2"/>
      <c r="AW175" s="2"/>
      <c r="AX175" s="2"/>
      <c r="AY175" s="2"/>
      <c r="AZ175" s="2"/>
      <c r="BA175" s="2"/>
      <c r="BB175" s="2"/>
      <c r="BC175" s="2"/>
      <c r="BD175"/>
      <c r="BE175"/>
      <c r="BF175"/>
      <c r="BG175"/>
      <c r="BH175"/>
      <c r="BI175"/>
      <c r="BJ175"/>
      <c r="BL175" s="6">
        <v>1</v>
      </c>
    </row>
    <row r="176" spans="1:64" s="73" customFormat="1" ht="18.75" customHeight="1">
      <c r="A176" s="3562" t="s">
        <v>1</v>
      </c>
      <c r="B176" s="3573" t="str">
        <f t="shared" si="31"/>
        <v>►</v>
      </c>
      <c r="C176" s="3571">
        <f>IF(H176=C165,1,LEN(H176))</f>
        <v>0</v>
      </c>
      <c r="D176" s="25"/>
      <c r="E176" s="1314"/>
      <c r="F176" s="1314"/>
      <c r="G176" s="1314"/>
      <c r="H176" s="1321"/>
      <c r="I176" s="1323"/>
      <c r="J176" s="1323"/>
      <c r="K176" s="1323"/>
      <c r="L176" s="1323"/>
      <c r="M176" s="1323"/>
      <c r="N176" s="1324"/>
      <c r="O176" s="39"/>
      <c r="P176" s="766"/>
      <c r="Q176" s="745"/>
      <c r="R176" s="745"/>
      <c r="S176" s="919"/>
      <c r="T176" s="1018"/>
      <c r="U176" s="1019"/>
      <c r="V176" s="1017"/>
      <c r="W176" s="1020"/>
      <c r="X176" s="776"/>
      <c r="Y176" s="1030"/>
      <c r="Z176" s="1090"/>
      <c r="AA176" s="1307">
        <f>IFERROR(INDEX(AR13:AR82,MATCH(X176,AQ13:AQ82,0)) * W176 * IF(ISBLANK(T176), 1, T176), 0)</f>
        <v>0</v>
      </c>
      <c r="AB176" s="875">
        <f>IF(AA195=0,0,AA176*AB174*1000/AA195)</f>
        <v>0</v>
      </c>
      <c r="AC176" s="872">
        <f>IF(ISNUMBER(T176),T176*AB174/AA195,0)</f>
        <v>0</v>
      </c>
      <c r="AD176" s="846"/>
      <c r="AE176" s="833"/>
      <c r="AF176" s="833"/>
      <c r="AG176" s="833"/>
      <c r="AH176" s="833"/>
      <c r="AI176" s="874">
        <f>IF(OR(ISTEXT(T176),AA195=0),0,T176*AN167)</f>
        <v>0</v>
      </c>
      <c r="AJ176" s="833"/>
      <c r="AK176" s="742">
        <f t="shared" si="32"/>
        <v>0</v>
      </c>
      <c r="AL176" s="833"/>
      <c r="AM176" s="826">
        <f>IF(AA176=0,0,AA176*AN167)</f>
        <v>0</v>
      </c>
      <c r="AN176" s="856">
        <f t="shared" si="33"/>
        <v>0</v>
      </c>
      <c r="AO176" s="4890"/>
      <c r="AP176" s="715"/>
      <c r="AQ176"/>
      <c r="AR176"/>
      <c r="AS176"/>
      <c r="AT176" s="715"/>
      <c r="AU176" s="870" t="str">
        <f t="shared" si="28"/>
        <v>►</v>
      </c>
      <c r="AV176" s="2"/>
      <c r="AW176" s="2"/>
      <c r="AX176" s="2"/>
      <c r="AY176" s="2"/>
      <c r="AZ176" s="2"/>
      <c r="BA176" s="2"/>
      <c r="BB176" s="2"/>
      <c r="BC176" s="2"/>
      <c r="BD176"/>
      <c r="BE176"/>
      <c r="BF176"/>
      <c r="BG176"/>
      <c r="BH176"/>
      <c r="BI176"/>
      <c r="BJ176"/>
      <c r="BL176" s="6">
        <v>1</v>
      </c>
    </row>
    <row r="177" spans="1:64" s="73" customFormat="1" ht="18.75" customHeight="1">
      <c r="A177" s="3562" t="s">
        <v>1</v>
      </c>
      <c r="B177" s="3573" t="str">
        <f t="shared" si="31"/>
        <v>►</v>
      </c>
      <c r="C177" s="3571">
        <f>IF(H177=C165,1,LEN(H177))</f>
        <v>0</v>
      </c>
      <c r="D177" s="25"/>
      <c r="E177" s="1314"/>
      <c r="F177" s="1314"/>
      <c r="G177" s="1314"/>
      <c r="H177" s="1321"/>
      <c r="I177" s="1323"/>
      <c r="J177" s="1323"/>
      <c r="K177" s="1323"/>
      <c r="L177" s="1323"/>
      <c r="M177" s="1323"/>
      <c r="N177" s="1324"/>
      <c r="O177" s="39"/>
      <c r="P177" s="766"/>
      <c r="Q177" s="745"/>
      <c r="R177" s="745"/>
      <c r="S177" s="919"/>
      <c r="T177" s="1018"/>
      <c r="U177" s="1019"/>
      <c r="V177" s="1017"/>
      <c r="W177" s="1020"/>
      <c r="X177" s="776"/>
      <c r="Y177" s="1030"/>
      <c r="Z177" s="1090"/>
      <c r="AA177" s="1307">
        <f>IFERROR(INDEX(AR13:AR82,MATCH(X177,AQ13:AQ82,0)) * W177 * IF(ISBLANK(T177), 1, T177), 0)</f>
        <v>0</v>
      </c>
      <c r="AB177" s="875">
        <f>IF(AA195=0,0,AA177*AB174*1000/AA195)</f>
        <v>0</v>
      </c>
      <c r="AC177" s="872">
        <f>IF(ISNUMBER(T177),T177*AB174/AA195,0)</f>
        <v>0</v>
      </c>
      <c r="AD177" s="3893"/>
      <c r="AE177" s="3894"/>
      <c r="AF177" s="3894"/>
      <c r="AG177" s="3894"/>
      <c r="AH177" s="3894"/>
      <c r="AI177" s="3895">
        <f>IF(OR(ISTEXT(T177),AA195=0),0,T177*AN167)</f>
        <v>0</v>
      </c>
      <c r="AJ177" s="3894"/>
      <c r="AK177" s="3896">
        <f t="shared" si="32"/>
        <v>0</v>
      </c>
      <c r="AL177" s="3894"/>
      <c r="AM177" s="3897">
        <f>IF(AA177=0,0,AA177*AN167)</f>
        <v>0</v>
      </c>
      <c r="AN177" s="3898">
        <f t="shared" si="33"/>
        <v>0</v>
      </c>
      <c r="AO177" s="4890"/>
      <c r="AP177" s="715"/>
      <c r="AQ177"/>
      <c r="AR177"/>
      <c r="AS177"/>
      <c r="AT177" s="715"/>
      <c r="AU177" s="870" t="str">
        <f t="shared" si="28"/>
        <v>►</v>
      </c>
      <c r="AV177" s="2"/>
      <c r="AW177" s="2"/>
      <c r="AX177" s="2"/>
      <c r="AY177" s="2"/>
      <c r="AZ177" s="2"/>
      <c r="BA177" s="2"/>
      <c r="BB177" s="2"/>
      <c r="BC177" s="2"/>
      <c r="BD177"/>
      <c r="BE177"/>
      <c r="BF177"/>
      <c r="BG177"/>
      <c r="BH177"/>
      <c r="BI177"/>
      <c r="BJ177"/>
      <c r="BL177" s="6">
        <v>1</v>
      </c>
    </row>
    <row r="178" spans="1:64" s="73" customFormat="1" ht="18.75" customHeight="1">
      <c r="A178" s="3562" t="s">
        <v>1</v>
      </c>
      <c r="B178" s="3573" t="str">
        <f t="shared" si="31"/>
        <v>►</v>
      </c>
      <c r="C178" s="3571">
        <f>IF(H178=C165,1,LEN(H178))</f>
        <v>0</v>
      </c>
      <c r="D178" s="25"/>
      <c r="E178" s="1314"/>
      <c r="F178" s="1314"/>
      <c r="G178" s="1314"/>
      <c r="H178" s="1321"/>
      <c r="I178" s="1323"/>
      <c r="J178" s="1323"/>
      <c r="K178" s="1323"/>
      <c r="L178" s="1323"/>
      <c r="M178" s="1323"/>
      <c r="N178" s="1324"/>
      <c r="O178" s="39"/>
      <c r="P178" s="766"/>
      <c r="Q178" s="745"/>
      <c r="R178" s="745"/>
      <c r="S178" s="919"/>
      <c r="T178" s="1018"/>
      <c r="U178" s="1019"/>
      <c r="V178" s="1017"/>
      <c r="W178" s="1020"/>
      <c r="X178" s="776"/>
      <c r="Y178" s="1030"/>
      <c r="Z178" s="1090"/>
      <c r="AA178" s="1307">
        <f>IFERROR(INDEX(AR13:AR82,MATCH(X178,AQ13:AQ82,0)) * W178 * IF(ISBLANK(T178), 1, T178), 0)</f>
        <v>0</v>
      </c>
      <c r="AB178" s="875">
        <f>IF(AA195=0,0,AA178*AB174*1000/AA195)</f>
        <v>0</v>
      </c>
      <c r="AC178" s="872">
        <f>IF(ISNUMBER(T178),T178*AB174/AA195,0)</f>
        <v>0</v>
      </c>
      <c r="AD178" s="846"/>
      <c r="AE178" s="833"/>
      <c r="AF178" s="833"/>
      <c r="AG178" s="833"/>
      <c r="AH178" s="833"/>
      <c r="AI178" s="874">
        <f>IF(OR(ISTEXT(T178),AA195=0),0,T178*AN167)</f>
        <v>0</v>
      </c>
      <c r="AJ178" s="833"/>
      <c r="AK178" s="742">
        <f t="shared" si="32"/>
        <v>0</v>
      </c>
      <c r="AL178" s="833"/>
      <c r="AM178" s="826">
        <f>IF(AA178=0,0,AA178*AN167)</f>
        <v>0</v>
      </c>
      <c r="AN178" s="856">
        <f t="shared" si="33"/>
        <v>0</v>
      </c>
      <c r="AO178" s="4890"/>
      <c r="AP178" s="715"/>
      <c r="AQ178"/>
      <c r="AR178"/>
      <c r="AS178"/>
      <c r="AT178" s="715"/>
      <c r="AU178" s="870" t="str">
        <f t="shared" si="28"/>
        <v>►</v>
      </c>
      <c r="AV178" s="2"/>
      <c r="AW178" s="2"/>
      <c r="AX178" s="2"/>
      <c r="AY178" s="2"/>
      <c r="AZ178" s="2"/>
      <c r="BA178" s="2"/>
      <c r="BB178" s="2"/>
      <c r="BC178" s="2"/>
      <c r="BD178"/>
      <c r="BE178"/>
      <c r="BF178"/>
      <c r="BG178"/>
      <c r="BH178"/>
      <c r="BI178"/>
      <c r="BJ178"/>
      <c r="BL178" s="6">
        <v>1</v>
      </c>
    </row>
    <row r="179" spans="1:64" s="73" customFormat="1" ht="18.75" customHeight="1">
      <c r="A179" s="3562" t="s">
        <v>1</v>
      </c>
      <c r="B179" s="3573" t="str">
        <f t="shared" si="31"/>
        <v>►</v>
      </c>
      <c r="C179" s="3571">
        <f>IF(H179=C165,1,LEN(H179))</f>
        <v>0</v>
      </c>
      <c r="D179" s="25"/>
      <c r="E179" s="1314"/>
      <c r="F179" s="1314"/>
      <c r="G179" s="1314"/>
      <c r="H179" s="1321"/>
      <c r="I179" s="1323"/>
      <c r="J179" s="1323"/>
      <c r="K179" s="1323"/>
      <c r="L179" s="1323"/>
      <c r="M179" s="1323"/>
      <c r="N179" s="1324"/>
      <c r="O179" s="39"/>
      <c r="P179" s="766"/>
      <c r="Q179" s="745"/>
      <c r="R179" s="745"/>
      <c r="S179" s="919"/>
      <c r="T179" s="1018"/>
      <c r="U179" s="1019"/>
      <c r="V179" s="1017"/>
      <c r="W179" s="1020"/>
      <c r="X179" s="776"/>
      <c r="Y179" s="1030"/>
      <c r="Z179" s="1090"/>
      <c r="AA179" s="1307">
        <f>IFERROR(INDEX(AR13:AR82,MATCH(X179,AQ13:AQ82,0)) * W179 * IF(ISBLANK(T179), 1, T179), 0)</f>
        <v>0</v>
      </c>
      <c r="AB179" s="875">
        <f>IF(AA195=0,0,AA179*AB174*1000/AA195)</f>
        <v>0</v>
      </c>
      <c r="AC179" s="872">
        <f>IF(ISNUMBER(T179),T179*AB174/AA195,0)</f>
        <v>0</v>
      </c>
      <c r="AD179" s="3893"/>
      <c r="AE179" s="3894"/>
      <c r="AF179" s="3894"/>
      <c r="AG179" s="3894"/>
      <c r="AH179" s="3894"/>
      <c r="AI179" s="3895">
        <f>IF(OR(ISTEXT(T179),AA195=0),0,T179*AN167)</f>
        <v>0</v>
      </c>
      <c r="AJ179" s="3894"/>
      <c r="AK179" s="3896">
        <f t="shared" si="32"/>
        <v>0</v>
      </c>
      <c r="AL179" s="3894"/>
      <c r="AM179" s="3897">
        <f>IF(AA179=0,0,AA179*AN167)</f>
        <v>0</v>
      </c>
      <c r="AN179" s="3898">
        <f t="shared" si="33"/>
        <v>0</v>
      </c>
      <c r="AO179" s="4890"/>
      <c r="AP179" s="715"/>
      <c r="AQ179"/>
      <c r="AR179"/>
      <c r="AS179"/>
      <c r="AT179" s="715"/>
      <c r="AU179" s="870" t="str">
        <f t="shared" si="28"/>
        <v>►</v>
      </c>
      <c r="AV179" s="2"/>
      <c r="AW179" s="2"/>
      <c r="AX179" s="2"/>
      <c r="AY179" s="2"/>
      <c r="AZ179" s="2"/>
      <c r="BA179" s="2"/>
      <c r="BB179" s="2"/>
      <c r="BC179" s="2"/>
      <c r="BD179"/>
      <c r="BE179"/>
      <c r="BF179"/>
      <c r="BG179"/>
      <c r="BH179"/>
      <c r="BI179"/>
      <c r="BJ179"/>
      <c r="BL179" s="6">
        <v>1</v>
      </c>
    </row>
    <row r="180" spans="1:64" s="73" customFormat="1" ht="18.75" customHeight="1">
      <c r="A180" s="3562" t="s">
        <v>1</v>
      </c>
      <c r="B180" s="3573" t="str">
        <f t="shared" si="31"/>
        <v>►</v>
      </c>
      <c r="C180" s="3571">
        <f>IF(H180=C165,1,LEN(H180))</f>
        <v>0</v>
      </c>
      <c r="D180" s="25"/>
      <c r="E180" s="1314"/>
      <c r="F180" s="1314"/>
      <c r="G180" s="1314"/>
      <c r="H180" s="1321"/>
      <c r="I180" s="1323"/>
      <c r="J180" s="1323"/>
      <c r="K180" s="1323"/>
      <c r="L180" s="1323"/>
      <c r="M180" s="1323"/>
      <c r="N180" s="1324"/>
      <c r="O180" s="39"/>
      <c r="P180" s="766"/>
      <c r="Q180" s="745"/>
      <c r="R180" s="745"/>
      <c r="S180" s="919"/>
      <c r="T180" s="1018"/>
      <c r="U180" s="1019"/>
      <c r="V180" s="1017"/>
      <c r="W180" s="1020"/>
      <c r="X180" s="776"/>
      <c r="Y180" s="1030"/>
      <c r="Z180" s="1090"/>
      <c r="AA180" s="1307">
        <f>IFERROR(INDEX(AR13:AR82,MATCH(X180,AQ13:AQ82,0)) * W180 * IF(ISBLANK(T180), 1, T180), 0)</f>
        <v>0</v>
      </c>
      <c r="AB180" s="875">
        <f>IF(AA195=0,0,AA180*AB174*1000/AA195)</f>
        <v>0</v>
      </c>
      <c r="AC180" s="872">
        <f>IF(ISNUMBER(T180),T180*AB174/AA195,0)</f>
        <v>0</v>
      </c>
      <c r="AD180" s="846"/>
      <c r="AE180" s="833"/>
      <c r="AF180" s="833"/>
      <c r="AG180" s="833"/>
      <c r="AH180" s="833"/>
      <c r="AI180" s="874">
        <f>IF(OR(ISTEXT(T180),AA195=0),0,T180*AN167)</f>
        <v>0</v>
      </c>
      <c r="AJ180" s="833"/>
      <c r="AK180" s="742">
        <f t="shared" si="32"/>
        <v>0</v>
      </c>
      <c r="AL180" s="833"/>
      <c r="AM180" s="826">
        <f>IF(AA180=0,0,AA180*AN167)</f>
        <v>0</v>
      </c>
      <c r="AN180" s="856">
        <f t="shared" si="33"/>
        <v>0</v>
      </c>
      <c r="AO180" s="4890"/>
      <c r="AP180" s="715"/>
      <c r="AQ180"/>
      <c r="AR180"/>
      <c r="AS180"/>
      <c r="AT180" s="715"/>
      <c r="AU180" s="870" t="str">
        <f t="shared" si="28"/>
        <v>►</v>
      </c>
      <c r="AV180" s="2"/>
      <c r="AW180" s="2"/>
      <c r="AX180" s="2"/>
      <c r="AY180" s="2"/>
      <c r="AZ180" s="2"/>
      <c r="BA180" s="2"/>
      <c r="BB180" s="2"/>
      <c r="BC180" s="2"/>
      <c r="BD180"/>
      <c r="BE180"/>
      <c r="BF180"/>
      <c r="BG180"/>
      <c r="BH180"/>
      <c r="BI180"/>
      <c r="BJ180"/>
      <c r="BL180" s="6">
        <v>1</v>
      </c>
    </row>
    <row r="181" spans="1:64" s="73" customFormat="1" ht="18.75" customHeight="1">
      <c r="A181" s="3562" t="s">
        <v>1</v>
      </c>
      <c r="B181" s="3573" t="str">
        <f t="shared" si="31"/>
        <v>►</v>
      </c>
      <c r="C181" s="3571">
        <f>IF(H181=C165,1,LEN(H181))</f>
        <v>0</v>
      </c>
      <c r="D181" s="25"/>
      <c r="E181" s="1314"/>
      <c r="F181" s="1314"/>
      <c r="G181" s="1314"/>
      <c r="H181" s="1321"/>
      <c r="I181" s="1323"/>
      <c r="J181" s="1323"/>
      <c r="K181" s="1323"/>
      <c r="L181" s="1323"/>
      <c r="M181" s="1323"/>
      <c r="N181" s="1324"/>
      <c r="O181" s="39"/>
      <c r="P181" s="766"/>
      <c r="Q181" s="745"/>
      <c r="R181" s="745"/>
      <c r="S181" s="919"/>
      <c r="T181" s="1018"/>
      <c r="U181" s="1019"/>
      <c r="V181" s="1017"/>
      <c r="W181" s="1020"/>
      <c r="X181" s="776"/>
      <c r="Y181" s="1030"/>
      <c r="Z181" s="1090"/>
      <c r="AA181" s="1307">
        <f>IFERROR(INDEX(AR13:AR82,MATCH(X181,AQ13:AQ82,0)) * W181 * IF(ISBLANK(T181), 1, T181), 0)</f>
        <v>0</v>
      </c>
      <c r="AB181" s="875">
        <f>IF(AA195=0,0,AA181*AB174*1000/AA195)</f>
        <v>0</v>
      </c>
      <c r="AC181" s="872">
        <f>IF(ISNUMBER(T181),T181*AB174/AA195,0)</f>
        <v>0</v>
      </c>
      <c r="AD181" s="3893"/>
      <c r="AE181" s="3894"/>
      <c r="AF181" s="3894"/>
      <c r="AG181" s="3894"/>
      <c r="AH181" s="3894"/>
      <c r="AI181" s="3895">
        <f>IF(OR(ISTEXT(T181),AA195=0),0,T181*AN167)</f>
        <v>0</v>
      </c>
      <c r="AJ181" s="3894"/>
      <c r="AK181" s="3896">
        <f t="shared" si="32"/>
        <v>0</v>
      </c>
      <c r="AL181" s="3894"/>
      <c r="AM181" s="3897">
        <f>IF(AA181=0,0,AA181*AN167)</f>
        <v>0</v>
      </c>
      <c r="AN181" s="3898">
        <f t="shared" si="33"/>
        <v>0</v>
      </c>
      <c r="AO181" s="4890"/>
      <c r="AP181" s="715"/>
      <c r="AQ181"/>
      <c r="AR181"/>
      <c r="AS181"/>
      <c r="AT181" s="715"/>
      <c r="AU181" s="870" t="str">
        <f t="shared" si="28"/>
        <v>►</v>
      </c>
      <c r="AV181" s="2"/>
      <c r="AW181" s="2"/>
      <c r="AX181" s="2"/>
      <c r="AY181" s="2"/>
      <c r="AZ181" s="2"/>
      <c r="BA181" s="2"/>
      <c r="BB181" s="2"/>
      <c r="BC181" s="2"/>
      <c r="BD181"/>
      <c r="BE181"/>
      <c r="BF181"/>
      <c r="BG181"/>
      <c r="BH181"/>
      <c r="BI181"/>
      <c r="BJ181"/>
      <c r="BL181" s="6">
        <v>1</v>
      </c>
    </row>
    <row r="182" spans="1:64" s="73" customFormat="1" ht="18.75" customHeight="1">
      <c r="A182" s="3562" t="s">
        <v>1</v>
      </c>
      <c r="B182" s="3573" t="str">
        <f t="shared" si="31"/>
        <v>►</v>
      </c>
      <c r="C182" s="3571">
        <f>IF(H182=C165,1,LEN(H182))</f>
        <v>0</v>
      </c>
      <c r="D182" s="1021"/>
      <c r="E182" s="1022"/>
      <c r="F182" s="1022"/>
      <c r="G182" s="1022"/>
      <c r="H182" s="1023"/>
      <c r="I182" s="1023"/>
      <c r="J182" s="1024"/>
      <c r="K182" s="1025"/>
      <c r="L182" s="744"/>
      <c r="M182" s="1025"/>
      <c r="N182" s="1091"/>
      <c r="O182" s="39"/>
      <c r="P182" s="1021"/>
      <c r="Q182" s="1022"/>
      <c r="R182" s="1022"/>
      <c r="S182" s="1022"/>
      <c r="T182" s="1023"/>
      <c r="U182" s="1023"/>
      <c r="V182" s="1024"/>
      <c r="W182" s="1025"/>
      <c r="X182" s="744"/>
      <c r="Y182" s="1025"/>
      <c r="Z182" s="1091"/>
      <c r="AA182" s="1307">
        <f>IFERROR(INDEX(AR13:AR82,MATCH(X182,AQ13:AQ82,0)) * W182 * IF(ISBLANK(T182), 1, T182), 0)</f>
        <v>0</v>
      </c>
      <c r="AB182" s="875">
        <f>IF(AA195=0,0,AA182*AB174*1000/AA195)</f>
        <v>0</v>
      </c>
      <c r="AC182" s="872">
        <f>IF(ISNUMBER(T182),T182*AB174/AA195,0)</f>
        <v>0</v>
      </c>
      <c r="AD182" s="846"/>
      <c r="AE182" s="833"/>
      <c r="AF182" s="833"/>
      <c r="AG182" s="833"/>
      <c r="AH182" s="833"/>
      <c r="AI182" s="874">
        <f>IF(OR(ISTEXT(T182),AA195=0),0,T182*AN167)</f>
        <v>0</v>
      </c>
      <c r="AJ182" s="833"/>
      <c r="AK182" s="742">
        <f t="shared" si="32"/>
        <v>0</v>
      </c>
      <c r="AL182" s="833"/>
      <c r="AM182" s="826">
        <f>IF(AA182=0,0,AA182*AN167)</f>
        <v>0</v>
      </c>
      <c r="AN182" s="856">
        <f t="shared" si="33"/>
        <v>0</v>
      </c>
      <c r="AO182" s="4890"/>
      <c r="AP182" s="715"/>
      <c r="AQ182"/>
      <c r="AR182"/>
      <c r="AS182"/>
      <c r="AT182" s="715"/>
      <c r="AU182" s="870" t="str">
        <f t="shared" si="28"/>
        <v>►</v>
      </c>
      <c r="AV182" s="2"/>
      <c r="AW182" s="2"/>
      <c r="AX182" s="2"/>
      <c r="AY182" s="2"/>
      <c r="AZ182" s="2"/>
      <c r="BA182" s="2"/>
      <c r="BB182" s="2"/>
      <c r="BC182" s="2"/>
      <c r="BD182"/>
      <c r="BE182"/>
      <c r="BF182"/>
      <c r="BG182"/>
      <c r="BH182"/>
      <c r="BI182"/>
      <c r="BJ182"/>
      <c r="BL182" s="6">
        <v>1</v>
      </c>
    </row>
    <row r="183" spans="1:64" s="73" customFormat="1" ht="18.75" customHeight="1">
      <c r="A183" s="3562" t="s">
        <v>1</v>
      </c>
      <c r="B183" s="3573" t="str">
        <f t="shared" si="31"/>
        <v>►</v>
      </c>
      <c r="C183" s="3571">
        <f>IF(H183=C165,1,LEN(H183))</f>
        <v>0</v>
      </c>
      <c r="D183" s="1021"/>
      <c r="E183" s="1022"/>
      <c r="F183" s="1022"/>
      <c r="G183" s="1022"/>
      <c r="H183" s="1023"/>
      <c r="I183" s="1023"/>
      <c r="J183" s="1024"/>
      <c r="K183" s="1025"/>
      <c r="L183" s="744"/>
      <c r="M183" s="1025"/>
      <c r="N183" s="1091"/>
      <c r="O183" s="39"/>
      <c r="P183" s="1021"/>
      <c r="Q183" s="1022"/>
      <c r="R183" s="1022"/>
      <c r="S183" s="1022"/>
      <c r="T183" s="1023"/>
      <c r="U183" s="1023"/>
      <c r="V183" s="1024"/>
      <c r="W183" s="1025"/>
      <c r="X183" s="744"/>
      <c r="Y183" s="1025"/>
      <c r="Z183" s="1091"/>
      <c r="AA183" s="1307">
        <f>IFERROR(INDEX(AR13:AR82,MATCH(X183,AQ13:AQ82,0)) * W183 * IF(ISBLANK(T183), 1, T183), 0)</f>
        <v>0</v>
      </c>
      <c r="AB183" s="875">
        <f>IF(AA195=0,0,AA183*AB174*1000/AA195)</f>
        <v>0</v>
      </c>
      <c r="AC183" s="872">
        <f>IF(ISNUMBER(T183),T183*AB174/AA195,0)</f>
        <v>0</v>
      </c>
      <c r="AD183" s="3893"/>
      <c r="AE183" s="3894"/>
      <c r="AF183" s="3894"/>
      <c r="AG183" s="3894"/>
      <c r="AH183" s="3894"/>
      <c r="AI183" s="3895">
        <f>IF(OR(ISTEXT(T183),AA195=0),0,T183*AN167)</f>
        <v>0</v>
      </c>
      <c r="AJ183" s="3894"/>
      <c r="AK183" s="3896">
        <f t="shared" si="32"/>
        <v>0</v>
      </c>
      <c r="AL183" s="3894"/>
      <c r="AM183" s="3897">
        <f>IF(AA183=0,0,AA183*AN167)</f>
        <v>0</v>
      </c>
      <c r="AN183" s="3898">
        <f t="shared" si="33"/>
        <v>0</v>
      </c>
      <c r="AO183" s="4890"/>
      <c r="AP183" s="715"/>
      <c r="AQ183"/>
      <c r="AR183"/>
      <c r="AS183"/>
      <c r="AT183" s="715"/>
      <c r="AU183" s="870" t="str">
        <f t="shared" si="28"/>
        <v>►</v>
      </c>
      <c r="AV183" s="2"/>
      <c r="AW183" s="2"/>
      <c r="AX183" s="2"/>
      <c r="AY183" s="2"/>
      <c r="AZ183" s="2"/>
      <c r="BA183" s="2"/>
      <c r="BB183" s="2"/>
      <c r="BC183" s="2"/>
      <c r="BD183"/>
      <c r="BE183"/>
      <c r="BF183"/>
      <c r="BG183"/>
      <c r="BH183"/>
      <c r="BI183"/>
      <c r="BJ183"/>
      <c r="BL183" s="6">
        <v>1</v>
      </c>
    </row>
    <row r="184" spans="1:64" s="73" customFormat="1" ht="18.75" customHeight="1">
      <c r="A184" s="3562" t="s">
        <v>1</v>
      </c>
      <c r="B184" s="3573" t="str">
        <f t="shared" si="31"/>
        <v>►</v>
      </c>
      <c r="C184" s="3571">
        <f>IF(H184=C165,1,LEN(H184))</f>
        <v>0</v>
      </c>
      <c r="D184" s="1021"/>
      <c r="E184" s="1022"/>
      <c r="F184" s="1022"/>
      <c r="G184" s="1022"/>
      <c r="H184" s="1023"/>
      <c r="I184" s="1023"/>
      <c r="J184" s="1024"/>
      <c r="K184" s="1025"/>
      <c r="L184" s="744"/>
      <c r="M184" s="1025"/>
      <c r="N184" s="1091"/>
      <c r="O184" s="39"/>
      <c r="P184" s="1021"/>
      <c r="Q184" s="1022"/>
      <c r="R184" s="1022"/>
      <c r="S184" s="1022"/>
      <c r="T184" s="1023"/>
      <c r="U184" s="1023"/>
      <c r="V184" s="1024"/>
      <c r="W184" s="1025"/>
      <c r="X184" s="744"/>
      <c r="Y184" s="1025"/>
      <c r="Z184" s="1091"/>
      <c r="AA184" s="1307">
        <f>IFERROR(INDEX(AR13:AR82,MATCH(X184,AQ13:AQ82,0)) * W184 * IF(ISBLANK(T184), 1, T184), 0)</f>
        <v>0</v>
      </c>
      <c r="AB184" s="875">
        <f>IF(AA195=0,0,AA184*AB174*1000/AA195)</f>
        <v>0</v>
      </c>
      <c r="AC184" s="872">
        <f>IF(ISNUMBER(T184),T184*AB174/AA195,0)</f>
        <v>0</v>
      </c>
      <c r="AD184" s="846"/>
      <c r="AE184" s="833"/>
      <c r="AF184" s="833"/>
      <c r="AG184" s="833"/>
      <c r="AH184" s="833"/>
      <c r="AI184" s="874">
        <f>IF(OR(ISTEXT(T184),AA195=0),0,T184*AN167)</f>
        <v>0</v>
      </c>
      <c r="AJ184" s="833"/>
      <c r="AK184" s="742">
        <f t="shared" si="32"/>
        <v>0</v>
      </c>
      <c r="AL184" s="833"/>
      <c r="AM184" s="826">
        <f>IF(AA184=0,0,AA184*AN167)</f>
        <v>0</v>
      </c>
      <c r="AN184" s="856">
        <f t="shared" si="33"/>
        <v>0</v>
      </c>
      <c r="AO184" s="4890"/>
      <c r="AP184" s="715"/>
      <c r="AQ184"/>
      <c r="AR184"/>
      <c r="AS184"/>
      <c r="AT184" s="715"/>
      <c r="AU184" s="870" t="str">
        <f t="shared" si="28"/>
        <v>►</v>
      </c>
      <c r="AV184" s="2"/>
      <c r="AW184" s="2"/>
      <c r="AX184" s="2"/>
      <c r="AY184" s="2"/>
      <c r="AZ184" s="2"/>
      <c r="BA184" s="2"/>
      <c r="BB184" s="2"/>
      <c r="BC184" s="2"/>
      <c r="BD184"/>
      <c r="BE184"/>
      <c r="BF184"/>
      <c r="BG184"/>
      <c r="BH184"/>
      <c r="BI184"/>
      <c r="BJ184"/>
      <c r="BL184" s="6">
        <v>1</v>
      </c>
    </row>
    <row r="185" spans="1:64" s="73" customFormat="1" ht="18.75" customHeight="1">
      <c r="A185" s="3562" t="s">
        <v>1</v>
      </c>
      <c r="B185" s="3573" t="str">
        <f t="shared" si="31"/>
        <v>►</v>
      </c>
      <c r="C185" s="3571">
        <f>IF(H185=C165,1,LEN(H185))</f>
        <v>0</v>
      </c>
      <c r="D185" s="1021"/>
      <c r="E185" s="1022"/>
      <c r="F185" s="1022"/>
      <c r="G185" s="1022"/>
      <c r="H185" s="1023"/>
      <c r="I185" s="1023"/>
      <c r="J185" s="1024"/>
      <c r="K185" s="1025"/>
      <c r="L185" s="744"/>
      <c r="M185" s="1025"/>
      <c r="N185" s="1091"/>
      <c r="O185" s="39"/>
      <c r="P185" s="1021"/>
      <c r="Q185" s="1022"/>
      <c r="R185" s="1022"/>
      <c r="S185" s="1022"/>
      <c r="T185" s="1023"/>
      <c r="U185" s="1023"/>
      <c r="V185" s="1024"/>
      <c r="W185" s="1025"/>
      <c r="X185" s="744"/>
      <c r="Y185" s="1025"/>
      <c r="Z185" s="1091"/>
      <c r="AA185" s="1307">
        <f>IFERROR(INDEX(AR13:AR82,MATCH(X185,AQ13:AQ82,0)) * W185 * IF(ISBLANK(T185), 1, T185), 0)</f>
        <v>0</v>
      </c>
      <c r="AB185" s="875">
        <f>IF(AA195=0,0,AA185*AB174*1000/AA195)</f>
        <v>0</v>
      </c>
      <c r="AC185" s="872">
        <f>IF(ISNUMBER(T185),T185*AB174/AA195,0)</f>
        <v>0</v>
      </c>
      <c r="AD185" s="3893"/>
      <c r="AE185" s="3894"/>
      <c r="AF185" s="3894"/>
      <c r="AG185" s="3894"/>
      <c r="AH185" s="3894"/>
      <c r="AI185" s="3895">
        <f>IF(OR(ISTEXT(T185),AA195=0),0,T185*AN167)</f>
        <v>0</v>
      </c>
      <c r="AJ185" s="3894"/>
      <c r="AK185" s="3896">
        <f t="shared" si="32"/>
        <v>0</v>
      </c>
      <c r="AL185" s="3894"/>
      <c r="AM185" s="3897">
        <f>IF(AA185=0,0,AA185*AN167)</f>
        <v>0</v>
      </c>
      <c r="AN185" s="3898">
        <f t="shared" si="33"/>
        <v>0</v>
      </c>
      <c r="AO185" s="4890"/>
      <c r="AP185" s="715"/>
      <c r="AQ185"/>
      <c r="AR185"/>
      <c r="AS185"/>
      <c r="AT185" s="715"/>
      <c r="AU185" s="870" t="str">
        <f t="shared" si="28"/>
        <v>►</v>
      </c>
      <c r="AV185" s="2"/>
      <c r="AW185" s="2"/>
      <c r="AX185" s="2"/>
      <c r="AY185" s="2"/>
      <c r="AZ185" s="2"/>
      <c r="BA185" s="2"/>
      <c r="BB185" s="2"/>
      <c r="BC185" s="2"/>
      <c r="BD185"/>
      <c r="BE185"/>
      <c r="BF185"/>
      <c r="BG185"/>
      <c r="BH185"/>
      <c r="BI185"/>
      <c r="BJ185"/>
      <c r="BL185" s="6">
        <v>1</v>
      </c>
    </row>
    <row r="186" spans="1:64" s="73" customFormat="1" ht="18.75" customHeight="1">
      <c r="A186" s="3562" t="s">
        <v>1</v>
      </c>
      <c r="B186" s="3573" t="str">
        <f t="shared" si="31"/>
        <v>►</v>
      </c>
      <c r="C186" s="3571">
        <f>IF(H186=C165,1,LEN(H186))</f>
        <v>0</v>
      </c>
      <c r="D186" s="1021"/>
      <c r="E186" s="1022"/>
      <c r="F186" s="1022"/>
      <c r="G186" s="1022"/>
      <c r="H186" s="1023"/>
      <c r="I186" s="1023"/>
      <c r="J186" s="1024"/>
      <c r="K186" s="1025"/>
      <c r="L186" s="744"/>
      <c r="M186" s="1025"/>
      <c r="N186" s="1091"/>
      <c r="O186" s="39"/>
      <c r="P186" s="1021"/>
      <c r="Q186" s="1022"/>
      <c r="R186" s="1022"/>
      <c r="S186" s="1022"/>
      <c r="T186" s="1023"/>
      <c r="U186" s="1023"/>
      <c r="V186" s="1024"/>
      <c r="W186" s="1025"/>
      <c r="X186" s="744"/>
      <c r="Y186" s="1025"/>
      <c r="Z186" s="1091"/>
      <c r="AA186" s="1307">
        <f>IFERROR(INDEX(AR13:AR82,MATCH(X186,AQ13:AQ82,0)) * W186 * IF(ISBLANK(T186), 1, T186), 0)</f>
        <v>0</v>
      </c>
      <c r="AB186" s="875">
        <f>IF(AA195=0,0,AA186*AB174*1000/AA195)</f>
        <v>0</v>
      </c>
      <c r="AC186" s="872">
        <f>IF(ISNUMBER(T186),T186*AB174/AA195,0)</f>
        <v>0</v>
      </c>
      <c r="AD186" s="846"/>
      <c r="AE186" s="833"/>
      <c r="AF186" s="833"/>
      <c r="AG186" s="833"/>
      <c r="AH186" s="833"/>
      <c r="AI186" s="874">
        <f>IF(OR(ISTEXT(T186),AA195=0),0,T186*AN167)</f>
        <v>0</v>
      </c>
      <c r="AJ186" s="833"/>
      <c r="AK186" s="742">
        <f t="shared" si="32"/>
        <v>0</v>
      </c>
      <c r="AL186" s="833"/>
      <c r="AM186" s="826">
        <f>IF(AA186=0,0,AA186*AN167)</f>
        <v>0</v>
      </c>
      <c r="AN186" s="856">
        <f t="shared" si="33"/>
        <v>0</v>
      </c>
      <c r="AO186" s="4890"/>
      <c r="AP186" s="715"/>
      <c r="AQ186"/>
      <c r="AR186"/>
      <c r="AS186"/>
      <c r="AT186" s="715"/>
      <c r="AU186" s="870" t="str">
        <f t="shared" si="28"/>
        <v>►</v>
      </c>
      <c r="AV186" s="2"/>
      <c r="AW186" s="2"/>
      <c r="AX186" s="2"/>
      <c r="AY186" s="2"/>
      <c r="AZ186" s="2"/>
      <c r="BA186" s="2"/>
      <c r="BB186" s="2"/>
      <c r="BC186" s="2"/>
      <c r="BD186"/>
      <c r="BE186"/>
      <c r="BF186"/>
      <c r="BG186"/>
      <c r="BH186"/>
      <c r="BI186"/>
      <c r="BJ186"/>
      <c r="BL186" s="6">
        <v>1</v>
      </c>
    </row>
    <row r="187" spans="1:64" s="73" customFormat="1" ht="18.75" customHeight="1">
      <c r="A187" s="3562" t="s">
        <v>1</v>
      </c>
      <c r="B187" s="3573" t="str">
        <f t="shared" si="31"/>
        <v>►</v>
      </c>
      <c r="C187" s="3571">
        <f>IF(H187=C165,1,LEN(H187))</f>
        <v>0</v>
      </c>
      <c r="D187" s="1021"/>
      <c r="E187" s="1022"/>
      <c r="F187" s="1022"/>
      <c r="G187" s="1022"/>
      <c r="H187" s="1023"/>
      <c r="I187" s="1023"/>
      <c r="J187" s="1024"/>
      <c r="K187" s="1025"/>
      <c r="L187" s="744"/>
      <c r="M187" s="1025"/>
      <c r="N187" s="1091"/>
      <c r="O187" s="39"/>
      <c r="P187" s="1021"/>
      <c r="Q187" s="1022"/>
      <c r="R187" s="1022"/>
      <c r="S187" s="1022"/>
      <c r="T187" s="1023"/>
      <c r="U187" s="1023"/>
      <c r="V187" s="1024"/>
      <c r="W187" s="1025"/>
      <c r="X187" s="744"/>
      <c r="Y187" s="1025"/>
      <c r="Z187" s="1091"/>
      <c r="AA187" s="1307">
        <f>IFERROR(INDEX(AR13:AR82,MATCH(X187,AQ13:AQ82,0)) * W187 * IF(ISBLANK(T187), 1, T187), 0)</f>
        <v>0</v>
      </c>
      <c r="AB187" s="875">
        <f>IF(AA195=0,0,AA187*AB174*1000/AA195)</f>
        <v>0</v>
      </c>
      <c r="AC187" s="872">
        <f>IF(ISNUMBER(T187),T187*AB174/AA195,0)</f>
        <v>0</v>
      </c>
      <c r="AD187" s="3893"/>
      <c r="AE187" s="3894"/>
      <c r="AF187" s="3894"/>
      <c r="AG187" s="3894"/>
      <c r="AH187" s="3894"/>
      <c r="AI187" s="3895">
        <f>IF(OR(ISTEXT(T187),AA195=0),0,T187*AN167)</f>
        <v>0</v>
      </c>
      <c r="AJ187" s="3894"/>
      <c r="AK187" s="3896">
        <f t="shared" si="32"/>
        <v>0</v>
      </c>
      <c r="AL187" s="3894"/>
      <c r="AM187" s="3897">
        <f>IF(AA187=0,0,AA187*AN167)</f>
        <v>0</v>
      </c>
      <c r="AN187" s="3898">
        <f t="shared" si="33"/>
        <v>0</v>
      </c>
      <c r="AO187" s="4890"/>
      <c r="AP187" s="715"/>
      <c r="AQ187"/>
      <c r="AR187"/>
      <c r="AS187"/>
      <c r="AT187" s="715"/>
      <c r="AU187" s="870" t="str">
        <f t="shared" si="28"/>
        <v>►</v>
      </c>
      <c r="AV187" s="2"/>
      <c r="AW187" s="2"/>
      <c r="AX187" s="2"/>
      <c r="AY187" s="2"/>
      <c r="AZ187" s="2"/>
      <c r="BA187" s="2"/>
      <c r="BB187" s="2"/>
      <c r="BC187" s="2"/>
      <c r="BD187"/>
      <c r="BE187"/>
      <c r="BF187"/>
      <c r="BG187"/>
      <c r="BH187"/>
      <c r="BI187"/>
      <c r="BJ187"/>
      <c r="BL187" s="6">
        <v>1</v>
      </c>
    </row>
    <row r="188" spans="1:64" s="73" customFormat="1" ht="18.75" customHeight="1">
      <c r="A188" s="3562" t="s">
        <v>1</v>
      </c>
      <c r="B188" s="3573" t="str">
        <f t="shared" si="31"/>
        <v>►</v>
      </c>
      <c r="C188" s="3571">
        <f>IF(H188=C165,1,LEN(H188))</f>
        <v>0</v>
      </c>
      <c r="D188" s="1021"/>
      <c r="E188" s="1022"/>
      <c r="F188" s="1022"/>
      <c r="G188" s="1022"/>
      <c r="H188" s="1023"/>
      <c r="I188" s="1023"/>
      <c r="J188" s="1024"/>
      <c r="K188" s="1025"/>
      <c r="L188" s="744"/>
      <c r="M188" s="1025"/>
      <c r="N188" s="1091"/>
      <c r="O188" s="39"/>
      <c r="P188" s="1021"/>
      <c r="Q188" s="1022"/>
      <c r="R188" s="1022"/>
      <c r="S188" s="1022"/>
      <c r="T188" s="1023"/>
      <c r="U188" s="1023"/>
      <c r="V188" s="1024"/>
      <c r="W188" s="1025"/>
      <c r="X188" s="744"/>
      <c r="Y188" s="1025"/>
      <c r="Z188" s="1091"/>
      <c r="AA188" s="1307">
        <f>IFERROR(INDEX(AR13:AR82,MATCH(X188,AQ13:AQ82,0)) * W188 * IF(ISBLANK(T188), 1, T188), 0)</f>
        <v>0</v>
      </c>
      <c r="AB188" s="875">
        <f>IF(AA195=0,0,AA188*AB174*1000/AA195)</f>
        <v>0</v>
      </c>
      <c r="AC188" s="872">
        <f>IF(ISNUMBER(T188),T188*AB174/AA195,0)</f>
        <v>0</v>
      </c>
      <c r="AD188" s="846"/>
      <c r="AE188" s="833"/>
      <c r="AF188" s="833"/>
      <c r="AG188" s="833"/>
      <c r="AH188" s="833"/>
      <c r="AI188" s="874">
        <f>IF(OR(ISTEXT(T188),AA195=0),0,T188*AN167)</f>
        <v>0</v>
      </c>
      <c r="AJ188" s="833"/>
      <c r="AK188" s="742">
        <f t="shared" si="32"/>
        <v>0</v>
      </c>
      <c r="AL188" s="833"/>
      <c r="AM188" s="826">
        <f>IF(AA188=0,0,AA188*AN167)</f>
        <v>0</v>
      </c>
      <c r="AN188" s="856">
        <f t="shared" si="33"/>
        <v>0</v>
      </c>
      <c r="AO188" s="4890"/>
      <c r="AP188" s="715"/>
      <c r="AQ188"/>
      <c r="AR188"/>
      <c r="AS188"/>
      <c r="AT188" s="715"/>
      <c r="AU188" s="870" t="str">
        <f t="shared" si="28"/>
        <v>►</v>
      </c>
      <c r="AV188" s="2"/>
      <c r="AW188" s="2"/>
      <c r="AX188" s="2"/>
      <c r="AY188" s="2"/>
      <c r="AZ188" s="2"/>
      <c r="BA188" s="2"/>
      <c r="BB188" s="2"/>
      <c r="BC188" s="2"/>
      <c r="BD188"/>
      <c r="BE188"/>
      <c r="BF188"/>
      <c r="BG188"/>
      <c r="BH188"/>
      <c r="BI188"/>
      <c r="BJ188"/>
      <c r="BL188" s="6">
        <v>1</v>
      </c>
    </row>
    <row r="189" spans="1:64" s="73" customFormat="1" ht="18.75" customHeight="1">
      <c r="A189" s="3562" t="s">
        <v>1</v>
      </c>
      <c r="B189" s="3573" t="str">
        <f t="shared" si="31"/>
        <v>►</v>
      </c>
      <c r="C189" s="3571">
        <f>IF(H189=C165,1,LEN(H189))</f>
        <v>0</v>
      </c>
      <c r="D189" s="1021"/>
      <c r="E189" s="1022"/>
      <c r="F189" s="1022"/>
      <c r="G189" s="1022"/>
      <c r="H189" s="1023"/>
      <c r="I189" s="1023"/>
      <c r="J189" s="1024"/>
      <c r="K189" s="1025"/>
      <c r="L189" s="744"/>
      <c r="M189" s="1025"/>
      <c r="N189" s="1091"/>
      <c r="O189" s="39"/>
      <c r="P189" s="1021"/>
      <c r="Q189" s="1022"/>
      <c r="R189" s="1022"/>
      <c r="S189" s="1022"/>
      <c r="T189" s="1023"/>
      <c r="U189" s="1023"/>
      <c r="V189" s="1024"/>
      <c r="W189" s="1025"/>
      <c r="X189" s="744"/>
      <c r="Y189" s="1025"/>
      <c r="Z189" s="1091"/>
      <c r="AA189" s="1307">
        <f>IFERROR(INDEX(AR13:AR82,MATCH(X189,AQ13:AQ82,0)) * W189 * IF(ISBLANK(T189), 1, T189), 0)</f>
        <v>0</v>
      </c>
      <c r="AB189" s="875">
        <f>IF(AA195=0,0,AA189*AB174*1000/AA195)</f>
        <v>0</v>
      </c>
      <c r="AC189" s="872">
        <f>IF(ISNUMBER(T189),T189*AB174/AA195,0)</f>
        <v>0</v>
      </c>
      <c r="AD189" s="3893"/>
      <c r="AE189" s="3894"/>
      <c r="AF189" s="3894"/>
      <c r="AG189" s="3894"/>
      <c r="AH189" s="3894"/>
      <c r="AI189" s="3895">
        <f>IF(OR(ISTEXT(T189),AA195=0),0,T189*AN167)</f>
        <v>0</v>
      </c>
      <c r="AJ189" s="3894"/>
      <c r="AK189" s="3896">
        <f t="shared" si="32"/>
        <v>0</v>
      </c>
      <c r="AL189" s="3894"/>
      <c r="AM189" s="3897">
        <f>IF(AA189=0,0,AA189*AN167)</f>
        <v>0</v>
      </c>
      <c r="AN189" s="3898">
        <f t="shared" si="33"/>
        <v>0</v>
      </c>
      <c r="AO189" s="4890"/>
      <c r="AP189" s="715"/>
      <c r="AQ189"/>
      <c r="AR189"/>
      <c r="AS189"/>
      <c r="AT189" s="715"/>
      <c r="AU189" s="870" t="str">
        <f t="shared" si="28"/>
        <v>►</v>
      </c>
      <c r="AV189" s="2"/>
      <c r="AW189" s="2"/>
      <c r="AX189" s="2"/>
      <c r="AY189" s="2"/>
      <c r="AZ189" s="2"/>
      <c r="BA189" s="2"/>
      <c r="BB189" s="2"/>
      <c r="BC189" s="2"/>
      <c r="BD189"/>
      <c r="BE189"/>
      <c r="BF189"/>
      <c r="BG189"/>
      <c r="BH189"/>
      <c r="BI189"/>
      <c r="BJ189"/>
      <c r="BL189" s="6">
        <v>1</v>
      </c>
    </row>
    <row r="190" spans="1:64" s="73" customFormat="1" ht="18.75" customHeight="1">
      <c r="A190" s="3562" t="s">
        <v>1</v>
      </c>
      <c r="B190" s="3573" t="str">
        <f t="shared" si="31"/>
        <v>►</v>
      </c>
      <c r="C190" s="3571">
        <f>IF(H190=C165,1,LEN(H190))</f>
        <v>0</v>
      </c>
      <c r="D190" s="1021"/>
      <c r="E190" s="1022"/>
      <c r="F190" s="1022"/>
      <c r="G190" s="1022"/>
      <c r="H190" s="1023"/>
      <c r="I190" s="1023"/>
      <c r="J190" s="1024"/>
      <c r="K190" s="1025"/>
      <c r="L190" s="744"/>
      <c r="M190" s="1025"/>
      <c r="N190" s="1091"/>
      <c r="O190" s="39"/>
      <c r="P190" s="1021"/>
      <c r="Q190" s="1022"/>
      <c r="R190" s="1022"/>
      <c r="S190" s="1022"/>
      <c r="T190" s="1023"/>
      <c r="U190" s="1023"/>
      <c r="V190" s="1024"/>
      <c r="W190" s="1025"/>
      <c r="X190" s="744"/>
      <c r="Y190" s="1025"/>
      <c r="Z190" s="1091"/>
      <c r="AA190" s="1307">
        <f>IFERROR(INDEX(AR13:AR82,MATCH(X190,AQ13:AQ82,0)) * W190 * IF(ISBLANK(T190), 1, T190), 0)</f>
        <v>0</v>
      </c>
      <c r="AB190" s="875">
        <f>IF(AA195=0,0,AA190*AB174*1000/AA195)</f>
        <v>0</v>
      </c>
      <c r="AC190" s="872">
        <f>IF(ISNUMBER(T190),T190*AB174/AA195,0)</f>
        <v>0</v>
      </c>
      <c r="AD190" s="846"/>
      <c r="AE190" s="833"/>
      <c r="AF190" s="833"/>
      <c r="AG190" s="833"/>
      <c r="AH190" s="833"/>
      <c r="AI190" s="874">
        <f>IF(OR(ISTEXT(T190),AA195=0),0,T190*AN167)</f>
        <v>0</v>
      </c>
      <c r="AJ190" s="833"/>
      <c r="AK190" s="742">
        <f t="shared" si="32"/>
        <v>0</v>
      </c>
      <c r="AL190" s="833"/>
      <c r="AM190" s="826">
        <f>IF(AA190=0,0,AA190*AN167)</f>
        <v>0</v>
      </c>
      <c r="AN190" s="856">
        <f t="shared" si="33"/>
        <v>0</v>
      </c>
      <c r="AO190" s="4890"/>
      <c r="AP190" s="715"/>
      <c r="AQ190"/>
      <c r="AR190"/>
      <c r="AS190"/>
      <c r="AT190" s="715"/>
      <c r="AU190" s="870" t="str">
        <f t="shared" si="28"/>
        <v>►</v>
      </c>
      <c r="AV190" s="2"/>
      <c r="AW190" s="2"/>
      <c r="AX190" s="2"/>
      <c r="AY190" s="2"/>
      <c r="AZ190" s="2"/>
      <c r="BA190" s="2"/>
      <c r="BB190" s="2"/>
      <c r="BC190" s="2"/>
      <c r="BD190"/>
      <c r="BE190"/>
      <c r="BF190"/>
      <c r="BG190"/>
      <c r="BH190"/>
      <c r="BI190"/>
      <c r="BJ190"/>
      <c r="BL190" s="6">
        <v>1</v>
      </c>
    </row>
    <row r="191" spans="1:64" ht="18.75" customHeight="1">
      <c r="A191" s="3562" t="s">
        <v>1</v>
      </c>
      <c r="B191" s="3573" t="str">
        <f t="shared" si="31"/>
        <v>►</v>
      </c>
      <c r="C191" s="3571">
        <f>IF(H191=C165,1,LEN(H191))</f>
        <v>0</v>
      </c>
      <c r="D191" s="1021"/>
      <c r="E191" s="1022"/>
      <c r="F191" s="1022"/>
      <c r="G191" s="1022"/>
      <c r="H191" s="1023"/>
      <c r="I191" s="1023"/>
      <c r="J191" s="1024"/>
      <c r="K191" s="1025"/>
      <c r="L191" s="744"/>
      <c r="M191" s="1025"/>
      <c r="N191" s="1091"/>
      <c r="O191" s="39"/>
      <c r="P191" s="1021"/>
      <c r="Q191" s="1022"/>
      <c r="R191" s="1022"/>
      <c r="S191" s="1022"/>
      <c r="T191" s="1023"/>
      <c r="U191" s="1023"/>
      <c r="V191" s="1024"/>
      <c r="W191" s="1025"/>
      <c r="X191" s="744"/>
      <c r="Y191" s="1025"/>
      <c r="Z191" s="1091"/>
      <c r="AA191" s="1307">
        <f>IFERROR(INDEX(AR13:AR82,MATCH(X191,AQ13:AQ82,0)) * W191 * IF(ISBLANK(T191), 1, T191), 0)</f>
        <v>0</v>
      </c>
      <c r="AB191" s="875">
        <f>IF(AA195=0,0,AA191*AB174*1000/AA195)</f>
        <v>0</v>
      </c>
      <c r="AC191" s="872">
        <f>IF(ISNUMBER(T191),T191*AB174/AA195,0)</f>
        <v>0</v>
      </c>
      <c r="AD191" s="3893"/>
      <c r="AE191" s="3894"/>
      <c r="AF191" s="3894"/>
      <c r="AG191" s="3894"/>
      <c r="AH191" s="3894"/>
      <c r="AI191" s="3895">
        <f>IF(OR(ISTEXT(T191),AA195=0),0,T191*AN167)</f>
        <v>0</v>
      </c>
      <c r="AJ191" s="3894"/>
      <c r="AK191" s="3896">
        <f t="shared" si="32"/>
        <v>0</v>
      </c>
      <c r="AL191" s="3894"/>
      <c r="AM191" s="3897">
        <f>IF(AA191=0,0,AA191*AN167)</f>
        <v>0</v>
      </c>
      <c r="AN191" s="3898">
        <f t="shared" si="33"/>
        <v>0</v>
      </c>
      <c r="AO191" s="4890"/>
      <c r="AU191" s="870" t="str">
        <f t="shared" si="28"/>
        <v>►</v>
      </c>
      <c r="BA191" s="2"/>
      <c r="BB191" s="2"/>
      <c r="BC191" s="2"/>
      <c r="BL191" s="6">
        <v>1</v>
      </c>
    </row>
    <row r="192" spans="1:64" ht="18.75" customHeight="1">
      <c r="A192" s="3562" t="s">
        <v>1</v>
      </c>
      <c r="B192" s="3573" t="str">
        <f t="shared" si="31"/>
        <v>►</v>
      </c>
      <c r="C192" s="3571">
        <f>IF(H192=C165,1,LEN(H192))</f>
        <v>0</v>
      </c>
      <c r="D192" s="1021"/>
      <c r="E192" s="1022"/>
      <c r="F192" s="1022"/>
      <c r="G192" s="1022"/>
      <c r="H192" s="1023"/>
      <c r="I192" s="1023"/>
      <c r="J192" s="1024"/>
      <c r="K192" s="1025"/>
      <c r="L192" s="744"/>
      <c r="M192" s="1025"/>
      <c r="N192" s="1091"/>
      <c r="O192" s="39"/>
      <c r="P192" s="1021"/>
      <c r="Q192" s="1022"/>
      <c r="R192" s="1022"/>
      <c r="S192" s="1022"/>
      <c r="T192" s="1023"/>
      <c r="U192" s="1023"/>
      <c r="V192" s="1024"/>
      <c r="W192" s="1025"/>
      <c r="X192" s="744"/>
      <c r="Y192" s="1025"/>
      <c r="Z192" s="1091"/>
      <c r="AA192" s="1307">
        <f>IFERROR(INDEX(AR13:AR82,MATCH(X192,AQ13:AQ82,0)) * W192 * IF(ISBLANK(T192), 1, T192), 0)</f>
        <v>0</v>
      </c>
      <c r="AB192" s="875">
        <f>IF(AA195=0,0,AA192*AB174*1000/AA195)</f>
        <v>0</v>
      </c>
      <c r="AC192" s="872">
        <f>IF(ISNUMBER(T192),T192*AB174/AA195,0)</f>
        <v>0</v>
      </c>
      <c r="AD192" s="846"/>
      <c r="AE192" s="833"/>
      <c r="AF192" s="833"/>
      <c r="AG192" s="833"/>
      <c r="AH192" s="833"/>
      <c r="AI192" s="874">
        <f>IF(OR(ISTEXT(T192),AA195=0),0,T192*AN167)</f>
        <v>0</v>
      </c>
      <c r="AJ192" s="833"/>
      <c r="AK192" s="742">
        <f t="shared" si="32"/>
        <v>0</v>
      </c>
      <c r="AL192" s="833"/>
      <c r="AM192" s="826">
        <f>IF(AA192=0,0,AA192*AN167)</f>
        <v>0</v>
      </c>
      <c r="AN192" s="856">
        <f t="shared" si="33"/>
        <v>0</v>
      </c>
      <c r="AO192" s="4890"/>
      <c r="AU192" s="870" t="str">
        <f t="shared" si="28"/>
        <v>►</v>
      </c>
      <c r="BA192" s="2"/>
      <c r="BB192" s="2"/>
      <c r="BC192" s="2"/>
      <c r="BL192" s="6">
        <v>1</v>
      </c>
    </row>
    <row r="193" spans="1:66" ht="18.75" customHeight="1">
      <c r="A193" s="3562" t="s">
        <v>1</v>
      </c>
      <c r="B193" s="3573" t="str">
        <f t="shared" si="31"/>
        <v>►</v>
      </c>
      <c r="C193" s="3571">
        <f>IF(H193=C165,1,LEN(H193))</f>
        <v>0</v>
      </c>
      <c r="D193" s="1021"/>
      <c r="E193" s="1022"/>
      <c r="F193" s="1022"/>
      <c r="G193" s="1022"/>
      <c r="H193" s="1023"/>
      <c r="I193" s="1023"/>
      <c r="J193" s="1024"/>
      <c r="K193" s="1025"/>
      <c r="L193" s="744"/>
      <c r="M193" s="1025"/>
      <c r="N193" s="1091"/>
      <c r="O193" s="39"/>
      <c r="P193" s="1021"/>
      <c r="Q193" s="1022"/>
      <c r="R193" s="1022"/>
      <c r="S193" s="1022"/>
      <c r="T193" s="1023"/>
      <c r="U193" s="1023"/>
      <c r="V193" s="1024"/>
      <c r="W193" s="1025"/>
      <c r="X193" s="744"/>
      <c r="Y193" s="1025"/>
      <c r="Z193" s="1091"/>
      <c r="AA193" s="1307">
        <f>IFERROR(INDEX(AR13:AR82,MATCH(X193,AQ13:AQ82,0)) * W193 * IF(ISBLANK(T193), 1, T193), 0)</f>
        <v>0</v>
      </c>
      <c r="AB193" s="875">
        <f>IF(AA195=0,0,AA193*AB174*1000/AA195)</f>
        <v>0</v>
      </c>
      <c r="AC193" s="872">
        <f>IF(ISNUMBER(T193),T193*AB174/AA195,0)</f>
        <v>0</v>
      </c>
      <c r="AD193" s="3893"/>
      <c r="AE193" s="3894"/>
      <c r="AF193" s="3894"/>
      <c r="AG193" s="3894"/>
      <c r="AH193" s="3894"/>
      <c r="AI193" s="3895">
        <f>IF(OR(ISTEXT(T193),AA195=0),0,T193*AN167)</f>
        <v>0</v>
      </c>
      <c r="AJ193" s="3894"/>
      <c r="AK193" s="3896">
        <f t="shared" si="32"/>
        <v>0</v>
      </c>
      <c r="AL193" s="3894"/>
      <c r="AM193" s="3897">
        <f>IF(AA193=0,0,AA193*AN167)</f>
        <v>0</v>
      </c>
      <c r="AN193" s="3898">
        <f t="shared" si="33"/>
        <v>0</v>
      </c>
      <c r="AO193" s="4890"/>
      <c r="AU193" s="870" t="str">
        <f t="shared" si="28"/>
        <v>►</v>
      </c>
      <c r="BA193" s="2"/>
      <c r="BB193" s="2"/>
      <c r="BC193" s="2"/>
      <c r="BL193" s="6">
        <v>1</v>
      </c>
    </row>
    <row r="194" spans="1:66" ht="18.75" customHeight="1">
      <c r="A194" s="3562" t="s">
        <v>1</v>
      </c>
      <c r="B194" s="3573" t="str">
        <f t="shared" si="31"/>
        <v>►</v>
      </c>
      <c r="C194" s="3571">
        <f>IF(H194=C165,1,LEN(H194))</f>
        <v>0</v>
      </c>
      <c r="D194" s="1021"/>
      <c r="E194" s="1022"/>
      <c r="F194" s="1022"/>
      <c r="G194" s="1022"/>
      <c r="H194" s="1023"/>
      <c r="I194" s="1023"/>
      <c r="J194" s="1024"/>
      <c r="K194" s="1025"/>
      <c r="L194" s="744"/>
      <c r="M194" s="1025"/>
      <c r="N194" s="1091"/>
      <c r="O194" s="39"/>
      <c r="P194" s="1026"/>
      <c r="Q194" s="1022"/>
      <c r="R194" s="1022"/>
      <c r="S194" s="1022"/>
      <c r="T194" s="1027"/>
      <c r="U194" s="1027"/>
      <c r="V194" s="1024"/>
      <c r="W194" s="1028"/>
      <c r="X194" s="1029"/>
      <c r="Y194" s="1028"/>
      <c r="Z194" s="1091"/>
      <c r="AA194" s="1307">
        <f>IFERROR(INDEX(AR13:AR82,MATCH(X194,AQ13:AQ82,0)) * W194 * IF(ISBLANK(T194), 1, T194), 0)</f>
        <v>0</v>
      </c>
      <c r="AB194" s="875">
        <f>IF(AA195=0,0,AA194*AB174*1000/AA195)</f>
        <v>0</v>
      </c>
      <c r="AC194" s="872">
        <f>IF(ISNUMBER(T194),T194*AB174/AA195,0)</f>
        <v>0</v>
      </c>
      <c r="AD194" s="846"/>
      <c r="AE194" s="833"/>
      <c r="AF194" s="833"/>
      <c r="AG194" s="833"/>
      <c r="AH194" s="833"/>
      <c r="AI194" s="874">
        <f>IF(OR(ISTEXT(T194),AA195=0),0,T194*AN167)</f>
        <v>0</v>
      </c>
      <c r="AJ194" s="833"/>
      <c r="AK194" s="742">
        <f t="shared" si="32"/>
        <v>0</v>
      </c>
      <c r="AL194" s="833"/>
      <c r="AM194" s="826">
        <f>IF(AA194=0,0,AA194*AN167)</f>
        <v>0</v>
      </c>
      <c r="AN194" s="856">
        <f t="shared" si="33"/>
        <v>0</v>
      </c>
      <c r="AO194" s="4890"/>
      <c r="AU194" s="870" t="str">
        <f t="shared" si="28"/>
        <v>►</v>
      </c>
      <c r="BA194" s="2"/>
      <c r="BB194" s="2"/>
      <c r="BC194" s="2"/>
      <c r="BL194" s="6">
        <v>1</v>
      </c>
    </row>
    <row r="195" spans="1:66" ht="18.75" customHeight="1" thickBot="1">
      <c r="A195" s="3562" t="s">
        <v>1</v>
      </c>
      <c r="B195" s="3573" t="str">
        <f t="shared" si="31"/>
        <v>A</v>
      </c>
      <c r="C195" s="22"/>
      <c r="D195" s="1146" t="s">
        <v>7</v>
      </c>
      <c r="E195" s="3558"/>
      <c r="F195" s="3558"/>
      <c r="G195" s="3558"/>
      <c r="H195" s="3559"/>
      <c r="I195" s="3560"/>
      <c r="J195" s="1149"/>
      <c r="K195" s="1149"/>
      <c r="L195" s="1149"/>
      <c r="M195" s="1149"/>
      <c r="N195" s="3561" t="s">
        <v>898</v>
      </c>
      <c r="O195" s="39"/>
      <c r="P195" s="3891" t="s">
        <v>6</v>
      </c>
      <c r="Q195" s="3886"/>
      <c r="R195" s="3886"/>
      <c r="S195" s="3886"/>
      <c r="T195" s="3887"/>
      <c r="U195" s="3888"/>
      <c r="V195" s="3889"/>
      <c r="W195" s="3889"/>
      <c r="X195" s="3889"/>
      <c r="Y195" s="3889"/>
      <c r="Z195" s="3890"/>
      <c r="AA195" s="3870">
        <f>SUM(AA175:AA194)</f>
        <v>0</v>
      </c>
      <c r="AB195" s="3879">
        <f>SUM(AB175:AB194)/1000</f>
        <v>0</v>
      </c>
      <c r="AC195" s="3880">
        <f>IF(COUNTIF(AQ13:AQ83, U169)=0, IF(AA195=0, 0, "= "&amp;ROUND(AB195/(AA195/T169),0)&amp;" "&amp;U169&amp;" de "&amp;ROUND((AA195/T169)*1000,0)&amp;" g"), "")</f>
        <v>0</v>
      </c>
      <c r="AD195" s="3881"/>
      <c r="AE195" s="3882"/>
      <c r="AF195" s="3878"/>
      <c r="AG195" s="3884"/>
      <c r="AH195" s="3884"/>
      <c r="AI195" s="3884"/>
      <c r="AJ195" s="3885"/>
      <c r="AK195" s="3885"/>
      <c r="AL195" s="3885"/>
      <c r="AM195" s="3883">
        <f>SUM(AM175:AM194)</f>
        <v>0</v>
      </c>
      <c r="AN195" s="3885"/>
      <c r="AO195" s="4890"/>
      <c r="AU195" s="870" t="str">
        <f t="shared" si="28"/>
        <v>A</v>
      </c>
      <c r="BA195" s="2"/>
      <c r="BB195" s="2"/>
      <c r="BC195" s="2"/>
      <c r="BL195" s="6">
        <v>1</v>
      </c>
    </row>
    <row r="196" spans="1:66" ht="18.75" customHeight="1" thickBot="1">
      <c r="A196" s="3562" t="s">
        <v>1</v>
      </c>
      <c r="B196" s="3573" t="str">
        <f t="shared" si="31"/>
        <v>A</v>
      </c>
      <c r="C196" s="22"/>
      <c r="D196" s="39"/>
      <c r="E196" s="39"/>
      <c r="F196" s="39"/>
      <c r="G196" s="39"/>
      <c r="H196" s="39"/>
      <c r="I196" s="39"/>
      <c r="J196" s="39"/>
      <c r="K196" s="39"/>
      <c r="L196" s="39"/>
      <c r="M196" s="39"/>
      <c r="N196" s="39"/>
      <c r="O196" s="39"/>
      <c r="P196" s="891" t="s">
        <v>6</v>
      </c>
      <c r="Q196" s="891"/>
      <c r="R196" s="891"/>
      <c r="S196" s="891"/>
      <c r="T196" s="892"/>
      <c r="U196" s="892"/>
      <c r="V196" s="892"/>
      <c r="W196" s="892"/>
      <c r="X196" s="892"/>
      <c r="Y196" s="892"/>
      <c r="Z196" s="892"/>
      <c r="AA196" s="892"/>
      <c r="AB196" s="892"/>
      <c r="AC196" s="892"/>
      <c r="AD196" s="892"/>
      <c r="AE196" s="892"/>
      <c r="AF196" s="892"/>
      <c r="AG196" s="892"/>
      <c r="AH196" s="892"/>
      <c r="AI196" s="892"/>
      <c r="AJ196" s="892"/>
      <c r="AK196" s="892"/>
      <c r="AL196" s="563"/>
      <c r="AM196" s="918"/>
      <c r="AN196" s="918"/>
      <c r="AO196" s="4890"/>
      <c r="AU196" s="870" t="str">
        <f t="shared" si="28"/>
        <v>A</v>
      </c>
      <c r="BA196" s="2"/>
      <c r="BB196" s="2"/>
      <c r="BC196" s="2"/>
      <c r="BL196" s="6">
        <v>1</v>
      </c>
    </row>
    <row r="197" spans="1:66" ht="18.75" customHeight="1">
      <c r="A197" s="3562" t="s">
        <v>1</v>
      </c>
      <c r="B197" s="3573" t="str">
        <f t="shared" si="31"/>
        <v>►</v>
      </c>
      <c r="C197" s="1378" t="s">
        <v>7</v>
      </c>
      <c r="D197" s="49"/>
      <c r="E197" s="1116"/>
      <c r="F197" s="1117"/>
      <c r="G197" s="1117"/>
      <c r="H197" s="762"/>
      <c r="I197" s="1118"/>
      <c r="J197" s="3858"/>
      <c r="K197" s="3858"/>
      <c r="L197" s="3843"/>
      <c r="M197" s="3843"/>
      <c r="N197" s="3844"/>
      <c r="O197" s="39"/>
      <c r="P197" s="49"/>
      <c r="Q197" s="1116"/>
      <c r="R197" s="1117"/>
      <c r="S197" s="1117"/>
      <c r="T197" s="762"/>
      <c r="U197" s="1118"/>
      <c r="V197" s="4870"/>
      <c r="W197" s="4870" t="s">
        <v>2461</v>
      </c>
      <c r="X197" s="4802"/>
      <c r="Y197" s="4802"/>
      <c r="Z197" s="4803"/>
      <c r="AA197" s="869">
        <f>IFERROR(INDEX(T194:AD194,MATCH(X197,T193:AD193,0)) * W197 * IF(ISBLANK(T197), 1, T197), 0)</f>
        <v>0</v>
      </c>
      <c r="AB197" s="4872">
        <f>X197</f>
        <v>0</v>
      </c>
      <c r="AC197" s="4873"/>
      <c r="AD197" s="4873"/>
      <c r="AE197" s="4873"/>
      <c r="AF197" s="4873"/>
      <c r="AG197" s="4873"/>
      <c r="AH197" s="4873"/>
      <c r="AI197" s="4873"/>
      <c r="AJ197" s="4873"/>
      <c r="AK197" s="4873"/>
      <c r="AL197" s="4873"/>
      <c r="AM197" s="4873"/>
      <c r="AN197" s="4876">
        <f>IF(ISBLANK(AK29),AI29,AK29)</f>
        <v>0</v>
      </c>
      <c r="AO197" s="4890"/>
      <c r="AU197" s="870" t="str">
        <f t="shared" si="28"/>
        <v>►</v>
      </c>
      <c r="BA197" s="2"/>
      <c r="BB197" s="2"/>
      <c r="BC197" s="2"/>
      <c r="BL197" s="6">
        <v>1</v>
      </c>
    </row>
    <row r="198" spans="1:66" ht="18.75" customHeight="1">
      <c r="A198" s="3562" t="s">
        <v>1</v>
      </c>
      <c r="B198" s="3573" t="str">
        <f t="shared" si="31"/>
        <v>►</v>
      </c>
      <c r="C198" s="3567"/>
      <c r="D198" s="24"/>
      <c r="E198" s="1119"/>
      <c r="F198" s="1120"/>
      <c r="G198" s="1120"/>
      <c r="H198" s="763"/>
      <c r="I198" s="1121"/>
      <c r="J198" s="3859"/>
      <c r="K198" s="3859"/>
      <c r="L198" s="3841"/>
      <c r="M198" s="3841"/>
      <c r="N198" s="3842"/>
      <c r="O198" s="39"/>
      <c r="P198" s="24"/>
      <c r="Q198" s="1119"/>
      <c r="R198" s="1120"/>
      <c r="S198" s="1120"/>
      <c r="T198" s="763"/>
      <c r="U198" s="1121"/>
      <c r="V198" s="4871"/>
      <c r="W198" s="4871"/>
      <c r="X198" s="4804"/>
      <c r="Y198" s="4804"/>
      <c r="Z198" s="4805"/>
      <c r="AA198" s="1079">
        <f>IFERROR(INDEX(T194:AD194,MATCH(X198,T193:AD193,0)) * W198 * IF(ISBLANK(T198), 1, T198), 0)</f>
        <v>0</v>
      </c>
      <c r="AB198" s="4874"/>
      <c r="AC198" s="4875"/>
      <c r="AD198" s="4875"/>
      <c r="AE198" s="4875"/>
      <c r="AF198" s="4875"/>
      <c r="AG198" s="4875"/>
      <c r="AH198" s="4875"/>
      <c r="AI198" s="4875"/>
      <c r="AJ198" s="4875"/>
      <c r="AK198" s="4875"/>
      <c r="AL198" s="4875"/>
      <c r="AM198" s="4875"/>
      <c r="AN198" s="4877"/>
      <c r="AO198" s="4890"/>
      <c r="AU198" s="870" t="str">
        <f t="shared" ref="AU198:AU261" si="34">IF(ISBLANK(P198),"►",P198)</f>
        <v>►</v>
      </c>
      <c r="BA198" s="2"/>
      <c r="BB198" s="2"/>
      <c r="BC198" s="2"/>
      <c r="BL198" s="6">
        <v>1</v>
      </c>
    </row>
    <row r="199" spans="1:66" ht="18.75" customHeight="1">
      <c r="A199" s="3562" t="s">
        <v>1</v>
      </c>
      <c r="B199" s="3573" t="str">
        <f t="shared" si="31"/>
        <v>►</v>
      </c>
      <c r="C199" s="3567"/>
      <c r="D199" s="24"/>
      <c r="E199" s="1122"/>
      <c r="F199" s="1122"/>
      <c r="G199" s="1122"/>
      <c r="H199" s="1123"/>
      <c r="I199" s="1124"/>
      <c r="J199" s="1125"/>
      <c r="K199" s="1126"/>
      <c r="L199" s="1080"/>
      <c r="M199" s="603"/>
      <c r="N199" s="1127"/>
      <c r="O199" s="39"/>
      <c r="P199" s="24"/>
      <c r="Q199" s="1122"/>
      <c r="R199" s="1122"/>
      <c r="S199" s="1122"/>
      <c r="T199" s="1123"/>
      <c r="U199" s="1124"/>
      <c r="V199" s="1125"/>
      <c r="W199" s="1126"/>
      <c r="X199" s="1080" t="s">
        <v>121</v>
      </c>
      <c r="Y199" s="603" t="s">
        <v>120</v>
      </c>
      <c r="Z199" s="1127"/>
      <c r="AA199" s="1079">
        <f>IFERROR(INDEX(T194:AD194,MATCH(X199,T193:AD193,0)) * W199 * IF(ISBLANK(T199), 1, T199), 0)</f>
        <v>0</v>
      </c>
      <c r="AB199" s="834"/>
      <c r="AC199" s="834"/>
      <c r="AD199" s="834"/>
      <c r="AE199" s="834"/>
      <c r="AF199" s="834"/>
      <c r="AG199" s="834"/>
      <c r="AH199" s="834"/>
      <c r="AI199" s="835"/>
      <c r="AJ199" s="835"/>
      <c r="AK199" s="835"/>
      <c r="AL199" s="835"/>
      <c r="AM199" s="916" t="s">
        <v>224</v>
      </c>
      <c r="AN199" s="878">
        <f>IF(AA227=0,0,AN197/AA227)</f>
        <v>0</v>
      </c>
      <c r="AO199" s="4890"/>
      <c r="AU199" s="870" t="str">
        <f t="shared" si="34"/>
        <v>►</v>
      </c>
      <c r="BA199" s="2"/>
      <c r="BB199" s="2"/>
      <c r="BC199" s="2"/>
      <c r="BL199" s="6">
        <v>1</v>
      </c>
    </row>
    <row r="200" spans="1:66" ht="18.75" customHeight="1">
      <c r="A200" s="3562" t="s">
        <v>1</v>
      </c>
      <c r="B200" s="3573" t="str">
        <f t="shared" si="31"/>
        <v>►</v>
      </c>
      <c r="C200" s="3567"/>
      <c r="D200" s="24"/>
      <c r="E200" s="554"/>
      <c r="F200" s="554"/>
      <c r="G200" s="775"/>
      <c r="H200" s="46"/>
      <c r="I200" s="592"/>
      <c r="J200" s="592"/>
      <c r="K200" s="592"/>
      <c r="L200" s="768"/>
      <c r="M200" s="1151"/>
      <c r="N200" s="1152"/>
      <c r="O200" s="39"/>
      <c r="P200" s="24"/>
      <c r="Q200" s="554"/>
      <c r="R200" s="554"/>
      <c r="S200" s="775"/>
      <c r="T200" s="46"/>
      <c r="U200" s="592"/>
      <c r="V200" s="592" t="s">
        <v>2462</v>
      </c>
      <c r="W200" s="592"/>
      <c r="X200" s="768"/>
      <c r="Y200" s="1153"/>
      <c r="Z200" s="1154"/>
      <c r="AA200" s="1079">
        <f>IFERROR(INDEX(T194:AD194,MATCH(X200,T193:AD193,0)) * W200 * IF(ISBLANK(T200), 1, T200), 0)</f>
        <v>0</v>
      </c>
      <c r="AB200" s="834"/>
      <c r="AC200" s="834"/>
      <c r="AD200" s="834"/>
      <c r="AE200" s="834"/>
      <c r="AF200" s="834"/>
      <c r="AG200" s="834"/>
      <c r="AH200" s="834"/>
      <c r="AI200" s="808" t="str">
        <f>IF(AK29&gt;0,"avec Poids modifié ❹","avec Poids prévu ③")</f>
        <v>avec Poids prévu ③</v>
      </c>
      <c r="AJ200" s="808"/>
      <c r="AK200" s="808"/>
      <c r="AL200" s="807" t="s">
        <v>2406</v>
      </c>
      <c r="AM200" s="807"/>
      <c r="AN200" s="807"/>
      <c r="AO200" s="4890"/>
      <c r="AU200" s="870" t="str">
        <f t="shared" si="34"/>
        <v>►</v>
      </c>
      <c r="BA200" s="2"/>
      <c r="BB200" s="2"/>
      <c r="BC200" s="2"/>
      <c r="BL200" s="6">
        <v>1</v>
      </c>
    </row>
    <row r="201" spans="1:66" ht="18.75" customHeight="1">
      <c r="A201" s="3562" t="s">
        <v>1</v>
      </c>
      <c r="B201" s="3573" t="str">
        <f t="shared" si="31"/>
        <v>►</v>
      </c>
      <c r="C201" s="3567"/>
      <c r="D201" s="24"/>
      <c r="E201" s="554"/>
      <c r="F201" s="554"/>
      <c r="G201" s="775"/>
      <c r="H201" s="607"/>
      <c r="I201" s="47"/>
      <c r="J201" s="46" t="s">
        <v>6170</v>
      </c>
      <c r="K201" s="46"/>
      <c r="L201" s="48"/>
      <c r="M201" s="1151"/>
      <c r="N201" s="1152"/>
      <c r="O201" s="39"/>
      <c r="P201" s="24"/>
      <c r="Q201" s="554"/>
      <c r="R201" s="554"/>
      <c r="S201" s="775"/>
      <c r="T201" s="607"/>
      <c r="U201" s="47"/>
      <c r="V201" s="46" t="s">
        <v>2460</v>
      </c>
      <c r="W201" s="46"/>
      <c r="X201" s="48"/>
      <c r="Y201" s="1153"/>
      <c r="Z201" s="1154"/>
      <c r="AA201" s="1079">
        <f>IFERROR(INDEX(T194:AD194,MATCH(X201,T193:AD193,0)) * W201 * IF(ISBLANK(T201), 1, T201), 0)</f>
        <v>0</v>
      </c>
      <c r="AB201" s="836"/>
      <c r="AC201" s="837"/>
      <c r="AD201" s="837"/>
      <c r="AE201" s="837"/>
      <c r="AF201" s="837"/>
      <c r="AG201" s="837"/>
      <c r="AH201" s="837"/>
      <c r="AI201" s="4877">
        <f>AN197</f>
        <v>0</v>
      </c>
      <c r="AJ201" s="4877"/>
      <c r="AK201" s="4877"/>
      <c r="AL201" s="4886">
        <f>AM10</f>
        <v>45</v>
      </c>
      <c r="AM201" s="4887" t="str">
        <f>AN10</f>
        <v>assiettes</v>
      </c>
      <c r="AN201" s="4887"/>
      <c r="AO201" s="4890"/>
      <c r="AU201" s="870" t="str">
        <f t="shared" si="34"/>
        <v>►</v>
      </c>
      <c r="BA201" s="2"/>
      <c r="BB201" s="2"/>
      <c r="BC201" s="2"/>
      <c r="BL201" s="6">
        <v>1</v>
      </c>
    </row>
    <row r="202" spans="1:66" ht="18.75" customHeight="1">
      <c r="A202" s="3562" t="s">
        <v>1</v>
      </c>
      <c r="B202" s="3573" t="str">
        <f t="shared" si="31"/>
        <v>►</v>
      </c>
      <c r="C202" s="3567"/>
      <c r="D202" s="24"/>
      <c r="E202" s="554"/>
      <c r="F202" s="554"/>
      <c r="G202" s="775"/>
      <c r="H202" s="1128"/>
      <c r="I202" s="1129"/>
      <c r="J202" s="1129" t="s">
        <v>6171</v>
      </c>
      <c r="K202" s="1129"/>
      <c r="L202" s="1129"/>
      <c r="M202" s="1129"/>
      <c r="N202" s="1130"/>
      <c r="O202" s="39"/>
      <c r="P202" s="24"/>
      <c r="Q202" s="554"/>
      <c r="R202" s="554"/>
      <c r="S202" s="775"/>
      <c r="T202" s="1128"/>
      <c r="U202" s="1129"/>
      <c r="V202" s="1129"/>
      <c r="W202" s="1129"/>
      <c r="X202" s="1129"/>
      <c r="Y202" s="1129"/>
      <c r="Z202" s="1130"/>
      <c r="AA202" s="1079">
        <f>IFERROR(INDEX(T194:AD194,MATCH(X202,T193:AD193,0)) * W202 * IF(ISBLANK(T202), 1, T202), 0)</f>
        <v>0</v>
      </c>
      <c r="AB202" s="838"/>
      <c r="AC202" s="838"/>
      <c r="AD202" s="838"/>
      <c r="AE202" s="838"/>
      <c r="AF202" s="838"/>
      <c r="AG202" s="838"/>
      <c r="AH202" s="838"/>
      <c r="AI202" s="4877"/>
      <c r="AJ202" s="4877"/>
      <c r="AK202" s="4877"/>
      <c r="AL202" s="4886"/>
      <c r="AM202" s="4887"/>
      <c r="AN202" s="4887"/>
      <c r="AO202" s="4890"/>
      <c r="AU202" s="870" t="str">
        <f t="shared" si="34"/>
        <v>►</v>
      </c>
      <c r="BA202" s="2"/>
      <c r="BB202" s="2"/>
      <c r="BC202" s="2"/>
      <c r="BL202" s="6">
        <v>1</v>
      </c>
    </row>
    <row r="203" spans="1:66" ht="18.75" customHeight="1" thickBot="1">
      <c r="A203" s="3562" t="s">
        <v>1</v>
      </c>
      <c r="B203" s="3573" t="str">
        <f t="shared" si="31"/>
        <v>►</v>
      </c>
      <c r="C203" s="3567"/>
      <c r="D203" s="1131"/>
      <c r="E203" s="938"/>
      <c r="F203" s="938"/>
      <c r="G203" s="939"/>
      <c r="H203" s="1132"/>
      <c r="I203" s="1133"/>
      <c r="J203" s="1155"/>
      <c r="K203" s="1155"/>
      <c r="L203" s="1155"/>
      <c r="M203" s="1134"/>
      <c r="N203" s="1135"/>
      <c r="O203" s="39"/>
      <c r="P203" s="1131"/>
      <c r="Q203" s="938"/>
      <c r="R203" s="938"/>
      <c r="S203" s="939"/>
      <c r="T203" s="1132"/>
      <c r="U203" s="1133"/>
      <c r="V203" s="4888"/>
      <c r="W203" s="4888"/>
      <c r="X203" s="4888"/>
      <c r="Y203" s="1134"/>
      <c r="Z203" s="1313"/>
      <c r="AA203" s="1079">
        <f>IFERROR(INDEX(T194:AD194,MATCH(X203,T193:AD193,0)) * W203 * IF(ISBLANK(T203), 1, T203), 0)</f>
        <v>0</v>
      </c>
      <c r="AB203" s="838"/>
      <c r="AC203" s="838"/>
      <c r="AD203" s="838"/>
      <c r="AE203" s="838"/>
      <c r="AF203" s="4883">
        <f>AI29</f>
        <v>0</v>
      </c>
      <c r="AG203" s="4883"/>
      <c r="AH203" s="838"/>
      <c r="AI203" s="838"/>
      <c r="AJ203" s="3551"/>
      <c r="AK203" s="3552" t="str">
        <f>IF(AF203&gt;0," avec Poids prévu ③ " &amp; AL201 &amp; " " &amp; AM201 &amp; " de","")</f>
        <v/>
      </c>
      <c r="AL203" s="3553">
        <f>AF203/AL201*1000</f>
        <v>0</v>
      </c>
      <c r="AM203" s="864"/>
      <c r="AN203" s="807"/>
      <c r="AO203" s="4890"/>
      <c r="AU203" s="870" t="str">
        <f t="shared" si="34"/>
        <v>►</v>
      </c>
      <c r="BA203" s="2"/>
      <c r="BB203" s="2"/>
      <c r="BC203" s="2"/>
      <c r="BL203" s="6">
        <v>1</v>
      </c>
    </row>
    <row r="204" spans="1:66" ht="18.75" customHeight="1" thickTop="1" thickBot="1">
      <c r="A204" s="3562" t="s">
        <v>1</v>
      </c>
      <c r="B204" s="3573" t="str">
        <f t="shared" si="31"/>
        <v>►</v>
      </c>
      <c r="C204" s="4882" t="s">
        <v>2475</v>
      </c>
      <c r="D204" s="1143"/>
      <c r="E204" s="1144"/>
      <c r="F204" s="1144"/>
      <c r="G204" s="1144"/>
      <c r="H204" s="1315"/>
      <c r="I204" s="1316"/>
      <c r="J204" s="1317"/>
      <c r="K204" s="1318"/>
      <c r="L204" s="1318"/>
      <c r="M204" s="1318"/>
      <c r="N204" s="1319"/>
      <c r="O204" s="39"/>
      <c r="P204" s="24"/>
      <c r="Q204" s="554"/>
      <c r="R204" s="554"/>
      <c r="S204" s="554"/>
      <c r="T204" s="1136"/>
      <c r="U204" s="1137"/>
      <c r="V204" s="1137"/>
      <c r="W204" s="1137"/>
      <c r="X204" s="1137"/>
      <c r="Y204" s="1138"/>
      <c r="Z204" s="1139"/>
      <c r="AA204" s="1079">
        <f>IFERROR(INDEX(T194:AD194,MATCH(X204,T193:AD193,0)) * W204 * IF(ISBLANK(T204), 1, T204), 0)</f>
        <v>0</v>
      </c>
      <c r="AB204" s="838"/>
      <c r="AC204" s="838"/>
      <c r="AD204" s="838"/>
      <c r="AE204" s="838"/>
      <c r="AF204" s="4883">
        <f>AK29</f>
        <v>0</v>
      </c>
      <c r="AG204" s="4883"/>
      <c r="AH204" s="3554"/>
      <c r="AI204" s="3555"/>
      <c r="AJ204" s="3554"/>
      <c r="AK204" s="3552" t="str">
        <f>IF(AF204&gt;0," avec poids modifié ❹ " &amp; AL201 &amp; " " &amp; AM201 &amp; " de","")</f>
        <v/>
      </c>
      <c r="AL204" s="3553">
        <f>AF204/AL201*1000</f>
        <v>0</v>
      </c>
      <c r="AM204" s="864"/>
      <c r="AN204" s="865"/>
      <c r="AO204" s="4890"/>
      <c r="AU204" s="870" t="str">
        <f t="shared" si="34"/>
        <v>►</v>
      </c>
      <c r="BA204" s="2"/>
      <c r="BB204" s="2"/>
      <c r="BC204" s="2"/>
      <c r="BL204" s="6">
        <v>1</v>
      </c>
    </row>
    <row r="205" spans="1:66" ht="18.75" customHeight="1" thickTop="1">
      <c r="A205" s="3562" t="s">
        <v>1</v>
      </c>
      <c r="B205" s="3573" t="str">
        <f t="shared" si="31"/>
        <v>►</v>
      </c>
      <c r="C205" s="4882"/>
      <c r="D205" s="1143"/>
      <c r="E205" s="1314"/>
      <c r="F205" s="1314"/>
      <c r="G205" s="1314"/>
      <c r="H205" s="1320"/>
      <c r="I205" s="11"/>
      <c r="J205" s="11"/>
      <c r="K205" s="11"/>
      <c r="L205" s="11"/>
      <c r="M205" s="11"/>
      <c r="N205" s="1094"/>
      <c r="O205" s="39"/>
      <c r="P205" s="24"/>
      <c r="Q205" s="554"/>
      <c r="R205" s="554"/>
      <c r="S205" s="554"/>
      <c r="T205" s="1140"/>
      <c r="U205" s="760"/>
      <c r="V205" s="1081"/>
      <c r="W205" s="4587"/>
      <c r="X205" s="4811"/>
      <c r="Y205" s="4812"/>
      <c r="Z205" s="1082"/>
      <c r="AA205" s="4884" t="s">
        <v>213</v>
      </c>
      <c r="AB205" s="867"/>
      <c r="AC205" s="839" t="s">
        <v>2363</v>
      </c>
      <c r="AD205" s="840"/>
      <c r="AE205" s="877"/>
      <c r="AF205" s="877"/>
      <c r="AG205" s="877"/>
      <c r="AH205" s="841"/>
      <c r="AI205" s="841"/>
      <c r="AJ205" s="841"/>
      <c r="AK205" s="841"/>
      <c r="AL205" s="841"/>
      <c r="AM205" s="841"/>
      <c r="AN205" s="877"/>
      <c r="AO205" s="4890"/>
      <c r="AU205" s="870" t="str">
        <f t="shared" si="34"/>
        <v>►</v>
      </c>
      <c r="BA205" s="2"/>
      <c r="BB205" s="2"/>
      <c r="BC205" s="2"/>
      <c r="BL205" s="6">
        <v>1</v>
      </c>
    </row>
    <row r="206" spans="1:66" s="2" customFormat="1" ht="18.75" customHeight="1">
      <c r="A206" s="3562" t="s">
        <v>1</v>
      </c>
      <c r="B206" s="3573" t="str">
        <f t="shared" si="31"/>
        <v>►</v>
      </c>
      <c r="C206" s="73"/>
      <c r="D206" s="25"/>
      <c r="E206" s="1314"/>
      <c r="F206" s="1314"/>
      <c r="G206" s="1314"/>
      <c r="H206" s="1321"/>
      <c r="I206" s="20"/>
      <c r="J206" s="20"/>
      <c r="K206" s="20"/>
      <c r="L206" s="20"/>
      <c r="M206" s="20"/>
      <c r="N206" s="1094"/>
      <c r="O206" s="39"/>
      <c r="P206" s="24"/>
      <c r="Q206" s="554"/>
      <c r="R206" s="554"/>
      <c r="S206" s="554"/>
      <c r="T206" s="1141"/>
      <c r="U206" s="80"/>
      <c r="V206" s="41"/>
      <c r="W206" s="4591"/>
      <c r="X206" s="4593"/>
      <c r="Y206" s="4665"/>
      <c r="Z206" s="1083"/>
      <c r="AA206" s="4885"/>
      <c r="AB206" s="868">
        <v>1</v>
      </c>
      <c r="AC206" s="873" t="s">
        <v>84</v>
      </c>
      <c r="AD206" s="842"/>
      <c r="AE206" s="843"/>
      <c r="AF206" s="843"/>
      <c r="AG206" s="843"/>
      <c r="AH206" s="843"/>
      <c r="AI206" s="844" t="s">
        <v>84</v>
      </c>
      <c r="AJ206" s="843"/>
      <c r="AK206" s="845" t="s">
        <v>2408</v>
      </c>
      <c r="AL206" s="843"/>
      <c r="AM206" s="843" t="s">
        <v>2409</v>
      </c>
      <c r="AN206" s="876" t="s">
        <v>2407</v>
      </c>
      <c r="AO206" s="4890"/>
      <c r="AP206" s="715"/>
      <c r="AQ206"/>
      <c r="AR206"/>
      <c r="AS206"/>
      <c r="AT206" s="715"/>
      <c r="AU206" s="870" t="str">
        <f t="shared" si="34"/>
        <v>►</v>
      </c>
      <c r="BD206"/>
      <c r="BE206"/>
      <c r="BF206"/>
      <c r="BG206"/>
      <c r="BH206"/>
      <c r="BI206"/>
      <c r="BJ206"/>
      <c r="BL206" s="6">
        <v>1</v>
      </c>
      <c r="BM206" s="73"/>
      <c r="BN206" s="73"/>
    </row>
    <row r="207" spans="1:66" s="2" customFormat="1" ht="18.75" customHeight="1">
      <c r="A207" s="3562" t="s">
        <v>1</v>
      </c>
      <c r="B207" s="3573" t="str">
        <f t="shared" si="31"/>
        <v>►</v>
      </c>
      <c r="C207" s="3571">
        <f>IF(H207=C197,1,LEN(H207))</f>
        <v>0</v>
      </c>
      <c r="D207" s="25"/>
      <c r="E207" s="1314"/>
      <c r="F207" s="1314"/>
      <c r="G207" s="1314"/>
      <c r="H207" s="1321"/>
      <c r="I207" s="1322"/>
      <c r="J207" s="1322"/>
      <c r="K207" s="1322"/>
      <c r="L207" s="1322"/>
      <c r="M207" s="1323"/>
      <c r="N207" s="1324"/>
      <c r="O207" s="39"/>
      <c r="P207" s="766"/>
      <c r="Q207" s="745"/>
      <c r="R207" s="745"/>
      <c r="S207" s="919"/>
      <c r="T207" s="1018"/>
      <c r="U207" s="1019"/>
      <c r="V207" s="1017"/>
      <c r="W207" s="1020"/>
      <c r="X207" s="776"/>
      <c r="Y207" s="1030"/>
      <c r="Z207" s="1090"/>
      <c r="AA207" s="1307">
        <f>IFERROR(INDEX(AR13:AR82,MATCH(X207,AQ13:AQ82,0)) * W207 * IF(ISBLANK(T207), 1, T207), 0)</f>
        <v>0</v>
      </c>
      <c r="AB207" s="875">
        <f>IF(AA227=0,0,AA207*AB206*1000/AA227)</f>
        <v>0</v>
      </c>
      <c r="AC207" s="872">
        <f>IF(ISNUMBER(T207),T207*AB206/AA227,0)</f>
        <v>0</v>
      </c>
      <c r="AD207" s="3893"/>
      <c r="AE207" s="3894"/>
      <c r="AF207" s="3894"/>
      <c r="AG207" s="3894"/>
      <c r="AH207" s="3894"/>
      <c r="AI207" s="3895">
        <f>IF(OR(ISTEXT(T207),AA227=0),0,T207*AN199)</f>
        <v>0</v>
      </c>
      <c r="AJ207" s="3894"/>
      <c r="AK207" s="3896">
        <f t="shared" ref="AK207:AK226" si="35">U207</f>
        <v>0</v>
      </c>
      <c r="AL207" s="3894"/>
      <c r="AM207" s="3897">
        <f>IF(AA207=0,0,AA207*AN199)</f>
        <v>0</v>
      </c>
      <c r="AN207" s="3898">
        <f t="shared" ref="AN207:AN226" si="36">Z207</f>
        <v>0</v>
      </c>
      <c r="AO207" s="4890"/>
      <c r="AP207" s="715"/>
      <c r="AQ207"/>
      <c r="AR207"/>
      <c r="AS207"/>
      <c r="AT207" s="715"/>
      <c r="AU207" s="870" t="str">
        <f t="shared" si="34"/>
        <v>►</v>
      </c>
      <c r="BD207"/>
      <c r="BE207"/>
      <c r="BF207"/>
      <c r="BG207"/>
      <c r="BH207"/>
      <c r="BI207"/>
      <c r="BJ207"/>
      <c r="BL207" s="6">
        <v>1</v>
      </c>
      <c r="BM207" s="73"/>
      <c r="BN207" s="73"/>
    </row>
    <row r="208" spans="1:66" s="2" customFormat="1" ht="18.75" customHeight="1">
      <c r="A208" s="3562" t="s">
        <v>1</v>
      </c>
      <c r="B208" s="3573" t="str">
        <f t="shared" si="31"/>
        <v>►</v>
      </c>
      <c r="C208" s="3571">
        <f>IF(H208=C197,1,LEN(H208))</f>
        <v>0</v>
      </c>
      <c r="D208" s="25"/>
      <c r="E208" s="1314"/>
      <c r="F208" s="1314"/>
      <c r="G208" s="1314"/>
      <c r="H208" s="1321"/>
      <c r="I208" s="1323"/>
      <c r="J208" s="1323"/>
      <c r="K208" s="1323"/>
      <c r="L208" s="1323"/>
      <c r="M208" s="1323"/>
      <c r="N208" s="1324"/>
      <c r="O208" s="39"/>
      <c r="P208" s="766"/>
      <c r="Q208" s="745"/>
      <c r="R208" s="745"/>
      <c r="S208" s="919"/>
      <c r="T208" s="1018"/>
      <c r="U208" s="1019"/>
      <c r="V208" s="1017"/>
      <c r="W208" s="1020"/>
      <c r="X208" s="776"/>
      <c r="Y208" s="1030"/>
      <c r="Z208" s="1090"/>
      <c r="AA208" s="1307">
        <f>IFERROR(INDEX(AR13:AR82,MATCH(X208,AQ13:AQ82,0)) * W208 * IF(ISBLANK(T208), 1, T208), 0)</f>
        <v>0</v>
      </c>
      <c r="AB208" s="875">
        <f>IF(AA227=0,0,AA208*AB206*1000/AA227)</f>
        <v>0</v>
      </c>
      <c r="AC208" s="872">
        <f>IF(ISNUMBER(T208),T208*AB206/AA227,0)</f>
        <v>0</v>
      </c>
      <c r="AD208" s="846"/>
      <c r="AE208" s="833"/>
      <c r="AF208" s="833"/>
      <c r="AG208" s="833"/>
      <c r="AH208" s="833"/>
      <c r="AI208" s="874">
        <f>IF(OR(ISTEXT(T208),AA227=0),0,T208*AN199)</f>
        <v>0</v>
      </c>
      <c r="AJ208" s="833"/>
      <c r="AK208" s="742">
        <f t="shared" si="35"/>
        <v>0</v>
      </c>
      <c r="AL208" s="833"/>
      <c r="AM208" s="826">
        <f>IF(AA208=0,0,AA208*AN199)</f>
        <v>0</v>
      </c>
      <c r="AN208" s="856">
        <f t="shared" si="36"/>
        <v>0</v>
      </c>
      <c r="AO208" s="4890"/>
      <c r="AP208" s="715"/>
      <c r="AQ208"/>
      <c r="AR208"/>
      <c r="AS208"/>
      <c r="AT208" s="715"/>
      <c r="AU208" s="870" t="str">
        <f t="shared" si="34"/>
        <v>►</v>
      </c>
      <c r="BD208"/>
      <c r="BE208"/>
      <c r="BF208"/>
      <c r="BG208"/>
      <c r="BH208"/>
      <c r="BI208"/>
      <c r="BJ208"/>
      <c r="BL208" s="6">
        <v>1</v>
      </c>
      <c r="BM208" s="73"/>
      <c r="BN208" s="73"/>
    </row>
    <row r="209" spans="1:66" s="2" customFormat="1" ht="18.75" customHeight="1">
      <c r="A209" s="3562" t="s">
        <v>1</v>
      </c>
      <c r="B209" s="3573" t="str">
        <f t="shared" si="31"/>
        <v>►</v>
      </c>
      <c r="C209" s="3571">
        <f>IF(H209=C197,1,LEN(H209))</f>
        <v>0</v>
      </c>
      <c r="D209" s="25"/>
      <c r="E209" s="1314"/>
      <c r="F209" s="1314"/>
      <c r="G209" s="1314"/>
      <c r="H209" s="1321"/>
      <c r="I209" s="1323"/>
      <c r="J209" s="1323"/>
      <c r="K209" s="1323"/>
      <c r="L209" s="1323"/>
      <c r="M209" s="1323"/>
      <c r="N209" s="1324"/>
      <c r="O209" s="39"/>
      <c r="P209" s="766"/>
      <c r="Q209" s="745"/>
      <c r="R209" s="745"/>
      <c r="S209" s="919"/>
      <c r="T209" s="1018"/>
      <c r="U209" s="1019"/>
      <c r="V209" s="1017"/>
      <c r="W209" s="1020"/>
      <c r="X209" s="776"/>
      <c r="Y209" s="1030"/>
      <c r="Z209" s="1090"/>
      <c r="AA209" s="1307">
        <f>IFERROR(INDEX(AR13:AR82,MATCH(X209,AQ13:AQ82,0)) * W209 * IF(ISBLANK(T209), 1, T209), 0)</f>
        <v>0</v>
      </c>
      <c r="AB209" s="875">
        <f>IF(AA227=0,0,AA209*AB206*1000/AA227)</f>
        <v>0</v>
      </c>
      <c r="AC209" s="872">
        <f>IF(ISNUMBER(T209),T209*AB206/AA227,0)</f>
        <v>0</v>
      </c>
      <c r="AD209" s="3893"/>
      <c r="AE209" s="3894"/>
      <c r="AF209" s="3894"/>
      <c r="AG209" s="3894"/>
      <c r="AH209" s="3894"/>
      <c r="AI209" s="3895">
        <f>IF(OR(ISTEXT(T209),AA227=0),0,T209*AN199)</f>
        <v>0</v>
      </c>
      <c r="AJ209" s="3894"/>
      <c r="AK209" s="3896">
        <f t="shared" si="35"/>
        <v>0</v>
      </c>
      <c r="AL209" s="3894"/>
      <c r="AM209" s="3897">
        <f>IF(AA209=0,0,AA209*AN199)</f>
        <v>0</v>
      </c>
      <c r="AN209" s="3898">
        <f t="shared" si="36"/>
        <v>0</v>
      </c>
      <c r="AO209" s="4890"/>
      <c r="AP209" s="715"/>
      <c r="AQ209"/>
      <c r="AR209"/>
      <c r="AS209"/>
      <c r="AT209" s="715"/>
      <c r="AU209" s="870" t="str">
        <f t="shared" si="34"/>
        <v>►</v>
      </c>
      <c r="BD209"/>
      <c r="BE209"/>
      <c r="BF209"/>
      <c r="BG209"/>
      <c r="BH209"/>
      <c r="BI209"/>
      <c r="BJ209"/>
      <c r="BL209" s="6">
        <v>1</v>
      </c>
      <c r="BM209" s="73"/>
      <c r="BN209" s="73"/>
    </row>
    <row r="210" spans="1:66" s="2" customFormat="1" ht="18.75" customHeight="1">
      <c r="A210" s="3562" t="s">
        <v>1</v>
      </c>
      <c r="B210" s="3573" t="str">
        <f t="shared" si="31"/>
        <v>►</v>
      </c>
      <c r="C210" s="3571">
        <f>IF(H210=C197,1,LEN(H210))</f>
        <v>0</v>
      </c>
      <c r="D210" s="25"/>
      <c r="E210" s="1314"/>
      <c r="F210" s="1314"/>
      <c r="G210" s="1314"/>
      <c r="H210" s="1321"/>
      <c r="I210" s="1323"/>
      <c r="J210" s="1323"/>
      <c r="K210" s="1323"/>
      <c r="L210" s="1323"/>
      <c r="M210" s="1323"/>
      <c r="N210" s="1324"/>
      <c r="O210" s="39"/>
      <c r="P210" s="766"/>
      <c r="Q210" s="745"/>
      <c r="R210" s="745"/>
      <c r="S210" s="919"/>
      <c r="T210" s="1018"/>
      <c r="U210" s="1019"/>
      <c r="V210" s="1017"/>
      <c r="W210" s="1020"/>
      <c r="X210" s="776"/>
      <c r="Y210" s="1030"/>
      <c r="Z210" s="1090"/>
      <c r="AA210" s="1307">
        <f>IFERROR(INDEX(AR13:AR82,MATCH(X210,AQ13:AQ82,0)) * W210 * IF(ISBLANK(T210), 1, T210), 0)</f>
        <v>0</v>
      </c>
      <c r="AB210" s="875">
        <f>IF(AA227=0,0,AA210*AB206*1000/AA227)</f>
        <v>0</v>
      </c>
      <c r="AC210" s="872">
        <f>IF(ISNUMBER(T210),T210*AB206/AA227,0)</f>
        <v>0</v>
      </c>
      <c r="AD210" s="846"/>
      <c r="AE210" s="833"/>
      <c r="AF210" s="833"/>
      <c r="AG210" s="833"/>
      <c r="AH210" s="833"/>
      <c r="AI210" s="874">
        <f>IF(OR(ISTEXT(T210),AA227=0),0,T210*AN199)</f>
        <v>0</v>
      </c>
      <c r="AJ210" s="833"/>
      <c r="AK210" s="742">
        <f t="shared" si="35"/>
        <v>0</v>
      </c>
      <c r="AL210" s="833"/>
      <c r="AM210" s="826">
        <f>IF(AA210=0,0,AA210*AN199)</f>
        <v>0</v>
      </c>
      <c r="AN210" s="856">
        <f t="shared" si="36"/>
        <v>0</v>
      </c>
      <c r="AO210" s="4890"/>
      <c r="AP210" s="715"/>
      <c r="AQ210"/>
      <c r="AR210"/>
      <c r="AS210"/>
      <c r="AT210" s="715"/>
      <c r="AU210" s="870" t="str">
        <f t="shared" si="34"/>
        <v>►</v>
      </c>
      <c r="BD210"/>
      <c r="BE210"/>
      <c r="BF210"/>
      <c r="BG210"/>
      <c r="BH210"/>
      <c r="BI210"/>
      <c r="BJ210"/>
      <c r="BL210" s="6">
        <v>1</v>
      </c>
      <c r="BM210" s="73"/>
      <c r="BN210" s="73"/>
    </row>
    <row r="211" spans="1:66" s="2" customFormat="1" ht="18.75" customHeight="1">
      <c r="A211" s="3562" t="s">
        <v>1</v>
      </c>
      <c r="B211" s="3573" t="str">
        <f t="shared" si="31"/>
        <v>►</v>
      </c>
      <c r="C211" s="3571">
        <f>IF(H211=C197,1,LEN(H211))</f>
        <v>0</v>
      </c>
      <c r="D211" s="25"/>
      <c r="E211" s="1314"/>
      <c r="F211" s="1314"/>
      <c r="G211" s="1314"/>
      <c r="H211" s="1321"/>
      <c r="I211" s="1323"/>
      <c r="J211" s="1323"/>
      <c r="K211" s="1323"/>
      <c r="L211" s="1323"/>
      <c r="M211" s="1323"/>
      <c r="N211" s="1324"/>
      <c r="O211" s="39"/>
      <c r="P211" s="766"/>
      <c r="Q211" s="745"/>
      <c r="R211" s="745"/>
      <c r="S211" s="919"/>
      <c r="T211" s="1018"/>
      <c r="U211" s="1019"/>
      <c r="V211" s="1017"/>
      <c r="W211" s="1020"/>
      <c r="X211" s="776"/>
      <c r="Y211" s="1030"/>
      <c r="Z211" s="1090"/>
      <c r="AA211" s="1307">
        <f>IFERROR(INDEX(AR13:AR82,MATCH(X211,AQ13:AQ82,0)) * W211 * IF(ISBLANK(T211), 1, T211), 0)</f>
        <v>0</v>
      </c>
      <c r="AB211" s="875">
        <f>IF(AA227=0,0,AA211*AB206*1000/AA227)</f>
        <v>0</v>
      </c>
      <c r="AC211" s="872">
        <f>IF(ISNUMBER(T211),T211*AB206/AA227,0)</f>
        <v>0</v>
      </c>
      <c r="AD211" s="3893"/>
      <c r="AE211" s="3894"/>
      <c r="AF211" s="3894"/>
      <c r="AG211" s="3894"/>
      <c r="AH211" s="3894"/>
      <c r="AI211" s="3895">
        <f>IF(OR(ISTEXT(T211),AA227=0),0,T211*AN199)</f>
        <v>0</v>
      </c>
      <c r="AJ211" s="3894"/>
      <c r="AK211" s="3896">
        <f t="shared" si="35"/>
        <v>0</v>
      </c>
      <c r="AL211" s="3894"/>
      <c r="AM211" s="3897">
        <f>IF(AA211=0,0,AA211*AN199)</f>
        <v>0</v>
      </c>
      <c r="AN211" s="3898">
        <f t="shared" si="36"/>
        <v>0</v>
      </c>
      <c r="AO211" s="4890"/>
      <c r="AP211" s="715"/>
      <c r="AQ211"/>
      <c r="AR211"/>
      <c r="AS211"/>
      <c r="AT211" s="715"/>
      <c r="AU211" s="870" t="str">
        <f t="shared" si="34"/>
        <v>►</v>
      </c>
      <c r="BD211"/>
      <c r="BE211"/>
      <c r="BF211"/>
      <c r="BG211"/>
      <c r="BH211"/>
      <c r="BI211"/>
      <c r="BJ211"/>
      <c r="BL211" s="6">
        <v>1</v>
      </c>
      <c r="BM211" s="73"/>
      <c r="BN211" s="73"/>
    </row>
    <row r="212" spans="1:66" s="2" customFormat="1" ht="18.75" customHeight="1">
      <c r="A212" s="3562" t="s">
        <v>1</v>
      </c>
      <c r="B212" s="3573" t="str">
        <f t="shared" si="31"/>
        <v>►</v>
      </c>
      <c r="C212" s="3571">
        <f>IF(H212=C197,1,LEN(H212))</f>
        <v>0</v>
      </c>
      <c r="D212" s="25"/>
      <c r="E212" s="1314"/>
      <c r="F212" s="1314"/>
      <c r="G212" s="1314"/>
      <c r="H212" s="1321"/>
      <c r="I212" s="1323"/>
      <c r="J212" s="1323"/>
      <c r="K212" s="1323"/>
      <c r="L212" s="1323"/>
      <c r="M212" s="1323"/>
      <c r="N212" s="1324"/>
      <c r="O212" s="39"/>
      <c r="P212" s="1021"/>
      <c r="Q212" s="1022"/>
      <c r="R212" s="1022"/>
      <c r="S212" s="1022"/>
      <c r="T212" s="1023"/>
      <c r="U212" s="1023"/>
      <c r="V212" s="1024"/>
      <c r="W212" s="1025"/>
      <c r="X212" s="744"/>
      <c r="Y212" s="1025"/>
      <c r="Z212" s="1091"/>
      <c r="AA212" s="1307">
        <f>IFERROR(INDEX(AR13:AR82,MATCH(X212,AQ13:AQ82,0)) * W212 * IF(ISBLANK(T212), 1, T212), 0)</f>
        <v>0</v>
      </c>
      <c r="AB212" s="875">
        <f>IF(AA227=0,0,AA212*AB206*1000/AA227)</f>
        <v>0</v>
      </c>
      <c r="AC212" s="872">
        <f>IF(ISNUMBER(T212),T212*AB206/AA227,0)</f>
        <v>0</v>
      </c>
      <c r="AD212" s="846"/>
      <c r="AE212" s="833"/>
      <c r="AF212" s="833"/>
      <c r="AG212" s="833"/>
      <c r="AH212" s="833"/>
      <c r="AI212" s="874">
        <f>IF(OR(ISTEXT(T212),AA227=0),0,T212*AN199)</f>
        <v>0</v>
      </c>
      <c r="AJ212" s="833"/>
      <c r="AK212" s="742">
        <f t="shared" si="35"/>
        <v>0</v>
      </c>
      <c r="AL212" s="833"/>
      <c r="AM212" s="826">
        <f>IF(AA212=0,0,AA212*AN199)</f>
        <v>0</v>
      </c>
      <c r="AN212" s="856">
        <f t="shared" si="36"/>
        <v>0</v>
      </c>
      <c r="AO212" s="4890"/>
      <c r="AP212" s="715"/>
      <c r="AQ212"/>
      <c r="AR212"/>
      <c r="AS212"/>
      <c r="AT212" s="715"/>
      <c r="AU212" s="870" t="str">
        <f t="shared" si="34"/>
        <v>►</v>
      </c>
      <c r="BD212"/>
      <c r="BE212"/>
      <c r="BF212"/>
      <c r="BG212"/>
      <c r="BH212"/>
      <c r="BI212"/>
      <c r="BJ212"/>
      <c r="BL212" s="6">
        <v>1</v>
      </c>
      <c r="BM212" s="73"/>
      <c r="BN212" s="73"/>
    </row>
    <row r="213" spans="1:66" s="2" customFormat="1" ht="18.75" customHeight="1">
      <c r="A213" s="3562" t="s">
        <v>1</v>
      </c>
      <c r="B213" s="3573" t="str">
        <f t="shared" si="31"/>
        <v>►</v>
      </c>
      <c r="C213" s="3571">
        <f>IF(H213=C197,1,LEN(H213))</f>
        <v>0</v>
      </c>
      <c r="D213" s="25"/>
      <c r="E213" s="1314"/>
      <c r="F213" s="1314"/>
      <c r="G213" s="1314"/>
      <c r="H213" s="1321"/>
      <c r="I213" s="1323"/>
      <c r="J213" s="1323"/>
      <c r="K213" s="1323"/>
      <c r="L213" s="1323"/>
      <c r="M213" s="1323"/>
      <c r="N213" s="1324"/>
      <c r="O213" s="39"/>
      <c r="P213" s="1021"/>
      <c r="Q213" s="1022"/>
      <c r="R213" s="1022"/>
      <c r="S213" s="1022"/>
      <c r="T213" s="1023"/>
      <c r="U213" s="1023"/>
      <c r="V213" s="1024"/>
      <c r="W213" s="1025"/>
      <c r="X213" s="744"/>
      <c r="Y213" s="1025"/>
      <c r="Z213" s="1091"/>
      <c r="AA213" s="1307">
        <f>IFERROR(INDEX(AR13:AR82,MATCH(X213,AQ13:AQ82,0)) * W213 * IF(ISBLANK(T213), 1, T213), 0)</f>
        <v>0</v>
      </c>
      <c r="AB213" s="875">
        <f>IF(AA227=0,0,AA213*AB206*1000/AA227)</f>
        <v>0</v>
      </c>
      <c r="AC213" s="872">
        <f>IF(ISNUMBER(T213),T213*AB206/AA227,0)</f>
        <v>0</v>
      </c>
      <c r="AD213" s="3893"/>
      <c r="AE213" s="3894"/>
      <c r="AF213" s="3894"/>
      <c r="AG213" s="3894"/>
      <c r="AH213" s="3894"/>
      <c r="AI213" s="3895">
        <f>IF(OR(ISTEXT(T213),AA227=0),0,T213*AN199)</f>
        <v>0</v>
      </c>
      <c r="AJ213" s="3894"/>
      <c r="AK213" s="3896">
        <f t="shared" si="35"/>
        <v>0</v>
      </c>
      <c r="AL213" s="3894"/>
      <c r="AM213" s="3897">
        <f>IF(AA213=0,0,AA213*AN199)</f>
        <v>0</v>
      </c>
      <c r="AN213" s="3898">
        <f t="shared" si="36"/>
        <v>0</v>
      </c>
      <c r="AO213" s="4890"/>
      <c r="AP213" s="715"/>
      <c r="AQ213"/>
      <c r="AR213"/>
      <c r="AS213"/>
      <c r="AT213" s="715"/>
      <c r="AU213" s="870" t="str">
        <f t="shared" si="34"/>
        <v>►</v>
      </c>
      <c r="BD213"/>
      <c r="BE213"/>
      <c r="BF213"/>
      <c r="BG213"/>
      <c r="BH213"/>
      <c r="BI213"/>
      <c r="BJ213"/>
      <c r="BL213" s="6">
        <v>1</v>
      </c>
      <c r="BM213" s="73"/>
      <c r="BN213" s="73"/>
    </row>
    <row r="214" spans="1:66" s="2" customFormat="1" ht="18.75" customHeight="1">
      <c r="A214" s="3562" t="s">
        <v>1</v>
      </c>
      <c r="B214" s="3573" t="str">
        <f t="shared" si="31"/>
        <v>►</v>
      </c>
      <c r="C214" s="3571">
        <f>IF(H214=C197,1,LEN(H214))</f>
        <v>0</v>
      </c>
      <c r="D214" s="1021"/>
      <c r="E214" s="1022"/>
      <c r="F214" s="1022"/>
      <c r="G214" s="1022"/>
      <c r="H214" s="1023"/>
      <c r="I214" s="1023"/>
      <c r="J214" s="1024"/>
      <c r="K214" s="1025"/>
      <c r="L214" s="744"/>
      <c r="M214" s="1025"/>
      <c r="N214" s="1091"/>
      <c r="O214" s="39"/>
      <c r="P214" s="1021"/>
      <c r="Q214" s="1022"/>
      <c r="R214" s="1022"/>
      <c r="S214" s="1022"/>
      <c r="T214" s="1023"/>
      <c r="U214" s="1023"/>
      <c r="V214" s="1024"/>
      <c r="W214" s="1025"/>
      <c r="X214" s="744"/>
      <c r="Y214" s="1025"/>
      <c r="Z214" s="1091"/>
      <c r="AA214" s="1307">
        <f>IFERROR(INDEX(AR13:AR82,MATCH(X214,AQ13:AQ82,0)) * W214 * IF(ISBLANK(T214), 1, T214), 0)</f>
        <v>0</v>
      </c>
      <c r="AB214" s="875">
        <f>IF(AA227=0,0,AA214*AB206*1000/AA227)</f>
        <v>0</v>
      </c>
      <c r="AC214" s="872">
        <f>IF(ISNUMBER(T214),T214*AB206/AA227,0)</f>
        <v>0</v>
      </c>
      <c r="AD214" s="846"/>
      <c r="AE214" s="833"/>
      <c r="AF214" s="833"/>
      <c r="AG214" s="833"/>
      <c r="AH214" s="833"/>
      <c r="AI214" s="874">
        <f>IF(OR(ISTEXT(T214),AA227=0),0,T214*AN199)</f>
        <v>0</v>
      </c>
      <c r="AJ214" s="833"/>
      <c r="AK214" s="742">
        <f t="shared" si="35"/>
        <v>0</v>
      </c>
      <c r="AL214" s="833"/>
      <c r="AM214" s="826">
        <f>IF(AA214=0,0,AA214*AN199)</f>
        <v>0</v>
      </c>
      <c r="AN214" s="856">
        <f t="shared" si="36"/>
        <v>0</v>
      </c>
      <c r="AO214" s="4890"/>
      <c r="AP214" s="715"/>
      <c r="AQ214"/>
      <c r="AR214"/>
      <c r="AS214"/>
      <c r="AT214" s="715"/>
      <c r="AU214" s="870" t="str">
        <f t="shared" si="34"/>
        <v>►</v>
      </c>
      <c r="BD214"/>
      <c r="BE214"/>
      <c r="BF214"/>
      <c r="BG214"/>
      <c r="BH214"/>
      <c r="BI214"/>
      <c r="BJ214"/>
      <c r="BL214" s="6">
        <v>1</v>
      </c>
      <c r="BM214" s="73"/>
      <c r="BN214" s="73"/>
    </row>
    <row r="215" spans="1:66" s="2" customFormat="1" ht="18.75" customHeight="1">
      <c r="A215" s="3562" t="s">
        <v>1</v>
      </c>
      <c r="B215" s="3573" t="str">
        <f t="shared" si="31"/>
        <v>►</v>
      </c>
      <c r="C215" s="3571">
        <f>IF(H215=C197,1,LEN(H215))</f>
        <v>0</v>
      </c>
      <c r="D215" s="1021"/>
      <c r="E215" s="1022"/>
      <c r="F215" s="1022"/>
      <c r="G215" s="1022"/>
      <c r="H215" s="1023"/>
      <c r="I215" s="1023"/>
      <c r="J215" s="1024"/>
      <c r="K215" s="1025"/>
      <c r="L215" s="744"/>
      <c r="M215" s="1025"/>
      <c r="N215" s="1091"/>
      <c r="O215" s="39"/>
      <c r="P215" s="1021"/>
      <c r="Q215" s="1022"/>
      <c r="R215" s="1022"/>
      <c r="S215" s="1022"/>
      <c r="T215" s="1023"/>
      <c r="U215" s="1023"/>
      <c r="V215" s="1024"/>
      <c r="W215" s="1025"/>
      <c r="X215" s="744"/>
      <c r="Y215" s="1025"/>
      <c r="Z215" s="1091"/>
      <c r="AA215" s="1307">
        <f>IFERROR(INDEX(AR13:AR82,MATCH(X215,AQ13:AQ82,0)) * W215 * IF(ISBLANK(T215), 1, T215), 0)</f>
        <v>0</v>
      </c>
      <c r="AB215" s="875">
        <f>IF(AA227=0,0,AA215*AB206*1000/AA227)</f>
        <v>0</v>
      </c>
      <c r="AC215" s="872">
        <f>IF(ISNUMBER(T215),T215*AB206/AA227,0)</f>
        <v>0</v>
      </c>
      <c r="AD215" s="3893"/>
      <c r="AE215" s="3894"/>
      <c r="AF215" s="3894"/>
      <c r="AG215" s="3894"/>
      <c r="AH215" s="3894"/>
      <c r="AI215" s="3895">
        <f>IF(OR(ISTEXT(T215),AA227=0),0,T215*AN199)</f>
        <v>0</v>
      </c>
      <c r="AJ215" s="3894"/>
      <c r="AK215" s="3896">
        <f t="shared" si="35"/>
        <v>0</v>
      </c>
      <c r="AL215" s="3894"/>
      <c r="AM215" s="3897">
        <f>IF(AA215=0,0,AA215*AN199)</f>
        <v>0</v>
      </c>
      <c r="AN215" s="3898">
        <f t="shared" si="36"/>
        <v>0</v>
      </c>
      <c r="AO215" s="4890"/>
      <c r="AP215" s="715"/>
      <c r="AQ215"/>
      <c r="AR215"/>
      <c r="AS215"/>
      <c r="AT215" s="715"/>
      <c r="AU215" s="870" t="str">
        <f t="shared" si="34"/>
        <v>►</v>
      </c>
      <c r="BD215"/>
      <c r="BE215"/>
      <c r="BF215"/>
      <c r="BG215"/>
      <c r="BH215"/>
      <c r="BI215"/>
      <c r="BJ215"/>
      <c r="BL215" s="6">
        <v>1</v>
      </c>
      <c r="BM215" s="73"/>
      <c r="BN215" s="73"/>
    </row>
    <row r="216" spans="1:66" s="2" customFormat="1" ht="18.75" customHeight="1">
      <c r="A216" s="3562" t="s">
        <v>1</v>
      </c>
      <c r="B216" s="3573" t="str">
        <f t="shared" si="31"/>
        <v>►</v>
      </c>
      <c r="C216" s="3571">
        <f>IF(H216=C197,1,LEN(H216))</f>
        <v>0</v>
      </c>
      <c r="D216" s="1021"/>
      <c r="E216" s="1022"/>
      <c r="F216" s="1022"/>
      <c r="G216" s="1022"/>
      <c r="H216" s="1023"/>
      <c r="I216" s="1023"/>
      <c r="J216" s="1024"/>
      <c r="K216" s="1025"/>
      <c r="L216" s="744"/>
      <c r="M216" s="1025"/>
      <c r="N216" s="1091"/>
      <c r="O216" s="39"/>
      <c r="P216" s="1021"/>
      <c r="Q216" s="1022"/>
      <c r="R216" s="1022"/>
      <c r="S216" s="1022"/>
      <c r="T216" s="1023"/>
      <c r="U216" s="1023"/>
      <c r="V216" s="1024"/>
      <c r="W216" s="1025"/>
      <c r="X216" s="744"/>
      <c r="Y216" s="1025"/>
      <c r="Z216" s="1091"/>
      <c r="AA216" s="1307">
        <f>IFERROR(INDEX(AR13:AR82,MATCH(X216,AQ13:AQ82,0)) * W216 * IF(ISBLANK(T216), 1, T216), 0)</f>
        <v>0</v>
      </c>
      <c r="AB216" s="875">
        <f>IF(AA227=0,0,AA216*AB206*1000/AA227)</f>
        <v>0</v>
      </c>
      <c r="AC216" s="872">
        <f>IF(ISNUMBER(T216),T216*AB206/AA227,0)</f>
        <v>0</v>
      </c>
      <c r="AD216" s="846"/>
      <c r="AE216" s="833"/>
      <c r="AF216" s="833"/>
      <c r="AG216" s="833"/>
      <c r="AH216" s="833"/>
      <c r="AI216" s="874">
        <f>IF(OR(ISTEXT(T216),AA227=0),0,T216*AN199)</f>
        <v>0</v>
      </c>
      <c r="AJ216" s="833"/>
      <c r="AK216" s="742">
        <f t="shared" si="35"/>
        <v>0</v>
      </c>
      <c r="AL216" s="833"/>
      <c r="AM216" s="826">
        <f>IF(AA216=0,0,AA216*AN199)</f>
        <v>0</v>
      </c>
      <c r="AN216" s="856">
        <f t="shared" si="36"/>
        <v>0</v>
      </c>
      <c r="AO216" s="4890"/>
      <c r="AP216" s="715"/>
      <c r="AQ216"/>
      <c r="AR216"/>
      <c r="AS216"/>
      <c r="AT216" s="715"/>
      <c r="AU216" s="870" t="str">
        <f t="shared" si="34"/>
        <v>►</v>
      </c>
      <c r="BD216"/>
      <c r="BE216"/>
      <c r="BF216"/>
      <c r="BG216"/>
      <c r="BH216"/>
      <c r="BI216"/>
      <c r="BJ216"/>
      <c r="BL216" s="6">
        <v>1</v>
      </c>
      <c r="BM216" s="73"/>
      <c r="BN216" s="73"/>
    </row>
    <row r="217" spans="1:66" s="2" customFormat="1" ht="18.75" customHeight="1">
      <c r="A217" s="3562" t="s">
        <v>1</v>
      </c>
      <c r="B217" s="3573" t="str">
        <f t="shared" si="31"/>
        <v>►</v>
      </c>
      <c r="C217" s="3571">
        <f>IF(H217=C197,1,LEN(H217))</f>
        <v>0</v>
      </c>
      <c r="D217" s="1021"/>
      <c r="E217" s="1022"/>
      <c r="F217" s="1022"/>
      <c r="G217" s="1022"/>
      <c r="H217" s="1023"/>
      <c r="I217" s="1023"/>
      <c r="J217" s="1024"/>
      <c r="K217" s="1025"/>
      <c r="L217" s="744"/>
      <c r="M217" s="1025"/>
      <c r="N217" s="1091"/>
      <c r="O217" s="39"/>
      <c r="P217" s="1021"/>
      <c r="Q217" s="1022"/>
      <c r="R217" s="1022"/>
      <c r="S217" s="1022"/>
      <c r="T217" s="1023"/>
      <c r="U217" s="1023"/>
      <c r="V217" s="1024"/>
      <c r="W217" s="1025"/>
      <c r="X217" s="744"/>
      <c r="Y217" s="1025"/>
      <c r="Z217" s="1091"/>
      <c r="AA217" s="1307">
        <f>IFERROR(INDEX(AR13:AR82,MATCH(X217,AQ13:AQ82,0)) * W217 * IF(ISBLANK(T217), 1, T217), 0)</f>
        <v>0</v>
      </c>
      <c r="AB217" s="875">
        <f>IF(AA227=0,0,AA217*AB206*1000/AA227)</f>
        <v>0</v>
      </c>
      <c r="AC217" s="872">
        <f>IF(ISNUMBER(T217),T217*AB206/AA227,0)</f>
        <v>0</v>
      </c>
      <c r="AD217" s="3893"/>
      <c r="AE217" s="3894"/>
      <c r="AF217" s="3894"/>
      <c r="AG217" s="3894"/>
      <c r="AH217" s="3894"/>
      <c r="AI217" s="3895">
        <f>IF(OR(ISTEXT(T217),AA227=0),0,T217*AN199)</f>
        <v>0</v>
      </c>
      <c r="AJ217" s="3894"/>
      <c r="AK217" s="3896">
        <f t="shared" si="35"/>
        <v>0</v>
      </c>
      <c r="AL217" s="3894"/>
      <c r="AM217" s="3897">
        <f>IF(AA217=0,0,AA217*AN199)</f>
        <v>0</v>
      </c>
      <c r="AN217" s="3898">
        <f t="shared" si="36"/>
        <v>0</v>
      </c>
      <c r="AO217" s="4890"/>
      <c r="AP217" s="715"/>
      <c r="AQ217"/>
      <c r="AR217"/>
      <c r="AS217"/>
      <c r="AT217" s="715"/>
      <c r="AU217" s="870" t="str">
        <f t="shared" si="34"/>
        <v>►</v>
      </c>
      <c r="BD217"/>
      <c r="BE217"/>
      <c r="BF217"/>
      <c r="BG217"/>
      <c r="BH217"/>
      <c r="BI217"/>
      <c r="BJ217"/>
      <c r="BL217" s="6">
        <v>1</v>
      </c>
      <c r="BM217" s="73"/>
      <c r="BN217" s="73"/>
    </row>
    <row r="218" spans="1:66" s="2" customFormat="1" ht="18.75" customHeight="1">
      <c r="A218" s="3562" t="s">
        <v>1</v>
      </c>
      <c r="B218" s="3573" t="str">
        <f t="shared" si="31"/>
        <v>►</v>
      </c>
      <c r="C218" s="3571">
        <f>IF(H218=C197,1,LEN(H218))</f>
        <v>0</v>
      </c>
      <c r="D218" s="1021"/>
      <c r="E218" s="1022"/>
      <c r="F218" s="1022"/>
      <c r="G218" s="1022"/>
      <c r="H218" s="1023"/>
      <c r="I218" s="1023"/>
      <c r="J218" s="1024"/>
      <c r="K218" s="1025"/>
      <c r="L218" s="744"/>
      <c r="M218" s="1025"/>
      <c r="N218" s="1091"/>
      <c r="O218" s="39"/>
      <c r="P218" s="1021"/>
      <c r="Q218" s="1022"/>
      <c r="R218" s="1022"/>
      <c r="S218" s="1022"/>
      <c r="T218" s="1023"/>
      <c r="U218" s="1023"/>
      <c r="V218" s="1024"/>
      <c r="W218" s="1025"/>
      <c r="X218" s="744"/>
      <c r="Y218" s="1025"/>
      <c r="Z218" s="1091"/>
      <c r="AA218" s="1307">
        <f>IFERROR(INDEX(AR13:AR82,MATCH(X218,AQ13:AQ82,0)) * W218 * IF(ISBLANK(T218), 1, T218), 0)</f>
        <v>0</v>
      </c>
      <c r="AB218" s="875">
        <f>IF(AA227=0,0,AA218*AB206*1000/AA227)</f>
        <v>0</v>
      </c>
      <c r="AC218" s="872">
        <f>IF(ISNUMBER(T218),T218*AB206/AA227,0)</f>
        <v>0</v>
      </c>
      <c r="AD218" s="846"/>
      <c r="AE218" s="833"/>
      <c r="AF218" s="833"/>
      <c r="AG218" s="833"/>
      <c r="AH218" s="833"/>
      <c r="AI218" s="874">
        <f>IF(OR(ISTEXT(T218),AA227=0),0,T218*AN199)</f>
        <v>0</v>
      </c>
      <c r="AJ218" s="833"/>
      <c r="AK218" s="742">
        <f t="shared" si="35"/>
        <v>0</v>
      </c>
      <c r="AL218" s="833"/>
      <c r="AM218" s="826">
        <f>IF(AA218=0,0,AA218*AN199)</f>
        <v>0</v>
      </c>
      <c r="AN218" s="856">
        <f t="shared" si="36"/>
        <v>0</v>
      </c>
      <c r="AO218" s="4890"/>
      <c r="AP218" s="715"/>
      <c r="AQ218"/>
      <c r="AR218"/>
      <c r="AS218"/>
      <c r="AT218" s="715"/>
      <c r="AU218" s="870" t="str">
        <f t="shared" si="34"/>
        <v>►</v>
      </c>
      <c r="BD218"/>
      <c r="BE218"/>
      <c r="BF218"/>
      <c r="BG218"/>
      <c r="BH218"/>
      <c r="BI218"/>
      <c r="BJ218"/>
      <c r="BL218" s="6">
        <v>1</v>
      </c>
      <c r="BM218" s="73"/>
      <c r="BN218" s="73"/>
    </row>
    <row r="219" spans="1:66" s="2" customFormat="1" ht="18.75" customHeight="1">
      <c r="A219" s="3562" t="s">
        <v>1</v>
      </c>
      <c r="B219" s="3573" t="str">
        <f t="shared" si="31"/>
        <v>►</v>
      </c>
      <c r="C219" s="3571">
        <f>IF(H219=C197,1,LEN(H219))</f>
        <v>0</v>
      </c>
      <c r="D219" s="1021"/>
      <c r="E219" s="1022"/>
      <c r="F219" s="1022"/>
      <c r="G219" s="1022"/>
      <c r="H219" s="1023"/>
      <c r="I219" s="1023"/>
      <c r="J219" s="1024"/>
      <c r="K219" s="1025"/>
      <c r="L219" s="744"/>
      <c r="M219" s="1025"/>
      <c r="N219" s="1091"/>
      <c r="O219" s="39"/>
      <c r="P219" s="1021"/>
      <c r="Q219" s="1022"/>
      <c r="R219" s="1022"/>
      <c r="S219" s="1022"/>
      <c r="T219" s="1023"/>
      <c r="U219" s="1023"/>
      <c r="V219" s="1024"/>
      <c r="W219" s="1025"/>
      <c r="X219" s="744"/>
      <c r="Y219" s="1025"/>
      <c r="Z219" s="1091"/>
      <c r="AA219" s="1307">
        <f>IFERROR(INDEX(AR13:AR82,MATCH(X219,AQ13:AQ82,0)) * W219 * IF(ISBLANK(T219), 1, T219), 0)</f>
        <v>0</v>
      </c>
      <c r="AB219" s="875">
        <f>IF(AA227=0,0,AA219*AB206*1000/AA227)</f>
        <v>0</v>
      </c>
      <c r="AC219" s="872">
        <f>IF(ISNUMBER(T219),T219*AB206/AA227,0)</f>
        <v>0</v>
      </c>
      <c r="AD219" s="3893"/>
      <c r="AE219" s="3894"/>
      <c r="AF219" s="3894"/>
      <c r="AG219" s="3894"/>
      <c r="AH219" s="3894"/>
      <c r="AI219" s="3895">
        <f>IF(OR(ISTEXT(T219),AA227=0),0,T219*AN199)</f>
        <v>0</v>
      </c>
      <c r="AJ219" s="3894"/>
      <c r="AK219" s="3896">
        <f t="shared" si="35"/>
        <v>0</v>
      </c>
      <c r="AL219" s="3894"/>
      <c r="AM219" s="3897">
        <f>IF(AA219=0,0,AA219*AN199)</f>
        <v>0</v>
      </c>
      <c r="AN219" s="3898">
        <f t="shared" si="36"/>
        <v>0</v>
      </c>
      <c r="AO219" s="4890"/>
      <c r="AP219" s="715"/>
      <c r="AQ219"/>
      <c r="AR219"/>
      <c r="AS219"/>
      <c r="AT219" s="715"/>
      <c r="AU219" s="870" t="str">
        <f t="shared" si="34"/>
        <v>►</v>
      </c>
      <c r="BD219"/>
      <c r="BE219"/>
      <c r="BF219"/>
      <c r="BG219"/>
      <c r="BH219"/>
      <c r="BI219"/>
      <c r="BJ219"/>
      <c r="BL219" s="6">
        <v>1</v>
      </c>
      <c r="BM219" s="73"/>
      <c r="BN219" s="73"/>
    </row>
    <row r="220" spans="1:66" s="2" customFormat="1" ht="18.75" customHeight="1">
      <c r="A220" s="3562" t="s">
        <v>1</v>
      </c>
      <c r="B220" s="3573" t="str">
        <f t="shared" si="31"/>
        <v>►</v>
      </c>
      <c r="C220" s="3571">
        <f>IF(H220=C197,1,LEN(H220))</f>
        <v>0</v>
      </c>
      <c r="D220" s="1021"/>
      <c r="E220" s="1022"/>
      <c r="F220" s="1022"/>
      <c r="G220" s="1022"/>
      <c r="H220" s="1023"/>
      <c r="I220" s="1023"/>
      <c r="J220" s="1024"/>
      <c r="K220" s="1025"/>
      <c r="L220" s="744"/>
      <c r="M220" s="1025"/>
      <c r="N220" s="1091"/>
      <c r="O220" s="39"/>
      <c r="P220" s="1021"/>
      <c r="Q220" s="1022"/>
      <c r="R220" s="1022"/>
      <c r="S220" s="1022"/>
      <c r="T220" s="1023"/>
      <c r="U220" s="1023"/>
      <c r="V220" s="1024"/>
      <c r="W220" s="1025"/>
      <c r="X220" s="744"/>
      <c r="Y220" s="1025"/>
      <c r="Z220" s="1091"/>
      <c r="AA220" s="1307">
        <f>IFERROR(INDEX(AR13:AR82,MATCH(X220,AQ13:AQ82,0)) * W220 * IF(ISBLANK(T220), 1, T220), 0)</f>
        <v>0</v>
      </c>
      <c r="AB220" s="875">
        <f>IF(AA227=0,0,AA220*AB206*1000/AA227)</f>
        <v>0</v>
      </c>
      <c r="AC220" s="872">
        <f>IF(ISNUMBER(T220),T220*AB206/AA227,0)</f>
        <v>0</v>
      </c>
      <c r="AD220" s="846"/>
      <c r="AE220" s="833"/>
      <c r="AF220" s="833"/>
      <c r="AG220" s="833"/>
      <c r="AH220" s="833"/>
      <c r="AI220" s="874">
        <f>IF(OR(ISTEXT(T220),AA227=0),0,T220*AN199)</f>
        <v>0</v>
      </c>
      <c r="AJ220" s="833"/>
      <c r="AK220" s="742">
        <f t="shared" si="35"/>
        <v>0</v>
      </c>
      <c r="AL220" s="833"/>
      <c r="AM220" s="826">
        <f>IF(AA220=0,0,AA220*AN199)</f>
        <v>0</v>
      </c>
      <c r="AN220" s="856">
        <f t="shared" si="36"/>
        <v>0</v>
      </c>
      <c r="AO220" s="4898">
        <f>AO6</f>
        <v>8</v>
      </c>
      <c r="AP220" s="715"/>
      <c r="AQ220"/>
      <c r="AR220"/>
      <c r="AS220"/>
      <c r="AT220" s="715"/>
      <c r="AU220" s="870" t="str">
        <f t="shared" si="34"/>
        <v>►</v>
      </c>
      <c r="BD220"/>
      <c r="BE220"/>
      <c r="BF220"/>
      <c r="BG220"/>
      <c r="BH220"/>
      <c r="BI220"/>
      <c r="BJ220"/>
      <c r="BL220" s="6">
        <v>1</v>
      </c>
      <c r="BM220" s="73"/>
      <c r="BN220" s="73"/>
    </row>
    <row r="221" spans="1:66" s="2" customFormat="1" ht="18.75" customHeight="1">
      <c r="A221" s="3562" t="s">
        <v>1</v>
      </c>
      <c r="B221" s="3573" t="str">
        <f t="shared" si="31"/>
        <v>►</v>
      </c>
      <c r="C221" s="3571">
        <f>IF(H221=C197,1,LEN(H221))</f>
        <v>0</v>
      </c>
      <c r="D221" s="1021"/>
      <c r="E221" s="1022"/>
      <c r="F221" s="1022"/>
      <c r="G221" s="1022"/>
      <c r="H221" s="1023"/>
      <c r="I221" s="1023"/>
      <c r="J221" s="1024"/>
      <c r="K221" s="1025"/>
      <c r="L221" s="744"/>
      <c r="M221" s="1025"/>
      <c r="N221" s="1091"/>
      <c r="O221" s="39"/>
      <c r="P221" s="1021"/>
      <c r="Q221" s="1022"/>
      <c r="R221" s="1022"/>
      <c r="S221" s="1022"/>
      <c r="T221" s="1023"/>
      <c r="U221" s="1023"/>
      <c r="V221" s="1024"/>
      <c r="W221" s="1025"/>
      <c r="X221" s="744"/>
      <c r="Y221" s="1025"/>
      <c r="Z221" s="1091"/>
      <c r="AA221" s="1307">
        <f>IFERROR(INDEX(AR13:AR82,MATCH(X221,AQ13:AQ82,0)) * W221 * IF(ISBLANK(T221), 1, T221), 0)</f>
        <v>0</v>
      </c>
      <c r="AB221" s="875">
        <f>IF(AA227=0,0,AA221*AB206*1000/AA227)</f>
        <v>0</v>
      </c>
      <c r="AC221" s="872">
        <f>IF(ISNUMBER(T221),T221*AB206/AA227,0)</f>
        <v>0</v>
      </c>
      <c r="AD221" s="3893"/>
      <c r="AE221" s="3894"/>
      <c r="AF221" s="3894"/>
      <c r="AG221" s="3894"/>
      <c r="AH221" s="3894"/>
      <c r="AI221" s="3895">
        <f>IF(OR(ISTEXT(T221),AA227=0),0,T221*AN199)</f>
        <v>0</v>
      </c>
      <c r="AJ221" s="3894"/>
      <c r="AK221" s="3896">
        <f t="shared" si="35"/>
        <v>0</v>
      </c>
      <c r="AL221" s="3894"/>
      <c r="AM221" s="3897">
        <f>IF(AA221=0,0,AA221*AN199)</f>
        <v>0</v>
      </c>
      <c r="AN221" s="3898">
        <f t="shared" si="36"/>
        <v>0</v>
      </c>
      <c r="AO221" s="4819"/>
      <c r="AP221" s="715"/>
      <c r="AQ221"/>
      <c r="AR221"/>
      <c r="AS221"/>
      <c r="AT221" s="715"/>
      <c r="AU221" s="870" t="str">
        <f t="shared" si="34"/>
        <v>►</v>
      </c>
      <c r="BD221"/>
      <c r="BE221"/>
      <c r="BF221"/>
      <c r="BG221"/>
      <c r="BH221"/>
      <c r="BI221"/>
      <c r="BJ221"/>
      <c r="BL221" s="6">
        <v>1</v>
      </c>
      <c r="BM221" s="73"/>
      <c r="BN221" s="73"/>
    </row>
    <row r="222" spans="1:66" s="2" customFormat="1" ht="18.75" customHeight="1">
      <c r="A222" s="3562" t="s">
        <v>1</v>
      </c>
      <c r="B222" s="3573" t="str">
        <f t="shared" si="31"/>
        <v>►</v>
      </c>
      <c r="C222" s="3571">
        <f>IF(H222=C197,1,LEN(H222))</f>
        <v>0</v>
      </c>
      <c r="D222" s="1021"/>
      <c r="E222" s="1022"/>
      <c r="F222" s="1022"/>
      <c r="G222" s="1022"/>
      <c r="H222" s="1023"/>
      <c r="I222" s="1023"/>
      <c r="J222" s="1024"/>
      <c r="K222" s="1025"/>
      <c r="L222" s="744"/>
      <c r="M222" s="1025"/>
      <c r="N222" s="1091"/>
      <c r="O222" s="39"/>
      <c r="P222" s="1021"/>
      <c r="Q222" s="1022"/>
      <c r="R222" s="1022"/>
      <c r="S222" s="1022"/>
      <c r="T222" s="1023"/>
      <c r="U222" s="1023"/>
      <c r="V222" s="1024"/>
      <c r="W222" s="1025"/>
      <c r="X222" s="744"/>
      <c r="Y222" s="1025"/>
      <c r="Z222" s="1091"/>
      <c r="AA222" s="1307">
        <f>IFERROR(INDEX(AR13:AR82,MATCH(X222,AQ13:AQ82,0)) * W222 * IF(ISBLANK(T222), 1, T222), 0)</f>
        <v>0</v>
      </c>
      <c r="AB222" s="875">
        <f>IF(AA227=0,0,AA222*AB206*1000/AA227)</f>
        <v>0</v>
      </c>
      <c r="AC222" s="872">
        <f>IF(ISNUMBER(T222),T222*AB206/AA227,0)</f>
        <v>0</v>
      </c>
      <c r="AD222" s="846"/>
      <c r="AE222" s="833"/>
      <c r="AF222" s="833"/>
      <c r="AG222" s="833"/>
      <c r="AH222" s="833"/>
      <c r="AI222" s="874">
        <f>IF(OR(ISTEXT(T222),AA227=0),0,T222*AN199)</f>
        <v>0</v>
      </c>
      <c r="AJ222" s="833"/>
      <c r="AK222" s="742">
        <f t="shared" si="35"/>
        <v>0</v>
      </c>
      <c r="AL222" s="833"/>
      <c r="AM222" s="826">
        <f>IF(AA222=0,0,AA222*AN199)</f>
        <v>0</v>
      </c>
      <c r="AN222" s="856">
        <f t="shared" si="36"/>
        <v>0</v>
      </c>
      <c r="AO222" s="4819"/>
      <c r="AP222" s="715"/>
      <c r="AQ222"/>
      <c r="AR222"/>
      <c r="AS222"/>
      <c r="AT222" s="715"/>
      <c r="AU222" s="870" t="str">
        <f t="shared" si="34"/>
        <v>►</v>
      </c>
      <c r="BD222"/>
      <c r="BE222"/>
      <c r="BF222"/>
      <c r="BG222"/>
      <c r="BH222"/>
      <c r="BI222"/>
      <c r="BJ222"/>
      <c r="BL222" s="6">
        <v>1</v>
      </c>
      <c r="BM222" s="73"/>
      <c r="BN222" s="73"/>
    </row>
    <row r="223" spans="1:66" s="2" customFormat="1" ht="18.75" customHeight="1">
      <c r="A223" s="3562" t="s">
        <v>1</v>
      </c>
      <c r="B223" s="3573" t="str">
        <f t="shared" si="31"/>
        <v>►</v>
      </c>
      <c r="C223" s="3571">
        <f>IF(H223=C197,1,LEN(H223))</f>
        <v>0</v>
      </c>
      <c r="D223" s="1021"/>
      <c r="E223" s="1022"/>
      <c r="F223" s="1022"/>
      <c r="G223" s="1022"/>
      <c r="H223" s="1023"/>
      <c r="I223" s="1023"/>
      <c r="J223" s="1024"/>
      <c r="K223" s="1025"/>
      <c r="L223" s="744"/>
      <c r="M223" s="1025"/>
      <c r="N223" s="1091"/>
      <c r="O223" s="39"/>
      <c r="P223" s="1021"/>
      <c r="Q223" s="1022"/>
      <c r="R223" s="1022"/>
      <c r="S223" s="1022"/>
      <c r="T223" s="1023"/>
      <c r="U223" s="1023"/>
      <c r="V223" s="1024"/>
      <c r="W223" s="1025"/>
      <c r="X223" s="744"/>
      <c r="Y223" s="1025"/>
      <c r="Z223" s="1091"/>
      <c r="AA223" s="1307">
        <f>IFERROR(INDEX(AR13:AR82,MATCH(X223,AQ13:AQ82,0)) * W223 * IF(ISBLANK(T223), 1, T223), 0)</f>
        <v>0</v>
      </c>
      <c r="AB223" s="875">
        <f>IF(AA227=0,0,AA223*AB206*1000/AA227)</f>
        <v>0</v>
      </c>
      <c r="AC223" s="872">
        <f>IF(ISNUMBER(T223),T223*AB206/AA227,0)</f>
        <v>0</v>
      </c>
      <c r="AD223" s="3893"/>
      <c r="AE223" s="3894"/>
      <c r="AF223" s="3894"/>
      <c r="AG223" s="3894"/>
      <c r="AH223" s="3894"/>
      <c r="AI223" s="3895">
        <f>IF(OR(ISTEXT(T223),AA227=0),0,T223*AN199)</f>
        <v>0</v>
      </c>
      <c r="AJ223" s="3894"/>
      <c r="AK223" s="3896">
        <f t="shared" si="35"/>
        <v>0</v>
      </c>
      <c r="AL223" s="3894"/>
      <c r="AM223" s="3897">
        <f>IF(AA223=0,0,AA223*AN199)</f>
        <v>0</v>
      </c>
      <c r="AN223" s="3898">
        <f t="shared" si="36"/>
        <v>0</v>
      </c>
      <c r="AO223" s="4819"/>
      <c r="AP223" s="715"/>
      <c r="AQ223"/>
      <c r="AR223"/>
      <c r="AS223"/>
      <c r="AT223" s="715"/>
      <c r="AU223" s="870" t="str">
        <f t="shared" si="34"/>
        <v>►</v>
      </c>
      <c r="BD223"/>
      <c r="BE223"/>
      <c r="BF223"/>
      <c r="BG223"/>
      <c r="BH223"/>
      <c r="BI223"/>
      <c r="BJ223"/>
      <c r="BL223" s="6">
        <v>1</v>
      </c>
      <c r="BM223" s="73"/>
      <c r="BN223" s="73"/>
    </row>
    <row r="224" spans="1:66" s="2" customFormat="1" ht="18.75" customHeight="1">
      <c r="A224" s="3562" t="s">
        <v>1</v>
      </c>
      <c r="B224" s="3573" t="str">
        <f t="shared" si="31"/>
        <v>►</v>
      </c>
      <c r="C224" s="3571">
        <f>IF(H224=C197,1,LEN(H224))</f>
        <v>0</v>
      </c>
      <c r="D224" s="1021"/>
      <c r="E224" s="1022"/>
      <c r="F224" s="1022"/>
      <c r="G224" s="1022"/>
      <c r="H224" s="1023"/>
      <c r="I224" s="1023"/>
      <c r="J224" s="1024"/>
      <c r="K224" s="1025"/>
      <c r="L224" s="744"/>
      <c r="M224" s="1025"/>
      <c r="N224" s="1091"/>
      <c r="O224" s="39"/>
      <c r="P224" s="1021"/>
      <c r="Q224" s="1022"/>
      <c r="R224" s="1022"/>
      <c r="S224" s="1022"/>
      <c r="T224" s="1023"/>
      <c r="U224" s="1023"/>
      <c r="V224" s="1024"/>
      <c r="W224" s="1025"/>
      <c r="X224" s="744"/>
      <c r="Y224" s="1025"/>
      <c r="Z224" s="1091"/>
      <c r="AA224" s="1307">
        <f>IFERROR(INDEX(AR13:AR82,MATCH(X224,AQ13:AQ82,0)) * W224 * IF(ISBLANK(T224), 1, T224), 0)</f>
        <v>0</v>
      </c>
      <c r="AB224" s="875">
        <f>IF(AA227=0,0,AA224*AB206*1000/AA227)</f>
        <v>0</v>
      </c>
      <c r="AC224" s="872">
        <f>IF(ISNUMBER(T224),T224*AB206/AA227,0)</f>
        <v>0</v>
      </c>
      <c r="AD224" s="846"/>
      <c r="AE224" s="833"/>
      <c r="AF224" s="833"/>
      <c r="AG224" s="833"/>
      <c r="AH224" s="833"/>
      <c r="AI224" s="874">
        <f>IF(OR(ISTEXT(T224),AA227=0),0,T224*AN199)</f>
        <v>0</v>
      </c>
      <c r="AJ224" s="833"/>
      <c r="AK224" s="742">
        <f t="shared" si="35"/>
        <v>0</v>
      </c>
      <c r="AL224" s="833"/>
      <c r="AM224" s="826">
        <f>IF(AA224=0,0,AA224*AN199)</f>
        <v>0</v>
      </c>
      <c r="AN224" s="856">
        <f t="shared" si="36"/>
        <v>0</v>
      </c>
      <c r="AO224" s="4819"/>
      <c r="AP224" s="715"/>
      <c r="AQ224"/>
      <c r="AR224"/>
      <c r="AS224"/>
      <c r="AT224" s="715"/>
      <c r="AU224" s="870" t="str">
        <f t="shared" si="34"/>
        <v>►</v>
      </c>
      <c r="BD224"/>
      <c r="BE224"/>
      <c r="BF224"/>
      <c r="BG224"/>
      <c r="BH224"/>
      <c r="BI224"/>
      <c r="BJ224"/>
      <c r="BL224" s="6">
        <v>1</v>
      </c>
      <c r="BM224" s="73"/>
      <c r="BN224" s="73"/>
    </row>
    <row r="225" spans="1:66" s="2" customFormat="1" ht="18.75" customHeight="1">
      <c r="A225" s="3562" t="s">
        <v>1</v>
      </c>
      <c r="B225" s="3573" t="str">
        <f t="shared" si="31"/>
        <v>►</v>
      </c>
      <c r="C225" s="3571">
        <f>IF(H225=C197,1,LEN(H225))</f>
        <v>0</v>
      </c>
      <c r="D225" s="1021"/>
      <c r="E225" s="1022"/>
      <c r="F225" s="1022"/>
      <c r="G225" s="1022"/>
      <c r="H225" s="1023"/>
      <c r="I225" s="1023"/>
      <c r="J225" s="1024"/>
      <c r="K225" s="1025"/>
      <c r="L225" s="744"/>
      <c r="M225" s="1025"/>
      <c r="N225" s="1091"/>
      <c r="O225" s="39"/>
      <c r="P225" s="1021"/>
      <c r="Q225" s="1022"/>
      <c r="R225" s="1022"/>
      <c r="S225" s="1022"/>
      <c r="T225" s="1023"/>
      <c r="U225" s="1023"/>
      <c r="V225" s="1024"/>
      <c r="W225" s="1025"/>
      <c r="X225" s="744"/>
      <c r="Y225" s="1025"/>
      <c r="Z225" s="1091"/>
      <c r="AA225" s="1307">
        <f>IFERROR(INDEX(AR13:AR82,MATCH(X225,AQ13:AQ82,0)) * W225 * IF(ISBLANK(T225), 1, T225), 0)</f>
        <v>0</v>
      </c>
      <c r="AB225" s="875">
        <f>IF(AA227=0,0,AA225*AB206*1000/AA227)</f>
        <v>0</v>
      </c>
      <c r="AC225" s="872">
        <f>IF(ISNUMBER(T225),T225*AB206/AA227,0)</f>
        <v>0</v>
      </c>
      <c r="AD225" s="3893"/>
      <c r="AE225" s="3894"/>
      <c r="AF225" s="3894"/>
      <c r="AG225" s="3894"/>
      <c r="AH225" s="3894"/>
      <c r="AI225" s="3895">
        <f>IF(OR(ISTEXT(T225),AA227=0),0,T225*AN199)</f>
        <v>0</v>
      </c>
      <c r="AJ225" s="3894"/>
      <c r="AK225" s="3896">
        <f t="shared" si="35"/>
        <v>0</v>
      </c>
      <c r="AL225" s="3894"/>
      <c r="AM225" s="3897">
        <f>IF(AA225=0,0,AA225*AN199)</f>
        <v>0</v>
      </c>
      <c r="AN225" s="3898">
        <f t="shared" si="36"/>
        <v>0</v>
      </c>
      <c r="AO225" s="4819"/>
      <c r="AP225" s="715"/>
      <c r="AQ225"/>
      <c r="AR225"/>
      <c r="AS225"/>
      <c r="AT225" s="715"/>
      <c r="AU225" s="870" t="str">
        <f t="shared" si="34"/>
        <v>►</v>
      </c>
      <c r="BD225"/>
      <c r="BE225"/>
      <c r="BF225"/>
      <c r="BG225"/>
      <c r="BH225"/>
      <c r="BI225"/>
      <c r="BJ225"/>
      <c r="BL225" s="6">
        <v>1</v>
      </c>
      <c r="BM225" s="73"/>
      <c r="BN225" s="73"/>
    </row>
    <row r="226" spans="1:66" s="2" customFormat="1" ht="18.75" customHeight="1">
      <c r="A226" s="3562" t="s">
        <v>1</v>
      </c>
      <c r="B226" s="3573" t="str">
        <f t="shared" si="31"/>
        <v>►</v>
      </c>
      <c r="C226" s="3571">
        <f>IF(H226=C197,1,LEN(H226))</f>
        <v>0</v>
      </c>
      <c r="D226" s="1021"/>
      <c r="E226" s="1022"/>
      <c r="F226" s="1022"/>
      <c r="G226" s="1022"/>
      <c r="H226" s="1023"/>
      <c r="I226" s="1023"/>
      <c r="J226" s="1024"/>
      <c r="K226" s="1025"/>
      <c r="L226" s="744"/>
      <c r="M226" s="1025"/>
      <c r="N226" s="1091"/>
      <c r="O226" s="39"/>
      <c r="P226" s="1026"/>
      <c r="Q226" s="1022"/>
      <c r="R226" s="1022"/>
      <c r="S226" s="1022"/>
      <c r="T226" s="1027"/>
      <c r="U226" s="1027"/>
      <c r="V226" s="1024"/>
      <c r="W226" s="1028"/>
      <c r="X226" s="1029"/>
      <c r="Y226" s="1028"/>
      <c r="Z226" s="1091"/>
      <c r="AA226" s="1307">
        <f>IFERROR(INDEX(AR13:AR82,MATCH(X226,AQ13:AQ82,0)) * W226 * IF(ISBLANK(T226), 1, T226), 0)</f>
        <v>0</v>
      </c>
      <c r="AB226" s="875">
        <f>IF(AA227=0,0,AA226*AB206*1000/AA227)</f>
        <v>0</v>
      </c>
      <c r="AC226" s="872">
        <f>IF(ISNUMBER(T226),T226*AB206/AA227,0)</f>
        <v>0</v>
      </c>
      <c r="AD226" s="846"/>
      <c r="AE226" s="833"/>
      <c r="AF226" s="833"/>
      <c r="AG226" s="833"/>
      <c r="AH226" s="833"/>
      <c r="AI226" s="874">
        <f>IF(OR(ISTEXT(T226),AA227=0),0,T226*AN199)</f>
        <v>0</v>
      </c>
      <c r="AJ226" s="833"/>
      <c r="AK226" s="742">
        <f t="shared" si="35"/>
        <v>0</v>
      </c>
      <c r="AL226" s="833"/>
      <c r="AM226" s="826">
        <f>IF(AA226=0,0,AA226*AN199)</f>
        <v>0</v>
      </c>
      <c r="AN226" s="856">
        <f t="shared" si="36"/>
        <v>0</v>
      </c>
      <c r="AO226" s="4819"/>
      <c r="AP226" s="715"/>
      <c r="AQ226"/>
      <c r="AR226"/>
      <c r="AS226"/>
      <c r="AT226" s="715"/>
      <c r="AU226" s="870" t="str">
        <f t="shared" si="34"/>
        <v>►</v>
      </c>
      <c r="BD226"/>
      <c r="BE226"/>
      <c r="BF226"/>
      <c r="BG226"/>
      <c r="BH226"/>
      <c r="BI226"/>
      <c r="BJ226"/>
      <c r="BL226" s="6">
        <v>1</v>
      </c>
      <c r="BM226" s="73"/>
      <c r="BN226" s="73"/>
    </row>
    <row r="227" spans="1:66" s="2" customFormat="1" ht="18.75" customHeight="1" thickBot="1">
      <c r="A227" s="3562" t="s">
        <v>1</v>
      </c>
      <c r="B227" s="3573" t="str">
        <f t="shared" si="31"/>
        <v>A</v>
      </c>
      <c r="C227" s="721"/>
      <c r="D227" s="1146" t="s">
        <v>7</v>
      </c>
      <c r="E227" s="3558"/>
      <c r="F227" s="3558"/>
      <c r="G227" s="3558"/>
      <c r="H227" s="3559"/>
      <c r="I227" s="3560"/>
      <c r="J227" s="1149"/>
      <c r="K227" s="1149"/>
      <c r="L227" s="1149"/>
      <c r="M227" s="1149"/>
      <c r="N227" s="3561" t="s">
        <v>898</v>
      </c>
      <c r="O227" s="39"/>
      <c r="P227" s="3891" t="s">
        <v>6</v>
      </c>
      <c r="Q227" s="3886"/>
      <c r="R227" s="3886"/>
      <c r="S227" s="3886"/>
      <c r="T227" s="3887"/>
      <c r="U227" s="3888"/>
      <c r="V227" s="3889"/>
      <c r="W227" s="3889"/>
      <c r="X227" s="3889"/>
      <c r="Y227" s="3889"/>
      <c r="Z227" s="3890"/>
      <c r="AA227" s="3870">
        <f>SUM(AA207:AA226)</f>
        <v>0</v>
      </c>
      <c r="AB227" s="3879">
        <f>SUM(AB207:AB226)/1000</f>
        <v>0</v>
      </c>
      <c r="AC227" s="3880">
        <f>IF(COUNTIF(AQ13:AQ83, U201)=0, IF(AA227=0, 0, "= "&amp;ROUND(AB227/(AA227/T201),0)&amp;" "&amp;U201&amp;" de "&amp;ROUND((AA227/T201)*1000,0)&amp;" g"), "")</f>
        <v>0</v>
      </c>
      <c r="AD227" s="3881"/>
      <c r="AE227" s="3882"/>
      <c r="AF227" s="3878"/>
      <c r="AG227" s="3884"/>
      <c r="AH227" s="3884"/>
      <c r="AI227" s="3884"/>
      <c r="AJ227" s="3885"/>
      <c r="AK227" s="3885"/>
      <c r="AL227" s="3885"/>
      <c r="AM227" s="3883">
        <f>SUM(AM207:AM226)</f>
        <v>0</v>
      </c>
      <c r="AN227" s="3885"/>
      <c r="AO227" s="4899"/>
      <c r="AP227" s="715"/>
      <c r="AQ227"/>
      <c r="AR227"/>
      <c r="AS227"/>
      <c r="AT227" s="715"/>
      <c r="AU227" s="870" t="str">
        <f t="shared" si="34"/>
        <v>A</v>
      </c>
      <c r="BD227"/>
      <c r="BE227"/>
      <c r="BF227"/>
      <c r="BG227"/>
      <c r="BH227"/>
      <c r="BI227"/>
      <c r="BJ227"/>
      <c r="BL227" s="6">
        <v>1</v>
      </c>
      <c r="BM227" s="73"/>
      <c r="BN227" s="73"/>
    </row>
    <row r="228" spans="1:66" s="2" customFormat="1" ht="18.75" customHeight="1" thickBot="1">
      <c r="A228" s="3562" t="s">
        <v>1</v>
      </c>
      <c r="B228" s="3573" t="str">
        <f t="shared" si="31"/>
        <v>A</v>
      </c>
      <c r="C228" s="721"/>
      <c r="D228" s="17"/>
      <c r="E228" s="17"/>
      <c r="F228" s="17"/>
      <c r="G228" s="17"/>
      <c r="H228" s="17"/>
      <c r="I228" s="17"/>
      <c r="J228" s="17"/>
      <c r="K228" s="17"/>
      <c r="L228" s="17"/>
      <c r="M228" s="17"/>
      <c r="N228" s="17"/>
      <c r="O228" s="39"/>
      <c r="P228" s="891" t="s">
        <v>6</v>
      </c>
      <c r="Q228" s="891"/>
      <c r="R228" s="891"/>
      <c r="S228" s="891"/>
      <c r="T228" s="892"/>
      <c r="U228" s="892"/>
      <c r="V228" s="892"/>
      <c r="W228" s="892"/>
      <c r="X228" s="892"/>
      <c r="Y228" s="892"/>
      <c r="Z228" s="892"/>
      <c r="AA228" s="892"/>
      <c r="AB228" s="892"/>
      <c r="AC228" s="892"/>
      <c r="AD228" s="892"/>
      <c r="AE228" s="892"/>
      <c r="AF228" s="892"/>
      <c r="AG228" s="892"/>
      <c r="AH228" s="892"/>
      <c r="AI228" s="892"/>
      <c r="AJ228" s="892"/>
      <c r="AK228" s="892"/>
      <c r="AL228" s="563"/>
      <c r="AM228" s="918"/>
      <c r="AN228" s="918"/>
      <c r="AO228" s="1272"/>
      <c r="AP228" s="715"/>
      <c r="AQ228"/>
      <c r="AR228"/>
      <c r="AS228"/>
      <c r="AT228" s="715"/>
      <c r="AU228" s="870" t="str">
        <f t="shared" si="34"/>
        <v>A</v>
      </c>
      <c r="BD228"/>
      <c r="BE228"/>
      <c r="BF228"/>
      <c r="BG228"/>
      <c r="BH228"/>
      <c r="BI228"/>
      <c r="BJ228"/>
      <c r="BL228" s="6">
        <v>1</v>
      </c>
      <c r="BM228" s="73"/>
      <c r="BN228" s="73"/>
    </row>
    <row r="229" spans="1:66" s="2" customFormat="1" ht="18.75" customHeight="1">
      <c r="A229" s="3562" t="s">
        <v>1</v>
      </c>
      <c r="B229" s="3573" t="str">
        <f t="shared" si="31"/>
        <v>A</v>
      </c>
      <c r="C229" s="721"/>
      <c r="D229" s="17"/>
      <c r="E229" s="17"/>
      <c r="F229" s="17"/>
      <c r="G229" s="17"/>
      <c r="H229" s="17"/>
      <c r="I229" s="17"/>
      <c r="J229" s="17"/>
      <c r="K229" s="17"/>
      <c r="L229" s="17"/>
      <c r="M229" s="17"/>
      <c r="N229" s="17"/>
      <c r="O229" s="39"/>
      <c r="P229" s="926" t="s">
        <v>6</v>
      </c>
      <c r="Q229" s="799"/>
      <c r="R229" s="799"/>
      <c r="S229" s="799"/>
      <c r="T229" s="4902" t="s">
        <v>6</v>
      </c>
      <c r="U229" s="4904" t="s">
        <v>2417</v>
      </c>
      <c r="V229" s="4904"/>
      <c r="W229" s="4904"/>
      <c r="X229" s="4904"/>
      <c r="Y229" s="4904"/>
      <c r="Z229" s="4904"/>
      <c r="AA229" s="4904"/>
      <c r="AB229" s="4904"/>
      <c r="AC229" s="4904"/>
      <c r="AD229" s="4904"/>
      <c r="AE229" s="4904"/>
      <c r="AF229" s="4904"/>
      <c r="AG229" s="4904"/>
      <c r="AH229" s="4904"/>
      <c r="AI229" s="4904"/>
      <c r="AJ229" s="4904"/>
      <c r="AK229" s="4904"/>
      <c r="AL229" s="4904"/>
      <c r="AM229" s="4904"/>
      <c r="AN229" s="4905"/>
      <c r="AO229" s="4818">
        <f>AO6</f>
        <v>8</v>
      </c>
      <c r="AP229" s="715"/>
      <c r="AQ229"/>
      <c r="AR229"/>
      <c r="AS229"/>
      <c r="AT229" s="715"/>
      <c r="AU229" s="870" t="str">
        <f t="shared" si="34"/>
        <v>A</v>
      </c>
      <c r="BD229"/>
      <c r="BE229"/>
      <c r="BF229"/>
      <c r="BG229"/>
      <c r="BH229"/>
      <c r="BI229"/>
      <c r="BJ229"/>
      <c r="BL229" s="6">
        <v>1</v>
      </c>
      <c r="BM229" s="73"/>
      <c r="BN229" s="73"/>
    </row>
    <row r="230" spans="1:66" s="2" customFormat="1" ht="18.75" customHeight="1">
      <c r="A230" s="3562" t="s">
        <v>1</v>
      </c>
      <c r="B230" s="3573" t="str">
        <f t="shared" si="31"/>
        <v>A</v>
      </c>
      <c r="C230" s="721"/>
      <c r="D230" s="17"/>
      <c r="E230" s="17"/>
      <c r="F230" s="17"/>
      <c r="G230" s="17"/>
      <c r="H230" s="17"/>
      <c r="I230" s="17"/>
      <c r="J230" s="17"/>
      <c r="K230" s="17"/>
      <c r="L230" s="17"/>
      <c r="M230" s="17"/>
      <c r="N230" s="17"/>
      <c r="O230" s="39"/>
      <c r="P230" s="927" t="s">
        <v>6</v>
      </c>
      <c r="Q230" s="800"/>
      <c r="R230" s="800"/>
      <c r="S230" s="800"/>
      <c r="T230" s="4903"/>
      <c r="U230" s="4906"/>
      <c r="V230" s="4906"/>
      <c r="W230" s="4906"/>
      <c r="X230" s="4906"/>
      <c r="Y230" s="4906"/>
      <c r="Z230" s="4906"/>
      <c r="AA230" s="4906"/>
      <c r="AB230" s="4906"/>
      <c r="AC230" s="4906"/>
      <c r="AD230" s="4906"/>
      <c r="AE230" s="4906"/>
      <c r="AF230" s="4906"/>
      <c r="AG230" s="4906"/>
      <c r="AH230" s="4906"/>
      <c r="AI230" s="4906"/>
      <c r="AJ230" s="4906"/>
      <c r="AK230" s="4906"/>
      <c r="AL230" s="4906"/>
      <c r="AM230" s="4906"/>
      <c r="AN230" s="4907"/>
      <c r="AO230" s="4820"/>
      <c r="AP230" s="715"/>
      <c r="AQ230"/>
      <c r="AR230"/>
      <c r="AS230"/>
      <c r="AT230" s="715"/>
      <c r="AU230" s="870" t="str">
        <f t="shared" si="34"/>
        <v>A</v>
      </c>
      <c r="BD230"/>
      <c r="BE230"/>
      <c r="BF230"/>
      <c r="BG230"/>
      <c r="BH230"/>
      <c r="BI230"/>
      <c r="BJ230"/>
      <c r="BL230" s="6">
        <v>1</v>
      </c>
      <c r="BM230" s="73"/>
      <c r="BN230" s="73"/>
    </row>
    <row r="231" spans="1:66" s="2" customFormat="1" ht="18.75" customHeight="1">
      <c r="A231" s="3562" t="s">
        <v>1</v>
      </c>
      <c r="B231" s="3573" t="str">
        <f t="shared" ref="B231:B270" si="37">IF(ISBLANK(P231),"►",P231)</f>
        <v>A</v>
      </c>
      <c r="C231" s="721"/>
      <c r="D231" s="17"/>
      <c r="E231" s="17"/>
      <c r="F231" s="17"/>
      <c r="G231" s="17"/>
      <c r="H231" s="17"/>
      <c r="I231" s="17"/>
      <c r="J231" s="17"/>
      <c r="K231" s="17"/>
      <c r="L231" s="17"/>
      <c r="M231" s="17"/>
      <c r="N231" s="17"/>
      <c r="O231" s="39"/>
      <c r="P231" s="928" t="s">
        <v>6</v>
      </c>
      <c r="Q231" s="897"/>
      <c r="R231" s="897"/>
      <c r="S231" s="897"/>
      <c r="T231" s="850">
        <v>0</v>
      </c>
      <c r="U231" s="850" t="s">
        <v>2410</v>
      </c>
      <c r="V231" s="851"/>
      <c r="W231" s="852"/>
      <c r="X231" s="852"/>
      <c r="Y231" s="852"/>
      <c r="Z231" s="852"/>
      <c r="AA231" s="852"/>
      <c r="AB231" s="852"/>
      <c r="AC231" s="863">
        <v>0</v>
      </c>
      <c r="AD231" s="850" t="s">
        <v>2418</v>
      </c>
      <c r="AE231" s="853"/>
      <c r="AF231" s="854"/>
      <c r="AG231" s="854"/>
      <c r="AH231" s="854"/>
      <c r="AI231" s="910" t="s">
        <v>2430</v>
      </c>
      <c r="AJ231" s="854"/>
      <c r="AK231" s="854"/>
      <c r="AL231" s="854"/>
      <c r="AM231" s="854"/>
      <c r="AN231" s="855"/>
      <c r="AO231" s="4908" t="str">
        <f>AO16</f>
        <v>Auteur</v>
      </c>
      <c r="AP231" s="715"/>
      <c r="AQ231"/>
      <c r="AR231"/>
      <c r="AS231"/>
      <c r="AT231" s="715"/>
      <c r="AU231" s="870" t="str">
        <f t="shared" si="34"/>
        <v>A</v>
      </c>
      <c r="BD231"/>
      <c r="BE231"/>
      <c r="BF231"/>
      <c r="BG231"/>
      <c r="BH231"/>
      <c r="BI231"/>
      <c r="BJ231"/>
      <c r="BL231" s="6">
        <v>1</v>
      </c>
      <c r="BM231" s="73"/>
      <c r="BN231" s="73"/>
    </row>
    <row r="232" spans="1:66" s="2" customFormat="1" ht="18.75" customHeight="1">
      <c r="A232" s="3562" t="s">
        <v>1</v>
      </c>
      <c r="B232" s="3573" t="str">
        <f t="shared" si="37"/>
        <v>A</v>
      </c>
      <c r="C232" s="721"/>
      <c r="D232" s="17"/>
      <c r="E232" s="17"/>
      <c r="F232" s="17"/>
      <c r="G232" s="17"/>
      <c r="H232" s="17"/>
      <c r="I232" s="17"/>
      <c r="J232" s="17"/>
      <c r="K232" s="17"/>
      <c r="L232" s="17"/>
      <c r="M232" s="17"/>
      <c r="N232" s="17"/>
      <c r="O232" s="39"/>
      <c r="P232" s="928" t="str">
        <f t="shared" ref="P232:P241" si="38">IF(U232&lt;&gt;"","A",IF(W232&lt;&gt;"","A",IF(X232&lt;&gt;"","A",IF(AD232&lt;&gt;"","A",IF(AE232&lt;&gt;"","A",IF(AF232&lt;&gt;"","A",IF(AJ232&lt;&gt;"","A","►")))))))</f>
        <v>A</v>
      </c>
      <c r="Q232" s="849"/>
      <c r="R232" s="849"/>
      <c r="S232" s="849"/>
      <c r="T232" s="862">
        <f>IF(COUNTIF(U232,"&lt;&gt;")=0,"",MAX(T231:T231)+1)</f>
        <v>1</v>
      </c>
      <c r="U232" s="847" t="s">
        <v>1445</v>
      </c>
      <c r="V232" s="807"/>
      <c r="W232" s="807"/>
      <c r="X232" s="807"/>
      <c r="Y232" s="807"/>
      <c r="Z232" s="807"/>
      <c r="AA232" s="807"/>
      <c r="AB232" s="807"/>
      <c r="AC232" s="862" t="str">
        <f>IF(COUNTIF(AD232:AH232,"&lt;&gt;")=0,"",MAX(AC231:AC231)+1)</f>
        <v/>
      </c>
      <c r="AD232" s="856"/>
      <c r="AE232" s="856"/>
      <c r="AF232" s="856"/>
      <c r="AG232" s="856"/>
      <c r="AH232" s="856"/>
      <c r="AI232" s="856"/>
      <c r="AJ232" s="856"/>
      <c r="AK232" s="856"/>
      <c r="AL232" s="856"/>
      <c r="AM232" s="856"/>
      <c r="AN232" s="857"/>
      <c r="AO232" s="4909"/>
      <c r="AP232" s="715"/>
      <c r="AQ232"/>
      <c r="AR232"/>
      <c r="AS232"/>
      <c r="AT232" s="715"/>
      <c r="AU232" s="870" t="str">
        <f t="shared" si="34"/>
        <v>A</v>
      </c>
      <c r="BD232"/>
      <c r="BE232"/>
      <c r="BF232"/>
      <c r="BG232"/>
      <c r="BH232"/>
      <c r="BI232"/>
      <c r="BJ232"/>
      <c r="BL232" s="6">
        <v>1</v>
      </c>
      <c r="BM232" s="73"/>
      <c r="BN232" s="73"/>
    </row>
    <row r="233" spans="1:66" s="2" customFormat="1" ht="18.75" customHeight="1">
      <c r="A233" s="3562" t="s">
        <v>1</v>
      </c>
      <c r="B233" s="3573" t="str">
        <f t="shared" si="37"/>
        <v>A</v>
      </c>
      <c r="C233" s="721"/>
      <c r="D233" s="17"/>
      <c r="E233" s="17"/>
      <c r="F233" s="17"/>
      <c r="G233" s="17"/>
      <c r="H233" s="17"/>
      <c r="I233" s="17"/>
      <c r="J233" s="17"/>
      <c r="K233" s="17"/>
      <c r="L233" s="17"/>
      <c r="M233" s="17"/>
      <c r="N233" s="17"/>
      <c r="O233" s="39"/>
      <c r="P233" s="928" t="str">
        <f t="shared" si="38"/>
        <v>A</v>
      </c>
      <c r="Q233" s="849"/>
      <c r="R233" s="849"/>
      <c r="S233" s="849"/>
      <c r="T233" s="862">
        <f>IF(COUNTIF(U233,"&lt;&gt;")=0,"",MAX(T231:T232)+1)</f>
        <v>2</v>
      </c>
      <c r="U233" s="847" t="s">
        <v>1470</v>
      </c>
      <c r="V233" s="807"/>
      <c r="W233" s="807"/>
      <c r="X233" s="807"/>
      <c r="Y233" s="807"/>
      <c r="Z233" s="807"/>
      <c r="AA233" s="807"/>
      <c r="AB233" s="807"/>
      <c r="AC233" s="862">
        <f>IF(COUNTIF(AD233:AH233,"&lt;&gt;")=0,"",MAX(AC231:AC232)+1)</f>
        <v>1</v>
      </c>
      <c r="AD233" s="856" t="s">
        <v>2419</v>
      </c>
      <c r="AE233" s="856"/>
      <c r="AF233" s="856"/>
      <c r="AG233" s="856"/>
      <c r="AH233" s="856"/>
      <c r="AI233" s="856"/>
      <c r="AJ233" s="856"/>
      <c r="AK233" s="856"/>
      <c r="AL233" s="856"/>
      <c r="AM233" s="856"/>
      <c r="AN233" s="857"/>
      <c r="AO233" s="4909"/>
      <c r="AP233" s="715"/>
      <c r="AQ233"/>
      <c r="AR233"/>
      <c r="AS233"/>
      <c r="AT233" s="715"/>
      <c r="AU233" s="870" t="str">
        <f t="shared" si="34"/>
        <v>A</v>
      </c>
      <c r="BD233"/>
      <c r="BE233"/>
      <c r="BF233"/>
      <c r="BG233"/>
      <c r="BH233"/>
      <c r="BI233"/>
      <c r="BJ233"/>
      <c r="BL233" s="6">
        <v>1</v>
      </c>
      <c r="BM233" s="73"/>
      <c r="BN233" s="73"/>
    </row>
    <row r="234" spans="1:66" s="2" customFormat="1" ht="18.75" customHeight="1">
      <c r="A234" s="3562" t="s">
        <v>1</v>
      </c>
      <c r="B234" s="3573" t="str">
        <f t="shared" si="37"/>
        <v>A</v>
      </c>
      <c r="C234" s="721"/>
      <c r="D234" s="17"/>
      <c r="E234" s="17"/>
      <c r="F234" s="17"/>
      <c r="G234" s="17"/>
      <c r="H234" s="17"/>
      <c r="I234" s="17"/>
      <c r="J234" s="17"/>
      <c r="K234" s="17"/>
      <c r="L234" s="17"/>
      <c r="M234" s="17"/>
      <c r="N234" s="17"/>
      <c r="O234" s="39"/>
      <c r="P234" s="928" t="str">
        <f t="shared" si="38"/>
        <v>A</v>
      </c>
      <c r="Q234" s="849"/>
      <c r="R234" s="849"/>
      <c r="S234" s="849"/>
      <c r="T234" s="862">
        <f>IF(COUNTIF(U234,"&lt;&gt;")=0,"",MAX(T231:T233)+1)</f>
        <v>3</v>
      </c>
      <c r="U234" s="847" t="s">
        <v>1474</v>
      </c>
      <c r="V234" s="807"/>
      <c r="W234" s="807"/>
      <c r="X234" s="807"/>
      <c r="Y234" s="807"/>
      <c r="Z234" s="807"/>
      <c r="AA234" s="807"/>
      <c r="AB234" s="807"/>
      <c r="AC234" s="862" t="str">
        <f>IF(COUNTIF(AD234:AH234,"&lt;&gt;")=0,"",MAX(AC231:AC233)+1)</f>
        <v/>
      </c>
      <c r="AD234" s="856"/>
      <c r="AE234" s="856"/>
      <c r="AF234" s="856"/>
      <c r="AG234" s="856"/>
      <c r="AH234" s="856"/>
      <c r="AI234" s="856" t="s">
        <v>2420</v>
      </c>
      <c r="AJ234" s="856"/>
      <c r="AK234" s="856"/>
      <c r="AL234" s="856"/>
      <c r="AM234" s="856"/>
      <c r="AN234" s="857"/>
      <c r="AO234" s="4909"/>
      <c r="AP234" s="715"/>
      <c r="AQ234"/>
      <c r="AR234"/>
      <c r="AS234"/>
      <c r="AT234" s="715"/>
      <c r="AU234" s="870" t="str">
        <f t="shared" si="34"/>
        <v>A</v>
      </c>
      <c r="BD234"/>
      <c r="BE234"/>
      <c r="BF234"/>
      <c r="BG234"/>
      <c r="BH234"/>
      <c r="BI234"/>
      <c r="BJ234"/>
      <c r="BL234" s="6">
        <v>1</v>
      </c>
      <c r="BM234" s="73"/>
      <c r="BN234" s="73"/>
    </row>
    <row r="235" spans="1:66" s="2" customFormat="1" ht="18.75" customHeight="1">
      <c r="A235" s="3562" t="s">
        <v>1</v>
      </c>
      <c r="B235" s="3573" t="str">
        <f t="shared" si="37"/>
        <v>A</v>
      </c>
      <c r="C235" s="721"/>
      <c r="D235" s="17"/>
      <c r="E235" s="17"/>
      <c r="F235" s="17"/>
      <c r="G235" s="17"/>
      <c r="H235" s="17"/>
      <c r="I235" s="17"/>
      <c r="J235" s="17"/>
      <c r="K235" s="17"/>
      <c r="L235" s="17"/>
      <c r="M235" s="17"/>
      <c r="N235" s="17"/>
      <c r="O235" s="39"/>
      <c r="P235" s="928" t="str">
        <f t="shared" si="38"/>
        <v>A</v>
      </c>
      <c r="Q235" s="849"/>
      <c r="R235" s="849"/>
      <c r="S235" s="849"/>
      <c r="T235" s="862">
        <f>IF(COUNTIF(U235,"&lt;&gt;")=0,"",MAX(T231:T234)+1)</f>
        <v>4</v>
      </c>
      <c r="U235" s="847" t="s">
        <v>1495</v>
      </c>
      <c r="V235" s="807"/>
      <c r="W235" s="807"/>
      <c r="X235" s="807"/>
      <c r="Y235" s="807"/>
      <c r="Z235" s="807"/>
      <c r="AA235" s="807"/>
      <c r="AB235" s="807"/>
      <c r="AC235" s="862" t="str">
        <f>IF(COUNTIF(AD235:AH235,"&lt;&gt;")=0,"",MAX(AC231:AC234)+1)</f>
        <v/>
      </c>
      <c r="AD235" s="856"/>
      <c r="AE235" s="856"/>
      <c r="AF235" s="856"/>
      <c r="AG235" s="856"/>
      <c r="AH235" s="856"/>
      <c r="AI235" s="856"/>
      <c r="AJ235" s="856"/>
      <c r="AK235" s="856"/>
      <c r="AL235" s="856"/>
      <c r="AM235" s="856"/>
      <c r="AN235" s="857"/>
      <c r="AO235" s="4909"/>
      <c r="AP235" s="715"/>
      <c r="AQ235"/>
      <c r="AR235"/>
      <c r="AS235"/>
      <c r="AT235" s="715"/>
      <c r="AU235" s="870" t="str">
        <f t="shared" si="34"/>
        <v>A</v>
      </c>
      <c r="BD235"/>
      <c r="BE235"/>
      <c r="BF235"/>
      <c r="BG235"/>
      <c r="BH235"/>
      <c r="BI235"/>
      <c r="BJ235"/>
      <c r="BL235" s="6">
        <v>1</v>
      </c>
      <c r="BM235" s="73"/>
      <c r="BN235" s="73"/>
    </row>
    <row r="236" spans="1:66" s="2" customFormat="1" ht="18.75" customHeight="1">
      <c r="A236" s="3562" t="s">
        <v>1</v>
      </c>
      <c r="B236" s="3573" t="str">
        <f t="shared" si="37"/>
        <v>A</v>
      </c>
      <c r="C236" s="721"/>
      <c r="D236" s="17"/>
      <c r="E236" s="17"/>
      <c r="F236" s="17"/>
      <c r="G236" s="17"/>
      <c r="H236" s="17"/>
      <c r="I236" s="17"/>
      <c r="J236" s="17"/>
      <c r="K236" s="17"/>
      <c r="L236" s="17"/>
      <c r="M236" s="17"/>
      <c r="N236" s="17"/>
      <c r="O236" s="39"/>
      <c r="P236" s="928" t="str">
        <f t="shared" si="38"/>
        <v>A</v>
      </c>
      <c r="Q236" s="849"/>
      <c r="R236" s="849"/>
      <c r="S236" s="849"/>
      <c r="T236" s="862">
        <f>IF(COUNTIF(U236,"&lt;&gt;")=0,"",MAX(T231:T235)+1)</f>
        <v>5</v>
      </c>
      <c r="U236" s="847" t="s">
        <v>1475</v>
      </c>
      <c r="V236" s="807"/>
      <c r="W236" s="807"/>
      <c r="X236" s="807"/>
      <c r="Y236" s="807"/>
      <c r="Z236" s="807"/>
      <c r="AA236" s="807"/>
      <c r="AB236" s="807"/>
      <c r="AC236" s="862" t="str">
        <f>IF(COUNTIF(AD236:AH236,"&lt;&gt;")=0,"",MAX(AC231:AC235)+1)</f>
        <v/>
      </c>
      <c r="AD236" s="856"/>
      <c r="AE236" s="856"/>
      <c r="AF236" s="856"/>
      <c r="AG236" s="856"/>
      <c r="AH236" s="856"/>
      <c r="AI236" s="856"/>
      <c r="AJ236" s="856"/>
      <c r="AK236" s="856"/>
      <c r="AL236" s="856"/>
      <c r="AM236" s="856"/>
      <c r="AN236" s="857"/>
      <c r="AO236" s="4909"/>
      <c r="AP236" s="715"/>
      <c r="AQ236"/>
      <c r="AR236"/>
      <c r="AS236"/>
      <c r="AT236" s="715"/>
      <c r="AU236" s="870" t="str">
        <f t="shared" si="34"/>
        <v>A</v>
      </c>
      <c r="BD236"/>
      <c r="BE236"/>
      <c r="BF236"/>
      <c r="BG236"/>
      <c r="BH236"/>
      <c r="BI236"/>
      <c r="BJ236"/>
      <c r="BL236" s="6">
        <v>1</v>
      </c>
      <c r="BM236" s="73"/>
      <c r="BN236" s="73"/>
    </row>
    <row r="237" spans="1:66" s="2" customFormat="1" ht="18.75" customHeight="1">
      <c r="A237" s="3562" t="s">
        <v>1</v>
      </c>
      <c r="B237" s="3573" t="str">
        <f t="shared" si="37"/>
        <v>A</v>
      </c>
      <c r="C237" s="721"/>
      <c r="D237" s="17"/>
      <c r="E237" s="17"/>
      <c r="F237" s="17"/>
      <c r="G237" s="17"/>
      <c r="H237" s="17"/>
      <c r="I237" s="17"/>
      <c r="J237" s="17"/>
      <c r="K237" s="17"/>
      <c r="L237" s="17"/>
      <c r="M237" s="17"/>
      <c r="N237" s="17"/>
      <c r="O237" s="39"/>
      <c r="P237" s="928" t="str">
        <f t="shared" si="38"/>
        <v>A</v>
      </c>
      <c r="Q237" s="849"/>
      <c r="R237" s="849"/>
      <c r="S237" s="849"/>
      <c r="T237" s="862">
        <f>IF(COUNTIF(U237,"&lt;&gt;")=0,"",MAX(T231:T236)+1)</f>
        <v>6</v>
      </c>
      <c r="U237" s="847" t="s">
        <v>1496</v>
      </c>
      <c r="V237" s="807"/>
      <c r="W237" s="807"/>
      <c r="X237" s="807"/>
      <c r="Y237" s="807"/>
      <c r="Z237" s="807"/>
      <c r="AA237" s="807"/>
      <c r="AB237" s="807"/>
      <c r="AC237" s="862" t="str">
        <f>IF(COUNTIF(AD237:AH237,"&lt;&gt;")=0,"",MAX(AC231:AC236)+1)</f>
        <v/>
      </c>
      <c r="AD237" s="856"/>
      <c r="AE237" s="856"/>
      <c r="AF237" s="856"/>
      <c r="AG237" s="856"/>
      <c r="AH237" s="856"/>
      <c r="AI237" s="856"/>
      <c r="AJ237" s="856"/>
      <c r="AK237" s="856"/>
      <c r="AL237" s="856"/>
      <c r="AM237" s="856"/>
      <c r="AN237" s="857"/>
      <c r="AO237" s="4909"/>
      <c r="AP237" s="715"/>
      <c r="AQ237"/>
      <c r="AR237"/>
      <c r="AS237"/>
      <c r="AT237" s="715"/>
      <c r="AU237" s="870" t="str">
        <f t="shared" si="34"/>
        <v>A</v>
      </c>
      <c r="BD237"/>
      <c r="BE237"/>
      <c r="BF237"/>
      <c r="BG237"/>
      <c r="BH237"/>
      <c r="BI237"/>
      <c r="BJ237"/>
      <c r="BL237" s="6">
        <v>1</v>
      </c>
      <c r="BM237" s="73"/>
      <c r="BN237" s="73"/>
    </row>
    <row r="238" spans="1:66" s="2" customFormat="1" ht="18.75" customHeight="1">
      <c r="A238" s="3562" t="s">
        <v>1</v>
      </c>
      <c r="B238" s="3573" t="str">
        <f t="shared" si="37"/>
        <v>A</v>
      </c>
      <c r="C238" s="721"/>
      <c r="D238" s="17"/>
      <c r="E238" s="17"/>
      <c r="F238" s="17"/>
      <c r="G238" s="17"/>
      <c r="H238" s="17"/>
      <c r="I238" s="17"/>
      <c r="J238" s="17"/>
      <c r="K238" s="17"/>
      <c r="L238" s="17"/>
      <c r="M238" s="17"/>
      <c r="N238" s="17"/>
      <c r="O238" s="39"/>
      <c r="P238" s="928" t="str">
        <f t="shared" si="38"/>
        <v>A</v>
      </c>
      <c r="Q238" s="849"/>
      <c r="R238" s="849"/>
      <c r="S238" s="849"/>
      <c r="T238" s="862">
        <f>IF(COUNTIF(U238,"&lt;&gt;")=0,"",MAX(T231:T237)+1)</f>
        <v>7</v>
      </c>
      <c r="U238" s="847" t="s">
        <v>2411</v>
      </c>
      <c r="V238" s="807"/>
      <c r="W238" s="807"/>
      <c r="X238" s="807"/>
      <c r="Y238" s="807"/>
      <c r="Z238" s="807"/>
      <c r="AA238" s="807"/>
      <c r="AB238" s="807"/>
      <c r="AC238" s="862" t="str">
        <f>IF(COUNTIF(AD238:AH238,"&lt;&gt;")=0,"",MAX(AC231:AC237)+1)</f>
        <v/>
      </c>
      <c r="AD238" s="856"/>
      <c r="AE238" s="856"/>
      <c r="AF238" s="856"/>
      <c r="AG238" s="856"/>
      <c r="AH238" s="856"/>
      <c r="AI238" s="856"/>
      <c r="AJ238" s="856"/>
      <c r="AK238" s="856"/>
      <c r="AL238" s="856"/>
      <c r="AM238" s="856"/>
      <c r="AN238" s="857"/>
      <c r="AO238" s="4909"/>
      <c r="AP238" s="715"/>
      <c r="AQ238"/>
      <c r="AR238"/>
      <c r="AS238"/>
      <c r="AT238" s="715"/>
      <c r="AU238" s="870" t="str">
        <f t="shared" si="34"/>
        <v>A</v>
      </c>
      <c r="BD238"/>
      <c r="BE238"/>
      <c r="BF238"/>
      <c r="BG238"/>
      <c r="BH238"/>
      <c r="BI238"/>
      <c r="BJ238"/>
      <c r="BL238" s="6">
        <v>1</v>
      </c>
      <c r="BM238" s="73"/>
      <c r="BN238" s="73"/>
    </row>
    <row r="239" spans="1:66" s="2" customFormat="1" ht="18.75" customHeight="1">
      <c r="A239" s="3562" t="s">
        <v>1</v>
      </c>
      <c r="B239" s="3573" t="str">
        <f t="shared" si="37"/>
        <v>A</v>
      </c>
      <c r="C239" s="721"/>
      <c r="D239" s="17"/>
      <c r="E239" s="17"/>
      <c r="F239" s="17"/>
      <c r="G239" s="17"/>
      <c r="H239" s="17"/>
      <c r="I239" s="17"/>
      <c r="J239" s="17"/>
      <c r="K239" s="17"/>
      <c r="L239" s="17"/>
      <c r="M239" s="17"/>
      <c r="N239" s="17"/>
      <c r="O239" s="39"/>
      <c r="P239" s="928" t="str">
        <f t="shared" si="38"/>
        <v>A</v>
      </c>
      <c r="Q239" s="849"/>
      <c r="R239" s="849"/>
      <c r="S239" s="849"/>
      <c r="T239" s="862">
        <f>IF(COUNTIF(U239,"&lt;&gt;")=0,"",MAX(T231:T238)+1)</f>
        <v>8</v>
      </c>
      <c r="U239" s="847" t="s">
        <v>1458</v>
      </c>
      <c r="V239" s="807"/>
      <c r="W239" s="807"/>
      <c r="X239" s="807"/>
      <c r="Y239" s="807"/>
      <c r="Z239" s="807"/>
      <c r="AA239" s="807"/>
      <c r="AB239" s="807"/>
      <c r="AC239" s="862" t="str">
        <f>IF(COUNTIF(AD239:AH239,"&lt;&gt;")=0,"",MAX(AC231:AC238)+1)</f>
        <v/>
      </c>
      <c r="AD239" s="856"/>
      <c r="AE239" s="856"/>
      <c r="AF239" s="856"/>
      <c r="AG239" s="856"/>
      <c r="AH239" s="856"/>
      <c r="AI239" s="856"/>
      <c r="AJ239" s="856"/>
      <c r="AK239" s="856"/>
      <c r="AL239" s="856"/>
      <c r="AM239" s="856"/>
      <c r="AN239" s="857"/>
      <c r="AO239" s="4909"/>
      <c r="AP239" s="715"/>
      <c r="AQ239"/>
      <c r="AR239"/>
      <c r="AS239"/>
      <c r="AT239" s="715"/>
      <c r="AU239" s="870" t="str">
        <f t="shared" si="34"/>
        <v>A</v>
      </c>
      <c r="BD239"/>
      <c r="BE239"/>
      <c r="BF239"/>
      <c r="BG239"/>
      <c r="BH239"/>
      <c r="BI239"/>
      <c r="BJ239"/>
      <c r="BL239" s="6">
        <v>1</v>
      </c>
      <c r="BM239" s="73"/>
      <c r="BN239" s="73"/>
    </row>
    <row r="240" spans="1:66" s="2" customFormat="1" ht="18.75" customHeight="1">
      <c r="A240" s="3562" t="s">
        <v>1</v>
      </c>
      <c r="B240" s="3573" t="str">
        <f t="shared" si="37"/>
        <v>A</v>
      </c>
      <c r="C240" s="721"/>
      <c r="D240" s="17"/>
      <c r="E240" s="17"/>
      <c r="F240" s="17"/>
      <c r="G240" s="17"/>
      <c r="H240" s="17"/>
      <c r="I240" s="17"/>
      <c r="J240" s="17"/>
      <c r="K240" s="17"/>
      <c r="L240" s="17"/>
      <c r="M240" s="17"/>
      <c r="N240" s="17"/>
      <c r="O240" s="39"/>
      <c r="P240" s="928" t="str">
        <f t="shared" si="38"/>
        <v>A</v>
      </c>
      <c r="Q240" s="849"/>
      <c r="R240" s="849"/>
      <c r="S240" s="849"/>
      <c r="T240" s="862">
        <f>IF(COUNTIF(U240,"&lt;&gt;")=0,"",MAX(T231:T239)+1)</f>
        <v>9</v>
      </c>
      <c r="U240" s="847" t="s">
        <v>2412</v>
      </c>
      <c r="V240" s="807"/>
      <c r="W240" s="807"/>
      <c r="X240" s="807"/>
      <c r="Y240" s="807"/>
      <c r="Z240" s="807"/>
      <c r="AA240" s="807"/>
      <c r="AB240" s="807"/>
      <c r="AC240" s="862" t="str">
        <f>IF(COUNTIF(AD240:AH240,"&lt;&gt;")=0,"",MAX(AC231:AC239)+1)</f>
        <v/>
      </c>
      <c r="AD240" s="856"/>
      <c r="AE240" s="856"/>
      <c r="AF240" s="856"/>
      <c r="AG240" s="856"/>
      <c r="AH240" s="856"/>
      <c r="AI240" s="856"/>
      <c r="AJ240" s="856"/>
      <c r="AK240" s="856"/>
      <c r="AL240" s="856"/>
      <c r="AM240" s="856"/>
      <c r="AN240" s="857"/>
      <c r="AO240" s="4909"/>
      <c r="AP240" s="715"/>
      <c r="AQ240"/>
      <c r="AR240"/>
      <c r="AS240"/>
      <c r="AT240" s="715"/>
      <c r="AU240" s="870" t="str">
        <f t="shared" si="34"/>
        <v>A</v>
      </c>
      <c r="BD240"/>
      <c r="BE240"/>
      <c r="BF240"/>
      <c r="BG240"/>
      <c r="BH240"/>
      <c r="BI240"/>
      <c r="BJ240"/>
      <c r="BL240" s="6">
        <v>1</v>
      </c>
      <c r="BM240" s="73"/>
      <c r="BN240" s="73"/>
    </row>
    <row r="241" spans="1:66" s="2" customFormat="1" ht="18.75" customHeight="1">
      <c r="A241" s="3562" t="s">
        <v>1</v>
      </c>
      <c r="B241" s="3573" t="str">
        <f t="shared" si="37"/>
        <v>A</v>
      </c>
      <c r="C241" s="721"/>
      <c r="D241" s="17"/>
      <c r="E241" s="17"/>
      <c r="F241" s="17"/>
      <c r="G241" s="17"/>
      <c r="H241" s="17"/>
      <c r="I241" s="17"/>
      <c r="J241" s="17"/>
      <c r="K241" s="17"/>
      <c r="L241" s="17"/>
      <c r="M241" s="17"/>
      <c r="N241" s="17"/>
      <c r="O241" s="39"/>
      <c r="P241" s="928" t="str">
        <f t="shared" si="38"/>
        <v>A</v>
      </c>
      <c r="Q241" s="849"/>
      <c r="R241" s="849"/>
      <c r="S241" s="849"/>
      <c r="T241" s="862">
        <f>IF(COUNTIF(U241,"&lt;&gt;")=0,"",MAX(T231:T240)+1)</f>
        <v>10</v>
      </c>
      <c r="U241" s="847" t="s">
        <v>1459</v>
      </c>
      <c r="V241" s="807"/>
      <c r="W241" s="807"/>
      <c r="X241" s="807"/>
      <c r="Y241" s="807"/>
      <c r="Z241" s="807"/>
      <c r="AA241" s="807"/>
      <c r="AB241" s="807"/>
      <c r="AC241" s="862" t="str">
        <f>IF(COUNTIF(AD241:AH241,"&lt;&gt;")=0,"",MAX(AC231:AC240)+1)</f>
        <v/>
      </c>
      <c r="AD241" s="856"/>
      <c r="AE241" s="856"/>
      <c r="AF241" s="856"/>
      <c r="AG241" s="856"/>
      <c r="AH241" s="856"/>
      <c r="AI241" s="856"/>
      <c r="AJ241" s="856"/>
      <c r="AK241" s="856"/>
      <c r="AL241" s="856"/>
      <c r="AM241" s="856"/>
      <c r="AN241" s="857"/>
      <c r="AO241" s="4909"/>
      <c r="AP241" s="715"/>
      <c r="AQ241"/>
      <c r="AR241"/>
      <c r="AS241"/>
      <c r="AT241" s="715"/>
      <c r="AU241" s="870" t="str">
        <f t="shared" si="34"/>
        <v>A</v>
      </c>
      <c r="BD241"/>
      <c r="BE241"/>
      <c r="BF241"/>
      <c r="BG241"/>
      <c r="BH241"/>
      <c r="BI241"/>
      <c r="BJ241"/>
      <c r="BL241" s="6">
        <v>1</v>
      </c>
      <c r="BM241" s="73"/>
      <c r="BN241" s="73"/>
    </row>
    <row r="242" spans="1:66" s="2" customFormat="1" ht="18.75" customHeight="1" thickBot="1">
      <c r="A242" s="3562" t="s">
        <v>1</v>
      </c>
      <c r="B242" s="3573" t="str">
        <f t="shared" si="37"/>
        <v>A</v>
      </c>
      <c r="C242" s="721"/>
      <c r="D242" s="17"/>
      <c r="E242" s="17"/>
      <c r="F242" s="17"/>
      <c r="G242" s="17"/>
      <c r="H242" s="17"/>
      <c r="I242" s="17"/>
      <c r="J242" s="17"/>
      <c r="K242" s="17"/>
      <c r="L242" s="17"/>
      <c r="M242" s="17"/>
      <c r="N242" s="17"/>
      <c r="O242" s="39"/>
      <c r="P242" s="928" t="s">
        <v>6</v>
      </c>
      <c r="Q242" s="897"/>
      <c r="R242" s="897"/>
      <c r="S242" s="897"/>
      <c r="T242" s="862">
        <f>IF(COUNTIF(U242,"&lt;&gt;")=0,"",MAX(T231:T241)+1)</f>
        <v>11</v>
      </c>
      <c r="U242" s="847" t="s">
        <v>2413</v>
      </c>
      <c r="V242" s="858"/>
      <c r="W242" s="859"/>
      <c r="X242" s="860"/>
      <c r="Y242" s="860"/>
      <c r="Z242" s="860"/>
      <c r="AA242" s="860"/>
      <c r="AB242" s="860"/>
      <c r="AC242" s="862" t="str">
        <f>IF(COUNTIF(AD242:AH242,"&lt;&gt;")=0,"",MAX(AC231:AC241)+1)</f>
        <v/>
      </c>
      <c r="AD242" s="860"/>
      <c r="AE242" s="860"/>
      <c r="AF242" s="860"/>
      <c r="AG242" s="860"/>
      <c r="AH242" s="860"/>
      <c r="AI242" s="860"/>
      <c r="AJ242" s="860"/>
      <c r="AK242" s="860"/>
      <c r="AL242" s="860"/>
      <c r="AM242" s="860"/>
      <c r="AN242" s="861"/>
      <c r="AO242" s="4909"/>
      <c r="AP242" s="715"/>
      <c r="AQ242"/>
      <c r="AR242"/>
      <c r="AS242"/>
      <c r="AT242" s="715"/>
      <c r="AU242" s="870" t="str">
        <f t="shared" si="34"/>
        <v>A</v>
      </c>
      <c r="BD242"/>
      <c r="BE242"/>
      <c r="BF242"/>
      <c r="BG242"/>
      <c r="BH242"/>
      <c r="BI242"/>
      <c r="BJ242"/>
      <c r="BL242" s="6">
        <v>1</v>
      </c>
      <c r="BM242" s="73"/>
      <c r="BN242" s="73"/>
    </row>
    <row r="243" spans="1:66" s="2" customFormat="1" ht="18.75" customHeight="1">
      <c r="A243" s="3562" t="s">
        <v>1</v>
      </c>
      <c r="B243" s="3573" t="str">
        <f t="shared" si="37"/>
        <v>A</v>
      </c>
      <c r="C243" s="721"/>
      <c r="D243" s="17"/>
      <c r="E243" s="17"/>
      <c r="F243" s="17"/>
      <c r="G243" s="17"/>
      <c r="H243" s="17"/>
      <c r="I243" s="17"/>
      <c r="J243" s="17"/>
      <c r="K243" s="17"/>
      <c r="L243" s="17"/>
      <c r="M243" s="17"/>
      <c r="N243" s="17"/>
      <c r="O243" s="39"/>
      <c r="P243" s="927" t="s">
        <v>6</v>
      </c>
      <c r="Q243" s="800"/>
      <c r="R243" s="800"/>
      <c r="S243" s="800"/>
      <c r="T243" s="4902" t="s">
        <v>1022</v>
      </c>
      <c r="U243" s="4904" t="s">
        <v>2391</v>
      </c>
      <c r="V243" s="4904"/>
      <c r="W243" s="4904"/>
      <c r="X243" s="4904"/>
      <c r="Y243" s="4904"/>
      <c r="Z243" s="4904"/>
      <c r="AA243" s="4904"/>
      <c r="AB243" s="4904"/>
      <c r="AC243" s="4904"/>
      <c r="AD243" s="4904"/>
      <c r="AE243" s="4904"/>
      <c r="AF243" s="4904"/>
      <c r="AG243" s="4904"/>
      <c r="AH243" s="4904"/>
      <c r="AI243" s="4904"/>
      <c r="AJ243" s="4904"/>
      <c r="AK243" s="4904"/>
      <c r="AL243" s="4904"/>
      <c r="AM243" s="4904"/>
      <c r="AN243" s="4905"/>
      <c r="AO243" s="4909"/>
      <c r="AP243" s="715"/>
      <c r="AQ243"/>
      <c r="AR243"/>
      <c r="AS243"/>
      <c r="AT243" s="715"/>
      <c r="AU243" s="870" t="str">
        <f t="shared" si="34"/>
        <v>A</v>
      </c>
      <c r="BD243"/>
      <c r="BE243"/>
      <c r="BF243"/>
      <c r="BG243"/>
      <c r="BH243"/>
      <c r="BI243"/>
      <c r="BJ243"/>
      <c r="BL243" s="6">
        <v>1</v>
      </c>
      <c r="BM243" s="73"/>
      <c r="BN243" s="73"/>
    </row>
    <row r="244" spans="1:66" s="2" customFormat="1" ht="18.75" customHeight="1">
      <c r="A244" s="3562" t="s">
        <v>1</v>
      </c>
      <c r="B244" s="3573" t="str">
        <f t="shared" si="37"/>
        <v>A</v>
      </c>
      <c r="C244" s="721"/>
      <c r="D244" s="17"/>
      <c r="E244" s="17"/>
      <c r="F244" s="17"/>
      <c r="G244" s="17"/>
      <c r="H244" s="17"/>
      <c r="I244" s="17"/>
      <c r="J244" s="17"/>
      <c r="K244" s="17"/>
      <c r="L244" s="17"/>
      <c r="M244" s="17"/>
      <c r="N244" s="17"/>
      <c r="O244" s="39"/>
      <c r="P244" s="927" t="s">
        <v>6</v>
      </c>
      <c r="Q244" s="800"/>
      <c r="R244" s="800"/>
      <c r="S244" s="800"/>
      <c r="T244" s="4903"/>
      <c r="U244" s="4906"/>
      <c r="V244" s="4906"/>
      <c r="W244" s="4906"/>
      <c r="X244" s="4906"/>
      <c r="Y244" s="4906"/>
      <c r="Z244" s="4906"/>
      <c r="AA244" s="4906"/>
      <c r="AB244" s="4906"/>
      <c r="AC244" s="4906"/>
      <c r="AD244" s="4906"/>
      <c r="AE244" s="4906"/>
      <c r="AF244" s="4906"/>
      <c r="AG244" s="4906"/>
      <c r="AH244" s="4906"/>
      <c r="AI244" s="4906"/>
      <c r="AJ244" s="4906"/>
      <c r="AK244" s="4906"/>
      <c r="AL244" s="4906"/>
      <c r="AM244" s="4906"/>
      <c r="AN244" s="4907"/>
      <c r="AO244" s="4910"/>
      <c r="AP244" s="715"/>
      <c r="AQ244"/>
      <c r="AR244"/>
      <c r="AS244"/>
      <c r="AT244" s="715"/>
      <c r="AU244" s="870" t="str">
        <f t="shared" si="34"/>
        <v>A</v>
      </c>
      <c r="BD244"/>
      <c r="BE244"/>
      <c r="BF244"/>
      <c r="BG244"/>
      <c r="BH244"/>
      <c r="BI244"/>
      <c r="BJ244"/>
      <c r="BL244" s="6">
        <v>1</v>
      </c>
      <c r="BM244" s="73"/>
      <c r="BN244" s="73"/>
    </row>
    <row r="245" spans="1:66" s="2" customFormat="1" ht="18.75" customHeight="1">
      <c r="A245" s="3562" t="s">
        <v>1</v>
      </c>
      <c r="B245" s="3573" t="str">
        <f t="shared" si="37"/>
        <v>A</v>
      </c>
      <c r="C245" s="721"/>
      <c r="D245" s="17"/>
      <c r="E245" s="17"/>
      <c r="F245" s="17"/>
      <c r="G245" s="17"/>
      <c r="H245" s="17"/>
      <c r="I245" s="17"/>
      <c r="J245" s="17"/>
      <c r="K245" s="17"/>
      <c r="L245" s="17"/>
      <c r="M245" s="17"/>
      <c r="N245" s="17"/>
      <c r="O245" s="39"/>
      <c r="P245" s="928" t="s">
        <v>6</v>
      </c>
      <c r="Q245" s="897"/>
      <c r="R245" s="897"/>
      <c r="S245" s="897"/>
      <c r="T245" s="850">
        <v>0</v>
      </c>
      <c r="U245" s="894" t="s">
        <v>2410</v>
      </c>
      <c r="V245" s="910" t="s">
        <v>2430</v>
      </c>
      <c r="W245" s="895"/>
      <c r="X245" s="895"/>
      <c r="Y245" s="895"/>
      <c r="Z245" s="895"/>
      <c r="AA245" s="895"/>
      <c r="AB245" s="895"/>
      <c r="AC245" s="863">
        <v>0</v>
      </c>
      <c r="AD245" s="894" t="s">
        <v>2418</v>
      </c>
      <c r="AE245" s="896"/>
      <c r="AF245" s="854"/>
      <c r="AG245" s="854"/>
      <c r="AH245" s="854"/>
      <c r="AI245" s="910" t="s">
        <v>2430</v>
      </c>
      <c r="AJ245" s="854"/>
      <c r="AK245" s="854"/>
      <c r="AL245" s="854"/>
      <c r="AM245" s="854"/>
      <c r="AN245" s="854"/>
      <c r="AO245" s="4891" t="str">
        <f>AO69</f>
        <v>NOM DE VOTRE RECETTE</v>
      </c>
      <c r="AP245" s="715"/>
      <c r="AQ245"/>
      <c r="AR245"/>
      <c r="AS245"/>
      <c r="AT245" s="715"/>
      <c r="AU245" s="870" t="str">
        <f t="shared" si="34"/>
        <v>A</v>
      </c>
      <c r="BD245"/>
      <c r="BE245"/>
      <c r="BF245"/>
      <c r="BG245"/>
      <c r="BH245"/>
      <c r="BI245"/>
      <c r="BJ245"/>
      <c r="BL245" s="6">
        <v>1</v>
      </c>
      <c r="BM245" s="73"/>
      <c r="BN245" s="73"/>
    </row>
    <row r="246" spans="1:66" s="2" customFormat="1" ht="18.75" customHeight="1">
      <c r="A246" s="3562" t="s">
        <v>1</v>
      </c>
      <c r="B246" s="3573" t="str">
        <f t="shared" si="37"/>
        <v>►</v>
      </c>
      <c r="C246" s="721"/>
      <c r="D246" s="17"/>
      <c r="E246" s="17"/>
      <c r="F246" s="17"/>
      <c r="G246" s="17"/>
      <c r="H246" s="17"/>
      <c r="I246" s="17"/>
      <c r="J246" s="17"/>
      <c r="K246" s="17"/>
      <c r="L246" s="17"/>
      <c r="M246" s="17"/>
      <c r="N246" s="17"/>
      <c r="O246" s="39"/>
      <c r="P246" s="928" t="str">
        <f t="shared" ref="P246:P254" si="39">IF(U246&lt;&gt;"","A",IF(W246&lt;&gt;"","A",IF(X246&lt;&gt;"","A",IF(AD246&lt;&gt;"","A",IF(AE246&lt;&gt;"","A",IF(AF246&lt;&gt;"","A",IF(AJ246&lt;&gt;"","A","►")))))))</f>
        <v>►</v>
      </c>
      <c r="Q246" s="897"/>
      <c r="R246" s="897"/>
      <c r="S246" s="897"/>
      <c r="T246" s="862" t="str">
        <f>IF(COUNTIF(U246,"&lt;&gt;")=0,"",MAX(T245:T245)+1)</f>
        <v/>
      </c>
      <c r="U246" s="856"/>
      <c r="V246" s="856"/>
      <c r="W246" s="856"/>
      <c r="X246" s="856"/>
      <c r="Y246" s="856"/>
      <c r="Z246" s="856"/>
      <c r="AA246" s="856"/>
      <c r="AB246" s="856"/>
      <c r="AC246" s="862" t="str">
        <f>IF(COUNTIF(AD246:AH246,"&lt;&gt;")=0,"",MAX(AC245:AC245)+1)</f>
        <v/>
      </c>
      <c r="AD246" s="856"/>
      <c r="AE246" s="856"/>
      <c r="AF246" s="856"/>
      <c r="AG246" s="856"/>
      <c r="AH246" s="856"/>
      <c r="AI246" s="856"/>
      <c r="AJ246" s="856"/>
      <c r="AK246" s="856"/>
      <c r="AL246" s="856"/>
      <c r="AM246" s="856"/>
      <c r="AN246" s="856"/>
      <c r="AO246" s="4892"/>
      <c r="AP246" s="715"/>
      <c r="AQ246"/>
      <c r="AR246"/>
      <c r="AS246"/>
      <c r="AT246" s="715"/>
      <c r="AU246" s="870" t="str">
        <f t="shared" si="34"/>
        <v>►</v>
      </c>
      <c r="BD246"/>
      <c r="BE246"/>
      <c r="BF246"/>
      <c r="BG246"/>
      <c r="BH246"/>
      <c r="BI246"/>
      <c r="BJ246"/>
      <c r="BL246" s="6">
        <v>1</v>
      </c>
      <c r="BM246" s="73"/>
      <c r="BN246" s="73"/>
    </row>
    <row r="247" spans="1:66" s="2" customFormat="1" ht="18.75" customHeight="1">
      <c r="A247" s="3562" t="s">
        <v>1</v>
      </c>
      <c r="B247" s="3573" t="str">
        <f t="shared" si="37"/>
        <v>A</v>
      </c>
      <c r="C247" s="721"/>
      <c r="D247" s="17"/>
      <c r="E247" s="17"/>
      <c r="F247" s="17"/>
      <c r="G247" s="17"/>
      <c r="H247" s="17"/>
      <c r="I247" s="17"/>
      <c r="J247" s="17"/>
      <c r="K247" s="17"/>
      <c r="L247" s="17"/>
      <c r="M247" s="17"/>
      <c r="N247" s="17"/>
      <c r="O247" s="39"/>
      <c r="P247" s="928" t="str">
        <f t="shared" si="39"/>
        <v>A</v>
      </c>
      <c r="Q247" s="897"/>
      <c r="R247" s="897"/>
      <c r="S247" s="897"/>
      <c r="T247" s="862">
        <f>IF(COUNTIF(U247,"&lt;&gt;")=0,"",MAX(T245:T246)+1)</f>
        <v>1</v>
      </c>
      <c r="U247" s="856" t="s">
        <v>2421</v>
      </c>
      <c r="V247" s="856"/>
      <c r="W247" s="856"/>
      <c r="X247" s="856"/>
      <c r="Y247" s="856"/>
      <c r="Z247" s="856"/>
      <c r="AA247" s="856"/>
      <c r="AB247" s="856"/>
      <c r="AC247" s="862">
        <f>IF(COUNTIF(AD247:AH247,"&lt;&gt;")=0,"",MAX(AC245:AC246)+1)</f>
        <v>1</v>
      </c>
      <c r="AD247" s="856"/>
      <c r="AE247" s="856"/>
      <c r="AF247" s="856"/>
      <c r="AG247" s="856"/>
      <c r="AH247" s="856" t="s">
        <v>2440</v>
      </c>
      <c r="AI247" s="856"/>
      <c r="AJ247" s="856"/>
      <c r="AK247" s="856"/>
      <c r="AL247" s="856"/>
      <c r="AM247" s="856"/>
      <c r="AN247" s="856"/>
      <c r="AO247" s="4892"/>
      <c r="AP247" s="715"/>
      <c r="AQ247"/>
      <c r="AR247"/>
      <c r="AS247"/>
      <c r="AT247" s="715"/>
      <c r="AU247" s="870" t="str">
        <f t="shared" si="34"/>
        <v>A</v>
      </c>
      <c r="BD247"/>
      <c r="BE247"/>
      <c r="BF247"/>
      <c r="BG247"/>
      <c r="BH247"/>
      <c r="BI247"/>
      <c r="BJ247"/>
      <c r="BL247" s="6">
        <v>1</v>
      </c>
      <c r="BM247" s="73"/>
      <c r="BN247" s="73"/>
    </row>
    <row r="248" spans="1:66" s="2" customFormat="1" ht="18.75" customHeight="1">
      <c r="A248" s="3562" t="s">
        <v>1</v>
      </c>
      <c r="B248" s="3573" t="str">
        <f t="shared" si="37"/>
        <v>►</v>
      </c>
      <c r="C248" s="721"/>
      <c r="D248" s="17"/>
      <c r="E248" s="17"/>
      <c r="F248" s="17"/>
      <c r="G248" s="17"/>
      <c r="H248" s="17"/>
      <c r="I248" s="17"/>
      <c r="J248" s="17"/>
      <c r="K248" s="17"/>
      <c r="L248" s="17"/>
      <c r="M248" s="17"/>
      <c r="N248" s="17"/>
      <c r="O248" s="39"/>
      <c r="P248" s="928" t="str">
        <f t="shared" si="39"/>
        <v>►</v>
      </c>
      <c r="Q248" s="897"/>
      <c r="R248" s="897"/>
      <c r="S248" s="897"/>
      <c r="T248" s="862" t="str">
        <f>IF(COUNTIF(U248,"&lt;&gt;")=0,"",MAX(T245:T247)+1)</f>
        <v/>
      </c>
      <c r="U248" s="856"/>
      <c r="V248" s="856" t="s">
        <v>425</v>
      </c>
      <c r="W248" s="856"/>
      <c r="X248" s="856"/>
      <c r="Y248" s="856"/>
      <c r="Z248" s="856"/>
      <c r="AA248" s="856"/>
      <c r="AB248" s="856"/>
      <c r="AC248" s="862" t="str">
        <f>IF(COUNTIF(AD248:AH248,"&lt;&gt;")=0,"",MAX(AC245:AC247)+1)</f>
        <v/>
      </c>
      <c r="AD248" s="856"/>
      <c r="AE248" s="856"/>
      <c r="AF248" s="856"/>
      <c r="AG248" s="856"/>
      <c r="AH248" s="856"/>
      <c r="AI248" s="856"/>
      <c r="AJ248" s="856"/>
      <c r="AK248" s="856"/>
      <c r="AL248" s="856"/>
      <c r="AM248" s="856"/>
      <c r="AN248" s="856"/>
      <c r="AO248" s="4892"/>
      <c r="AP248" s="715"/>
      <c r="AQ248"/>
      <c r="AR248"/>
      <c r="AS248"/>
      <c r="AT248" s="715"/>
      <c r="AU248" s="870" t="str">
        <f t="shared" si="34"/>
        <v>►</v>
      </c>
      <c r="BD248"/>
      <c r="BE248"/>
      <c r="BF248"/>
      <c r="BG248"/>
      <c r="BH248"/>
      <c r="BI248"/>
      <c r="BJ248"/>
      <c r="BL248" s="6">
        <v>1</v>
      </c>
      <c r="BM248" s="73"/>
      <c r="BN248" s="73"/>
    </row>
    <row r="249" spans="1:66" s="2" customFormat="1" ht="18.75" customHeight="1">
      <c r="A249" s="3562" t="s">
        <v>1</v>
      </c>
      <c r="B249" s="3573" t="str">
        <f t="shared" si="37"/>
        <v>►</v>
      </c>
      <c r="C249" s="721"/>
      <c r="D249" s="17"/>
      <c r="E249" s="17"/>
      <c r="F249" s="17"/>
      <c r="G249" s="17"/>
      <c r="H249" s="17"/>
      <c r="I249" s="17"/>
      <c r="J249" s="17"/>
      <c r="K249" s="17"/>
      <c r="L249" s="17"/>
      <c r="M249" s="17"/>
      <c r="N249" s="17"/>
      <c r="O249" s="39"/>
      <c r="P249" s="928" t="str">
        <f t="shared" si="39"/>
        <v>►</v>
      </c>
      <c r="Q249" s="897"/>
      <c r="R249" s="897"/>
      <c r="S249" s="897"/>
      <c r="T249" s="862" t="str">
        <f>IF(COUNTIF(U249,"&lt;&gt;")=0,"",MAX(T245:T248)+1)</f>
        <v/>
      </c>
      <c r="U249" s="856"/>
      <c r="V249" s="856"/>
      <c r="W249" s="856"/>
      <c r="X249" s="856"/>
      <c r="Y249" s="856"/>
      <c r="Z249" s="856"/>
      <c r="AA249" s="856"/>
      <c r="AB249" s="856"/>
      <c r="AC249" s="862">
        <f>IF(COUNTIF(AD249:AH249,"&lt;&gt;")=0,"",MAX(AC245:AC248)+1)</f>
        <v>2</v>
      </c>
      <c r="AD249" s="856"/>
      <c r="AE249" s="856"/>
      <c r="AF249" s="856"/>
      <c r="AG249" s="856"/>
      <c r="AH249" s="856" t="s">
        <v>2419</v>
      </c>
      <c r="AI249" s="856"/>
      <c r="AJ249" s="856"/>
      <c r="AK249" s="856"/>
      <c r="AL249" s="856"/>
      <c r="AM249" s="856"/>
      <c r="AN249" s="856"/>
      <c r="AO249" s="4892"/>
      <c r="AP249" s="715"/>
      <c r="AQ249"/>
      <c r="AR249"/>
      <c r="AS249"/>
      <c r="AT249" s="715"/>
      <c r="AU249" s="870" t="str">
        <f t="shared" si="34"/>
        <v>►</v>
      </c>
      <c r="BD249"/>
      <c r="BE249"/>
      <c r="BF249"/>
      <c r="BG249"/>
      <c r="BH249"/>
      <c r="BI249"/>
      <c r="BJ249"/>
      <c r="BL249" s="6">
        <v>1</v>
      </c>
      <c r="BM249" s="73"/>
      <c r="BN249" s="73"/>
    </row>
    <row r="250" spans="1:66" s="2" customFormat="1" ht="18.75" customHeight="1">
      <c r="A250" s="3562" t="s">
        <v>1</v>
      </c>
      <c r="B250" s="3573" t="str">
        <f t="shared" si="37"/>
        <v>►</v>
      </c>
      <c r="C250" s="721"/>
      <c r="D250" s="17"/>
      <c r="E250" s="17"/>
      <c r="F250" s="17"/>
      <c r="G250" s="17"/>
      <c r="H250" s="17"/>
      <c r="I250" s="17"/>
      <c r="J250" s="17"/>
      <c r="K250" s="17"/>
      <c r="L250" s="17"/>
      <c r="M250" s="17"/>
      <c r="N250" s="17"/>
      <c r="O250" s="39"/>
      <c r="P250" s="928" t="str">
        <f t="shared" si="39"/>
        <v>►</v>
      </c>
      <c r="Q250" s="897"/>
      <c r="R250" s="897"/>
      <c r="S250" s="897"/>
      <c r="T250" s="862" t="str">
        <f>IF(COUNTIF(U250,"&lt;&gt;")=0,"",MAX(T245:T249)+1)</f>
        <v/>
      </c>
      <c r="U250" s="856"/>
      <c r="V250" s="856"/>
      <c r="W250" s="856"/>
      <c r="X250" s="856"/>
      <c r="Y250" s="856"/>
      <c r="Z250" s="856"/>
      <c r="AA250" s="856"/>
      <c r="AB250" s="856"/>
      <c r="AC250" s="862" t="str">
        <f>IF(COUNTIF(AD250:AH250,"&lt;&gt;")=0,"",MAX(AC245:AC249)+1)</f>
        <v/>
      </c>
      <c r="AD250" s="856"/>
      <c r="AE250" s="856"/>
      <c r="AF250" s="856"/>
      <c r="AG250" s="856"/>
      <c r="AH250" s="856"/>
      <c r="AI250" s="856" t="s">
        <v>2423</v>
      </c>
      <c r="AJ250" s="856"/>
      <c r="AK250" s="856"/>
      <c r="AL250" s="856"/>
      <c r="AM250" s="856"/>
      <c r="AN250" s="856"/>
      <c r="AO250" s="4892"/>
      <c r="AP250" s="715"/>
      <c r="AQ250"/>
      <c r="AR250"/>
      <c r="AS250"/>
      <c r="AT250" s="715"/>
      <c r="AU250" s="870" t="str">
        <f t="shared" si="34"/>
        <v>►</v>
      </c>
      <c r="BD250"/>
      <c r="BE250"/>
      <c r="BF250"/>
      <c r="BG250"/>
      <c r="BH250"/>
      <c r="BI250"/>
      <c r="BJ250"/>
      <c r="BL250" s="6">
        <v>1</v>
      </c>
      <c r="BM250" s="73"/>
      <c r="BN250" s="73"/>
    </row>
    <row r="251" spans="1:66" s="2" customFormat="1" ht="18.75" customHeight="1">
      <c r="A251" s="3562" t="s">
        <v>1</v>
      </c>
      <c r="B251" s="3573" t="str">
        <f t="shared" si="37"/>
        <v>A</v>
      </c>
      <c r="C251" s="721"/>
      <c r="D251" s="17"/>
      <c r="E251" s="17"/>
      <c r="F251" s="17"/>
      <c r="G251" s="17"/>
      <c r="H251" s="17"/>
      <c r="I251" s="17"/>
      <c r="J251" s="17"/>
      <c r="K251" s="17"/>
      <c r="L251" s="17"/>
      <c r="M251" s="17"/>
      <c r="N251" s="17"/>
      <c r="O251" s="39"/>
      <c r="P251" s="928" t="str">
        <f t="shared" si="39"/>
        <v>A</v>
      </c>
      <c r="Q251" s="897"/>
      <c r="R251" s="897"/>
      <c r="S251" s="897"/>
      <c r="T251" s="862" t="str">
        <f>IF(COUNTIF(U251,"&lt;&gt;")=0,"",MAX(T245:T250)+1)</f>
        <v/>
      </c>
      <c r="U251" s="856"/>
      <c r="V251" s="856"/>
      <c r="W251" s="856"/>
      <c r="X251" s="856"/>
      <c r="Y251" s="856"/>
      <c r="Z251" s="856"/>
      <c r="AA251" s="856"/>
      <c r="AB251" s="856"/>
      <c r="AC251" s="862">
        <f>IF(COUNTIF(AD251:AH251,"&lt;&gt;")=0,"",MAX(AC245:AC250)+1)</f>
        <v>3</v>
      </c>
      <c r="AD251" s="856"/>
      <c r="AE251" s="856" t="s">
        <v>2419</v>
      </c>
      <c r="AF251" s="856"/>
      <c r="AG251" s="856"/>
      <c r="AH251" s="856"/>
      <c r="AI251" s="856"/>
      <c r="AJ251" s="856"/>
      <c r="AK251" s="856"/>
      <c r="AL251" s="856"/>
      <c r="AM251" s="856"/>
      <c r="AN251" s="856"/>
      <c r="AO251" s="4892"/>
      <c r="AP251" s="715"/>
      <c r="AQ251"/>
      <c r="AR251"/>
      <c r="AS251"/>
      <c r="AT251" s="715"/>
      <c r="AU251" s="870" t="str">
        <f t="shared" si="34"/>
        <v>A</v>
      </c>
      <c r="BD251"/>
      <c r="BE251"/>
      <c r="BF251"/>
      <c r="BG251"/>
      <c r="BH251"/>
      <c r="BI251"/>
      <c r="BJ251"/>
      <c r="BL251" s="6">
        <v>1</v>
      </c>
      <c r="BM251" s="73"/>
      <c r="BN251" s="73"/>
    </row>
    <row r="252" spans="1:66" s="2" customFormat="1" ht="18.75" customHeight="1">
      <c r="A252" s="3562" t="s">
        <v>1</v>
      </c>
      <c r="B252" s="3573" t="str">
        <f t="shared" si="37"/>
        <v>►</v>
      </c>
      <c r="C252" s="721"/>
      <c r="D252" s="17"/>
      <c r="E252" s="17"/>
      <c r="F252" s="17"/>
      <c r="G252" s="17"/>
      <c r="H252" s="17"/>
      <c r="I252" s="17"/>
      <c r="J252" s="17"/>
      <c r="K252" s="17"/>
      <c r="L252" s="17"/>
      <c r="M252" s="17"/>
      <c r="N252" s="17"/>
      <c r="O252" s="39"/>
      <c r="P252" s="928" t="str">
        <f t="shared" si="39"/>
        <v>►</v>
      </c>
      <c r="Q252" s="897"/>
      <c r="R252" s="897"/>
      <c r="S252" s="897"/>
      <c r="T252" s="862" t="str">
        <f>IF(COUNTIF(U252,"&lt;&gt;")=0,"",MAX(T245:T251)+1)</f>
        <v/>
      </c>
      <c r="U252" s="856"/>
      <c r="V252" s="856"/>
      <c r="W252" s="856"/>
      <c r="X252" s="856"/>
      <c r="Y252" s="856"/>
      <c r="Z252" s="856"/>
      <c r="AA252" s="856"/>
      <c r="AB252" s="856"/>
      <c r="AC252" s="862" t="str">
        <f>IF(COUNTIF(AD252:AH252,"&lt;&gt;")=0,"",MAX(AC245:AC251)+1)</f>
        <v/>
      </c>
      <c r="AD252" s="856"/>
      <c r="AE252" s="856"/>
      <c r="AF252" s="856"/>
      <c r="AG252" s="856"/>
      <c r="AH252" s="856"/>
      <c r="AI252" s="856"/>
      <c r="AJ252" s="856"/>
      <c r="AK252" s="856"/>
      <c r="AL252" s="856"/>
      <c r="AM252" s="856"/>
      <c r="AN252" s="856"/>
      <c r="AO252" s="4892"/>
      <c r="AP252" s="715"/>
      <c r="AQ252"/>
      <c r="AR252"/>
      <c r="AS252"/>
      <c r="AT252" s="715"/>
      <c r="AU252" s="870" t="str">
        <f t="shared" si="34"/>
        <v>►</v>
      </c>
      <c r="BD252"/>
      <c r="BE252"/>
      <c r="BF252"/>
      <c r="BG252"/>
      <c r="BH252"/>
      <c r="BI252"/>
      <c r="BJ252"/>
      <c r="BL252" s="6">
        <v>1</v>
      </c>
      <c r="BM252" s="73"/>
      <c r="BN252" s="73"/>
    </row>
    <row r="253" spans="1:66" s="2" customFormat="1" ht="18.75" customHeight="1">
      <c r="A253" s="3562" t="s">
        <v>1</v>
      </c>
      <c r="B253" s="3573" t="str">
        <f t="shared" si="37"/>
        <v>►</v>
      </c>
      <c r="C253" s="721"/>
      <c r="D253" s="17"/>
      <c r="E253" s="17"/>
      <c r="F253" s="17"/>
      <c r="G253" s="17"/>
      <c r="H253" s="17"/>
      <c r="I253" s="17"/>
      <c r="J253" s="17"/>
      <c r="K253" s="17"/>
      <c r="L253" s="17"/>
      <c r="M253" s="17"/>
      <c r="N253" s="17"/>
      <c r="O253" s="39"/>
      <c r="P253" s="928" t="str">
        <f t="shared" si="39"/>
        <v>►</v>
      </c>
      <c r="Q253" s="897"/>
      <c r="R253" s="897"/>
      <c r="S253" s="897"/>
      <c r="T253" s="862" t="str">
        <f>IF(COUNTIF(U253,"&lt;&gt;")=0,"",MAX(T245:T252)+1)</f>
        <v/>
      </c>
      <c r="U253" s="856"/>
      <c r="V253" s="856"/>
      <c r="W253" s="856"/>
      <c r="X253" s="856"/>
      <c r="Y253" s="856"/>
      <c r="Z253" s="856"/>
      <c r="AA253" s="856"/>
      <c r="AB253" s="856"/>
      <c r="AC253" s="862" t="str">
        <f>IF(COUNTIF(AD253:AH253,"&lt;&gt;")=0,"",MAX(AC245:AC252)+1)</f>
        <v/>
      </c>
      <c r="AD253" s="856"/>
      <c r="AE253" s="856"/>
      <c r="AF253" s="856"/>
      <c r="AG253" s="856"/>
      <c r="AH253" s="856"/>
      <c r="AI253" s="856"/>
      <c r="AJ253" s="856"/>
      <c r="AK253" s="856"/>
      <c r="AL253" s="856"/>
      <c r="AM253" s="856"/>
      <c r="AN253" s="856"/>
      <c r="AO253" s="4892"/>
      <c r="AP253" s="715"/>
      <c r="AQ253"/>
      <c r="AR253"/>
      <c r="AS253"/>
      <c r="AT253" s="715"/>
      <c r="AU253" s="870" t="str">
        <f t="shared" si="34"/>
        <v>►</v>
      </c>
      <c r="BD253"/>
      <c r="BE253"/>
      <c r="BF253"/>
      <c r="BG253"/>
      <c r="BH253"/>
      <c r="BI253"/>
      <c r="BJ253"/>
      <c r="BL253" s="6">
        <v>1</v>
      </c>
      <c r="BM253" s="73"/>
      <c r="BN253" s="73"/>
    </row>
    <row r="254" spans="1:66" s="2" customFormat="1" ht="18.75" customHeight="1">
      <c r="A254" s="3562" t="s">
        <v>1</v>
      </c>
      <c r="B254" s="3573" t="str">
        <f t="shared" si="37"/>
        <v>►</v>
      </c>
      <c r="C254" s="721"/>
      <c r="D254" s="17"/>
      <c r="E254" s="17"/>
      <c r="F254" s="17"/>
      <c r="G254" s="17"/>
      <c r="H254" s="17"/>
      <c r="I254" s="17"/>
      <c r="J254" s="17"/>
      <c r="K254" s="17"/>
      <c r="L254" s="17"/>
      <c r="M254" s="17"/>
      <c r="N254" s="17"/>
      <c r="O254" s="39"/>
      <c r="P254" s="928" t="str">
        <f t="shared" si="39"/>
        <v>►</v>
      </c>
      <c r="Q254" s="897"/>
      <c r="R254" s="897"/>
      <c r="S254" s="897"/>
      <c r="T254" s="862" t="str">
        <f>IF(COUNTIF(U254,"&lt;&gt;")=0,"",MAX(T245:T253)+1)</f>
        <v/>
      </c>
      <c r="U254" s="856"/>
      <c r="V254" s="856"/>
      <c r="W254" s="856"/>
      <c r="X254" s="856"/>
      <c r="Y254" s="856"/>
      <c r="Z254" s="856"/>
      <c r="AA254" s="856"/>
      <c r="AB254" s="856"/>
      <c r="AC254" s="862" t="str">
        <f>IF(COUNTIF(AD254:AH254,"&lt;&gt;")=0,"",MAX(AC245:AC253)+1)</f>
        <v/>
      </c>
      <c r="AD254" s="856"/>
      <c r="AE254" s="856"/>
      <c r="AF254" s="856"/>
      <c r="AG254" s="856"/>
      <c r="AH254" s="856"/>
      <c r="AI254" s="856"/>
      <c r="AJ254" s="856"/>
      <c r="AK254" s="856"/>
      <c r="AL254" s="856"/>
      <c r="AM254" s="856"/>
      <c r="AN254" s="856"/>
      <c r="AO254" s="4892"/>
      <c r="AP254" s="715"/>
      <c r="AQ254"/>
      <c r="AR254"/>
      <c r="AS254"/>
      <c r="AT254" s="715"/>
      <c r="AU254" s="870" t="str">
        <f t="shared" si="34"/>
        <v>►</v>
      </c>
      <c r="BD254"/>
      <c r="BE254"/>
      <c r="BF254"/>
      <c r="BG254"/>
      <c r="BH254"/>
      <c r="BI254"/>
      <c r="BJ254"/>
      <c r="BL254" s="6">
        <v>1</v>
      </c>
      <c r="BM254" s="73"/>
      <c r="BN254" s="73"/>
    </row>
    <row r="255" spans="1:66" s="2" customFormat="1" ht="18.75" customHeight="1" thickBot="1">
      <c r="A255" s="3562" t="s">
        <v>1</v>
      </c>
      <c r="B255" s="3573" t="str">
        <f t="shared" si="37"/>
        <v>A</v>
      </c>
      <c r="C255" s="721"/>
      <c r="D255" s="17"/>
      <c r="E255" s="17"/>
      <c r="F255" s="17"/>
      <c r="G255" s="17"/>
      <c r="H255" s="17"/>
      <c r="I255" s="17"/>
      <c r="J255" s="17"/>
      <c r="K255" s="17"/>
      <c r="L255" s="17"/>
      <c r="M255" s="17"/>
      <c r="N255" s="17"/>
      <c r="O255" s="39"/>
      <c r="P255" s="928" t="s">
        <v>6</v>
      </c>
      <c r="Q255" s="897"/>
      <c r="R255" s="897"/>
      <c r="S255" s="897"/>
      <c r="T255" s="862" t="str">
        <f>IF(COUNTIF(U255,"&lt;&gt;")=0,"",MAX(T245:T254)+1)</f>
        <v/>
      </c>
      <c r="U255" s="898"/>
      <c r="V255" s="898"/>
      <c r="W255" s="899"/>
      <c r="X255" s="860"/>
      <c r="Y255" s="860"/>
      <c r="Z255" s="860"/>
      <c r="AA255" s="860"/>
      <c r="AB255" s="860"/>
      <c r="AC255" s="862" t="str">
        <f>IF(COUNTIF(AD255:AH255,"&lt;&gt;")=0,"",MAX(AC245:AC254)+1)</f>
        <v/>
      </c>
      <c r="AD255" s="860"/>
      <c r="AE255" s="860"/>
      <c r="AF255" s="860"/>
      <c r="AG255" s="860"/>
      <c r="AH255" s="860"/>
      <c r="AI255" s="860"/>
      <c r="AJ255" s="860"/>
      <c r="AK255" s="860"/>
      <c r="AL255" s="860"/>
      <c r="AM255" s="860"/>
      <c r="AN255" s="860"/>
      <c r="AO255" s="4892"/>
      <c r="AP255" s="715"/>
      <c r="AQ255"/>
      <c r="AR255"/>
      <c r="AS255"/>
      <c r="AT255" s="715"/>
      <c r="AU255" s="870" t="str">
        <f t="shared" si="34"/>
        <v>A</v>
      </c>
      <c r="BD255"/>
      <c r="BE255"/>
      <c r="BF255"/>
      <c r="BG255"/>
      <c r="BH255"/>
      <c r="BI255"/>
      <c r="BJ255"/>
      <c r="BL255" s="6">
        <v>1</v>
      </c>
      <c r="BM255" s="73"/>
      <c r="BN255" s="73"/>
    </row>
    <row r="256" spans="1:66" s="2" customFormat="1" ht="18.75" customHeight="1">
      <c r="A256" s="3562" t="s">
        <v>1</v>
      </c>
      <c r="B256" s="3573" t="str">
        <f t="shared" si="37"/>
        <v>A</v>
      </c>
      <c r="C256" s="721"/>
      <c r="D256" s="17"/>
      <c r="E256" s="17"/>
      <c r="F256" s="17"/>
      <c r="G256" s="17"/>
      <c r="H256" s="17"/>
      <c r="I256" s="17"/>
      <c r="J256" s="17"/>
      <c r="K256" s="17"/>
      <c r="L256" s="17"/>
      <c r="M256" s="17"/>
      <c r="N256" s="17"/>
      <c r="O256" s="39"/>
      <c r="P256" s="927" t="s">
        <v>6</v>
      </c>
      <c r="Q256" s="800"/>
      <c r="R256" s="800"/>
      <c r="S256" s="800"/>
      <c r="T256" s="4894" t="s">
        <v>1021</v>
      </c>
      <c r="U256" s="4896" t="s">
        <v>2414</v>
      </c>
      <c r="V256" s="4896"/>
      <c r="W256" s="4896"/>
      <c r="X256" s="4896"/>
      <c r="Y256" s="4896"/>
      <c r="Z256" s="4896"/>
      <c r="AA256" s="4896"/>
      <c r="AB256" s="4896"/>
      <c r="AC256" s="4896"/>
      <c r="AD256" s="4896"/>
      <c r="AE256" s="4896"/>
      <c r="AF256" s="4896"/>
      <c r="AG256" s="4896"/>
      <c r="AH256" s="4896"/>
      <c r="AI256" s="4896"/>
      <c r="AJ256" s="4896"/>
      <c r="AK256" s="4896"/>
      <c r="AL256" s="4896"/>
      <c r="AM256" s="4896"/>
      <c r="AN256" s="4896"/>
      <c r="AO256" s="4892"/>
      <c r="AP256" s="715"/>
      <c r="AQ256"/>
      <c r="AR256"/>
      <c r="AS256"/>
      <c r="AT256" s="715"/>
      <c r="AU256" s="870" t="str">
        <f t="shared" si="34"/>
        <v>A</v>
      </c>
      <c r="BD256"/>
      <c r="BE256"/>
      <c r="BF256"/>
      <c r="BG256"/>
      <c r="BH256"/>
      <c r="BI256"/>
      <c r="BJ256"/>
      <c r="BL256" s="6">
        <v>1</v>
      </c>
      <c r="BM256" s="73"/>
      <c r="BN256" s="73"/>
    </row>
    <row r="257" spans="1:66" s="2" customFormat="1" ht="18.75" customHeight="1">
      <c r="A257" s="3562" t="s">
        <v>1</v>
      </c>
      <c r="B257" s="3573" t="str">
        <f t="shared" si="37"/>
        <v>A</v>
      </c>
      <c r="C257" s="721"/>
      <c r="D257" s="17"/>
      <c r="E257" s="17"/>
      <c r="F257" s="17"/>
      <c r="G257" s="17"/>
      <c r="H257" s="17"/>
      <c r="I257" s="17"/>
      <c r="J257" s="17"/>
      <c r="K257" s="17"/>
      <c r="L257" s="17"/>
      <c r="M257" s="17"/>
      <c r="N257" s="17"/>
      <c r="O257" s="39"/>
      <c r="P257" s="927" t="s">
        <v>6</v>
      </c>
      <c r="Q257" s="800"/>
      <c r="R257" s="800"/>
      <c r="S257" s="800"/>
      <c r="T257" s="4895"/>
      <c r="U257" s="4897"/>
      <c r="V257" s="4897"/>
      <c r="W257" s="4897"/>
      <c r="X257" s="4897"/>
      <c r="Y257" s="4897"/>
      <c r="Z257" s="4897"/>
      <c r="AA257" s="4897"/>
      <c r="AB257" s="4897"/>
      <c r="AC257" s="4897"/>
      <c r="AD257" s="4897"/>
      <c r="AE257" s="4897"/>
      <c r="AF257" s="4897"/>
      <c r="AG257" s="4897"/>
      <c r="AH257" s="4897"/>
      <c r="AI257" s="4897"/>
      <c r="AJ257" s="4897"/>
      <c r="AK257" s="4897"/>
      <c r="AL257" s="4897"/>
      <c r="AM257" s="4897"/>
      <c r="AN257" s="4897"/>
      <c r="AO257" s="4892"/>
      <c r="AP257" s="715"/>
      <c r="AQ257"/>
      <c r="AR257"/>
      <c r="AS257"/>
      <c r="AT257" s="715"/>
      <c r="AU257" s="870" t="str">
        <f t="shared" si="34"/>
        <v>A</v>
      </c>
      <c r="BD257"/>
      <c r="BE257"/>
      <c r="BF257"/>
      <c r="BG257"/>
      <c r="BH257"/>
      <c r="BI257"/>
      <c r="BJ257"/>
      <c r="BL257" s="6">
        <v>1</v>
      </c>
      <c r="BM257" s="73"/>
      <c r="BN257" s="73"/>
    </row>
    <row r="258" spans="1:66" s="2" customFormat="1" ht="18.75" customHeight="1">
      <c r="A258" s="3562" t="s">
        <v>1</v>
      </c>
      <c r="B258" s="3573" t="str">
        <f t="shared" si="37"/>
        <v>A</v>
      </c>
      <c r="C258" s="721"/>
      <c r="D258" s="17"/>
      <c r="E258" s="17"/>
      <c r="F258" s="17"/>
      <c r="G258" s="17"/>
      <c r="H258" s="17"/>
      <c r="I258" s="17"/>
      <c r="J258" s="17"/>
      <c r="K258" s="17"/>
      <c r="L258" s="17"/>
      <c r="M258" s="17"/>
      <c r="N258" s="17"/>
      <c r="O258" s="39"/>
      <c r="P258" s="928" t="s">
        <v>6</v>
      </c>
      <c r="Q258" s="897"/>
      <c r="R258" s="897"/>
      <c r="S258" s="897"/>
      <c r="T258" s="850">
        <v>0</v>
      </c>
      <c r="U258" s="900" t="s">
        <v>2415</v>
      </c>
      <c r="V258" s="900"/>
      <c r="W258" s="900"/>
      <c r="X258" s="900"/>
      <c r="Y258" s="900"/>
      <c r="Z258" s="900"/>
      <c r="AA258" s="900"/>
      <c r="AB258" s="900"/>
      <c r="AC258" s="863">
        <v>0</v>
      </c>
      <c r="AD258" s="901" t="s">
        <v>2416</v>
      </c>
      <c r="AE258" s="901"/>
      <c r="AF258" s="901"/>
      <c r="AG258" s="901"/>
      <c r="AH258" s="901"/>
      <c r="AI258" s="901"/>
      <c r="AJ258" s="901"/>
      <c r="AK258" s="901"/>
      <c r="AL258" s="901"/>
      <c r="AM258" s="901"/>
      <c r="AN258" s="901"/>
      <c r="AO258" s="4892"/>
      <c r="AP258" s="715"/>
      <c r="AQ258"/>
      <c r="AR258"/>
      <c r="AS258"/>
      <c r="AT258" s="715"/>
      <c r="AU258" s="870" t="str">
        <f t="shared" si="34"/>
        <v>A</v>
      </c>
      <c r="BD258"/>
      <c r="BE258"/>
      <c r="BF258"/>
      <c r="BG258"/>
      <c r="BH258"/>
      <c r="BI258"/>
      <c r="BJ258"/>
      <c r="BL258" s="6">
        <v>1</v>
      </c>
      <c r="BM258" s="73"/>
      <c r="BN258" s="73"/>
    </row>
    <row r="259" spans="1:66" s="2" customFormat="1" ht="18.75" customHeight="1">
      <c r="A259" s="3562" t="s">
        <v>1</v>
      </c>
      <c r="B259" s="3573" t="str">
        <f t="shared" si="37"/>
        <v>A</v>
      </c>
      <c r="C259" s="721"/>
      <c r="D259" s="17"/>
      <c r="E259" s="17"/>
      <c r="F259" s="17"/>
      <c r="G259" s="17"/>
      <c r="H259" s="17"/>
      <c r="I259" s="17"/>
      <c r="J259" s="17"/>
      <c r="K259" s="17"/>
      <c r="L259" s="17"/>
      <c r="M259" s="17"/>
      <c r="N259" s="17"/>
      <c r="O259" s="39"/>
      <c r="P259" s="928" t="s">
        <v>6</v>
      </c>
      <c r="Q259" s="897"/>
      <c r="R259" s="897"/>
      <c r="S259" s="897"/>
      <c r="T259" s="862" t="str">
        <f>IF(COUNTIF(U259,"&lt;&gt;")=0,"",MAX(T258:T258)+1)</f>
        <v/>
      </c>
      <c r="U259" s="902"/>
      <c r="V259" s="902"/>
      <c r="W259" s="902"/>
      <c r="X259" s="902"/>
      <c r="Y259" s="902"/>
      <c r="Z259" s="902"/>
      <c r="AA259" s="902"/>
      <c r="AB259" s="902"/>
      <c r="AC259" s="862" t="str">
        <f>IF(COUNTIF(AD259:AH259,"&lt;&gt;")=0,"",MAX(AC258:AC258)+1)</f>
        <v/>
      </c>
      <c r="AD259" s="902"/>
      <c r="AE259" s="902"/>
      <c r="AF259" s="902"/>
      <c r="AG259" s="902"/>
      <c r="AH259" s="902"/>
      <c r="AI259" s="902"/>
      <c r="AJ259" s="902"/>
      <c r="AK259" s="902"/>
      <c r="AL259" s="902"/>
      <c r="AM259" s="902"/>
      <c r="AN259" s="902"/>
      <c r="AO259" s="4892"/>
      <c r="AP259" s="715"/>
      <c r="AQ259"/>
      <c r="AR259"/>
      <c r="AS259"/>
      <c r="AT259" s="715"/>
      <c r="AU259" s="870" t="str">
        <f t="shared" si="34"/>
        <v>A</v>
      </c>
      <c r="BD259"/>
      <c r="BE259"/>
      <c r="BF259"/>
      <c r="BG259"/>
      <c r="BH259"/>
      <c r="BI259"/>
      <c r="BJ259"/>
      <c r="BL259" s="6">
        <v>1</v>
      </c>
      <c r="BM259" s="73"/>
      <c r="BN259" s="73"/>
    </row>
    <row r="260" spans="1:66" s="2" customFormat="1" ht="18.75" customHeight="1">
      <c r="A260" s="3562" t="s">
        <v>1</v>
      </c>
      <c r="B260" s="3573" t="str">
        <f t="shared" si="37"/>
        <v>A</v>
      </c>
      <c r="C260" s="721"/>
      <c r="D260" s="17"/>
      <c r="E260" s="17"/>
      <c r="F260" s="17"/>
      <c r="G260" s="17"/>
      <c r="H260" s="17"/>
      <c r="I260" s="17"/>
      <c r="J260" s="17"/>
      <c r="K260" s="17"/>
      <c r="L260" s="17"/>
      <c r="M260" s="17"/>
      <c r="N260" s="17"/>
      <c r="O260" s="39"/>
      <c r="P260" s="928" t="str">
        <f t="shared" ref="P260:P268" si="40">IF(U260&lt;&gt;"","A",IF(W260&lt;&gt;"","A",IF(X260&lt;&gt;"","A",IF(AD260&lt;&gt;"","A",IF(AE260&lt;&gt;"","A",IF(AF260&lt;&gt;"","A",IF(AJ260&lt;&gt;"","A","►")))))))</f>
        <v>A</v>
      </c>
      <c r="Q260" s="897"/>
      <c r="R260" s="897"/>
      <c r="S260" s="897"/>
      <c r="T260" s="862">
        <f>IF(COUNTIF(U260,"&lt;&gt;")=0,"",MAX(T258:T259)+1)</f>
        <v>1</v>
      </c>
      <c r="U260" s="903" t="s">
        <v>2419</v>
      </c>
      <c r="V260" s="903"/>
      <c r="W260" s="903"/>
      <c r="X260" s="903"/>
      <c r="Y260" s="903"/>
      <c r="Z260" s="903"/>
      <c r="AA260" s="903"/>
      <c r="AB260" s="903"/>
      <c r="AC260" s="862">
        <f>IF(COUNTIF(AD260:AH260,"&lt;&gt;")=0,"",MAX(AC258:AC259)+1)</f>
        <v>1</v>
      </c>
      <c r="AD260" s="904" t="s">
        <v>2440</v>
      </c>
      <c r="AE260" s="904"/>
      <c r="AF260" s="904"/>
      <c r="AG260" s="904"/>
      <c r="AH260" s="904"/>
      <c r="AI260" s="904"/>
      <c r="AJ260" s="904"/>
      <c r="AK260" s="904"/>
      <c r="AL260" s="904"/>
      <c r="AM260" s="904"/>
      <c r="AN260" s="904"/>
      <c r="AO260" s="4892"/>
      <c r="AP260" s="715"/>
      <c r="AQ260"/>
      <c r="AR260"/>
      <c r="AS260"/>
      <c r="AT260" s="715"/>
      <c r="AU260" s="870" t="str">
        <f t="shared" si="34"/>
        <v>A</v>
      </c>
      <c r="BD260"/>
      <c r="BE260"/>
      <c r="BF260"/>
      <c r="BG260"/>
      <c r="BH260"/>
      <c r="BI260"/>
      <c r="BJ260"/>
      <c r="BL260" s="6">
        <v>1</v>
      </c>
      <c r="BM260" s="73"/>
      <c r="BN260" s="73"/>
    </row>
    <row r="261" spans="1:66" s="2" customFormat="1" ht="18.75" customHeight="1">
      <c r="A261" s="3562" t="s">
        <v>1</v>
      </c>
      <c r="B261" s="3573" t="str">
        <f t="shared" si="37"/>
        <v>A</v>
      </c>
      <c r="C261" s="721"/>
      <c r="D261" s="17"/>
      <c r="E261" s="17"/>
      <c r="F261" s="17"/>
      <c r="G261" s="17"/>
      <c r="H261" s="17"/>
      <c r="I261" s="17"/>
      <c r="J261" s="17"/>
      <c r="K261" s="17"/>
      <c r="L261" s="17"/>
      <c r="M261" s="17"/>
      <c r="N261" s="17"/>
      <c r="O261" s="39"/>
      <c r="P261" s="928" t="str">
        <f t="shared" si="40"/>
        <v>A</v>
      </c>
      <c r="Q261" s="897"/>
      <c r="R261" s="897"/>
      <c r="S261" s="897"/>
      <c r="T261" s="862">
        <f>IF(COUNTIF(U261,"&lt;&gt;")=0,"",MAX(T258:T260)+1)</f>
        <v>2</v>
      </c>
      <c r="U261" s="903" t="s">
        <v>2422</v>
      </c>
      <c r="V261" s="903"/>
      <c r="W261" s="903"/>
      <c r="X261" s="903"/>
      <c r="Y261" s="903"/>
      <c r="Z261" s="903"/>
      <c r="AA261" s="903"/>
      <c r="AB261" s="903"/>
      <c r="AC261" s="862" t="str">
        <f>IF(COUNTIF(AD261:AH261,"&lt;&gt;")=0,"",MAX(AC258:AC260)+1)</f>
        <v/>
      </c>
      <c r="AD261" s="904"/>
      <c r="AE261" s="904"/>
      <c r="AF261" s="904"/>
      <c r="AG261" s="904"/>
      <c r="AH261" s="904"/>
      <c r="AI261" s="904" t="s">
        <v>2423</v>
      </c>
      <c r="AJ261" s="904"/>
      <c r="AK261" s="904"/>
      <c r="AL261" s="904"/>
      <c r="AM261" s="904"/>
      <c r="AN261" s="904"/>
      <c r="AO261" s="4892"/>
      <c r="AP261" s="715"/>
      <c r="AQ261"/>
      <c r="AR261"/>
      <c r="AS261"/>
      <c r="AT261" s="715"/>
      <c r="AU261" s="870" t="str">
        <f t="shared" si="34"/>
        <v>A</v>
      </c>
      <c r="BD261"/>
      <c r="BE261"/>
      <c r="BF261"/>
      <c r="BG261"/>
      <c r="BH261"/>
      <c r="BI261"/>
      <c r="BJ261"/>
      <c r="BL261" s="6">
        <v>1</v>
      </c>
      <c r="BM261" s="73"/>
      <c r="BN261" s="73"/>
    </row>
    <row r="262" spans="1:66" s="2" customFormat="1" ht="18.75" customHeight="1">
      <c r="A262" s="3562" t="s">
        <v>1</v>
      </c>
      <c r="B262" s="3573" t="str">
        <f t="shared" si="37"/>
        <v>A</v>
      </c>
      <c r="C262" s="721"/>
      <c r="D262" s="17"/>
      <c r="E262" s="17"/>
      <c r="F262" s="17"/>
      <c r="G262" s="17"/>
      <c r="H262" s="17"/>
      <c r="I262" s="17"/>
      <c r="J262" s="17"/>
      <c r="K262" s="17"/>
      <c r="L262" s="17"/>
      <c r="M262" s="17"/>
      <c r="N262" s="17"/>
      <c r="O262" s="39"/>
      <c r="P262" s="928" t="str">
        <f t="shared" si="40"/>
        <v>A</v>
      </c>
      <c r="Q262" s="897"/>
      <c r="R262" s="897"/>
      <c r="S262" s="897"/>
      <c r="T262" s="862">
        <f>IF(COUNTIF(U262,"&lt;&gt;")=0,"",MAX(T258:T261)+1)</f>
        <v>3</v>
      </c>
      <c r="U262" s="903" t="s">
        <v>2424</v>
      </c>
      <c r="V262" s="903"/>
      <c r="W262" s="903"/>
      <c r="X262" s="903"/>
      <c r="Y262" s="903"/>
      <c r="Z262" s="903"/>
      <c r="AA262" s="903"/>
      <c r="AB262" s="903"/>
      <c r="AC262" s="862" t="str">
        <f>IF(COUNTIF(AD262:AH262,"&lt;&gt;")=0,"",MAX(AC258:AC261)+1)</f>
        <v/>
      </c>
      <c r="AD262" s="904"/>
      <c r="AE262" s="904"/>
      <c r="AF262" s="904"/>
      <c r="AG262" s="904"/>
      <c r="AH262" s="904"/>
      <c r="AI262" s="904" t="s">
        <v>2425</v>
      </c>
      <c r="AJ262" s="904"/>
      <c r="AK262" s="904"/>
      <c r="AL262" s="904"/>
      <c r="AM262" s="904"/>
      <c r="AN262" s="904"/>
      <c r="AO262" s="4892"/>
      <c r="AP262" s="715"/>
      <c r="AQ262"/>
      <c r="AR262"/>
      <c r="AS262"/>
      <c r="AT262" s="715"/>
      <c r="AU262" s="870" t="str">
        <f t="shared" ref="AU262:AU270" si="41">IF(ISBLANK(P262),"►",P262)</f>
        <v>A</v>
      </c>
      <c r="BD262"/>
      <c r="BE262"/>
      <c r="BF262"/>
      <c r="BG262"/>
      <c r="BH262"/>
      <c r="BI262"/>
      <c r="BJ262"/>
      <c r="BL262" s="6">
        <v>1</v>
      </c>
      <c r="BM262" s="73"/>
      <c r="BN262" s="73"/>
    </row>
    <row r="263" spans="1:66" s="2" customFormat="1" ht="18.75" customHeight="1">
      <c r="A263" s="3562" t="s">
        <v>1</v>
      </c>
      <c r="B263" s="3573" t="str">
        <f t="shared" si="37"/>
        <v>►</v>
      </c>
      <c r="C263" s="721"/>
      <c r="D263" s="17"/>
      <c r="E263" s="17"/>
      <c r="F263" s="17"/>
      <c r="G263" s="17"/>
      <c r="H263" s="17"/>
      <c r="I263" s="17"/>
      <c r="J263" s="17"/>
      <c r="K263" s="17"/>
      <c r="L263" s="17"/>
      <c r="M263" s="17"/>
      <c r="N263" s="17"/>
      <c r="O263" s="39"/>
      <c r="P263" s="928" t="str">
        <f t="shared" si="40"/>
        <v>►</v>
      </c>
      <c r="Q263" s="897"/>
      <c r="R263" s="897"/>
      <c r="S263" s="897"/>
      <c r="T263" s="862" t="str">
        <f>IF(COUNTIF(U263,"&lt;&gt;")=0,"",MAX(T258:T262)+1)</f>
        <v/>
      </c>
      <c r="U263" s="903"/>
      <c r="V263" s="903" t="s">
        <v>2423</v>
      </c>
      <c r="W263" s="903"/>
      <c r="X263" s="903"/>
      <c r="Y263" s="903"/>
      <c r="Z263" s="903"/>
      <c r="AA263" s="903"/>
      <c r="AB263" s="903"/>
      <c r="AC263" s="862" t="str">
        <f>IF(COUNTIF(AD263:AH263,"&lt;&gt;")=0,"",MAX(AC258:AC262)+1)</f>
        <v/>
      </c>
      <c r="AD263" s="904"/>
      <c r="AE263" s="904"/>
      <c r="AF263" s="904"/>
      <c r="AG263" s="904"/>
      <c r="AH263" s="904"/>
      <c r="AI263" s="904"/>
      <c r="AJ263" s="904"/>
      <c r="AK263" s="904"/>
      <c r="AL263" s="904"/>
      <c r="AM263" s="904"/>
      <c r="AN263" s="904"/>
      <c r="AO263" s="4892"/>
      <c r="AP263" s="715"/>
      <c r="AQ263"/>
      <c r="AR263"/>
      <c r="AS263"/>
      <c r="AT263" s="715"/>
      <c r="AU263" s="870" t="str">
        <f t="shared" si="41"/>
        <v>►</v>
      </c>
      <c r="BD263"/>
      <c r="BE263"/>
      <c r="BF263"/>
      <c r="BG263"/>
      <c r="BH263"/>
      <c r="BI263"/>
      <c r="BJ263"/>
      <c r="BL263" s="6">
        <v>1</v>
      </c>
      <c r="BM263" s="73"/>
      <c r="BN263" s="73"/>
    </row>
    <row r="264" spans="1:66" s="2" customFormat="1" ht="18.75" customHeight="1">
      <c r="A264" s="3562" t="s">
        <v>1</v>
      </c>
      <c r="B264" s="3573" t="str">
        <f t="shared" si="37"/>
        <v>►</v>
      </c>
      <c r="C264" s="721"/>
      <c r="D264" s="17"/>
      <c r="E264" s="17"/>
      <c r="F264" s="17"/>
      <c r="G264" s="17"/>
      <c r="H264" s="17"/>
      <c r="I264" s="17"/>
      <c r="J264" s="17"/>
      <c r="K264" s="17"/>
      <c r="L264" s="17"/>
      <c r="M264" s="17"/>
      <c r="N264" s="17"/>
      <c r="O264" s="39"/>
      <c r="P264" s="928" t="str">
        <f t="shared" si="40"/>
        <v>►</v>
      </c>
      <c r="Q264" s="897"/>
      <c r="R264" s="897"/>
      <c r="S264" s="897"/>
      <c r="T264" s="862" t="str">
        <f>IF(COUNTIF(U264,"&lt;&gt;")=0,"",MAX(T258:T263)+1)</f>
        <v/>
      </c>
      <c r="U264" s="903"/>
      <c r="V264" s="903"/>
      <c r="W264" s="903"/>
      <c r="X264" s="903"/>
      <c r="Y264" s="903"/>
      <c r="Z264" s="903"/>
      <c r="AA264" s="903"/>
      <c r="AB264" s="903"/>
      <c r="AC264" s="862">
        <f>IF(COUNTIF(AD264:AH264,"&lt;&gt;")=0,"",MAX(AC258:AC263)+1)</f>
        <v>2</v>
      </c>
      <c r="AD264" s="904"/>
      <c r="AE264" s="904"/>
      <c r="AF264" s="904"/>
      <c r="AG264" s="904" t="s">
        <v>2419</v>
      </c>
      <c r="AH264" s="904"/>
      <c r="AI264" s="904"/>
      <c r="AJ264" s="904"/>
      <c r="AK264" s="904"/>
      <c r="AL264" s="904"/>
      <c r="AM264" s="904"/>
      <c r="AN264" s="904"/>
      <c r="AO264" s="4892"/>
      <c r="AP264" s="715"/>
      <c r="AQ264"/>
      <c r="AR264"/>
      <c r="AS264"/>
      <c r="AT264" s="715"/>
      <c r="AU264" s="870" t="str">
        <f t="shared" si="41"/>
        <v>►</v>
      </c>
      <c r="BD264"/>
      <c r="BE264"/>
      <c r="BF264"/>
      <c r="BG264"/>
      <c r="BH264"/>
      <c r="BI264"/>
      <c r="BJ264"/>
      <c r="BL264" s="6">
        <v>1</v>
      </c>
      <c r="BM264" s="73"/>
      <c r="BN264" s="73"/>
    </row>
    <row r="265" spans="1:66" s="2" customFormat="1" ht="18.75" customHeight="1">
      <c r="A265" s="3562" t="s">
        <v>1</v>
      </c>
      <c r="B265" s="3573" t="str">
        <f t="shared" si="37"/>
        <v>►</v>
      </c>
      <c r="C265" s="721"/>
      <c r="D265" s="17"/>
      <c r="E265" s="17"/>
      <c r="F265" s="17"/>
      <c r="G265" s="17"/>
      <c r="H265" s="17"/>
      <c r="I265" s="17"/>
      <c r="J265" s="17"/>
      <c r="K265" s="17"/>
      <c r="L265" s="17"/>
      <c r="M265" s="17"/>
      <c r="N265" s="17"/>
      <c r="O265" s="39"/>
      <c r="P265" s="928" t="str">
        <f t="shared" si="40"/>
        <v>►</v>
      </c>
      <c r="Q265" s="897"/>
      <c r="R265" s="897"/>
      <c r="S265" s="897"/>
      <c r="T265" s="862" t="str">
        <f>IF(COUNTIF(U265,"&lt;&gt;")=0,"",MAX(T258:T264)+1)</f>
        <v/>
      </c>
      <c r="U265" s="903"/>
      <c r="V265" s="903"/>
      <c r="W265" s="903"/>
      <c r="X265" s="903"/>
      <c r="Y265" s="903"/>
      <c r="Z265" s="903"/>
      <c r="AA265" s="903"/>
      <c r="AB265" s="903"/>
      <c r="AC265" s="862" t="str">
        <f>IF(COUNTIF(AD265:AH265,"&lt;&gt;")=0,"",MAX(AC258:AC264)+1)</f>
        <v/>
      </c>
      <c r="AD265" s="904"/>
      <c r="AE265" s="904"/>
      <c r="AF265" s="904"/>
      <c r="AG265" s="904"/>
      <c r="AH265" s="904"/>
      <c r="AI265" s="904"/>
      <c r="AJ265" s="904"/>
      <c r="AK265" s="904"/>
      <c r="AL265" s="904"/>
      <c r="AM265" s="904"/>
      <c r="AN265" s="904"/>
      <c r="AO265" s="4892"/>
      <c r="AP265" s="715"/>
      <c r="AQ265"/>
      <c r="AR265"/>
      <c r="AS265"/>
      <c r="AT265" s="715"/>
      <c r="AU265" s="870" t="str">
        <f t="shared" si="41"/>
        <v>►</v>
      </c>
      <c r="BD265"/>
      <c r="BE265"/>
      <c r="BF265"/>
      <c r="BG265"/>
      <c r="BH265"/>
      <c r="BI265"/>
      <c r="BJ265"/>
      <c r="BL265" s="6">
        <v>1</v>
      </c>
      <c r="BM265" s="73"/>
      <c r="BN265" s="73"/>
    </row>
    <row r="266" spans="1:66" s="2" customFormat="1" ht="18.75" customHeight="1">
      <c r="A266" s="3562" t="s">
        <v>1</v>
      </c>
      <c r="B266" s="3573" t="str">
        <f t="shared" si="37"/>
        <v>►</v>
      </c>
      <c r="C266" s="721"/>
      <c r="D266" s="17"/>
      <c r="E266" s="17"/>
      <c r="F266" s="17"/>
      <c r="G266" s="17"/>
      <c r="H266" s="17"/>
      <c r="I266" s="17"/>
      <c r="J266" s="17"/>
      <c r="K266" s="17"/>
      <c r="L266" s="17"/>
      <c r="M266" s="17"/>
      <c r="N266" s="17"/>
      <c r="O266" s="39"/>
      <c r="P266" s="928" t="str">
        <f t="shared" si="40"/>
        <v>►</v>
      </c>
      <c r="Q266" s="897"/>
      <c r="R266" s="897"/>
      <c r="S266" s="897"/>
      <c r="T266" s="862" t="str">
        <f>IF(COUNTIF(U266,"&lt;&gt;")=0,"",MAX(T258:T265)+1)</f>
        <v/>
      </c>
      <c r="U266" s="903"/>
      <c r="V266" s="903"/>
      <c r="W266" s="903"/>
      <c r="X266" s="903"/>
      <c r="Y266" s="903"/>
      <c r="Z266" s="903"/>
      <c r="AA266" s="903"/>
      <c r="AB266" s="903"/>
      <c r="AC266" s="862" t="str">
        <f>IF(COUNTIF(AD266:AH266,"&lt;&gt;")=0,"",MAX(AC258:AC265)+1)</f>
        <v/>
      </c>
      <c r="AD266" s="904"/>
      <c r="AE266" s="904"/>
      <c r="AF266" s="904"/>
      <c r="AG266" s="904"/>
      <c r="AH266" s="904"/>
      <c r="AI266" s="904"/>
      <c r="AJ266" s="904"/>
      <c r="AK266" s="904"/>
      <c r="AL266" s="904"/>
      <c r="AM266" s="904"/>
      <c r="AN266" s="904"/>
      <c r="AO266" s="4893"/>
      <c r="AP266" s="715"/>
      <c r="AQ266"/>
      <c r="AR266"/>
      <c r="AS266"/>
      <c r="AT266" s="715"/>
      <c r="AU266" s="870" t="str">
        <f t="shared" si="41"/>
        <v>►</v>
      </c>
      <c r="BD266"/>
      <c r="BE266"/>
      <c r="BF266"/>
      <c r="BG266"/>
      <c r="BH266"/>
      <c r="BI266"/>
      <c r="BJ266"/>
      <c r="BL266" s="6">
        <v>1</v>
      </c>
      <c r="BM266" s="73"/>
      <c r="BN266" s="73"/>
    </row>
    <row r="267" spans="1:66" s="2" customFormat="1" ht="18.75" customHeight="1">
      <c r="A267" s="3562" t="s">
        <v>1</v>
      </c>
      <c r="B267" s="3573" t="str">
        <f t="shared" si="37"/>
        <v>►</v>
      </c>
      <c r="C267" s="721"/>
      <c r="D267" s="17"/>
      <c r="E267" s="17"/>
      <c r="F267" s="17"/>
      <c r="G267" s="17"/>
      <c r="H267" s="17"/>
      <c r="I267" s="17"/>
      <c r="J267" s="17"/>
      <c r="K267" s="17"/>
      <c r="L267" s="17"/>
      <c r="M267" s="17"/>
      <c r="N267" s="17"/>
      <c r="O267" s="39"/>
      <c r="P267" s="928" t="str">
        <f t="shared" si="40"/>
        <v>►</v>
      </c>
      <c r="Q267" s="897"/>
      <c r="R267" s="897"/>
      <c r="S267" s="897"/>
      <c r="T267" s="862" t="str">
        <f>IF(COUNTIF(U267,"&lt;&gt;")=0,"",MAX(T258:T266)+1)</f>
        <v/>
      </c>
      <c r="U267" s="903"/>
      <c r="V267" s="903"/>
      <c r="W267" s="903"/>
      <c r="X267" s="903"/>
      <c r="Y267" s="903"/>
      <c r="Z267" s="903"/>
      <c r="AA267" s="903"/>
      <c r="AB267" s="903"/>
      <c r="AC267" s="862" t="str">
        <f>IF(COUNTIF(AD267:AH267,"&lt;&gt;")=0,"",MAX(AC258:AC266)+1)</f>
        <v/>
      </c>
      <c r="AD267" s="904"/>
      <c r="AE267" s="904"/>
      <c r="AF267" s="904"/>
      <c r="AG267" s="904"/>
      <c r="AH267" s="904"/>
      <c r="AI267" s="904"/>
      <c r="AJ267" s="904"/>
      <c r="AK267" s="904"/>
      <c r="AL267" s="904"/>
      <c r="AM267" s="904"/>
      <c r="AN267" s="905"/>
      <c r="AO267" s="4898">
        <f>AO229</f>
        <v>8</v>
      </c>
      <c r="AP267" s="715"/>
      <c r="AQ267"/>
      <c r="AR267"/>
      <c r="AS267"/>
      <c r="AT267" s="715"/>
      <c r="AU267" s="870" t="str">
        <f t="shared" si="41"/>
        <v>►</v>
      </c>
      <c r="BD267"/>
      <c r="BE267"/>
      <c r="BF267"/>
      <c r="BG267"/>
      <c r="BH267"/>
      <c r="BI267"/>
      <c r="BJ267"/>
      <c r="BL267" s="6">
        <v>1</v>
      </c>
      <c r="BM267" s="73"/>
      <c r="BN267" s="73"/>
    </row>
    <row r="268" spans="1:66" s="2" customFormat="1" ht="18.75" customHeight="1">
      <c r="A268" s="3562" t="s">
        <v>1</v>
      </c>
      <c r="B268" s="3573" t="str">
        <f t="shared" si="37"/>
        <v>►</v>
      </c>
      <c r="C268" s="721"/>
      <c r="D268" s="17"/>
      <c r="E268" s="17"/>
      <c r="F268" s="17"/>
      <c r="G268" s="17"/>
      <c r="H268" s="17"/>
      <c r="I268" s="17"/>
      <c r="J268" s="17"/>
      <c r="K268" s="17"/>
      <c r="L268" s="17"/>
      <c r="M268" s="17"/>
      <c r="N268" s="17"/>
      <c r="O268" s="39"/>
      <c r="P268" s="928" t="str">
        <f t="shared" si="40"/>
        <v>►</v>
      </c>
      <c r="Q268" s="897"/>
      <c r="R268" s="897"/>
      <c r="S268" s="897"/>
      <c r="T268" s="862" t="str">
        <f>IF(COUNTIF(U268,"&lt;&gt;")=0,"",MAX(T258:T267)+1)</f>
        <v/>
      </c>
      <c r="U268" s="903"/>
      <c r="V268" s="903"/>
      <c r="W268" s="903"/>
      <c r="X268" s="903"/>
      <c r="Y268" s="903"/>
      <c r="Z268" s="903"/>
      <c r="AA268" s="903"/>
      <c r="AB268" s="903"/>
      <c r="AC268" s="862" t="str">
        <f>IF(COUNTIF(AD268:AH268,"&lt;&gt;")=0,"",MAX(AC258:AC267)+1)</f>
        <v/>
      </c>
      <c r="AD268" s="904"/>
      <c r="AE268" s="904"/>
      <c r="AF268" s="904"/>
      <c r="AG268" s="904"/>
      <c r="AH268" s="904"/>
      <c r="AI268" s="904"/>
      <c r="AJ268" s="904"/>
      <c r="AK268" s="904"/>
      <c r="AL268" s="904"/>
      <c r="AM268" s="904"/>
      <c r="AN268" s="905"/>
      <c r="AO268" s="4819"/>
      <c r="AP268" s="715"/>
      <c r="AQ268"/>
      <c r="AR268"/>
      <c r="AS268"/>
      <c r="AT268" s="715"/>
      <c r="AU268" s="870" t="str">
        <f t="shared" si="41"/>
        <v>►</v>
      </c>
      <c r="BD268"/>
      <c r="BE268"/>
      <c r="BF268"/>
      <c r="BG268"/>
      <c r="BH268"/>
      <c r="BI268"/>
      <c r="BJ268"/>
      <c r="BL268" s="6">
        <v>1</v>
      </c>
      <c r="BM268" s="73"/>
      <c r="BN268" s="73"/>
    </row>
    <row r="269" spans="1:66" s="2" customFormat="1" ht="18.75" customHeight="1">
      <c r="A269" s="3562" t="s">
        <v>1</v>
      </c>
      <c r="B269" s="3573" t="str">
        <f t="shared" si="37"/>
        <v>A</v>
      </c>
      <c r="C269" s="721"/>
      <c r="D269" s="17"/>
      <c r="E269" s="17"/>
      <c r="F269" s="17"/>
      <c r="G269" s="17"/>
      <c r="H269" s="17"/>
      <c r="I269" s="17"/>
      <c r="J269" s="17"/>
      <c r="K269" s="17"/>
      <c r="L269" s="17"/>
      <c r="M269" s="17"/>
      <c r="N269" s="17"/>
      <c r="O269" s="39"/>
      <c r="P269" s="928" t="s">
        <v>6</v>
      </c>
      <c r="Q269" s="897"/>
      <c r="R269" s="897"/>
      <c r="S269" s="897"/>
      <c r="T269" s="862" t="str">
        <f>IF(COUNTIF(U269,"&lt;&gt;")=0,"",MAX(T258:T268)+1)</f>
        <v/>
      </c>
      <c r="U269" s="903"/>
      <c r="V269" s="903"/>
      <c r="W269" s="911"/>
      <c r="X269" s="903"/>
      <c r="Y269" s="903"/>
      <c r="Z269" s="903"/>
      <c r="AA269" s="903"/>
      <c r="AB269" s="903"/>
      <c r="AC269" s="862" t="str">
        <f>IF(COUNTIF(AD269:AH269,"&lt;&gt;")=0,"",MAX(AC258:AC268)+1)</f>
        <v/>
      </c>
      <c r="AD269" s="904"/>
      <c r="AE269" s="904"/>
      <c r="AF269" s="904"/>
      <c r="AG269" s="904"/>
      <c r="AH269" s="904"/>
      <c r="AI269" s="904"/>
      <c r="AJ269" s="904"/>
      <c r="AK269" s="904"/>
      <c r="AL269" s="904"/>
      <c r="AM269" s="904"/>
      <c r="AN269" s="905"/>
      <c r="AO269" s="4819"/>
      <c r="AP269" s="715"/>
      <c r="AQ269"/>
      <c r="AR269"/>
      <c r="AS269"/>
      <c r="AT269" s="715"/>
      <c r="AU269" s="870" t="str">
        <f t="shared" si="41"/>
        <v>A</v>
      </c>
      <c r="BD269"/>
      <c r="BE269"/>
      <c r="BF269"/>
      <c r="BG269"/>
      <c r="BH269"/>
      <c r="BI269"/>
      <c r="BJ269"/>
      <c r="BL269" s="6">
        <v>1</v>
      </c>
      <c r="BM269" s="73"/>
      <c r="BN269" s="73"/>
    </row>
    <row r="270" spans="1:66" s="2" customFormat="1" ht="18.75" customHeight="1" thickBot="1">
      <c r="A270" s="3562" t="s">
        <v>1</v>
      </c>
      <c r="B270" s="3574" t="str">
        <f t="shared" si="37"/>
        <v>A</v>
      </c>
      <c r="C270" s="721"/>
      <c r="D270" s="17"/>
      <c r="E270" s="17"/>
      <c r="F270" s="17"/>
      <c r="G270" s="17"/>
      <c r="H270" s="17"/>
      <c r="I270" s="17"/>
      <c r="J270" s="17"/>
      <c r="K270" s="17"/>
      <c r="L270" s="17"/>
      <c r="M270" s="17"/>
      <c r="N270" s="17"/>
      <c r="O270" s="39"/>
      <c r="P270" s="929" t="s">
        <v>6</v>
      </c>
      <c r="Q270" s="906"/>
      <c r="R270" s="906"/>
      <c r="S270" s="906"/>
      <c r="T270" s="848" t="s">
        <v>23</v>
      </c>
      <c r="U270" s="848"/>
      <c r="V270" s="848"/>
      <c r="W270" s="848" t="str">
        <f ca="1">CELL("nomfichier")</f>
        <v>C:\Users\Joel\Desktop\ccr17.envoyé\[ff.fiche.cadre.19.03.2025.xlsx]Modèles.au.poids.21.03.2025</v>
      </c>
      <c r="X270" s="907"/>
      <c r="Y270" s="907"/>
      <c r="Z270" s="907"/>
      <c r="AA270" s="908"/>
      <c r="AB270" s="912"/>
      <c r="AC270" s="913" t="str">
        <f>IF(COUNTIF(AD270:AH270,"&lt;&gt;")=0,"",MAX(AC258:AC269)+1)</f>
        <v/>
      </c>
      <c r="AD270" s="908"/>
      <c r="AE270" s="908"/>
      <c r="AF270" s="908"/>
      <c r="AG270" s="908"/>
      <c r="AH270" s="908"/>
      <c r="AI270" s="908"/>
      <c r="AJ270" s="908"/>
      <c r="AK270" s="908"/>
      <c r="AL270" s="908"/>
      <c r="AM270" s="908"/>
      <c r="AN270" s="909"/>
      <c r="AO270" s="4899"/>
      <c r="AP270" s="715"/>
      <c r="AQ270"/>
      <c r="AR270"/>
      <c r="AS270"/>
      <c r="AT270" s="715"/>
      <c r="AU270" s="870" t="str">
        <f t="shared" si="41"/>
        <v>A</v>
      </c>
      <c r="BD270"/>
      <c r="BE270"/>
      <c r="BF270"/>
      <c r="BG270"/>
      <c r="BH270"/>
      <c r="BI270"/>
      <c r="BJ270"/>
      <c r="BL270" s="6">
        <v>1</v>
      </c>
      <c r="BM270" s="73"/>
      <c r="BN270" s="73"/>
    </row>
    <row r="271" spans="1:66" s="2" customFormat="1" ht="18.75" customHeight="1">
      <c r="A271" s="3562" t="s">
        <v>1</v>
      </c>
      <c r="B271" s="914">
        <v>3</v>
      </c>
      <c r="C271" s="914">
        <v>11</v>
      </c>
      <c r="D271" s="914">
        <v>3</v>
      </c>
      <c r="E271" s="914">
        <v>3</v>
      </c>
      <c r="F271" s="914">
        <v>3</v>
      </c>
      <c r="G271" s="914">
        <v>3</v>
      </c>
      <c r="H271" s="914">
        <v>12</v>
      </c>
      <c r="I271" s="914">
        <v>12</v>
      </c>
      <c r="J271" s="914">
        <v>3</v>
      </c>
      <c r="K271" s="914">
        <v>12</v>
      </c>
      <c r="L271" s="914">
        <v>10</v>
      </c>
      <c r="M271" s="914">
        <v>13</v>
      </c>
      <c r="N271" s="914">
        <v>40</v>
      </c>
      <c r="O271" s="914">
        <v>2</v>
      </c>
      <c r="P271" s="914">
        <v>3</v>
      </c>
      <c r="Q271" s="914">
        <v>3</v>
      </c>
      <c r="R271" s="914">
        <v>3</v>
      </c>
      <c r="S271" s="914">
        <v>3</v>
      </c>
      <c r="T271" s="914">
        <v>12</v>
      </c>
      <c r="U271" s="914">
        <v>12</v>
      </c>
      <c r="V271" s="914">
        <v>3</v>
      </c>
      <c r="W271" s="914">
        <v>12</v>
      </c>
      <c r="X271" s="914">
        <v>10</v>
      </c>
      <c r="Y271" s="914">
        <v>13</v>
      </c>
      <c r="Z271" s="914">
        <v>40</v>
      </c>
      <c r="AA271" s="914">
        <v>10</v>
      </c>
      <c r="AB271" s="914">
        <v>10</v>
      </c>
      <c r="AC271" s="914">
        <v>10</v>
      </c>
      <c r="AD271" s="914">
        <v>3</v>
      </c>
      <c r="AE271" s="914">
        <v>3</v>
      </c>
      <c r="AF271" s="914">
        <v>3</v>
      </c>
      <c r="AG271" s="914">
        <v>3</v>
      </c>
      <c r="AH271" s="914">
        <v>12</v>
      </c>
      <c r="AI271" s="914">
        <v>12</v>
      </c>
      <c r="AJ271" s="914">
        <v>3</v>
      </c>
      <c r="AK271" s="914">
        <v>12</v>
      </c>
      <c r="AL271" s="914">
        <v>10</v>
      </c>
      <c r="AM271" s="914">
        <v>13</v>
      </c>
      <c r="AN271" s="914">
        <v>40</v>
      </c>
      <c r="AO271" s="914">
        <v>11</v>
      </c>
      <c r="AP271" s="715"/>
      <c r="AQ271"/>
      <c r="AR271"/>
      <c r="AS271"/>
      <c r="AT271" s="715"/>
      <c r="BD271"/>
      <c r="BE271"/>
      <c r="BF271"/>
      <c r="BG271"/>
      <c r="BH271"/>
      <c r="BI271"/>
      <c r="BJ271"/>
      <c r="BL271" s="6">
        <v>1</v>
      </c>
      <c r="BM271" s="73"/>
      <c r="BN271" s="73"/>
    </row>
    <row r="272" spans="1:66" s="2" customFormat="1" ht="18.75" customHeight="1" thickBot="1">
      <c r="A272" s="3562" t="s">
        <v>1</v>
      </c>
      <c r="B272" s="14">
        <f t="shared" ref="B272:AO272" ca="1" si="42">CELL("largeur",B272)</f>
        <v>3</v>
      </c>
      <c r="C272" s="14">
        <f t="shared" ca="1" si="42"/>
        <v>11</v>
      </c>
      <c r="D272" s="14">
        <f t="shared" ca="1" si="42"/>
        <v>3</v>
      </c>
      <c r="E272" s="14">
        <f t="shared" ca="1" si="42"/>
        <v>3</v>
      </c>
      <c r="F272" s="14">
        <f t="shared" ca="1" si="42"/>
        <v>3</v>
      </c>
      <c r="G272" s="14">
        <f t="shared" ca="1" si="42"/>
        <v>3</v>
      </c>
      <c r="H272" s="14">
        <f t="shared" ca="1" si="42"/>
        <v>12</v>
      </c>
      <c r="I272" s="14">
        <f t="shared" ca="1" si="42"/>
        <v>12</v>
      </c>
      <c r="J272" s="14">
        <f t="shared" ca="1" si="42"/>
        <v>3</v>
      </c>
      <c r="K272" s="14">
        <f t="shared" ca="1" si="42"/>
        <v>12</v>
      </c>
      <c r="L272" s="14">
        <f t="shared" ca="1" si="42"/>
        <v>10</v>
      </c>
      <c r="M272" s="14">
        <f t="shared" ca="1" si="42"/>
        <v>13</v>
      </c>
      <c r="N272" s="14">
        <f t="shared" ca="1" si="42"/>
        <v>40</v>
      </c>
      <c r="O272" s="14">
        <f t="shared" ca="1" si="42"/>
        <v>2</v>
      </c>
      <c r="P272" s="14">
        <f t="shared" ca="1" si="42"/>
        <v>3</v>
      </c>
      <c r="Q272" s="14">
        <f t="shared" ca="1" si="42"/>
        <v>3</v>
      </c>
      <c r="R272" s="14">
        <f t="shared" ca="1" si="42"/>
        <v>3</v>
      </c>
      <c r="S272" s="14">
        <f t="shared" ca="1" si="42"/>
        <v>3</v>
      </c>
      <c r="T272" s="14">
        <f t="shared" ca="1" si="42"/>
        <v>12</v>
      </c>
      <c r="U272" s="14">
        <f t="shared" ca="1" si="42"/>
        <v>12</v>
      </c>
      <c r="V272" s="14">
        <f t="shared" ca="1" si="42"/>
        <v>3</v>
      </c>
      <c r="W272" s="14">
        <f t="shared" ca="1" si="42"/>
        <v>12</v>
      </c>
      <c r="X272" s="14">
        <f t="shared" ca="1" si="42"/>
        <v>10</v>
      </c>
      <c r="Y272" s="14">
        <f t="shared" ca="1" si="42"/>
        <v>13</v>
      </c>
      <c r="Z272" s="14">
        <f t="shared" ca="1" si="42"/>
        <v>40</v>
      </c>
      <c r="AA272" s="14">
        <f t="shared" ca="1" si="42"/>
        <v>10</v>
      </c>
      <c r="AB272" s="14">
        <f t="shared" ca="1" si="42"/>
        <v>10</v>
      </c>
      <c r="AC272" s="14">
        <f t="shared" ca="1" si="42"/>
        <v>10</v>
      </c>
      <c r="AD272" s="14">
        <f t="shared" ca="1" si="42"/>
        <v>3</v>
      </c>
      <c r="AE272" s="14">
        <f t="shared" ca="1" si="42"/>
        <v>3</v>
      </c>
      <c r="AF272" s="14">
        <f t="shared" ca="1" si="42"/>
        <v>3</v>
      </c>
      <c r="AG272" s="14">
        <f t="shared" ca="1" si="42"/>
        <v>3</v>
      </c>
      <c r="AH272" s="14">
        <f t="shared" ca="1" si="42"/>
        <v>12</v>
      </c>
      <c r="AI272" s="14">
        <f t="shared" ca="1" si="42"/>
        <v>12</v>
      </c>
      <c r="AJ272" s="14">
        <f t="shared" ca="1" si="42"/>
        <v>3</v>
      </c>
      <c r="AK272" s="14">
        <f t="shared" ca="1" si="42"/>
        <v>12</v>
      </c>
      <c r="AL272" s="14">
        <f t="shared" ca="1" si="42"/>
        <v>10</v>
      </c>
      <c r="AM272" s="14">
        <f t="shared" ca="1" si="42"/>
        <v>13</v>
      </c>
      <c r="AN272" s="14">
        <f t="shared" ca="1" si="42"/>
        <v>40</v>
      </c>
      <c r="AO272" s="14">
        <f t="shared" ca="1" si="42"/>
        <v>11</v>
      </c>
      <c r="AP272" s="715"/>
      <c r="AQ272"/>
      <c r="AR272"/>
      <c r="AS272"/>
      <c r="AT272" s="715"/>
      <c r="BA272" s="715"/>
      <c r="BB272" s="715"/>
      <c r="BC272" s="715"/>
      <c r="BD272"/>
      <c r="BE272"/>
      <c r="BF272"/>
      <c r="BG272"/>
      <c r="BH272"/>
      <c r="BI272"/>
      <c r="BJ272"/>
      <c r="BL272" s="6">
        <v>1</v>
      </c>
    </row>
    <row r="273" spans="1:64" s="73" customFormat="1" ht="18.75">
      <c r="A273" s="3562" t="s">
        <v>1</v>
      </c>
      <c r="B273" s="2"/>
      <c r="C273" s="715"/>
      <c r="D273" s="3556" t="s">
        <v>6121</v>
      </c>
      <c r="E273" s="222"/>
      <c r="F273" s="222"/>
      <c r="G273" s="222"/>
      <c r="H273" s="222"/>
      <c r="I273" s="222"/>
      <c r="J273" s="222"/>
      <c r="K273" s="222"/>
      <c r="L273" s="222"/>
      <c r="M273" s="222"/>
      <c r="N273" s="22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c r="AR273"/>
      <c r="AS273"/>
      <c r="AT273" s="2"/>
      <c r="AU273" s="2"/>
      <c r="AV273" s="2"/>
      <c r="AW273" s="2"/>
      <c r="AX273" s="2"/>
      <c r="AY273" s="2"/>
      <c r="AZ273" s="2"/>
      <c r="BA273" s="715"/>
      <c r="BB273" s="715"/>
      <c r="BC273" s="715"/>
      <c r="BD273"/>
      <c r="BE273"/>
      <c r="BF273"/>
      <c r="BG273"/>
      <c r="BH273"/>
      <c r="BI273"/>
      <c r="BJ273"/>
      <c r="BL273" s="6">
        <v>1</v>
      </c>
    </row>
    <row r="274" spans="1:64" s="73" customFormat="1" ht="15.75" thickBot="1">
      <c r="A274" s="3562" t="s">
        <v>1</v>
      </c>
      <c r="B274" s="715"/>
      <c r="C274" s="715"/>
      <c r="D274" s="222"/>
      <c r="E274" s="222"/>
      <c r="F274" s="222"/>
      <c r="G274" s="222"/>
      <c r="H274" s="222"/>
      <c r="I274" s="222"/>
      <c r="J274" s="222"/>
      <c r="K274" s="222"/>
      <c r="L274" s="222"/>
      <c r="M274" s="222"/>
      <c r="N274" s="222"/>
      <c r="O274" s="715"/>
      <c r="P274" s="715"/>
      <c r="Q274" s="715"/>
      <c r="R274" s="715"/>
      <c r="S274" s="715"/>
      <c r="T274" s="715"/>
      <c r="U274" s="715"/>
      <c r="V274" s="715"/>
      <c r="W274" s="715"/>
      <c r="X274" s="715"/>
      <c r="Y274" s="715"/>
      <c r="Z274" s="715"/>
      <c r="AA274" s="715"/>
      <c r="AB274" s="715"/>
      <c r="AC274" s="715"/>
      <c r="AD274" s="700"/>
      <c r="AE274" s="700"/>
      <c r="AF274" s="700"/>
      <c r="AG274" s="700"/>
      <c r="AH274" s="700"/>
      <c r="AI274" s="700"/>
      <c r="AJ274" s="700"/>
      <c r="AK274" s="700"/>
      <c r="AL274"/>
      <c r="AM274" s="715"/>
      <c r="AN274" s="715"/>
      <c r="AO274" s="700"/>
      <c r="AP274" s="715"/>
      <c r="AQ274"/>
      <c r="AR274"/>
      <c r="AS274"/>
      <c r="AT274" s="715"/>
      <c r="AU274" s="2"/>
      <c r="AV274" s="2"/>
      <c r="AW274" s="2"/>
      <c r="AX274" s="2"/>
      <c r="AY274" s="2"/>
      <c r="AZ274" s="2"/>
      <c r="BA274" s="715"/>
      <c r="BB274" s="715"/>
      <c r="BC274" s="715"/>
      <c r="BD274"/>
      <c r="BE274"/>
      <c r="BF274"/>
      <c r="BG274"/>
      <c r="BH274"/>
      <c r="BI274"/>
      <c r="BJ274"/>
      <c r="BL274" s="6">
        <v>1</v>
      </c>
    </row>
    <row r="275" spans="1:64" s="73" customFormat="1" ht="15.75" customHeight="1">
      <c r="A275" s="3562" t="s">
        <v>1</v>
      </c>
      <c r="B275" s="715"/>
      <c r="C275" s="715"/>
      <c r="D275" s="49" t="s">
        <v>6</v>
      </c>
      <c r="E275" s="1116" t="str">
        <f>E281</f>
        <v>Famille à coller.N.Nom de votre recette.Recette mère ►.S.Saisissez le nom de la recette mère</v>
      </c>
      <c r="F275" s="1117">
        <f>F281</f>
        <v>10</v>
      </c>
      <c r="G275" s="1117" t="str">
        <f>G281</f>
        <v>couverts</v>
      </c>
      <c r="H275" s="762" t="s">
        <v>2499</v>
      </c>
      <c r="I275" s="1118" t="s">
        <v>2500</v>
      </c>
      <c r="J275" s="4900" t="s">
        <v>119</v>
      </c>
      <c r="K275" s="4900"/>
      <c r="L275" s="4802" t="s">
        <v>1425</v>
      </c>
      <c r="M275" s="4802"/>
      <c r="N275" s="4803"/>
      <c r="O275" s="715"/>
      <c r="P275" s="49" t="s">
        <v>6</v>
      </c>
      <c r="Q275" s="1116" t="str">
        <f>Q281</f>
        <v>Famille à coller.N.Nom de votre recette.Recette mère ►.N.Nom de la recette mère</v>
      </c>
      <c r="R275" s="1117">
        <f>R281</f>
        <v>10</v>
      </c>
      <c r="S275" s="1117" t="str">
        <f>S281</f>
        <v>couverts</v>
      </c>
      <c r="T275" s="762" t="s">
        <v>2499</v>
      </c>
      <c r="U275" s="1118" t="s">
        <v>2500</v>
      </c>
      <c r="V275" s="4870" t="s">
        <v>119</v>
      </c>
      <c r="W275" s="4870"/>
      <c r="X275" s="4802" t="s">
        <v>1425</v>
      </c>
      <c r="Y275" s="4802"/>
      <c r="Z275" s="4803"/>
      <c r="AA275" s="715"/>
      <c r="AB275" s="715"/>
      <c r="AC275" s="715"/>
      <c r="AD275" s="700"/>
      <c r="AE275" s="700"/>
      <c r="AF275" s="700"/>
      <c r="AG275" s="700"/>
      <c r="AH275" s="700"/>
      <c r="AI275" s="700"/>
      <c r="AJ275" s="700"/>
      <c r="AK275" s="700"/>
      <c r="AL275"/>
      <c r="AM275" s="715"/>
      <c r="AN275" s="715"/>
      <c r="AO275" s="700"/>
      <c r="AP275" s="715"/>
      <c r="AQ275"/>
      <c r="AR275"/>
      <c r="AS275"/>
      <c r="AT275" s="715"/>
      <c r="AU275" s="2"/>
      <c r="AV275" s="2"/>
      <c r="AW275" s="2"/>
      <c r="AX275" s="2"/>
      <c r="AY275" s="2"/>
      <c r="AZ275" s="2"/>
      <c r="BA275" s="715"/>
      <c r="BB275" s="715"/>
      <c r="BC275" s="715"/>
      <c r="BD275"/>
      <c r="BE275"/>
      <c r="BF275"/>
      <c r="BG275"/>
      <c r="BH275"/>
      <c r="BI275"/>
      <c r="BJ275"/>
      <c r="BL275" s="6">
        <v>1</v>
      </c>
    </row>
    <row r="276" spans="1:64" s="73" customFormat="1" ht="22.5">
      <c r="A276" s="3562" t="s">
        <v>1</v>
      </c>
      <c r="B276" s="715"/>
      <c r="C276" s="715"/>
      <c r="D276" s="24" t="s">
        <v>6</v>
      </c>
      <c r="E276" s="1119" t="str">
        <f>E281</f>
        <v>Famille à coller.N.Nom de votre recette.Recette mère ►.S.Saisissez le nom de la recette mère</v>
      </c>
      <c r="F276" s="1120"/>
      <c r="G276" s="1120"/>
      <c r="H276" s="763" t="s">
        <v>2499</v>
      </c>
      <c r="I276" s="1121" t="s">
        <v>2501</v>
      </c>
      <c r="J276" s="4901"/>
      <c r="K276" s="4901"/>
      <c r="L276" s="4804"/>
      <c r="M276" s="4804"/>
      <c r="N276" s="4805"/>
      <c r="O276" s="715"/>
      <c r="P276" s="24" t="s">
        <v>6</v>
      </c>
      <c r="Q276" s="1119" t="str">
        <f>Q281</f>
        <v>Famille à coller.N.Nom de votre recette.Recette mère ►.N.Nom de la recette mère</v>
      </c>
      <c r="R276" s="1120"/>
      <c r="S276" s="1120"/>
      <c r="T276" s="763" t="s">
        <v>2499</v>
      </c>
      <c r="U276" s="1121" t="s">
        <v>2501</v>
      </c>
      <c r="V276" s="4871"/>
      <c r="W276" s="4871"/>
      <c r="X276" s="4804"/>
      <c r="Y276" s="4804"/>
      <c r="Z276" s="4805"/>
      <c r="AA276" s="715"/>
      <c r="AB276" s="715"/>
      <c r="AC276" s="715"/>
      <c r="AD276" s="700"/>
      <c r="AE276" s="700"/>
      <c r="AF276" s="700"/>
      <c r="AG276" s="700"/>
      <c r="AH276" s="700"/>
      <c r="AI276" s="700"/>
      <c r="AJ276" s="700"/>
      <c r="AK276" s="700"/>
      <c r="AL276"/>
      <c r="AM276" s="715"/>
      <c r="AN276" s="715"/>
      <c r="AO276" s="700"/>
      <c r="AP276" s="715"/>
      <c r="AQ276"/>
      <c r="AR276"/>
      <c r="AS276"/>
      <c r="AT276" s="715"/>
      <c r="AU276" s="2"/>
      <c r="AV276" s="2"/>
      <c r="AW276" s="2"/>
      <c r="AX276" s="2"/>
      <c r="AY276" s="2"/>
      <c r="AZ276" s="2"/>
      <c r="BA276" s="715"/>
      <c r="BB276" s="715"/>
      <c r="BC276" s="715"/>
      <c r="BD276"/>
      <c r="BE276"/>
      <c r="BF276"/>
      <c r="BG276"/>
      <c r="BH276"/>
      <c r="BI276"/>
      <c r="BJ276"/>
      <c r="BL276" s="6">
        <v>1</v>
      </c>
    </row>
    <row r="277" spans="1:64" s="73" customFormat="1" ht="18.75">
      <c r="A277" s="3562" t="s">
        <v>1</v>
      </c>
      <c r="B277" s="715"/>
      <c r="C277" s="715"/>
      <c r="D277" s="24" t="s">
        <v>6</v>
      </c>
      <c r="E277" s="1122" t="str">
        <f>E281</f>
        <v>Famille à coller.N.Nom de votre recette.Recette mère ►.S.Saisissez le nom de la recette mère</v>
      </c>
      <c r="F277" s="1122"/>
      <c r="G277" s="1122"/>
      <c r="H277" s="1123"/>
      <c r="I277" s="1124" t="s">
        <v>2477</v>
      </c>
      <c r="J277" s="1125"/>
      <c r="K277" s="1126"/>
      <c r="L277" s="1080" t="s">
        <v>121</v>
      </c>
      <c r="M277" s="603" t="s">
        <v>120</v>
      </c>
      <c r="N277" s="1127"/>
      <c r="O277" s="715"/>
      <c r="P277" s="24" t="s">
        <v>6</v>
      </c>
      <c r="Q277" s="1122" t="str">
        <f>Q281</f>
        <v>Famille à coller.N.Nom de votre recette.Recette mère ►.N.Nom de la recette mère</v>
      </c>
      <c r="R277" s="1122"/>
      <c r="S277" s="1122"/>
      <c r="T277" s="1123"/>
      <c r="U277" s="1124" t="s">
        <v>2477</v>
      </c>
      <c r="V277" s="1125"/>
      <c r="W277" s="1126"/>
      <c r="X277" s="1080" t="s">
        <v>121</v>
      </c>
      <c r="Y277" s="603" t="s">
        <v>120</v>
      </c>
      <c r="Z277" s="1127"/>
      <c r="AA277" s="715"/>
      <c r="AB277" s="715"/>
      <c r="AC277" s="715"/>
      <c r="AD277" s="700"/>
      <c r="AE277" s="700"/>
      <c r="AF277" s="700"/>
      <c r="AG277" s="700"/>
      <c r="AH277" s="700"/>
      <c r="AI277" s="700"/>
      <c r="AJ277" s="700"/>
      <c r="AK277" s="700"/>
      <c r="AL277"/>
      <c r="AM277" s="715"/>
      <c r="AN277" s="715"/>
      <c r="AO277" s="700"/>
      <c r="AP277" s="715"/>
      <c r="AQ277"/>
      <c r="AR277"/>
      <c r="AS277"/>
      <c r="AT277" s="715"/>
      <c r="AU277" s="2"/>
      <c r="AV277" s="2"/>
      <c r="AW277" s="2"/>
      <c r="AX277" s="2"/>
      <c r="AY277" s="2"/>
      <c r="AZ277" s="2"/>
      <c r="BA277" s="715"/>
      <c r="BB277" s="715"/>
      <c r="BC277" s="715"/>
      <c r="BD277"/>
      <c r="BE277"/>
      <c r="BF277"/>
      <c r="BG277"/>
      <c r="BH277"/>
      <c r="BI277"/>
      <c r="BJ277"/>
      <c r="BL277" s="6">
        <v>1</v>
      </c>
    </row>
    <row r="278" spans="1:64" s="73" customFormat="1" ht="15.75" customHeight="1">
      <c r="A278" s="3562" t="s">
        <v>1</v>
      </c>
      <c r="B278" s="715"/>
      <c r="C278" s="715"/>
      <c r="D278" s="24" t="s">
        <v>6</v>
      </c>
      <c r="E278" s="1314" t="str">
        <f>E281</f>
        <v>Famille à coller.N.Nom de votre recette.Recette mère ►.S.Saisissez le nom de la recette mère</v>
      </c>
      <c r="F278" s="1314"/>
      <c r="G278" s="1326"/>
      <c r="H278" s="46" t="s">
        <v>110</v>
      </c>
      <c r="I278" s="592"/>
      <c r="J278" s="592"/>
      <c r="K278" s="592"/>
      <c r="L278" s="768" t="s">
        <v>116</v>
      </c>
      <c r="M278" s="4808" t="str">
        <f>H281</f>
        <v>Famille à coller.N.Nom de votre recette.Recette mère ►.S.Saisissez le nom de la recette mère</v>
      </c>
      <c r="N278" s="4809"/>
      <c r="O278" s="715"/>
      <c r="P278" s="24" t="s">
        <v>6</v>
      </c>
      <c r="Q278" s="554" t="str">
        <f>Q281</f>
        <v>Famille à coller.N.Nom de votre recette.Recette mère ►.N.Nom de la recette mère</v>
      </c>
      <c r="R278" s="554"/>
      <c r="S278" s="775"/>
      <c r="T278" s="46" t="s">
        <v>110</v>
      </c>
      <c r="U278" s="592"/>
      <c r="V278" s="592"/>
      <c r="W278" s="592"/>
      <c r="X278" s="768" t="s">
        <v>116</v>
      </c>
      <c r="Y278" s="4808" t="str">
        <f>T281</f>
        <v>Famille à coller.N.Nom de votre recette.Recette mère ►.N.Nom de la recette mère</v>
      </c>
      <c r="Z278" s="4809"/>
      <c r="AA278" s="715"/>
      <c r="AB278" s="715"/>
      <c r="AC278" s="715"/>
      <c r="AD278" s="700"/>
      <c r="AE278" s="700"/>
      <c r="AF278" s="700"/>
      <c r="AG278" s="700"/>
      <c r="AH278" s="700"/>
      <c r="AI278" s="700"/>
      <c r="AJ278" s="700"/>
      <c r="AK278" s="700"/>
      <c r="AL278"/>
      <c r="AM278" s="715"/>
      <c r="AN278" s="715"/>
      <c r="AO278" s="700"/>
      <c r="AP278" s="715"/>
      <c r="AQ278"/>
      <c r="AR278"/>
      <c r="AS278"/>
      <c r="AT278" s="715"/>
      <c r="AU278" s="2"/>
      <c r="AV278" s="2"/>
      <c r="AW278" s="2"/>
      <c r="AX278" s="2"/>
      <c r="AY278" s="2"/>
      <c r="AZ278" s="2"/>
      <c r="BA278" s="715"/>
      <c r="BB278" s="715"/>
      <c r="BC278" s="715"/>
      <c r="BD278"/>
      <c r="BE278"/>
      <c r="BF278"/>
      <c r="BG278"/>
      <c r="BH278"/>
      <c r="BI278"/>
      <c r="BJ278"/>
      <c r="BL278" s="6">
        <v>1</v>
      </c>
    </row>
    <row r="279" spans="1:64" s="73" customFormat="1" ht="15.75">
      <c r="A279" s="3562" t="s">
        <v>1</v>
      </c>
      <c r="B279" s="715"/>
      <c r="C279" s="715"/>
      <c r="D279" s="24" t="s">
        <v>6</v>
      </c>
      <c r="E279" s="1314" t="str">
        <f>E281</f>
        <v>Famille à coller.N.Nom de votre recette.Recette mère ►.S.Saisissez le nom de la recette mère</v>
      </c>
      <c r="F279" s="1314"/>
      <c r="G279" s="1326"/>
      <c r="H279" s="607">
        <v>10</v>
      </c>
      <c r="I279" s="47" t="s">
        <v>114</v>
      </c>
      <c r="J279" s="46"/>
      <c r="K279" s="46"/>
      <c r="L279" s="48"/>
      <c r="M279" s="4808"/>
      <c r="N279" s="4809"/>
      <c r="O279" s="715"/>
      <c r="P279" s="24" t="s">
        <v>6</v>
      </c>
      <c r="Q279" s="554" t="str">
        <f>Q281</f>
        <v>Famille à coller.N.Nom de votre recette.Recette mère ►.N.Nom de la recette mère</v>
      </c>
      <c r="R279" s="554"/>
      <c r="S279" s="775"/>
      <c r="T279" s="607">
        <v>10</v>
      </c>
      <c r="U279" s="47" t="s">
        <v>114</v>
      </c>
      <c r="V279" s="46"/>
      <c r="W279" s="46"/>
      <c r="X279" s="48"/>
      <c r="Y279" s="4808"/>
      <c r="Z279" s="4809"/>
      <c r="AA279" s="715"/>
      <c r="AB279" s="715"/>
      <c r="AC279" s="715"/>
      <c r="AD279" s="700"/>
      <c r="AE279" s="700"/>
      <c r="AF279" s="700"/>
      <c r="AG279" s="700"/>
      <c r="AH279" s="700"/>
      <c r="AI279" s="700"/>
      <c r="AJ279" s="700"/>
      <c r="AK279" s="700"/>
      <c r="AL279"/>
      <c r="AM279" s="715"/>
      <c r="AN279" s="715"/>
      <c r="AO279" s="700"/>
      <c r="AP279" s="715"/>
      <c r="AQ279"/>
      <c r="AR279"/>
      <c r="AS279"/>
      <c r="AT279" s="715"/>
      <c r="AU279" s="2"/>
      <c r="AV279" s="2"/>
      <c r="AW279" s="2"/>
      <c r="AX279" s="2"/>
      <c r="AY279" s="2"/>
      <c r="AZ279" s="2"/>
      <c r="BA279" s="715"/>
      <c r="BB279" s="715"/>
      <c r="BC279" s="715"/>
      <c r="BD279"/>
      <c r="BE279"/>
      <c r="BF279"/>
      <c r="BG279"/>
      <c r="BH279"/>
      <c r="BI279"/>
      <c r="BJ279"/>
      <c r="BL279" s="6">
        <v>1</v>
      </c>
    </row>
    <row r="280" spans="1:64" s="73" customFormat="1" ht="22.5">
      <c r="A280" s="3562" t="s">
        <v>1</v>
      </c>
      <c r="B280" s="715"/>
      <c r="C280" s="715"/>
      <c r="D280" s="24" t="s">
        <v>7</v>
      </c>
      <c r="E280" s="1327" t="str">
        <f>E281</f>
        <v>Famille à coller.N.Nom de votre recette.Recette mère ►.S.Saisissez le nom de la recette mère</v>
      </c>
      <c r="F280" s="1327"/>
      <c r="G280" s="1328"/>
      <c r="H280" s="1329" t="s">
        <v>2502</v>
      </c>
      <c r="I280" s="1330"/>
      <c r="J280" s="1330"/>
      <c r="K280" s="1331"/>
      <c r="L280" s="1332"/>
      <c r="M280" s="1333"/>
      <c r="N280" s="1130"/>
      <c r="O280" s="715"/>
      <c r="P280" s="24" t="s">
        <v>7</v>
      </c>
      <c r="Q280" s="554" t="str">
        <f>Q281</f>
        <v>Famille à coller.N.Nom de votre recette.Recette mère ►.N.Nom de la recette mère</v>
      </c>
      <c r="R280" s="554"/>
      <c r="S280" s="775"/>
      <c r="T280" s="1128" t="s">
        <v>2620</v>
      </c>
      <c r="U280" s="1129"/>
      <c r="V280" s="1129"/>
      <c r="W280" s="1129"/>
      <c r="X280" s="1129"/>
      <c r="Y280" s="1129"/>
      <c r="Z280" s="1130"/>
      <c r="AA280" s="715"/>
      <c r="AB280" s="715"/>
      <c r="AC280" s="715"/>
      <c r="AD280" s="700"/>
      <c r="AE280" s="700"/>
      <c r="AF280" s="700"/>
      <c r="AG280" s="700"/>
      <c r="AH280" s="700"/>
      <c r="AI280" s="700"/>
      <c r="AJ280" s="700"/>
      <c r="AK280" s="700"/>
      <c r="AL280"/>
      <c r="AM280" s="715"/>
      <c r="AN280" s="715"/>
      <c r="AO280" s="700"/>
      <c r="AP280" s="715"/>
      <c r="AQ280"/>
      <c r="AR280"/>
      <c r="AS280"/>
      <c r="AT280" s="715"/>
      <c r="AU280" s="2"/>
      <c r="AV280" s="2"/>
      <c r="AW280" s="2"/>
      <c r="AX280" s="2"/>
      <c r="AY280" s="2"/>
      <c r="AZ280" s="2"/>
      <c r="BA280" s="715"/>
      <c r="BB280" s="715"/>
      <c r="BC280" s="715"/>
      <c r="BD280"/>
      <c r="BE280"/>
      <c r="BF280"/>
      <c r="BG280"/>
      <c r="BH280"/>
      <c r="BI280"/>
      <c r="BJ280"/>
      <c r="BL280" s="6">
        <v>1</v>
      </c>
    </row>
    <row r="281" spans="1:64" s="73" customFormat="1" ht="16.5" thickBot="1">
      <c r="A281" s="3562" t="s">
        <v>1</v>
      </c>
      <c r="B281" s="715"/>
      <c r="C281" s="715"/>
      <c r="D281" s="1131" t="s">
        <v>7</v>
      </c>
      <c r="E281" s="1334" t="str">
        <f>H281</f>
        <v>Famille à coller.N.Nom de votre recette.Recette mère ►.S.Saisissez le nom de la recette mère</v>
      </c>
      <c r="F281" s="1334">
        <f>H279</f>
        <v>10</v>
      </c>
      <c r="G281" s="1335" t="str">
        <f>I279</f>
        <v>couverts</v>
      </c>
      <c r="H281" s="1336" t="str">
        <f>UPPER(LEFT(J275,1))&amp;LOWER(MID(J275,2,999))&amp;"."&amp;UPPER(LEFT(L275,1))&amp;"."&amp;UPPER(LEFT(L275,1))&amp;LOWER(MID(L275,2,999))&amp;"."&amp;IF(ISTEXT(N281),M281&amp;"."&amp;UPPER(LEFT(N281,1))&amp;"."&amp;UPPER(LEFT(N281,1))&amp;LOWER(MID(N281,2,999)),I281)</f>
        <v>Famille à coller.N.Nom de votre recette.Recette mère ►.S.Saisissez le nom de la recette mère</v>
      </c>
      <c r="I281" s="1337" t="s">
        <v>2384</v>
      </c>
      <c r="J281" s="4911" t="s">
        <v>104</v>
      </c>
      <c r="K281" s="4911"/>
      <c r="L281" s="4911"/>
      <c r="M281" s="1338" t="s">
        <v>2381</v>
      </c>
      <c r="N281" s="1135" t="s">
        <v>2400</v>
      </c>
      <c r="O281" s="715"/>
      <c r="P281" s="1131" t="s">
        <v>7</v>
      </c>
      <c r="Q281" s="938" t="str">
        <f>T281</f>
        <v>Famille à coller.N.Nom de votre recette.Recette mère ►.N.Nom de la recette mère</v>
      </c>
      <c r="R281" s="938">
        <f>T279</f>
        <v>10</v>
      </c>
      <c r="S281" s="939" t="str">
        <f>U279</f>
        <v>couverts</v>
      </c>
      <c r="T281" s="1132" t="str">
        <f>UPPER(LEFT(V275,1))&amp;LOWER(MID(V275,2,999))&amp;"."&amp;UPPER(LEFT(X275,1))&amp;"."&amp;UPPER(LEFT(X275,1))&amp;LOWER(MID(X275,2,999))&amp;"."&amp;IF(ISTEXT(Z281),Y281&amp;"."&amp;UPPER(LEFT(Z281,1))&amp;"."&amp;UPPER(LEFT(Z281,1))&amp;LOWER(MID(Z281,2,999)),U281)</f>
        <v>Famille à coller.N.Nom de votre recette.Recette mère ►.N.Nom de la recette mère</v>
      </c>
      <c r="U281" s="1133" t="s">
        <v>2384</v>
      </c>
      <c r="V281" s="4888" t="s">
        <v>104</v>
      </c>
      <c r="W281" s="4888"/>
      <c r="X281" s="4888"/>
      <c r="Y281" s="1134" t="s">
        <v>2381</v>
      </c>
      <c r="Z281" s="1135" t="s">
        <v>2624</v>
      </c>
      <c r="AA281" s="715"/>
      <c r="AB281" s="715"/>
      <c r="AC281" s="715"/>
      <c r="AD281" s="700"/>
      <c r="AE281" s="700"/>
      <c r="AF281" s="700"/>
      <c r="AG281" s="700"/>
      <c r="AH281" s="700"/>
      <c r="AI281" s="700"/>
      <c r="AJ281" s="700"/>
      <c r="AK281" s="700"/>
      <c r="AL281"/>
      <c r="AM281" s="715"/>
      <c r="AN281" s="715"/>
      <c r="AO281" s="700"/>
      <c r="AP281" s="715"/>
      <c r="AQ281"/>
      <c r="AR281"/>
      <c r="AS281"/>
      <c r="AT281" s="715"/>
      <c r="AU281" s="2"/>
      <c r="AV281" s="2"/>
      <c r="AW281" s="2"/>
      <c r="AX281" s="2"/>
      <c r="AY281" s="2"/>
      <c r="AZ281" s="2"/>
      <c r="BA281" s="715"/>
      <c r="BB281" s="715"/>
      <c r="BC281" s="715"/>
      <c r="BD281"/>
      <c r="BE281"/>
      <c r="BF281"/>
      <c r="BG281"/>
      <c r="BH281"/>
      <c r="BI281"/>
      <c r="BJ281"/>
      <c r="BL281" s="6">
        <v>1</v>
      </c>
    </row>
    <row r="282" spans="1:64" s="73" customFormat="1" ht="17.25" thickTop="1" thickBot="1">
      <c r="A282" s="3562" t="s">
        <v>1</v>
      </c>
      <c r="B282" s="715"/>
      <c r="C282" s="715"/>
      <c r="D282" s="1143" t="s">
        <v>6</v>
      </c>
      <c r="E282" s="1314" t="str">
        <f>E281</f>
        <v>Famille à coller.N.Nom de votre recette.Recette mère ►.S.Saisissez le nom de la recette mère</v>
      </c>
      <c r="F282" s="1314"/>
      <c r="G282" s="1314"/>
      <c r="H282" s="1315" t="s">
        <v>19</v>
      </c>
      <c r="I282" s="1316">
        <f>COUNTIF(E284:E291, "*") + COUNT(E284:E291)</f>
        <v>8</v>
      </c>
      <c r="J282" s="1317" t="s">
        <v>232</v>
      </c>
      <c r="K282" s="1318"/>
      <c r="L282" s="1317" t="s">
        <v>6117</v>
      </c>
      <c r="M282" s="1318"/>
      <c r="N282" s="1319"/>
      <c r="O282" s="715"/>
      <c r="P282" s="24" t="s">
        <v>7</v>
      </c>
      <c r="Q282" s="765" t="str">
        <f>Q281</f>
        <v>Famille à coller.N.Nom de votre recette.Recette mère ►.N.Nom de la recette mère</v>
      </c>
      <c r="R282" s="554"/>
      <c r="S282" s="554"/>
      <c r="T282" s="1136" t="s">
        <v>19</v>
      </c>
      <c r="U282" s="1137" t="s">
        <v>18</v>
      </c>
      <c r="V282" s="1137" t="s">
        <v>17</v>
      </c>
      <c r="W282" s="1137" t="s">
        <v>16</v>
      </c>
      <c r="X282" s="1137" t="s">
        <v>15</v>
      </c>
      <c r="Y282" s="1138" t="s">
        <v>14</v>
      </c>
      <c r="Z282" s="1139" t="s">
        <v>13</v>
      </c>
      <c r="AA282" s="715"/>
      <c r="AB282" s="715"/>
      <c r="AC282" s="715"/>
      <c r="AD282" s="700"/>
      <c r="AE282" s="700"/>
      <c r="AF282" s="700"/>
      <c r="AG282" s="700"/>
      <c r="AH282" s="700"/>
      <c r="AI282" s="700"/>
      <c r="AJ282" s="700"/>
      <c r="AK282" s="700"/>
      <c r="AL282"/>
      <c r="AM282" s="715"/>
      <c r="AN282" s="715"/>
      <c r="AO282" s="700"/>
      <c r="AP282" s="715"/>
      <c r="AQ282"/>
      <c r="AR282"/>
      <c r="AS282"/>
      <c r="AT282" s="715"/>
      <c r="AU282" s="2"/>
      <c r="AV282" s="2"/>
      <c r="AW282" s="2"/>
      <c r="AX282" s="2"/>
      <c r="AY282" s="2"/>
      <c r="AZ282" s="2"/>
      <c r="BA282" s="715"/>
      <c r="BB282" s="715"/>
      <c r="BC282" s="715"/>
      <c r="BD282"/>
      <c r="BE282"/>
      <c r="BF282"/>
      <c r="BG282"/>
      <c r="BH282"/>
      <c r="BI282"/>
      <c r="BJ282"/>
      <c r="BL282" s="6">
        <v>1</v>
      </c>
    </row>
    <row r="283" spans="1:64" s="73" customFormat="1" ht="16.5" thickTop="1">
      <c r="A283" s="3562" t="s">
        <v>1</v>
      </c>
      <c r="B283" s="715"/>
      <c r="C283" s="715"/>
      <c r="D283" s="1143" t="s">
        <v>6</v>
      </c>
      <c r="E283" s="1314" t="str">
        <f>E281</f>
        <v>Famille à coller.N.Nom de votre recette.Recette mère ►.S.Saisissez le nom de la recette mère</v>
      </c>
      <c r="F283" s="1314"/>
      <c r="G283" s="1314"/>
      <c r="H283" s="1320" t="s">
        <v>2627</v>
      </c>
      <c r="I283" s="11"/>
      <c r="J283" s="11"/>
      <c r="K283" s="11"/>
      <c r="L283" s="11"/>
      <c r="M283" s="11"/>
      <c r="N283" s="1094"/>
      <c r="O283" s="715"/>
      <c r="P283" s="24" t="s">
        <v>6</v>
      </c>
      <c r="Q283" s="765" t="str">
        <f>Q281</f>
        <v>Famille à coller.N.Nom de votre recette.Recette mère ►.N.Nom de la recette mère</v>
      </c>
      <c r="R283" s="554"/>
      <c r="S283" s="554"/>
      <c r="T283" s="1140" t="s">
        <v>217</v>
      </c>
      <c r="U283" s="760" t="s">
        <v>216</v>
      </c>
      <c r="V283" s="1081"/>
      <c r="W283" s="4587" t="s">
        <v>215</v>
      </c>
      <c r="X283" s="4811" t="s">
        <v>194</v>
      </c>
      <c r="Y283" s="4812" t="s">
        <v>158</v>
      </c>
      <c r="Z283" s="1082" t="s">
        <v>214</v>
      </c>
      <c r="AA283" s="715"/>
      <c r="AB283" s="715"/>
      <c r="AC283" s="715"/>
      <c r="AD283" s="700"/>
      <c r="AE283" s="700"/>
      <c r="AF283" s="700"/>
      <c r="AG283" s="700"/>
      <c r="AH283" s="700"/>
      <c r="AI283" s="700"/>
      <c r="AJ283" s="700"/>
      <c r="AK283" s="700"/>
      <c r="AL283"/>
      <c r="AM283" s="715"/>
      <c r="AN283" s="715"/>
      <c r="AO283" s="700"/>
      <c r="AP283" s="715"/>
      <c r="AQ283"/>
      <c r="AR283"/>
      <c r="AS283"/>
      <c r="AT283" s="715"/>
      <c r="AU283" s="2"/>
      <c r="AV283" s="2"/>
      <c r="AW283" s="2"/>
      <c r="AX283" s="2"/>
      <c r="AY283" s="2"/>
      <c r="AZ283" s="2"/>
      <c r="BA283" s="715"/>
      <c r="BB283" s="715"/>
      <c r="BC283" s="715"/>
      <c r="BD283"/>
      <c r="BE283"/>
      <c r="BF283"/>
      <c r="BG283"/>
      <c r="BH283"/>
      <c r="BI283"/>
      <c r="BJ283"/>
      <c r="BL283" s="6">
        <v>1</v>
      </c>
    </row>
    <row r="284" spans="1:64" s="73" customFormat="1" ht="15.75">
      <c r="A284" s="3562" t="s">
        <v>1</v>
      </c>
      <c r="B284" s="715"/>
      <c r="C284" s="715"/>
      <c r="D284" s="1145" t="s">
        <v>6</v>
      </c>
      <c r="E284" s="1314" t="str">
        <f>E281</f>
        <v>Famille à coller.N.Nom de votre recette.Recette mère ►.S.Saisissez le nom de la recette mère</v>
      </c>
      <c r="F284" s="1314"/>
      <c r="G284" s="1314"/>
      <c r="H284" s="1321"/>
      <c r="I284" s="20"/>
      <c r="J284" s="20"/>
      <c r="K284" s="20"/>
      <c r="L284" s="20"/>
      <c r="M284" s="20"/>
      <c r="N284" s="1094"/>
      <c r="O284" s="715"/>
      <c r="P284" s="24" t="s">
        <v>6</v>
      </c>
      <c r="Q284" s="765" t="str">
        <f>Q281</f>
        <v>Famille à coller.N.Nom de votre recette.Recette mère ►.N.Nom de la recette mère</v>
      </c>
      <c r="R284" s="554"/>
      <c r="S284" s="554"/>
      <c r="T284" s="1547" t="s">
        <v>208</v>
      </c>
      <c r="U284" s="80" t="s">
        <v>207</v>
      </c>
      <c r="V284" s="41" t="s">
        <v>206</v>
      </c>
      <c r="W284" s="4591"/>
      <c r="X284" s="4593"/>
      <c r="Y284" s="4813"/>
      <c r="Z284" s="1083" t="s">
        <v>205</v>
      </c>
      <c r="AA284" s="715"/>
      <c r="AB284" s="715"/>
      <c r="AC284" s="715"/>
      <c r="AD284" s="700"/>
      <c r="AE284" s="700"/>
      <c r="AF284" s="700"/>
      <c r="AG284" s="700"/>
      <c r="AH284" s="700"/>
      <c r="AI284" s="700"/>
      <c r="AJ284" s="700"/>
      <c r="AK284" s="700"/>
      <c r="AL284"/>
      <c r="AM284" s="715"/>
      <c r="AN284" s="715"/>
      <c r="AO284" s="700"/>
      <c r="AP284" s="715"/>
      <c r="AQ284"/>
      <c r="AR284"/>
      <c r="AS284"/>
      <c r="AT284" s="715"/>
      <c r="AU284" s="2"/>
      <c r="AV284" s="2"/>
      <c r="AW284" s="2"/>
      <c r="AX284" s="2"/>
      <c r="AY284" s="2"/>
      <c r="AZ284" s="2"/>
      <c r="BA284" s="715"/>
      <c r="BB284" s="715"/>
      <c r="BC284" s="715"/>
      <c r="BD284"/>
      <c r="BE284"/>
      <c r="BF284"/>
      <c r="BG284"/>
      <c r="BH284"/>
      <c r="BI284"/>
      <c r="BJ284"/>
      <c r="BL284" s="6">
        <v>1</v>
      </c>
    </row>
    <row r="285" spans="1:64" s="73" customFormat="1" ht="17.25">
      <c r="A285" s="3562" t="s">
        <v>1</v>
      </c>
      <c r="B285" s="715"/>
      <c r="C285" s="715"/>
      <c r="D285" s="25" t="str">
        <f t="shared" ref="D285:D291" si="43">IF(OR(K285&lt;&gt;"",L285&lt;&gt; "",M285&lt;&gt;"",N285&lt;&gt;""),"A", "►")</f>
        <v>►</v>
      </c>
      <c r="E285" s="1314" t="str">
        <f>E281</f>
        <v>Famille à coller.N.Nom de votre recette.Recette mère ►.S.Saisissez le nom de la recette mère</v>
      </c>
      <c r="F285" s="1314">
        <f>F281</f>
        <v>10</v>
      </c>
      <c r="G285" s="1314" t="str">
        <f>G281</f>
        <v>couverts</v>
      </c>
      <c r="H285" s="1321"/>
      <c r="I285" s="1322"/>
      <c r="J285" s="1322"/>
      <c r="K285" s="1322"/>
      <c r="L285" s="1322"/>
      <c r="M285" s="1323"/>
      <c r="N285" s="1324"/>
      <c r="O285" s="715"/>
      <c r="P285" s="24" t="s">
        <v>6</v>
      </c>
      <c r="Q285" s="765" t="str">
        <f>Q281</f>
        <v>Famille à coller.N.Nom de votre recette.Recette mère ►.N.Nom de la recette mère</v>
      </c>
      <c r="R285" s="554">
        <f>R281</f>
        <v>10</v>
      </c>
      <c r="S285" s="554" t="str">
        <f>S281</f>
        <v>couverts</v>
      </c>
      <c r="T285" s="69"/>
      <c r="U285" s="66"/>
      <c r="V285" s="75" t="str">
        <f t="shared" ref="V285:V291" si="44">IF(AND(T285&gt;0,W285&gt;0),"de","")</f>
        <v/>
      </c>
      <c r="W285" s="64"/>
      <c r="X285" s="3557"/>
      <c r="Y285" s="3569">
        <v>1</v>
      </c>
      <c r="Z285" s="1084"/>
      <c r="AA285" s="715"/>
      <c r="AB285" s="715"/>
      <c r="AC285" s="715"/>
      <c r="AD285" s="700"/>
      <c r="AE285" s="700"/>
      <c r="AF285" s="700"/>
      <c r="AG285" s="700"/>
      <c r="AH285" s="700"/>
      <c r="AI285" s="700"/>
      <c r="AJ285" s="700"/>
      <c r="AK285" s="700"/>
      <c r="AL285"/>
      <c r="AM285" s="715"/>
      <c r="AN285" s="715"/>
      <c r="AO285" s="700"/>
      <c r="AP285" s="715"/>
      <c r="AQ285"/>
      <c r="AR285"/>
      <c r="AS285"/>
      <c r="AT285" s="715"/>
      <c r="AU285" s="2"/>
      <c r="AV285" s="2"/>
      <c r="AW285" s="2"/>
      <c r="AX285" s="2"/>
      <c r="AY285" s="2"/>
      <c r="AZ285" s="2"/>
      <c r="BA285" s="715"/>
      <c r="BB285" s="715"/>
      <c r="BC285" s="715"/>
      <c r="BD285"/>
      <c r="BE285"/>
      <c r="BF285"/>
      <c r="BG285"/>
      <c r="BH285"/>
      <c r="BI285"/>
      <c r="BJ285"/>
      <c r="BL285" s="6">
        <v>1</v>
      </c>
    </row>
    <row r="286" spans="1:64" s="73" customFormat="1" ht="17.25">
      <c r="A286" s="3562" t="s">
        <v>1</v>
      </c>
      <c r="B286" s="715"/>
      <c r="C286" s="715"/>
      <c r="D286" s="25" t="str">
        <f t="shared" si="43"/>
        <v>►</v>
      </c>
      <c r="E286" s="1314" t="str">
        <f>E281</f>
        <v>Famille à coller.N.Nom de votre recette.Recette mère ►.S.Saisissez le nom de la recette mère</v>
      </c>
      <c r="F286" s="1314">
        <f>F281</f>
        <v>10</v>
      </c>
      <c r="G286" s="1314" t="str">
        <f>G281</f>
        <v>couverts</v>
      </c>
      <c r="H286" s="1321"/>
      <c r="I286" s="1323"/>
      <c r="J286" s="1323"/>
      <c r="K286" s="1323"/>
      <c r="L286" s="1323"/>
      <c r="M286" s="1323"/>
      <c r="N286" s="1324"/>
      <c r="O286" s="715"/>
      <c r="P286" s="25" t="str">
        <f t="shared" ref="P286:P291" si="45">IF(Z286&lt;&gt;"","A","►")</f>
        <v>►</v>
      </c>
      <c r="Q286" s="765" t="str">
        <f>Q281</f>
        <v>Famille à coller.N.Nom de votre recette.Recette mère ►.N.Nom de la recette mère</v>
      </c>
      <c r="R286" s="554">
        <f>R281</f>
        <v>10</v>
      </c>
      <c r="S286" s="554" t="str">
        <f>S281</f>
        <v>couverts</v>
      </c>
      <c r="T286" s="69"/>
      <c r="U286" s="66"/>
      <c r="V286" s="65" t="str">
        <f t="shared" si="44"/>
        <v/>
      </c>
      <c r="W286" s="64"/>
      <c r="X286" s="3557"/>
      <c r="Y286" s="3569">
        <v>1</v>
      </c>
      <c r="Z286" s="1084"/>
      <c r="AA286" s="715"/>
      <c r="AB286" s="715"/>
      <c r="AC286" s="715"/>
      <c r="AD286" s="700"/>
      <c r="AE286" s="700"/>
      <c r="AF286" s="700"/>
      <c r="AG286" s="700"/>
      <c r="AH286" s="700"/>
      <c r="AI286" s="700"/>
      <c r="AJ286" s="700"/>
      <c r="AK286" s="700"/>
      <c r="AL286"/>
      <c r="AM286" s="715"/>
      <c r="AN286" s="715"/>
      <c r="AO286" s="700"/>
      <c r="AP286" s="715"/>
      <c r="AQ286"/>
      <c r="AR286"/>
      <c r="AS286"/>
      <c r="AT286" s="715"/>
      <c r="AU286" s="2"/>
      <c r="AV286" s="2"/>
      <c r="AW286" s="2"/>
      <c r="AX286" s="2"/>
      <c r="AY286" s="2"/>
      <c r="AZ286" s="2"/>
      <c r="BA286" s="715"/>
      <c r="BB286" s="715"/>
      <c r="BC286" s="715"/>
      <c r="BD286"/>
      <c r="BE286"/>
      <c r="BF286"/>
      <c r="BG286"/>
      <c r="BH286"/>
      <c r="BI286"/>
      <c r="BJ286"/>
      <c r="BL286" s="6">
        <v>1</v>
      </c>
    </row>
    <row r="287" spans="1:64" s="73" customFormat="1" ht="17.25">
      <c r="A287" s="3562" t="s">
        <v>1</v>
      </c>
      <c r="B287" s="715"/>
      <c r="C287" s="715"/>
      <c r="D287" s="25" t="str">
        <f t="shared" si="43"/>
        <v>A</v>
      </c>
      <c r="E287" s="1314" t="str">
        <f>E281</f>
        <v>Famille à coller.N.Nom de votre recette.Recette mère ►.S.Saisissez le nom de la recette mère</v>
      </c>
      <c r="F287" s="1314">
        <f>F281</f>
        <v>10</v>
      </c>
      <c r="G287" s="1314" t="str">
        <f>G281</f>
        <v>couverts</v>
      </c>
      <c r="H287" s="1321"/>
      <c r="I287" s="1323"/>
      <c r="J287" s="1323"/>
      <c r="K287" s="1323"/>
      <c r="L287" s="1323" t="s">
        <v>6119</v>
      </c>
      <c r="M287" s="1323"/>
      <c r="N287" s="1324"/>
      <c r="O287" s="715"/>
      <c r="P287" s="25" t="str">
        <f t="shared" si="45"/>
        <v>A</v>
      </c>
      <c r="Q287" s="765" t="str">
        <f>Q281</f>
        <v>Famille à coller.N.Nom de votre recette.Recette mère ►.N.Nom de la recette mère</v>
      </c>
      <c r="R287" s="554">
        <f>R281</f>
        <v>10</v>
      </c>
      <c r="S287" s="554" t="str">
        <f>S281</f>
        <v>couverts</v>
      </c>
      <c r="T287" s="69"/>
      <c r="U287" s="74"/>
      <c r="V287" s="75" t="str">
        <f t="shared" si="44"/>
        <v/>
      </c>
      <c r="W287" s="64"/>
      <c r="X287" s="3557"/>
      <c r="Y287" s="3569">
        <v>1</v>
      </c>
      <c r="Z287" s="1084" t="s">
        <v>6122</v>
      </c>
      <c r="AA287" s="715"/>
      <c r="AB287" s="715"/>
      <c r="AC287" s="715"/>
      <c r="AD287" s="700"/>
      <c r="AE287" s="700"/>
      <c r="AF287" s="700"/>
      <c r="AG287" s="700"/>
      <c r="AH287" s="700"/>
      <c r="AI287" s="700"/>
      <c r="AJ287" s="700"/>
      <c r="AK287" s="700"/>
      <c r="AL287"/>
      <c r="AM287" s="715"/>
      <c r="AN287" s="715"/>
      <c r="AO287" s="700"/>
      <c r="AP287" s="715"/>
      <c r="AQ287"/>
      <c r="AR287"/>
      <c r="AS287"/>
      <c r="AT287" s="715"/>
      <c r="AU287" s="2"/>
      <c r="AV287" s="2"/>
      <c r="AW287" s="2"/>
      <c r="AX287" s="2"/>
      <c r="AY287" s="2"/>
      <c r="AZ287" s="2"/>
      <c r="BA287" s="715"/>
      <c r="BB287" s="715"/>
      <c r="BC287" s="715"/>
      <c r="BD287"/>
      <c r="BE287"/>
      <c r="BF287"/>
      <c r="BG287"/>
      <c r="BH287"/>
      <c r="BI287"/>
      <c r="BJ287"/>
      <c r="BL287" s="6">
        <v>1</v>
      </c>
    </row>
    <row r="288" spans="1:64" s="73" customFormat="1" ht="17.25">
      <c r="A288" s="3562" t="s">
        <v>1</v>
      </c>
      <c r="B288" s="715"/>
      <c r="C288" s="715"/>
      <c r="D288" s="25" t="str">
        <f t="shared" si="43"/>
        <v>►</v>
      </c>
      <c r="E288" s="1314" t="str">
        <f>E281</f>
        <v>Famille à coller.N.Nom de votre recette.Recette mère ►.S.Saisissez le nom de la recette mère</v>
      </c>
      <c r="F288" s="1314">
        <f>F281</f>
        <v>10</v>
      </c>
      <c r="G288" s="1314" t="str">
        <f>G281</f>
        <v>couverts</v>
      </c>
      <c r="H288" s="1321"/>
      <c r="I288" s="1323"/>
      <c r="J288" s="1323"/>
      <c r="K288" s="1323"/>
      <c r="L288" s="1323"/>
      <c r="M288" s="1323"/>
      <c r="N288" s="1324"/>
      <c r="O288" s="715"/>
      <c r="P288" s="25" t="str">
        <f t="shared" si="45"/>
        <v>►</v>
      </c>
      <c r="Q288" s="765" t="str">
        <f>Q281</f>
        <v>Famille à coller.N.Nom de votre recette.Recette mère ►.N.Nom de la recette mère</v>
      </c>
      <c r="R288" s="554">
        <f>R281</f>
        <v>10</v>
      </c>
      <c r="S288" s="554" t="str">
        <f>S281</f>
        <v>couverts</v>
      </c>
      <c r="T288" s="69"/>
      <c r="U288" s="74"/>
      <c r="V288" s="75" t="str">
        <f t="shared" si="44"/>
        <v/>
      </c>
      <c r="W288" s="64"/>
      <c r="X288" s="3557"/>
      <c r="Y288" s="3569">
        <v>1</v>
      </c>
      <c r="Z288" s="1084"/>
      <c r="AA288" s="715"/>
      <c r="AB288" s="715"/>
      <c r="AC288" s="715"/>
      <c r="AD288" s="700"/>
      <c r="AE288" s="700"/>
      <c r="AF288" s="700"/>
      <c r="AG288" s="700"/>
      <c r="AH288" s="700"/>
      <c r="AI288" s="700"/>
      <c r="AJ288" s="700"/>
      <c r="AK288" s="700"/>
      <c r="AL288"/>
      <c r="AM288" s="715"/>
      <c r="AN288" s="715"/>
      <c r="AO288" s="700"/>
      <c r="AP288" s="715"/>
      <c r="AQ288"/>
      <c r="AR288"/>
      <c r="AS288"/>
      <c r="AT288" s="715"/>
      <c r="AU288" s="2"/>
      <c r="AV288" s="2"/>
      <c r="AW288" s="2"/>
      <c r="AX288" s="2"/>
      <c r="AY288" s="2"/>
      <c r="AZ288" s="2"/>
      <c r="BA288" s="715"/>
      <c r="BB288" s="715"/>
      <c r="BC288" s="715"/>
      <c r="BD288"/>
      <c r="BE288"/>
      <c r="BF288"/>
      <c r="BG288"/>
      <c r="BH288"/>
      <c r="BI288"/>
      <c r="BJ288"/>
      <c r="BL288" s="6">
        <v>1</v>
      </c>
    </row>
    <row r="289" spans="1:64" s="73" customFormat="1" ht="17.25">
      <c r="A289" s="3562" t="s">
        <v>1</v>
      </c>
      <c r="B289" s="715"/>
      <c r="C289" s="715"/>
      <c r="D289" s="25" t="str">
        <f t="shared" si="43"/>
        <v>►</v>
      </c>
      <c r="E289" s="1314" t="str">
        <f>E281</f>
        <v>Famille à coller.N.Nom de votre recette.Recette mère ►.S.Saisissez le nom de la recette mère</v>
      </c>
      <c r="F289" s="1314">
        <f>F281</f>
        <v>10</v>
      </c>
      <c r="G289" s="1314" t="str">
        <f>G281</f>
        <v>couverts</v>
      </c>
      <c r="H289" s="1321"/>
      <c r="I289" s="1323"/>
      <c r="J289" s="1323"/>
      <c r="K289" s="1323"/>
      <c r="L289" s="1323"/>
      <c r="M289" s="1323"/>
      <c r="N289" s="1324"/>
      <c r="O289" s="715"/>
      <c r="P289" s="25" t="str">
        <f t="shared" si="45"/>
        <v>►</v>
      </c>
      <c r="Q289" s="765" t="str">
        <f>Q281</f>
        <v>Famille à coller.N.Nom de votre recette.Recette mère ►.N.Nom de la recette mère</v>
      </c>
      <c r="R289" s="554">
        <f>R281</f>
        <v>10</v>
      </c>
      <c r="S289" s="554" t="str">
        <f>S281</f>
        <v>couverts</v>
      </c>
      <c r="T289" s="69"/>
      <c r="U289" s="74"/>
      <c r="V289" s="65" t="str">
        <f t="shared" si="44"/>
        <v/>
      </c>
      <c r="W289" s="64"/>
      <c r="X289" s="3557"/>
      <c r="Y289" s="3569">
        <v>1</v>
      </c>
      <c r="Z289" s="1084"/>
      <c r="AA289" s="715"/>
      <c r="AB289" s="715"/>
      <c r="AC289" s="715"/>
      <c r="AD289" s="700"/>
      <c r="AE289" s="700"/>
      <c r="AF289" s="700"/>
      <c r="AG289" s="700"/>
      <c r="AH289" s="700"/>
      <c r="AI289" s="700"/>
      <c r="AJ289" s="700"/>
      <c r="AK289" s="700"/>
      <c r="AL289"/>
      <c r="AM289" s="715"/>
      <c r="AN289" s="715"/>
      <c r="AO289" s="700"/>
      <c r="AP289" s="715"/>
      <c r="AQ289"/>
      <c r="AR289"/>
      <c r="AS289"/>
      <c r="AT289" s="715"/>
      <c r="AU289" s="2"/>
      <c r="AV289" s="2"/>
      <c r="AW289" s="2"/>
      <c r="AX289" s="2"/>
      <c r="AY289" s="2"/>
      <c r="AZ289" s="2"/>
      <c r="BA289" s="715"/>
      <c r="BB289" s="715"/>
      <c r="BC289" s="715"/>
      <c r="BD289"/>
      <c r="BE289"/>
      <c r="BF289"/>
      <c r="BG289"/>
      <c r="BH289"/>
      <c r="BI289"/>
      <c r="BJ289"/>
      <c r="BL289" s="6">
        <v>1</v>
      </c>
    </row>
    <row r="290" spans="1:64" s="73" customFormat="1" ht="17.25">
      <c r="A290" s="3562" t="s">
        <v>1</v>
      </c>
      <c r="B290" s="715"/>
      <c r="C290" s="715"/>
      <c r="D290" s="25" t="str">
        <f t="shared" si="43"/>
        <v>►</v>
      </c>
      <c r="E290" s="1314" t="str">
        <f>E281</f>
        <v>Famille à coller.N.Nom de votre recette.Recette mère ►.S.Saisissez le nom de la recette mère</v>
      </c>
      <c r="F290" s="1314">
        <f>F281</f>
        <v>10</v>
      </c>
      <c r="G290" s="1314" t="str">
        <f>G281</f>
        <v>couverts</v>
      </c>
      <c r="H290" s="1321"/>
      <c r="I290" s="1323"/>
      <c r="J290" s="1323"/>
      <c r="K290" s="1323"/>
      <c r="L290" s="1323"/>
      <c r="M290" s="1323"/>
      <c r="N290" s="1324"/>
      <c r="O290" s="715"/>
      <c r="P290" s="25" t="str">
        <f t="shared" si="45"/>
        <v>►</v>
      </c>
      <c r="Q290" s="765" t="str">
        <f>Q281</f>
        <v>Famille à coller.N.Nom de votre recette.Recette mère ►.N.Nom de la recette mère</v>
      </c>
      <c r="R290" s="554">
        <f>R281</f>
        <v>10</v>
      </c>
      <c r="S290" s="554" t="str">
        <f>S281</f>
        <v>couverts</v>
      </c>
      <c r="T290" s="69"/>
      <c r="U290" s="74"/>
      <c r="V290" s="65" t="str">
        <f t="shared" si="44"/>
        <v/>
      </c>
      <c r="W290" s="64"/>
      <c r="X290" s="3557"/>
      <c r="Y290" s="3569">
        <v>1</v>
      </c>
      <c r="Z290" s="1084"/>
      <c r="AA290" s="715"/>
      <c r="AB290" s="715"/>
      <c r="AC290" s="715"/>
      <c r="AD290" s="700"/>
      <c r="AE290" s="700"/>
      <c r="AF290" s="700"/>
      <c r="AG290" s="700"/>
      <c r="AH290" s="700"/>
      <c r="AI290" s="700"/>
      <c r="AJ290" s="700"/>
      <c r="AK290" s="700"/>
      <c r="AL290"/>
      <c r="AM290" s="715"/>
      <c r="AN290" s="715"/>
      <c r="AO290" s="700"/>
      <c r="AP290" s="715"/>
      <c r="AQ290"/>
      <c r="AR290"/>
      <c r="AS290"/>
      <c r="AT290" s="715"/>
      <c r="AU290" s="2"/>
      <c r="AV290" s="2"/>
      <c r="AW290" s="2"/>
      <c r="AX290" s="2"/>
      <c r="AY290" s="2"/>
      <c r="AZ290" s="2"/>
      <c r="BA290" s="715"/>
      <c r="BB290" s="715"/>
      <c r="BC290" s="715"/>
      <c r="BD290"/>
      <c r="BE290"/>
      <c r="BF290"/>
      <c r="BG290"/>
      <c r="BH290"/>
      <c r="BI290"/>
      <c r="BJ290"/>
      <c r="BL290" s="6">
        <v>1</v>
      </c>
    </row>
    <row r="291" spans="1:64" s="73" customFormat="1" ht="17.25">
      <c r="A291" s="3562" t="s">
        <v>1</v>
      </c>
      <c r="B291" s="715"/>
      <c r="C291" s="715"/>
      <c r="D291" s="25" t="str">
        <f t="shared" si="43"/>
        <v>►</v>
      </c>
      <c r="E291" s="1314" t="str">
        <f>E281</f>
        <v>Famille à coller.N.Nom de votre recette.Recette mère ►.S.Saisissez le nom de la recette mère</v>
      </c>
      <c r="F291" s="1314">
        <f>F281</f>
        <v>10</v>
      </c>
      <c r="G291" s="1314" t="str">
        <f>G281</f>
        <v>couverts</v>
      </c>
      <c r="H291" s="1321"/>
      <c r="I291" s="1323"/>
      <c r="J291" s="1323"/>
      <c r="K291" s="1323"/>
      <c r="L291" s="1323"/>
      <c r="M291" s="1323"/>
      <c r="N291" s="1324"/>
      <c r="O291" s="715"/>
      <c r="P291" s="25" t="str">
        <f t="shared" si="45"/>
        <v>►</v>
      </c>
      <c r="Q291" s="765" t="str">
        <f>Q281</f>
        <v>Famille à coller.N.Nom de votre recette.Recette mère ►.N.Nom de la recette mère</v>
      </c>
      <c r="R291" s="554">
        <f>R281</f>
        <v>10</v>
      </c>
      <c r="S291" s="554" t="str">
        <f>S281</f>
        <v>couverts</v>
      </c>
      <c r="T291" s="69"/>
      <c r="U291" s="74"/>
      <c r="V291" s="65" t="str">
        <f t="shared" si="44"/>
        <v/>
      </c>
      <c r="W291" s="64"/>
      <c r="X291" s="3557"/>
      <c r="Y291" s="3569">
        <v>1</v>
      </c>
      <c r="Z291" s="1084"/>
      <c r="AA291" s="715"/>
      <c r="AB291" s="715"/>
      <c r="AC291" s="715"/>
      <c r="AD291" s="700"/>
      <c r="AE291" s="700"/>
      <c r="AF291" s="700"/>
      <c r="AG291" s="700"/>
      <c r="AH291" s="700"/>
      <c r="AI291" s="700"/>
      <c r="AJ291" s="700"/>
      <c r="AK291" s="700"/>
      <c r="AL291"/>
      <c r="AM291" s="715"/>
      <c r="AN291" s="715"/>
      <c r="AO291" s="700"/>
      <c r="AP291" s="715"/>
      <c r="AQ291"/>
      <c r="AR291"/>
      <c r="AS291"/>
      <c r="AT291" s="715"/>
      <c r="AU291" s="2"/>
      <c r="AV291" s="2"/>
      <c r="AW291" s="2"/>
      <c r="AX291" s="2"/>
      <c r="AY291" s="2"/>
      <c r="AZ291" s="2"/>
      <c r="BA291" s="715"/>
      <c r="BB291" s="715"/>
      <c r="BC291" s="715"/>
      <c r="BD291"/>
      <c r="BE291"/>
      <c r="BF291"/>
      <c r="BG291"/>
      <c r="BH291"/>
      <c r="BI291"/>
      <c r="BJ291"/>
      <c r="BL291" s="6">
        <v>1</v>
      </c>
    </row>
    <row r="292" spans="1:64" s="73" customFormat="1" ht="16.5" thickBot="1">
      <c r="A292" s="3562" t="s">
        <v>1</v>
      </c>
      <c r="B292" s="715"/>
      <c r="C292" s="715"/>
      <c r="D292" s="1146" t="s">
        <v>6</v>
      </c>
      <c r="E292" s="1147" t="str">
        <f>E281</f>
        <v>Famille à coller.N.Nom de votre recette.Recette mère ►.S.Saisissez le nom de la recette mère</v>
      </c>
      <c r="F292" s="1147">
        <f>F281</f>
        <v>10</v>
      </c>
      <c r="G292" s="1147" t="str">
        <f>G281</f>
        <v>couverts</v>
      </c>
      <c r="H292" s="1325" t="s">
        <v>1090</v>
      </c>
      <c r="I292" s="1148"/>
      <c r="J292" s="1149"/>
      <c r="K292" s="1179" t="s">
        <v>2503</v>
      </c>
      <c r="L292" s="1149"/>
      <c r="M292" s="1149"/>
      <c r="N292" s="1150"/>
      <c r="O292" s="715"/>
      <c r="P292" s="63" t="s">
        <v>6</v>
      </c>
      <c r="Q292" s="3873" t="str">
        <f>Q288</f>
        <v>Famille à coller.N.Nom de votre recette.Recette mère ►.N.Nom de la recette mère</v>
      </c>
      <c r="R292" s="3874">
        <f>R288</f>
        <v>10</v>
      </c>
      <c r="S292" s="3875" t="str">
        <f>S288</f>
        <v>couverts</v>
      </c>
      <c r="T292" s="3876" t="s">
        <v>1090</v>
      </c>
      <c r="U292" s="3877"/>
      <c r="V292" s="3871"/>
      <c r="W292" s="3871"/>
      <c r="X292" s="3871"/>
      <c r="Y292" s="3871"/>
      <c r="Z292" s="3872"/>
      <c r="AA292" s="715"/>
      <c r="AB292" s="715"/>
      <c r="AC292" s="715"/>
      <c r="AD292" s="700"/>
      <c r="AE292" s="700"/>
      <c r="AF292" s="700"/>
      <c r="AG292" s="700"/>
      <c r="AH292" s="700"/>
      <c r="AI292" s="700"/>
      <c r="AJ292" s="700"/>
      <c r="AK292" s="700"/>
      <c r="AL292"/>
      <c r="AM292" s="715"/>
      <c r="AN292" s="715"/>
      <c r="AO292" s="700"/>
      <c r="AP292" s="715"/>
      <c r="AQ292"/>
      <c r="AR292"/>
      <c r="AS292"/>
      <c r="AT292" s="715"/>
      <c r="AU292" s="2"/>
      <c r="AV292" s="2"/>
      <c r="AW292" s="2"/>
      <c r="AX292" s="2"/>
      <c r="AY292" s="2"/>
      <c r="AZ292" s="2"/>
      <c r="BA292" s="715"/>
      <c r="BB292" s="715"/>
      <c r="BC292" s="715"/>
      <c r="BD292"/>
      <c r="BE292"/>
      <c r="BF292"/>
      <c r="BG292"/>
      <c r="BH292"/>
      <c r="BI292"/>
      <c r="BJ292"/>
      <c r="BL292" s="6">
        <v>1</v>
      </c>
    </row>
    <row r="293" spans="1:64" s="73" customFormat="1" ht="22.5" customHeight="1">
      <c r="A293" s="3562" t="s">
        <v>1</v>
      </c>
      <c r="B293" s="715"/>
      <c r="C293" s="715"/>
      <c r="D293" s="871" t="s">
        <v>7</v>
      </c>
      <c r="E293" s="741"/>
      <c r="F293" s="741"/>
      <c r="G293" s="741"/>
      <c r="H293" s="742"/>
      <c r="I293" s="742"/>
      <c r="J293" s="742"/>
      <c r="K293" s="742"/>
      <c r="L293" s="742"/>
      <c r="M293" s="742"/>
      <c r="N293" s="1089"/>
      <c r="O293" s="715"/>
      <c r="P293" s="871" t="s">
        <v>7</v>
      </c>
      <c r="Q293" s="741"/>
      <c r="R293" s="741"/>
      <c r="S293" s="741"/>
      <c r="T293" s="742"/>
      <c r="U293" s="742"/>
      <c r="V293" s="742"/>
      <c r="W293" s="1088"/>
      <c r="X293" s="742"/>
      <c r="Y293" s="742"/>
      <c r="Z293" s="1089"/>
      <c r="AA293" s="715"/>
      <c r="AB293" s="715"/>
      <c r="AC293" s="715"/>
      <c r="AD293" s="700"/>
      <c r="AE293" s="700"/>
      <c r="AF293" s="700"/>
      <c r="AG293" s="700"/>
      <c r="AH293" s="700"/>
      <c r="AI293" s="700"/>
      <c r="AJ293" s="700"/>
      <c r="AK293" s="700"/>
      <c r="AL293"/>
      <c r="AM293" s="715"/>
      <c r="AN293" s="715"/>
      <c r="AO293" s="700"/>
      <c r="AP293" s="715"/>
      <c r="AQ293"/>
      <c r="AR293"/>
      <c r="AS293"/>
      <c r="AT293" s="715"/>
      <c r="AU293" s="2"/>
      <c r="AV293" s="2"/>
      <c r="AW293" s="2"/>
      <c r="AX293" s="2"/>
      <c r="AY293" s="2"/>
      <c r="AZ293" s="2"/>
      <c r="BA293" s="715"/>
      <c r="BB293" s="715"/>
      <c r="BC293" s="715"/>
      <c r="BD293"/>
      <c r="BE293"/>
      <c r="BF293"/>
      <c r="BG293"/>
      <c r="BH293"/>
      <c r="BI293"/>
      <c r="BJ293"/>
      <c r="BL293" s="6">
        <v>1</v>
      </c>
    </row>
    <row r="294" spans="1:64" s="73" customFormat="1" ht="21">
      <c r="A294" s="3562" t="s">
        <v>1</v>
      </c>
      <c r="B294" s="715"/>
      <c r="C294" s="715"/>
      <c r="D294" s="871" t="s">
        <v>7</v>
      </c>
      <c r="E294" s="741"/>
      <c r="F294" s="741"/>
      <c r="G294" s="741"/>
      <c r="H294" s="742"/>
      <c r="I294" s="742"/>
      <c r="J294" s="742"/>
      <c r="K294" s="742"/>
      <c r="L294" s="742"/>
      <c r="M294" s="742"/>
      <c r="N294" s="1089"/>
      <c r="O294" s="715"/>
      <c r="P294" s="871" t="s">
        <v>7</v>
      </c>
      <c r="Q294" s="741"/>
      <c r="R294" s="741"/>
      <c r="S294" s="741"/>
      <c r="T294" s="742"/>
      <c r="U294" s="742"/>
      <c r="V294" s="742"/>
      <c r="W294" s="1088"/>
      <c r="X294" s="742"/>
      <c r="Y294" s="742"/>
      <c r="Z294" s="1089"/>
      <c r="AA294" s="715"/>
      <c r="AB294" s="715"/>
      <c r="AC294" s="715"/>
      <c r="AD294" s="700"/>
      <c r="AE294" s="700"/>
      <c r="AF294" s="700"/>
      <c r="AG294" s="700"/>
      <c r="AH294" s="700"/>
      <c r="AI294" s="700"/>
      <c r="AJ294" s="700"/>
      <c r="AK294" s="700"/>
      <c r="AL294"/>
      <c r="AM294" s="715"/>
      <c r="AN294" s="715"/>
      <c r="AO294" s="700"/>
      <c r="AP294" s="715"/>
      <c r="AQ294"/>
      <c r="AR294"/>
      <c r="AS294"/>
      <c r="AT294" s="715"/>
      <c r="AU294" s="2"/>
      <c r="AV294" s="2"/>
      <c r="AW294" s="2"/>
      <c r="AX294" s="2"/>
      <c r="AY294" s="2"/>
      <c r="AZ294" s="2"/>
      <c r="BA294" s="715"/>
      <c r="BB294" s="715"/>
      <c r="BC294" s="715"/>
      <c r="BD294"/>
      <c r="BE294"/>
      <c r="BF294"/>
      <c r="BG294"/>
      <c r="BH294"/>
      <c r="BI294"/>
      <c r="BJ294"/>
      <c r="BL294" s="6">
        <v>1</v>
      </c>
    </row>
    <row r="295" spans="1:64" s="73" customFormat="1" ht="21">
      <c r="A295" s="3562" t="s">
        <v>1</v>
      </c>
      <c r="B295" s="715"/>
      <c r="C295" s="715"/>
      <c r="D295" s="871" t="s">
        <v>7</v>
      </c>
      <c r="E295" s="741"/>
      <c r="F295" s="741"/>
      <c r="G295" s="741"/>
      <c r="H295" s="742"/>
      <c r="I295" s="742"/>
      <c r="J295" s="742"/>
      <c r="K295" s="742"/>
      <c r="L295" s="742"/>
      <c r="M295" s="742"/>
      <c r="N295" s="1089"/>
      <c r="O295" s="715"/>
      <c r="P295" s="871" t="s">
        <v>7</v>
      </c>
      <c r="Q295" s="741"/>
      <c r="R295" s="741"/>
      <c r="S295" s="741"/>
      <c r="T295" s="742"/>
      <c r="U295" s="742"/>
      <c r="V295" s="742"/>
      <c r="W295" s="1088"/>
      <c r="X295" s="742"/>
      <c r="Y295" s="742"/>
      <c r="Z295" s="1089"/>
      <c r="AA295" s="715"/>
      <c r="AB295" s="715"/>
      <c r="AC295" s="715"/>
      <c r="AD295" s="700"/>
      <c r="AE295" s="700"/>
      <c r="AF295" s="700"/>
      <c r="AG295" s="700"/>
      <c r="AH295" s="700"/>
      <c r="AI295" s="700"/>
      <c r="AJ295" s="700"/>
      <c r="AK295" s="700"/>
      <c r="AL295"/>
      <c r="AM295" s="715"/>
      <c r="AN295" s="715"/>
      <c r="AO295" s="700"/>
      <c r="AP295" s="715"/>
      <c r="AQ295"/>
      <c r="AR295"/>
      <c r="AS295"/>
      <c r="AT295" s="715"/>
      <c r="AU295" s="2"/>
      <c r="AV295" s="2"/>
      <c r="AW295" s="2"/>
      <c r="AX295" s="2"/>
      <c r="AY295" s="2"/>
      <c r="AZ295" s="2"/>
      <c r="BA295" s="715"/>
      <c r="BB295" s="715"/>
      <c r="BC295" s="715"/>
      <c r="BD295"/>
      <c r="BE295"/>
      <c r="BF295"/>
      <c r="BG295"/>
      <c r="BH295"/>
      <c r="BI295"/>
      <c r="BJ295"/>
      <c r="BL295" s="6">
        <v>1</v>
      </c>
    </row>
    <row r="296" spans="1:64" s="73" customFormat="1" ht="15.75" customHeight="1">
      <c r="A296" s="3562" t="s">
        <v>1</v>
      </c>
      <c r="B296" s="715"/>
      <c r="C296" s="715"/>
      <c r="D296" s="871" t="s">
        <v>7</v>
      </c>
      <c r="E296" s="741"/>
      <c r="F296" s="741"/>
      <c r="G296" s="741"/>
      <c r="H296" s="742"/>
      <c r="I296" s="742"/>
      <c r="J296" s="742"/>
      <c r="K296" s="742"/>
      <c r="L296" s="742"/>
      <c r="M296" s="742"/>
      <c r="N296" s="1089"/>
      <c r="O296" s="715"/>
      <c r="P296" s="871" t="s">
        <v>7</v>
      </c>
      <c r="Q296" s="741"/>
      <c r="R296" s="741"/>
      <c r="S296" s="741"/>
      <c r="T296" s="742"/>
      <c r="U296" s="742"/>
      <c r="V296" s="742"/>
      <c r="W296" s="1088"/>
      <c r="X296" s="742"/>
      <c r="Y296" s="742"/>
      <c r="Z296" s="1089"/>
      <c r="AA296" s="715"/>
      <c r="AB296" s="715"/>
      <c r="AC296" s="715"/>
      <c r="AD296" s="700"/>
      <c r="AE296" s="700"/>
      <c r="AF296" s="700"/>
      <c r="AG296" s="700"/>
      <c r="AH296" s="700"/>
      <c r="AI296" s="700"/>
      <c r="AJ296" s="700"/>
      <c r="AK296" s="700"/>
      <c r="AL296"/>
      <c r="AM296" s="715"/>
      <c r="AN296" s="715"/>
      <c r="AO296" s="700"/>
      <c r="AP296" s="715"/>
      <c r="AQ296"/>
      <c r="AR296"/>
      <c r="AS296"/>
      <c r="AT296" s="715"/>
      <c r="AU296" s="2"/>
      <c r="AV296" s="2"/>
      <c r="AW296" s="2"/>
      <c r="AX296" s="2"/>
      <c r="AY296" s="2"/>
      <c r="AZ296" s="2"/>
      <c r="BA296" s="715"/>
      <c r="BB296" s="715"/>
      <c r="BC296" s="715"/>
      <c r="BD296"/>
      <c r="BE296"/>
      <c r="BF296"/>
      <c r="BG296"/>
      <c r="BH296"/>
      <c r="BI296"/>
      <c r="BJ296"/>
      <c r="BL296" s="6">
        <v>1</v>
      </c>
    </row>
    <row r="297" spans="1:64" s="73" customFormat="1" ht="21">
      <c r="A297" s="3562" t="s">
        <v>1</v>
      </c>
      <c r="B297" s="715"/>
      <c r="C297" s="715"/>
      <c r="D297" s="871" t="s">
        <v>7</v>
      </c>
      <c r="E297" s="741"/>
      <c r="F297" s="741"/>
      <c r="G297" s="741"/>
      <c r="H297" s="742"/>
      <c r="I297" s="742"/>
      <c r="J297" s="742"/>
      <c r="K297" s="742"/>
      <c r="L297" s="742"/>
      <c r="M297" s="742"/>
      <c r="N297" s="1089"/>
      <c r="O297" s="715"/>
      <c r="P297" s="871" t="s">
        <v>7</v>
      </c>
      <c r="Q297" s="741"/>
      <c r="R297" s="741"/>
      <c r="S297" s="741"/>
      <c r="T297" s="742"/>
      <c r="U297" s="742"/>
      <c r="V297" s="742"/>
      <c r="W297" s="1088"/>
      <c r="X297" s="742"/>
      <c r="Y297" s="742"/>
      <c r="Z297" s="1089"/>
      <c r="AA297" s="715"/>
      <c r="AB297" s="715"/>
      <c r="AC297" s="715"/>
      <c r="AD297" s="700"/>
      <c r="AE297" s="700"/>
      <c r="AF297" s="700"/>
      <c r="AG297" s="700"/>
      <c r="AH297" s="700"/>
      <c r="AI297" s="700"/>
      <c r="AJ297" s="700"/>
      <c r="AK297" s="700"/>
      <c r="AL297"/>
      <c r="AM297" s="715"/>
      <c r="AN297" s="715"/>
      <c r="AO297" s="700"/>
      <c r="AP297" s="715"/>
      <c r="AQ297"/>
      <c r="AR297"/>
      <c r="AS297"/>
      <c r="AT297" s="715"/>
      <c r="AU297" s="2"/>
      <c r="AV297" s="2"/>
      <c r="AW297" s="2"/>
      <c r="AX297" s="2"/>
      <c r="AY297" s="2"/>
      <c r="AZ297" s="2"/>
      <c r="BA297" s="715"/>
      <c r="BB297" s="715"/>
      <c r="BC297" s="715"/>
      <c r="BD297"/>
      <c r="BE297"/>
      <c r="BF297"/>
      <c r="BG297"/>
      <c r="BH297"/>
      <c r="BI297"/>
      <c r="BJ297"/>
      <c r="BL297" s="6">
        <v>1</v>
      </c>
    </row>
    <row r="298" spans="1:64" s="73" customFormat="1" ht="21">
      <c r="A298" s="3562" t="s">
        <v>1</v>
      </c>
      <c r="B298" s="715"/>
      <c r="C298" s="715"/>
      <c r="D298" s="871" t="s">
        <v>7</v>
      </c>
      <c r="E298" s="741"/>
      <c r="F298" s="741"/>
      <c r="G298" s="741"/>
      <c r="H298" s="742"/>
      <c r="I298" s="742"/>
      <c r="J298" s="742"/>
      <c r="K298" s="742"/>
      <c r="L298" s="742"/>
      <c r="M298" s="742"/>
      <c r="N298" s="1089"/>
      <c r="O298" s="715"/>
      <c r="P298" s="871" t="s">
        <v>7</v>
      </c>
      <c r="Q298" s="741"/>
      <c r="R298" s="741"/>
      <c r="S298" s="741"/>
      <c r="T298" s="742"/>
      <c r="U298" s="742"/>
      <c r="V298" s="742"/>
      <c r="W298" s="1088"/>
      <c r="X298" s="742"/>
      <c r="Y298" s="742"/>
      <c r="Z298" s="1089"/>
      <c r="AA298" s="715"/>
      <c r="AB298" s="715"/>
      <c r="AC298" s="715"/>
      <c r="AD298" s="700"/>
      <c r="AE298" s="700"/>
      <c r="AF298" s="700"/>
      <c r="AG298" s="700"/>
      <c r="AH298" s="700"/>
      <c r="AI298" s="700"/>
      <c r="AJ298" s="700"/>
      <c r="AK298" s="700"/>
      <c r="AL298"/>
      <c r="AM298" s="715"/>
      <c r="AN298" s="715"/>
      <c r="AO298" s="700"/>
      <c r="AP298" s="715"/>
      <c r="AQ298"/>
      <c r="AR298"/>
      <c r="AS298"/>
      <c r="AT298" s="715"/>
      <c r="AU298" s="2"/>
      <c r="AV298" s="2"/>
      <c r="AW298" s="2"/>
      <c r="AX298" s="2"/>
      <c r="AY298" s="2"/>
      <c r="AZ298" s="2"/>
      <c r="BA298" s="715"/>
      <c r="BB298" s="715"/>
      <c r="BC298" s="715"/>
      <c r="BD298"/>
      <c r="BE298"/>
      <c r="BF298"/>
      <c r="BG298"/>
      <c r="BH298"/>
      <c r="BI298"/>
      <c r="BJ298"/>
      <c r="BL298" s="6">
        <v>1</v>
      </c>
    </row>
    <row r="299" spans="1:64" s="73" customFormat="1" ht="21">
      <c r="A299" s="3562" t="s">
        <v>1</v>
      </c>
      <c r="B299" s="715"/>
      <c r="C299" s="715"/>
      <c r="D299" s="871" t="s">
        <v>7</v>
      </c>
      <c r="E299" s="741"/>
      <c r="F299" s="741"/>
      <c r="G299" s="741"/>
      <c r="H299" s="742"/>
      <c r="I299" s="742"/>
      <c r="J299" s="742"/>
      <c r="K299" s="742"/>
      <c r="L299" s="742"/>
      <c r="M299" s="742"/>
      <c r="N299" s="1089"/>
      <c r="O299" s="715"/>
      <c r="P299" s="871" t="s">
        <v>7</v>
      </c>
      <c r="Q299" s="741"/>
      <c r="R299" s="741"/>
      <c r="S299" s="741"/>
      <c r="T299" s="742"/>
      <c r="U299" s="742"/>
      <c r="V299" s="742"/>
      <c r="W299" s="1088"/>
      <c r="X299" s="742"/>
      <c r="Y299" s="742"/>
      <c r="Z299" s="1089"/>
      <c r="AA299" s="715"/>
      <c r="AB299" s="715"/>
      <c r="AC299" s="715"/>
      <c r="AD299" s="700"/>
      <c r="AE299" s="700"/>
      <c r="AF299" s="700"/>
      <c r="AG299" s="700"/>
      <c r="AH299" s="700"/>
      <c r="AI299" s="700"/>
      <c r="AJ299" s="700"/>
      <c r="AK299" s="700"/>
      <c r="AL299"/>
      <c r="AM299" s="715"/>
      <c r="AN299" s="715"/>
      <c r="AO299" s="700"/>
      <c r="AP299" s="715"/>
      <c r="AQ299"/>
      <c r="AR299"/>
      <c r="AS299"/>
      <c r="AT299" s="715"/>
      <c r="AU299" s="2"/>
      <c r="AV299" s="2"/>
      <c r="AW299" s="2"/>
      <c r="AX299" s="2"/>
      <c r="AY299" s="2"/>
      <c r="AZ299" s="2"/>
      <c r="BA299" s="715"/>
      <c r="BB299" s="715"/>
      <c r="BC299" s="715"/>
      <c r="BD299"/>
      <c r="BE299"/>
      <c r="BF299"/>
      <c r="BG299"/>
      <c r="BH299"/>
      <c r="BI299"/>
      <c r="BJ299"/>
      <c r="BL299" s="6">
        <v>1</v>
      </c>
    </row>
    <row r="300" spans="1:64" s="73" customFormat="1" ht="21">
      <c r="A300" s="3562" t="s">
        <v>1</v>
      </c>
      <c r="B300" s="715"/>
      <c r="C300" s="715"/>
      <c r="D300" s="871" t="s">
        <v>7</v>
      </c>
      <c r="E300" s="741"/>
      <c r="F300" s="741"/>
      <c r="G300" s="741"/>
      <c r="H300" s="742"/>
      <c r="I300" s="742"/>
      <c r="J300" s="742"/>
      <c r="K300" s="742"/>
      <c r="L300" s="742"/>
      <c r="M300" s="742"/>
      <c r="N300" s="1089"/>
      <c r="O300" s="715"/>
      <c r="P300" s="871" t="s">
        <v>7</v>
      </c>
      <c r="Q300" s="741"/>
      <c r="R300" s="741"/>
      <c r="S300" s="741"/>
      <c r="T300" s="742"/>
      <c r="U300" s="742"/>
      <c r="V300" s="742"/>
      <c r="W300" s="1088"/>
      <c r="X300" s="742"/>
      <c r="Y300" s="742"/>
      <c r="Z300" s="1089"/>
      <c r="AA300" s="715"/>
      <c r="AB300" s="715"/>
      <c r="AC300" s="715"/>
      <c r="AD300" s="700"/>
      <c r="AE300" s="700"/>
      <c r="AF300" s="700"/>
      <c r="AG300" s="700"/>
      <c r="AH300" s="700"/>
      <c r="AI300" s="700"/>
      <c r="AJ300" s="700"/>
      <c r="AK300" s="700"/>
      <c r="AL300"/>
      <c r="AM300" s="715"/>
      <c r="AN300" s="715"/>
      <c r="AO300" s="700"/>
      <c r="AP300" s="715"/>
      <c r="AQ300"/>
      <c r="AR300"/>
      <c r="AS300"/>
      <c r="AT300" s="715"/>
      <c r="AU300" s="2"/>
      <c r="AV300" s="2"/>
      <c r="AW300" s="2"/>
      <c r="AX300" s="2"/>
      <c r="AY300" s="2"/>
      <c r="AZ300" s="2"/>
      <c r="BA300" s="715"/>
      <c r="BB300" s="715"/>
      <c r="BC300" s="715"/>
      <c r="BD300"/>
      <c r="BE300"/>
      <c r="BF300"/>
      <c r="BG300"/>
      <c r="BH300"/>
      <c r="BI300"/>
      <c r="BJ300"/>
      <c r="BL300" s="6">
        <v>1</v>
      </c>
    </row>
    <row r="301" spans="1:64" s="73" customFormat="1" ht="21">
      <c r="A301" s="3562" t="s">
        <v>1</v>
      </c>
      <c r="B301" s="715"/>
      <c r="C301" s="715"/>
      <c r="D301" s="871" t="s">
        <v>7</v>
      </c>
      <c r="E301" s="741"/>
      <c r="F301" s="741"/>
      <c r="G301" s="741"/>
      <c r="H301" s="742"/>
      <c r="I301" s="742"/>
      <c r="J301" s="742"/>
      <c r="K301" s="742"/>
      <c r="L301" s="742"/>
      <c r="M301" s="742"/>
      <c r="N301" s="1089"/>
      <c r="O301" s="715"/>
      <c r="P301" s="871" t="s">
        <v>7</v>
      </c>
      <c r="Q301" s="741"/>
      <c r="R301" s="741"/>
      <c r="S301" s="741"/>
      <c r="T301" s="742"/>
      <c r="U301" s="742"/>
      <c r="V301" s="742"/>
      <c r="W301" s="1088"/>
      <c r="X301" s="742"/>
      <c r="Y301" s="742"/>
      <c r="Z301" s="1089"/>
      <c r="AA301" s="715"/>
      <c r="AB301" s="715"/>
      <c r="AC301" s="715"/>
      <c r="AD301" s="700"/>
      <c r="AE301" s="700"/>
      <c r="AF301" s="700"/>
      <c r="AG301" s="700"/>
      <c r="AH301" s="700"/>
      <c r="AI301" s="700"/>
      <c r="AJ301" s="700"/>
      <c r="AK301" s="700"/>
      <c r="AL301"/>
      <c r="AM301" s="715"/>
      <c r="AN301" s="715"/>
      <c r="AO301" s="700"/>
      <c r="AP301" s="715"/>
      <c r="AQ301"/>
      <c r="AR301"/>
      <c r="AS301"/>
      <c r="AT301" s="715"/>
      <c r="AU301" s="2"/>
      <c r="AV301" s="2"/>
      <c r="AW301" s="2"/>
      <c r="AX301" s="2"/>
      <c r="AY301" s="2"/>
      <c r="AZ301" s="2"/>
      <c r="BA301" s="715"/>
      <c r="BB301" s="715"/>
      <c r="BC301" s="715"/>
      <c r="BD301"/>
      <c r="BE301"/>
      <c r="BF301"/>
      <c r="BG301"/>
      <c r="BH301"/>
      <c r="BI301"/>
      <c r="BJ301"/>
      <c r="BL301" s="6">
        <v>1</v>
      </c>
    </row>
    <row r="302" spans="1:64" s="73" customFormat="1" ht="21">
      <c r="A302" s="3562" t="s">
        <v>1</v>
      </c>
      <c r="B302" s="715"/>
      <c r="C302" s="715"/>
      <c r="D302" s="871" t="s">
        <v>7</v>
      </c>
      <c r="E302" s="741"/>
      <c r="F302" s="741"/>
      <c r="G302" s="741"/>
      <c r="H302" s="742"/>
      <c r="I302" s="742"/>
      <c r="J302" s="742"/>
      <c r="K302" s="742"/>
      <c r="L302" s="742"/>
      <c r="M302" s="742"/>
      <c r="N302" s="1089"/>
      <c r="O302" s="715"/>
      <c r="P302" s="871" t="s">
        <v>7</v>
      </c>
      <c r="Q302" s="741"/>
      <c r="R302" s="741"/>
      <c r="S302" s="741"/>
      <c r="T302" s="742"/>
      <c r="U302" s="742"/>
      <c r="V302" s="742"/>
      <c r="W302" s="1088"/>
      <c r="X302" s="742"/>
      <c r="Y302" s="742"/>
      <c r="Z302" s="1089"/>
      <c r="AA302" s="715"/>
      <c r="AB302" s="715"/>
      <c r="AC302" s="715"/>
      <c r="AD302" s="700"/>
      <c r="AE302" s="700"/>
      <c r="AF302" s="700"/>
      <c r="AG302" s="700"/>
      <c r="AH302" s="700"/>
      <c r="AI302" s="700"/>
      <c r="AJ302" s="700"/>
      <c r="AK302" s="700"/>
      <c r="AL302"/>
      <c r="AM302" s="715"/>
      <c r="AN302" s="715"/>
      <c r="AO302" s="700"/>
      <c r="AP302" s="715"/>
      <c r="AQ302"/>
      <c r="AR302"/>
      <c r="AS302"/>
      <c r="AT302" s="715"/>
      <c r="AU302" s="2"/>
      <c r="AV302" s="2"/>
      <c r="AW302" s="2"/>
      <c r="AX302" s="2"/>
      <c r="AY302" s="2"/>
      <c r="AZ302" s="2"/>
      <c r="BA302" s="715"/>
      <c r="BB302" s="715"/>
      <c r="BC302" s="715"/>
      <c r="BD302"/>
      <c r="BE302"/>
      <c r="BF302"/>
      <c r="BG302"/>
      <c r="BH302"/>
      <c r="BI302"/>
      <c r="BJ302"/>
      <c r="BL302" s="6">
        <v>1</v>
      </c>
    </row>
    <row r="303" spans="1:64" s="73" customFormat="1" ht="21">
      <c r="A303" s="3562" t="s">
        <v>1</v>
      </c>
      <c r="B303" s="715"/>
      <c r="C303" s="715"/>
      <c r="D303" s="871" t="s">
        <v>7</v>
      </c>
      <c r="E303" s="741"/>
      <c r="F303" s="741"/>
      <c r="G303" s="741"/>
      <c r="H303" s="742"/>
      <c r="I303" s="742"/>
      <c r="J303" s="742"/>
      <c r="K303" s="742"/>
      <c r="L303" s="742"/>
      <c r="M303" s="742"/>
      <c r="N303" s="1089"/>
      <c r="O303" s="715"/>
      <c r="P303" s="871" t="s">
        <v>7</v>
      </c>
      <c r="Q303" s="741"/>
      <c r="R303" s="741"/>
      <c r="S303" s="741"/>
      <c r="T303" s="742"/>
      <c r="U303" s="742"/>
      <c r="V303" s="742"/>
      <c r="W303" s="1088"/>
      <c r="X303" s="742"/>
      <c r="Y303" s="742"/>
      <c r="Z303" s="1089"/>
      <c r="AA303" s="715"/>
      <c r="AB303" s="715"/>
      <c r="AC303" s="715"/>
      <c r="AD303" s="700"/>
      <c r="AE303" s="700"/>
      <c r="AF303" s="700"/>
      <c r="AG303" s="700"/>
      <c r="AH303" s="700"/>
      <c r="AI303" s="700"/>
      <c r="AJ303" s="700"/>
      <c r="AK303" s="700"/>
      <c r="AL303"/>
      <c r="AM303" s="715"/>
      <c r="AN303" s="715"/>
      <c r="AO303" s="700"/>
      <c r="AP303" s="715"/>
      <c r="AQ303"/>
      <c r="AR303"/>
      <c r="AS303"/>
      <c r="AT303" s="715"/>
      <c r="AU303" s="2"/>
      <c r="AV303" s="2"/>
      <c r="AW303" s="2"/>
      <c r="AX303" s="2"/>
      <c r="AY303" s="2"/>
      <c r="AZ303" s="2"/>
      <c r="BA303" s="715"/>
      <c r="BB303" s="715"/>
      <c r="BC303" s="715"/>
      <c r="BD303"/>
      <c r="BE303"/>
      <c r="BF303"/>
      <c r="BG303"/>
      <c r="BH303"/>
      <c r="BI303"/>
      <c r="BJ303"/>
      <c r="BL303" s="6">
        <v>1</v>
      </c>
    </row>
    <row r="304" spans="1:64" s="73" customFormat="1" ht="21">
      <c r="A304" s="3562" t="s">
        <v>1</v>
      </c>
      <c r="B304" s="715"/>
      <c r="C304" s="715"/>
      <c r="D304" s="871" t="s">
        <v>7</v>
      </c>
      <c r="E304" s="741"/>
      <c r="F304" s="741"/>
      <c r="G304" s="741"/>
      <c r="H304" s="742"/>
      <c r="I304" s="742"/>
      <c r="J304" s="742"/>
      <c r="K304" s="742"/>
      <c r="L304" s="742"/>
      <c r="M304" s="742"/>
      <c r="N304" s="1089"/>
      <c r="O304" s="715"/>
      <c r="P304" s="871" t="s">
        <v>7</v>
      </c>
      <c r="Q304" s="741"/>
      <c r="R304" s="741"/>
      <c r="S304" s="741"/>
      <c r="T304" s="742"/>
      <c r="U304" s="742"/>
      <c r="V304" s="742"/>
      <c r="W304" s="1088"/>
      <c r="X304" s="742"/>
      <c r="Y304" s="742"/>
      <c r="Z304" s="1089"/>
      <c r="AA304" s="715"/>
      <c r="AB304" s="715"/>
      <c r="AC304" s="715"/>
      <c r="AD304" s="700"/>
      <c r="AE304" s="700"/>
      <c r="AF304" s="700"/>
      <c r="AG304" s="700"/>
      <c r="AH304" s="700"/>
      <c r="AI304" s="700"/>
      <c r="AJ304" s="700"/>
      <c r="AK304" s="700"/>
      <c r="AL304"/>
      <c r="AM304" s="715"/>
      <c r="AN304" s="715"/>
      <c r="AO304" s="700"/>
      <c r="AP304" s="715"/>
      <c r="AQ304"/>
      <c r="AR304"/>
      <c r="AS304"/>
      <c r="AT304" s="715"/>
      <c r="AU304" s="2"/>
      <c r="AV304" s="2"/>
      <c r="AW304" s="2"/>
      <c r="AX304" s="2"/>
      <c r="AY304" s="2"/>
      <c r="AZ304" s="2"/>
      <c r="BA304" s="715"/>
      <c r="BB304" s="715"/>
      <c r="BC304" s="715"/>
      <c r="BD304"/>
      <c r="BE304"/>
      <c r="BF304"/>
      <c r="BG304"/>
      <c r="BH304"/>
      <c r="BI304"/>
      <c r="BJ304"/>
      <c r="BL304" s="6">
        <v>1</v>
      </c>
    </row>
    <row r="305" spans="1:64" s="73" customFormat="1" ht="19.5" thickBot="1">
      <c r="A305" s="3562" t="s">
        <v>1</v>
      </c>
      <c r="B305" s="715"/>
      <c r="C305" s="715"/>
      <c r="D305" s="1146" t="s">
        <v>6</v>
      </c>
      <c r="E305" s="3558"/>
      <c r="F305" s="3558"/>
      <c r="G305" s="3558"/>
      <c r="H305" s="3559"/>
      <c r="I305" s="3560"/>
      <c r="J305" s="1149"/>
      <c r="K305" s="1149"/>
      <c r="L305" s="1149"/>
      <c r="M305" s="1149"/>
      <c r="N305" s="3561" t="s">
        <v>898</v>
      </c>
      <c r="O305" s="715"/>
      <c r="P305" s="3891" t="s">
        <v>6</v>
      </c>
      <c r="Q305" s="3886"/>
      <c r="R305" s="3886"/>
      <c r="S305" s="3886"/>
      <c r="T305" s="3887"/>
      <c r="U305" s="3888"/>
      <c r="V305" s="3889"/>
      <c r="W305" s="3889"/>
      <c r="X305" s="3889"/>
      <c r="Y305" s="3889"/>
      <c r="Z305" s="3890"/>
      <c r="AA305" s="715"/>
      <c r="AB305" s="715"/>
      <c r="AC305" s="715"/>
      <c r="AD305" s="700"/>
      <c r="AE305" s="700"/>
      <c r="AF305" s="700"/>
      <c r="AG305" s="700"/>
      <c r="AH305" s="700"/>
      <c r="AI305" s="700"/>
      <c r="AJ305" s="700"/>
      <c r="AK305" s="700"/>
      <c r="AL305"/>
      <c r="AM305" s="715"/>
      <c r="AN305" s="715"/>
      <c r="AO305" s="700"/>
      <c r="AP305" s="715"/>
      <c r="AQ305"/>
      <c r="AR305"/>
      <c r="AS305"/>
      <c r="AT305" s="715"/>
      <c r="AU305" s="2"/>
      <c r="AV305" s="2"/>
      <c r="AW305" s="2"/>
      <c r="AX305" s="2"/>
      <c r="AY305" s="2"/>
      <c r="AZ305" s="2"/>
      <c r="BA305" s="715"/>
      <c r="BB305" s="715"/>
      <c r="BC305" s="715"/>
      <c r="BD305"/>
      <c r="BE305"/>
      <c r="BF305"/>
      <c r="BG305"/>
      <c r="BH305"/>
      <c r="BI305"/>
      <c r="BJ305"/>
      <c r="BL305" s="6">
        <v>1</v>
      </c>
    </row>
    <row r="306" spans="1:64" s="73" customFormat="1" ht="19.5" thickBot="1">
      <c r="A306" s="3562" t="s">
        <v>1</v>
      </c>
      <c r="B306" s="715"/>
      <c r="C306" s="715"/>
      <c r="D306" s="222"/>
      <c r="E306" s="222"/>
      <c r="F306" s="222"/>
      <c r="G306" s="222"/>
      <c r="H306" s="222"/>
      <c r="I306" s="222"/>
      <c r="J306" s="222"/>
      <c r="K306" s="222"/>
      <c r="L306" s="222"/>
      <c r="M306" s="222"/>
      <c r="N306" s="222"/>
      <c r="O306" s="715"/>
      <c r="P306" s="891" t="s">
        <v>7</v>
      </c>
      <c r="Q306" s="891"/>
      <c r="R306" s="891"/>
      <c r="S306" s="891"/>
      <c r="T306" s="892"/>
      <c r="U306" s="892"/>
      <c r="V306" s="892"/>
      <c r="W306" s="892"/>
      <c r="X306" s="892"/>
      <c r="Y306" s="892"/>
      <c r="Z306" s="892"/>
      <c r="AA306" s="715"/>
      <c r="AB306" s="715"/>
      <c r="AC306" s="715"/>
      <c r="AD306" s="700"/>
      <c r="AE306" s="700"/>
      <c r="AF306" s="700"/>
      <c r="AG306" s="700"/>
      <c r="AH306" s="700"/>
      <c r="AI306" s="700"/>
      <c r="AJ306" s="700"/>
      <c r="AK306" s="700"/>
      <c r="AL306"/>
      <c r="AM306" s="715"/>
      <c r="AN306" s="715"/>
      <c r="AO306" s="700"/>
      <c r="AP306" s="715"/>
      <c r="AQ306"/>
      <c r="AR306"/>
      <c r="AS306"/>
      <c r="AT306" s="715"/>
      <c r="AU306" s="2"/>
      <c r="AV306" s="2"/>
      <c r="AW306" s="2"/>
      <c r="AX306" s="2"/>
      <c r="AY306" s="2"/>
      <c r="AZ306" s="2"/>
      <c r="BA306" s="715"/>
      <c r="BB306" s="715"/>
      <c r="BC306" s="715"/>
      <c r="BD306"/>
      <c r="BE306"/>
      <c r="BF306"/>
      <c r="BG306"/>
      <c r="BH306"/>
      <c r="BI306"/>
      <c r="BJ306"/>
      <c r="BL306" s="6">
        <v>1</v>
      </c>
    </row>
    <row r="307" spans="1:64" s="73" customFormat="1" ht="22.5" customHeight="1">
      <c r="A307" s="3562" t="s">
        <v>1</v>
      </c>
      <c r="B307" s="715"/>
      <c r="C307" s="715"/>
      <c r="D307" s="49" t="s">
        <v>6</v>
      </c>
      <c r="E307" s="1116" t="str">
        <f>E313</f>
        <v>Famille à coller.N.Nom de votre recette.Recette mère ►.S.Saisissez le nom de la recette mère</v>
      </c>
      <c r="F307" s="1117">
        <f>F313</f>
        <v>10</v>
      </c>
      <c r="G307" s="1117" t="str">
        <f>G313</f>
        <v>couverts</v>
      </c>
      <c r="H307" s="762" t="s">
        <v>2499</v>
      </c>
      <c r="I307" s="1118" t="s">
        <v>2500</v>
      </c>
      <c r="J307" s="4900" t="s">
        <v>119</v>
      </c>
      <c r="K307" s="4900"/>
      <c r="L307" s="4802" t="s">
        <v>1425</v>
      </c>
      <c r="M307" s="4802"/>
      <c r="N307" s="4803"/>
      <c r="O307" s="715"/>
      <c r="P307" s="49" t="s">
        <v>6</v>
      </c>
      <c r="Q307" s="1116" t="str">
        <f>Q313</f>
        <v>Famille à coller.N.Non de votrte recette.Recette mère ►.N.Nom de la recette mère cellule l16</v>
      </c>
      <c r="R307" s="1117">
        <f>R313</f>
        <v>10</v>
      </c>
      <c r="S307" s="1117" t="str">
        <f>S313</f>
        <v>couverts</v>
      </c>
      <c r="T307" s="762" t="s">
        <v>2499</v>
      </c>
      <c r="U307" s="1118" t="s">
        <v>2500</v>
      </c>
      <c r="V307" s="4870" t="s">
        <v>119</v>
      </c>
      <c r="W307" s="4870"/>
      <c r="X307" s="4802" t="s">
        <v>2621</v>
      </c>
      <c r="Y307" s="4802"/>
      <c r="Z307" s="4803"/>
      <c r="AA307" s="715"/>
      <c r="AB307" s="715"/>
      <c r="AC307" s="715"/>
      <c r="AD307" s="700"/>
      <c r="AE307" s="700"/>
      <c r="AF307" s="700"/>
      <c r="AG307" s="700"/>
      <c r="AH307" s="700"/>
      <c r="AI307" s="700"/>
      <c r="AJ307" s="700"/>
      <c r="AK307" s="700"/>
      <c r="AL307"/>
      <c r="AM307" s="715"/>
      <c r="AN307" s="715"/>
      <c r="AO307" s="700"/>
      <c r="AP307" s="715"/>
      <c r="AQ307"/>
      <c r="AR307"/>
      <c r="AS307"/>
      <c r="AT307" s="715"/>
      <c r="AU307" s="2"/>
      <c r="AV307" s="2"/>
      <c r="AW307" s="2"/>
      <c r="AX307" s="2"/>
      <c r="AY307" s="2"/>
      <c r="AZ307" s="2"/>
      <c r="BA307" s="715"/>
      <c r="BB307" s="715"/>
      <c r="BC307" s="715"/>
      <c r="BD307"/>
      <c r="BE307"/>
      <c r="BF307"/>
      <c r="BG307"/>
      <c r="BH307"/>
      <c r="BI307"/>
      <c r="BJ307"/>
      <c r="BL307" s="6">
        <v>1</v>
      </c>
    </row>
    <row r="308" spans="1:64" s="73" customFormat="1" ht="22.5">
      <c r="A308" s="3562" t="s">
        <v>1</v>
      </c>
      <c r="B308" s="715"/>
      <c r="C308" s="715"/>
      <c r="D308" s="24" t="s">
        <v>6</v>
      </c>
      <c r="E308" s="1119" t="str">
        <f>E313</f>
        <v>Famille à coller.N.Nom de votre recette.Recette mère ►.S.Saisissez le nom de la recette mère</v>
      </c>
      <c r="F308" s="1120"/>
      <c r="G308" s="1120"/>
      <c r="H308" s="763" t="s">
        <v>2499</v>
      </c>
      <c r="I308" s="1121" t="s">
        <v>2501</v>
      </c>
      <c r="J308" s="4901"/>
      <c r="K308" s="4901"/>
      <c r="L308" s="4804"/>
      <c r="M308" s="4804"/>
      <c r="N308" s="4805"/>
      <c r="O308" s="715"/>
      <c r="P308" s="24" t="s">
        <v>6</v>
      </c>
      <c r="Q308" s="1119" t="str">
        <f>Q313</f>
        <v>Famille à coller.N.Non de votrte recette.Recette mère ►.N.Nom de la recette mère cellule l16</v>
      </c>
      <c r="R308" s="1120"/>
      <c r="S308" s="1120"/>
      <c r="T308" s="763" t="s">
        <v>2499</v>
      </c>
      <c r="U308" s="1121" t="s">
        <v>2501</v>
      </c>
      <c r="V308" s="4871"/>
      <c r="W308" s="4871"/>
      <c r="X308" s="4804"/>
      <c r="Y308" s="4804"/>
      <c r="Z308" s="4805"/>
      <c r="AA308" s="715"/>
      <c r="AB308" s="715"/>
      <c r="AC308" s="715"/>
      <c r="AD308" s="700"/>
      <c r="AE308" s="700"/>
      <c r="AF308" s="700"/>
      <c r="AG308" s="700"/>
      <c r="AH308" s="700"/>
      <c r="AI308" s="700"/>
      <c r="AJ308" s="700"/>
      <c r="AK308" s="700"/>
      <c r="AL308"/>
      <c r="AM308" s="715"/>
      <c r="AN308" s="715"/>
      <c r="AO308" s="700"/>
      <c r="AP308" s="715"/>
      <c r="AQ308"/>
      <c r="AR308"/>
      <c r="AS308"/>
      <c r="AT308" s="715"/>
      <c r="AU308" s="2"/>
      <c r="AV308" s="2"/>
      <c r="AW308" s="2"/>
      <c r="AX308" s="2"/>
      <c r="AY308" s="2"/>
      <c r="AZ308" s="2"/>
      <c r="BA308" s="715"/>
      <c r="BB308" s="715"/>
      <c r="BC308" s="715"/>
      <c r="BD308"/>
      <c r="BE308"/>
      <c r="BF308"/>
      <c r="BG308"/>
      <c r="BH308"/>
      <c r="BI308"/>
      <c r="BJ308"/>
      <c r="BL308" s="6">
        <v>1</v>
      </c>
    </row>
    <row r="309" spans="1:64" s="73" customFormat="1" ht="18.75">
      <c r="A309" s="3562" t="s">
        <v>1</v>
      </c>
      <c r="B309" s="715"/>
      <c r="C309" s="715"/>
      <c r="D309" s="24" t="s">
        <v>6</v>
      </c>
      <c r="E309" s="1122" t="str">
        <f>E313</f>
        <v>Famille à coller.N.Nom de votre recette.Recette mère ►.S.Saisissez le nom de la recette mère</v>
      </c>
      <c r="F309" s="1122"/>
      <c r="G309" s="1122"/>
      <c r="H309" s="1123"/>
      <c r="I309" s="1124" t="s">
        <v>2477</v>
      </c>
      <c r="J309" s="1125"/>
      <c r="K309" s="1126"/>
      <c r="L309" s="1080" t="s">
        <v>121</v>
      </c>
      <c r="M309" s="603" t="s">
        <v>120</v>
      </c>
      <c r="N309" s="1127"/>
      <c r="O309" s="715"/>
      <c r="P309" s="24" t="s">
        <v>6</v>
      </c>
      <c r="Q309" s="1122" t="str">
        <f>Q313</f>
        <v>Famille à coller.N.Non de votrte recette.Recette mère ►.N.Nom de la recette mère cellule l16</v>
      </c>
      <c r="R309" s="1122"/>
      <c r="S309" s="1122"/>
      <c r="T309" s="1123"/>
      <c r="U309" s="1124" t="s">
        <v>2477</v>
      </c>
      <c r="V309" s="1125"/>
      <c r="W309" s="1126"/>
      <c r="X309" s="1080" t="s">
        <v>121</v>
      </c>
      <c r="Y309" s="603" t="s">
        <v>120</v>
      </c>
      <c r="Z309" s="1127"/>
      <c r="AA309" s="715"/>
      <c r="AB309" s="715"/>
      <c r="AC309" s="715"/>
      <c r="AD309" s="700"/>
      <c r="AE309" s="700"/>
      <c r="AF309" s="700"/>
      <c r="AG309" s="700"/>
      <c r="AH309" s="700"/>
      <c r="AI309" s="700"/>
      <c r="AJ309" s="700"/>
      <c r="AK309" s="700"/>
      <c r="AL309"/>
      <c r="AM309" s="715"/>
      <c r="AN309" s="715"/>
      <c r="AO309" s="700"/>
      <c r="AP309" s="715"/>
      <c r="AQ309"/>
      <c r="AR309"/>
      <c r="AS309"/>
      <c r="AT309" s="715"/>
      <c r="AU309" s="2"/>
      <c r="AV309" s="2"/>
      <c r="AW309" s="2"/>
      <c r="AX309" s="2"/>
      <c r="AY309" s="2"/>
      <c r="AZ309" s="2"/>
      <c r="BA309" s="715"/>
      <c r="BB309" s="715"/>
      <c r="BC309" s="715"/>
      <c r="BD309"/>
      <c r="BE309"/>
      <c r="BF309"/>
      <c r="BG309"/>
      <c r="BH309"/>
      <c r="BI309"/>
      <c r="BJ309"/>
      <c r="BL309" s="6">
        <v>1</v>
      </c>
    </row>
    <row r="310" spans="1:64" s="73" customFormat="1" ht="15.75" customHeight="1">
      <c r="A310" s="3562" t="s">
        <v>1</v>
      </c>
      <c r="B310" s="715"/>
      <c r="C310" s="715"/>
      <c r="D310" s="24" t="s">
        <v>6</v>
      </c>
      <c r="E310" s="1314" t="str">
        <f>E313</f>
        <v>Famille à coller.N.Nom de votre recette.Recette mère ►.S.Saisissez le nom de la recette mère</v>
      </c>
      <c r="F310" s="1314"/>
      <c r="G310" s="1326"/>
      <c r="H310" s="46" t="s">
        <v>110</v>
      </c>
      <c r="I310" s="592"/>
      <c r="J310" s="592"/>
      <c r="K310" s="592"/>
      <c r="L310" s="768" t="s">
        <v>116</v>
      </c>
      <c r="M310" s="4808" t="str">
        <f>H313</f>
        <v>Famille à coller.N.Nom de votre recette.Recette mère ►.S.Saisissez le nom de la recette mère</v>
      </c>
      <c r="N310" s="4809"/>
      <c r="O310" s="715"/>
      <c r="P310" s="24" t="s">
        <v>6</v>
      </c>
      <c r="Q310" s="554" t="str">
        <f>Q313</f>
        <v>Famille à coller.N.Non de votrte recette.Recette mère ►.N.Nom de la recette mère cellule l16</v>
      </c>
      <c r="R310" s="554"/>
      <c r="S310" s="775"/>
      <c r="T310" s="46" t="s">
        <v>110</v>
      </c>
      <c r="U310" s="592"/>
      <c r="V310" s="592"/>
      <c r="W310" s="592"/>
      <c r="X310" s="768" t="s">
        <v>116</v>
      </c>
      <c r="Y310" s="4808" t="str">
        <f>T313</f>
        <v>Famille à coller.N.Non de votrte recette.Recette mère ►.N.Nom de la recette mère cellule l16</v>
      </c>
      <c r="Z310" s="4809"/>
      <c r="AA310" s="715"/>
      <c r="AB310" s="715"/>
      <c r="AC310" s="715"/>
      <c r="AD310" s="700"/>
      <c r="AE310" s="700"/>
      <c r="AF310" s="700"/>
      <c r="AG310" s="700"/>
      <c r="AH310" s="700"/>
      <c r="AI310" s="700"/>
      <c r="AJ310" s="700"/>
      <c r="AK310" s="700"/>
      <c r="AL310"/>
      <c r="AM310" s="715"/>
      <c r="AN310" s="715"/>
      <c r="AO310" s="700"/>
      <c r="AP310" s="715"/>
      <c r="AQ310"/>
      <c r="AR310"/>
      <c r="AS310"/>
      <c r="AT310" s="715"/>
      <c r="AU310" s="2"/>
      <c r="AV310" s="2"/>
      <c r="AW310" s="2"/>
      <c r="AX310" s="2"/>
      <c r="AY310" s="2"/>
      <c r="AZ310" s="2"/>
      <c r="BA310" s="715"/>
      <c r="BB310" s="715"/>
      <c r="BC310" s="715"/>
      <c r="BD310"/>
      <c r="BE310"/>
      <c r="BF310"/>
      <c r="BG310"/>
      <c r="BH310"/>
      <c r="BI310"/>
      <c r="BJ310"/>
      <c r="BL310" s="6">
        <v>1</v>
      </c>
    </row>
    <row r="311" spans="1:64" s="73" customFormat="1" ht="15.75">
      <c r="A311" s="3562" t="s">
        <v>1</v>
      </c>
      <c r="B311" s="715"/>
      <c r="C311" s="715"/>
      <c r="D311" s="24" t="s">
        <v>6</v>
      </c>
      <c r="E311" s="1314" t="str">
        <f>E313</f>
        <v>Famille à coller.N.Nom de votre recette.Recette mère ►.S.Saisissez le nom de la recette mère</v>
      </c>
      <c r="F311" s="1314"/>
      <c r="G311" s="1326"/>
      <c r="H311" s="607">
        <v>10</v>
      </c>
      <c r="I311" s="47" t="s">
        <v>114</v>
      </c>
      <c r="J311" s="46"/>
      <c r="K311" s="46"/>
      <c r="L311" s="48"/>
      <c r="M311" s="4808"/>
      <c r="N311" s="4809"/>
      <c r="O311" s="715"/>
      <c r="P311" s="24" t="s">
        <v>6</v>
      </c>
      <c r="Q311" s="554" t="str">
        <f>Q313</f>
        <v>Famille à coller.N.Non de votrte recette.Recette mère ►.N.Nom de la recette mère cellule l16</v>
      </c>
      <c r="R311" s="554"/>
      <c r="S311" s="775"/>
      <c r="T311" s="607">
        <v>10</v>
      </c>
      <c r="U311" s="47" t="s">
        <v>114</v>
      </c>
      <c r="V311" s="46"/>
      <c r="W311" s="46"/>
      <c r="X311" s="48"/>
      <c r="Y311" s="4808"/>
      <c r="Z311" s="4809"/>
      <c r="AA311" s="715"/>
      <c r="AB311" s="715"/>
      <c r="AC311" s="715"/>
      <c r="AD311" s="700"/>
      <c r="AE311" s="700"/>
      <c r="AF311" s="700"/>
      <c r="AG311" s="700"/>
      <c r="AH311" s="700"/>
      <c r="AI311" s="700"/>
      <c r="AJ311" s="700"/>
      <c r="AK311" s="700"/>
      <c r="AL311"/>
      <c r="AM311" s="715"/>
      <c r="AN311" s="715"/>
      <c r="AO311" s="700"/>
      <c r="AP311" s="715"/>
      <c r="AQ311"/>
      <c r="AR311"/>
      <c r="AS311"/>
      <c r="AT311" s="715"/>
      <c r="AU311" s="2"/>
      <c r="AV311" s="2"/>
      <c r="AW311" s="2"/>
      <c r="AX311" s="2"/>
      <c r="AY311" s="2"/>
      <c r="AZ311" s="2"/>
      <c r="BA311" s="715"/>
      <c r="BB311" s="715"/>
      <c r="BC311" s="715"/>
      <c r="BD311"/>
      <c r="BE311"/>
      <c r="BF311"/>
      <c r="BG311"/>
      <c r="BH311"/>
      <c r="BI311"/>
      <c r="BJ311"/>
      <c r="BL311" s="6">
        <v>1</v>
      </c>
    </row>
    <row r="312" spans="1:64" s="73" customFormat="1" ht="22.5">
      <c r="A312" s="3562" t="s">
        <v>1</v>
      </c>
      <c r="B312" s="715"/>
      <c r="C312" s="715"/>
      <c r="D312" s="24" t="s">
        <v>7</v>
      </c>
      <c r="E312" s="1327" t="str">
        <f>E313</f>
        <v>Famille à coller.N.Nom de votre recette.Recette mère ►.S.Saisissez le nom de la recette mère</v>
      </c>
      <c r="F312" s="1327"/>
      <c r="G312" s="1328"/>
      <c r="H312" s="1329" t="s">
        <v>2502</v>
      </c>
      <c r="I312" s="1330"/>
      <c r="J312" s="1330"/>
      <c r="K312" s="1331"/>
      <c r="L312" s="1332"/>
      <c r="M312" s="1333"/>
      <c r="N312" s="1130"/>
      <c r="O312" s="715"/>
      <c r="P312" s="24" t="s">
        <v>7</v>
      </c>
      <c r="Q312" s="554" t="str">
        <f>Q313</f>
        <v>Famille à coller.N.Non de votrte recette.Recette mère ►.N.Nom de la recette mère cellule l16</v>
      </c>
      <c r="R312" s="554"/>
      <c r="S312" s="775"/>
      <c r="T312" s="1128" t="s">
        <v>2620</v>
      </c>
      <c r="U312" s="1129"/>
      <c r="V312" s="1129"/>
      <c r="W312" s="1129"/>
      <c r="X312" s="1129"/>
      <c r="Y312" s="1129"/>
      <c r="Z312" s="1130"/>
      <c r="AA312" s="715"/>
      <c r="AB312" s="715"/>
      <c r="AC312" s="715"/>
      <c r="AD312" s="700"/>
      <c r="AE312" s="700"/>
      <c r="AF312" s="700"/>
      <c r="AG312" s="700"/>
      <c r="AH312" s="700"/>
      <c r="AI312" s="700"/>
      <c r="AJ312" s="700"/>
      <c r="AK312" s="700"/>
      <c r="AL312"/>
      <c r="AM312" s="715"/>
      <c r="AN312" s="715"/>
      <c r="AO312" s="700"/>
      <c r="AP312" s="715"/>
      <c r="AQ312"/>
      <c r="AR312"/>
      <c r="AS312"/>
      <c r="AT312" s="715"/>
      <c r="AU312" s="2"/>
      <c r="AV312" s="2"/>
      <c r="AW312" s="2"/>
      <c r="AX312" s="2"/>
      <c r="AY312" s="2"/>
      <c r="AZ312" s="2"/>
      <c r="BA312" s="715"/>
      <c r="BB312" s="715"/>
      <c r="BC312" s="715"/>
      <c r="BD312"/>
      <c r="BE312"/>
      <c r="BF312"/>
      <c r="BG312"/>
      <c r="BH312"/>
      <c r="BI312"/>
      <c r="BJ312"/>
      <c r="BL312" s="6">
        <v>1</v>
      </c>
    </row>
    <row r="313" spans="1:64" s="73" customFormat="1" ht="16.5" thickBot="1">
      <c r="A313" s="3562" t="s">
        <v>1</v>
      </c>
      <c r="B313" s="715"/>
      <c r="C313" s="715"/>
      <c r="D313" s="1131" t="s">
        <v>7</v>
      </c>
      <c r="E313" s="1334" t="str">
        <f>H313</f>
        <v>Famille à coller.N.Nom de votre recette.Recette mère ►.S.Saisissez le nom de la recette mère</v>
      </c>
      <c r="F313" s="1334">
        <f>H311</f>
        <v>10</v>
      </c>
      <c r="G313" s="1335" t="str">
        <f>I311</f>
        <v>couverts</v>
      </c>
      <c r="H313" s="1336" t="str">
        <f>UPPER(LEFT(J307,1))&amp;LOWER(MID(J307,2,999))&amp;"."&amp;UPPER(LEFT(L307,1))&amp;"."&amp;UPPER(LEFT(L307,1))&amp;LOWER(MID(L307,2,999))&amp;"."&amp;IF(ISTEXT(N313),M313&amp;"."&amp;UPPER(LEFT(N313,1))&amp;"."&amp;UPPER(LEFT(N313,1))&amp;LOWER(MID(N313,2,999)),I313)</f>
        <v>Famille à coller.N.Nom de votre recette.Recette mère ►.S.Saisissez le nom de la recette mère</v>
      </c>
      <c r="I313" s="1337" t="s">
        <v>2384</v>
      </c>
      <c r="J313" s="4911" t="s">
        <v>104</v>
      </c>
      <c r="K313" s="4911"/>
      <c r="L313" s="4911"/>
      <c r="M313" s="1338" t="s">
        <v>2381</v>
      </c>
      <c r="N313" s="1135" t="s">
        <v>2400</v>
      </c>
      <c r="O313" s="715"/>
      <c r="P313" s="1131" t="s">
        <v>7</v>
      </c>
      <c r="Q313" s="938" t="str">
        <f>T313</f>
        <v>Famille à coller.N.Non de votrte recette.Recette mère ►.N.Nom de la recette mère cellule l16</v>
      </c>
      <c r="R313" s="938">
        <f>T311</f>
        <v>10</v>
      </c>
      <c r="S313" s="939" t="str">
        <f>U311</f>
        <v>couverts</v>
      </c>
      <c r="T313" s="1132" t="str">
        <f>UPPER(LEFT(V307,1))&amp;LOWER(MID(V307,2,999))&amp;"."&amp;UPPER(LEFT(X307,1))&amp;"."&amp;UPPER(LEFT(X307,1))&amp;LOWER(MID(X307,2,999))&amp;"."&amp;IF(ISTEXT(Z313),Y313&amp;"."&amp;UPPER(LEFT(Z313,1))&amp;"."&amp;UPPER(LEFT(Z313,1))&amp;LOWER(MID(Z313,2,999)),U313)</f>
        <v>Famille à coller.N.Non de votrte recette.Recette mère ►.N.Nom de la recette mère cellule l16</v>
      </c>
      <c r="U313" s="1133" t="s">
        <v>2384</v>
      </c>
      <c r="V313" s="4888" t="s">
        <v>104</v>
      </c>
      <c r="W313" s="4888"/>
      <c r="X313" s="4888"/>
      <c r="Y313" s="1134" t="s">
        <v>2381</v>
      </c>
      <c r="Z313" s="1135" t="s">
        <v>2622</v>
      </c>
      <c r="AA313" s="715"/>
      <c r="AB313" s="715"/>
      <c r="AC313" s="715"/>
      <c r="AD313" s="700"/>
      <c r="AE313" s="700"/>
      <c r="AF313" s="700"/>
      <c r="AG313" s="700"/>
      <c r="AH313" s="700"/>
      <c r="AI313" s="700"/>
      <c r="AJ313" s="700"/>
      <c r="AK313" s="700"/>
      <c r="AL313"/>
      <c r="AM313" s="715"/>
      <c r="AN313" s="715"/>
      <c r="AO313" s="700"/>
      <c r="AP313" s="715"/>
      <c r="AQ313"/>
      <c r="AR313"/>
      <c r="AS313"/>
      <c r="AT313" s="715"/>
      <c r="AU313" s="2"/>
      <c r="AV313" s="2"/>
      <c r="AW313" s="2"/>
      <c r="AX313" s="2"/>
      <c r="AY313" s="2"/>
      <c r="AZ313" s="2"/>
      <c r="BA313" s="715"/>
      <c r="BB313" s="715"/>
      <c r="BC313" s="715"/>
      <c r="BD313"/>
      <c r="BE313"/>
      <c r="BF313"/>
      <c r="BG313"/>
      <c r="BH313"/>
      <c r="BI313"/>
      <c r="BJ313"/>
      <c r="BL313" s="6">
        <v>1</v>
      </c>
    </row>
    <row r="314" spans="1:64" s="73" customFormat="1" ht="17.25" thickTop="1" thickBot="1">
      <c r="A314" s="3562" t="s">
        <v>1</v>
      </c>
      <c r="B314" s="715"/>
      <c r="C314" s="715"/>
      <c r="D314" s="1143" t="s">
        <v>6</v>
      </c>
      <c r="E314" s="1314" t="str">
        <f>E313</f>
        <v>Famille à coller.N.Nom de votre recette.Recette mère ►.S.Saisissez le nom de la recette mère</v>
      </c>
      <c r="F314" s="1314"/>
      <c r="G314" s="1314"/>
      <c r="H314" s="1315" t="s">
        <v>19</v>
      </c>
      <c r="I314" s="1316">
        <f>COUNTIF(E316:E328, "*") + COUNT(E316:E328)</f>
        <v>13</v>
      </c>
      <c r="J314" s="1317" t="s">
        <v>6117</v>
      </c>
      <c r="K314" s="1318"/>
      <c r="L314" s="1318"/>
      <c r="M314" s="1318"/>
      <c r="N314" s="1319"/>
      <c r="O314" s="715"/>
      <c r="P314" s="24" t="s">
        <v>7</v>
      </c>
      <c r="Q314" s="554" t="str">
        <f>Q313</f>
        <v>Famille à coller.N.Non de votrte recette.Recette mère ►.N.Nom de la recette mère cellule l16</v>
      </c>
      <c r="R314" s="554"/>
      <c r="S314" s="554"/>
      <c r="T314" s="1136" t="s">
        <v>19</v>
      </c>
      <c r="U314" s="1137" t="s">
        <v>18</v>
      </c>
      <c r="V314" s="1137" t="s">
        <v>17</v>
      </c>
      <c r="W314" s="1137" t="s">
        <v>16</v>
      </c>
      <c r="X314" s="1137" t="s">
        <v>15</v>
      </c>
      <c r="Y314" s="1138" t="s">
        <v>14</v>
      </c>
      <c r="Z314" s="1139" t="s">
        <v>13</v>
      </c>
      <c r="AA314" s="715"/>
      <c r="AB314" s="715"/>
      <c r="AC314" s="715"/>
      <c r="AD314" s="700"/>
      <c r="AE314" s="700"/>
      <c r="AF314" s="700"/>
      <c r="AG314" s="700"/>
      <c r="AH314" s="700"/>
      <c r="AI314" s="700"/>
      <c r="AJ314" s="700"/>
      <c r="AK314" s="700"/>
      <c r="AL314"/>
      <c r="AM314" s="715"/>
      <c r="AN314" s="715"/>
      <c r="AO314" s="700"/>
      <c r="AP314" s="715"/>
      <c r="AQ314"/>
      <c r="AR314"/>
      <c r="AS314"/>
      <c r="AT314" s="715"/>
      <c r="AU314" s="2"/>
      <c r="AV314" s="2"/>
      <c r="AW314" s="2"/>
      <c r="AX314" s="2"/>
      <c r="AY314" s="2"/>
      <c r="AZ314" s="2"/>
      <c r="BA314" s="715"/>
      <c r="BB314" s="715"/>
      <c r="BC314" s="715"/>
      <c r="BD314"/>
      <c r="BE314"/>
      <c r="BF314"/>
      <c r="BG314"/>
      <c r="BH314"/>
      <c r="BI314"/>
      <c r="BJ314"/>
      <c r="BL314" s="6">
        <v>1</v>
      </c>
    </row>
    <row r="315" spans="1:64" s="73" customFormat="1" ht="16.5" thickTop="1">
      <c r="A315" s="3562" t="s">
        <v>1</v>
      </c>
      <c r="B315" s="715"/>
      <c r="C315" s="715"/>
      <c r="D315" s="1143" t="s">
        <v>6</v>
      </c>
      <c r="E315" s="1314" t="str">
        <f>E313</f>
        <v>Famille à coller.N.Nom de votre recette.Recette mère ►.S.Saisissez le nom de la recette mère</v>
      </c>
      <c r="F315" s="1314"/>
      <c r="G315" s="1314"/>
      <c r="H315" s="1320" t="s">
        <v>2627</v>
      </c>
      <c r="I315" s="11"/>
      <c r="J315" s="11"/>
      <c r="K315" s="11"/>
      <c r="L315" s="11"/>
      <c r="M315" s="11"/>
      <c r="N315" s="1094"/>
      <c r="O315" s="715"/>
      <c r="P315" s="24" t="s">
        <v>6</v>
      </c>
      <c r="Q315" s="554" t="str">
        <f>Q313</f>
        <v>Famille à coller.N.Non de votrte recette.Recette mère ►.N.Nom de la recette mère cellule l16</v>
      </c>
      <c r="R315" s="554"/>
      <c r="S315" s="554"/>
      <c r="T315" s="1140" t="s">
        <v>217</v>
      </c>
      <c r="U315" s="760" t="s">
        <v>216</v>
      </c>
      <c r="V315" s="1081"/>
      <c r="W315" s="4587" t="s">
        <v>215</v>
      </c>
      <c r="X315" s="4811" t="s">
        <v>194</v>
      </c>
      <c r="Y315" s="4812" t="s">
        <v>158</v>
      </c>
      <c r="Z315" s="1082" t="s">
        <v>214</v>
      </c>
      <c r="AA315" s="715"/>
      <c r="AB315" s="715"/>
      <c r="AC315" s="715"/>
      <c r="AD315" s="700"/>
      <c r="AE315" s="700"/>
      <c r="AF315" s="700"/>
      <c r="AG315" s="700"/>
      <c r="AH315" s="700"/>
      <c r="AI315" s="700"/>
      <c r="AJ315" s="700"/>
      <c r="AK315" s="700"/>
      <c r="AL315"/>
      <c r="AM315" s="715"/>
      <c r="AN315" s="715"/>
      <c r="AO315" s="700"/>
      <c r="AP315" s="715"/>
      <c r="AQ315"/>
      <c r="AR315"/>
      <c r="AS315"/>
      <c r="AT315" s="715"/>
      <c r="AU315" s="2"/>
      <c r="AV315" s="2"/>
      <c r="AW315" s="2"/>
      <c r="AX315" s="2"/>
      <c r="AY315" s="2"/>
      <c r="AZ315" s="2"/>
      <c r="BA315" s="715"/>
      <c r="BB315" s="715"/>
      <c r="BC315" s="715"/>
      <c r="BD315"/>
      <c r="BE315"/>
      <c r="BF315"/>
      <c r="BG315"/>
      <c r="BH315"/>
      <c r="BI315"/>
      <c r="BJ315"/>
      <c r="BL315" s="6">
        <v>1</v>
      </c>
    </row>
    <row r="316" spans="1:64" s="73" customFormat="1" ht="15.75">
      <c r="A316" s="3562" t="s">
        <v>1</v>
      </c>
      <c r="B316" s="715"/>
      <c r="C316" s="715"/>
      <c r="D316" s="1145" t="s">
        <v>6</v>
      </c>
      <c r="E316" s="1314" t="str">
        <f>E313</f>
        <v>Famille à coller.N.Nom de votre recette.Recette mère ►.S.Saisissez le nom de la recette mère</v>
      </c>
      <c r="F316" s="1314"/>
      <c r="G316" s="1314"/>
      <c r="H316" s="1321" t="s">
        <v>2628</v>
      </c>
      <c r="I316" s="20"/>
      <c r="J316" s="20"/>
      <c r="K316" s="20"/>
      <c r="L316" s="20"/>
      <c r="M316" s="20"/>
      <c r="N316" s="1094"/>
      <c r="O316" s="715"/>
      <c r="P316" s="24" t="s">
        <v>6</v>
      </c>
      <c r="Q316" s="554" t="str">
        <f>Q313</f>
        <v>Famille à coller.N.Non de votrte recette.Recette mère ►.N.Nom de la recette mère cellule l16</v>
      </c>
      <c r="R316" s="554"/>
      <c r="S316" s="554"/>
      <c r="T316" s="1547" t="s">
        <v>208</v>
      </c>
      <c r="U316" s="80" t="s">
        <v>207</v>
      </c>
      <c r="V316" s="41" t="s">
        <v>206</v>
      </c>
      <c r="W316" s="4591"/>
      <c r="X316" s="4593"/>
      <c r="Y316" s="4813"/>
      <c r="Z316" s="1083" t="s">
        <v>205</v>
      </c>
      <c r="AA316" s="715"/>
      <c r="AB316" s="715"/>
      <c r="AC316" s="715"/>
      <c r="AD316" s="700"/>
      <c r="AE316" s="700"/>
      <c r="AF316" s="700"/>
      <c r="AG316" s="700"/>
      <c r="AH316" s="700"/>
      <c r="AI316" s="700"/>
      <c r="AJ316" s="700"/>
      <c r="AK316" s="700"/>
      <c r="AL316"/>
      <c r="AM316" s="715"/>
      <c r="AN316" s="715"/>
      <c r="AO316" s="700"/>
      <c r="AP316" s="715"/>
      <c r="AQ316"/>
      <c r="AR316"/>
      <c r="AS316"/>
      <c r="AT316" s="715"/>
      <c r="AU316" s="2"/>
      <c r="AV316" s="2"/>
      <c r="AW316" s="2"/>
      <c r="AX316" s="2"/>
      <c r="AY316" s="2"/>
      <c r="AZ316" s="2"/>
      <c r="BA316" s="715"/>
      <c r="BB316" s="715"/>
      <c r="BC316" s="715"/>
      <c r="BD316"/>
      <c r="BE316"/>
      <c r="BF316"/>
      <c r="BG316"/>
      <c r="BH316"/>
      <c r="BI316"/>
      <c r="BJ316"/>
      <c r="BL316" s="6">
        <v>1</v>
      </c>
    </row>
    <row r="317" spans="1:64" s="73" customFormat="1" ht="17.25">
      <c r="A317" s="3562" t="s">
        <v>1</v>
      </c>
      <c r="B317" s="715"/>
      <c r="C317" s="715"/>
      <c r="D317" s="25" t="str">
        <f t="shared" ref="D317:D328" si="46">IF(OR(K317&lt;&gt;"",L317&lt;&gt; "",M317&lt;&gt;"",N317&lt;&gt;""),"A", "►")</f>
        <v>►</v>
      </c>
      <c r="E317" s="1314" t="str">
        <f>E313</f>
        <v>Famille à coller.N.Nom de votre recette.Recette mère ►.S.Saisissez le nom de la recette mère</v>
      </c>
      <c r="F317" s="1314">
        <f>F313</f>
        <v>10</v>
      </c>
      <c r="G317" s="1314" t="str">
        <f>G313</f>
        <v>couverts</v>
      </c>
      <c r="H317" s="1321"/>
      <c r="I317" s="1322"/>
      <c r="J317" s="1322"/>
      <c r="K317" s="1322"/>
      <c r="L317" s="1322"/>
      <c r="M317" s="1323"/>
      <c r="N317" s="1324"/>
      <c r="O317" s="715"/>
      <c r="P317" s="24" t="s">
        <v>6</v>
      </c>
      <c r="Q317" s="554" t="str">
        <f>Q313</f>
        <v>Famille à coller.N.Non de votrte recette.Recette mère ►.N.Nom de la recette mère cellule l16</v>
      </c>
      <c r="R317" s="554">
        <f>R313</f>
        <v>10</v>
      </c>
      <c r="S317" s="554" t="str">
        <f>S313</f>
        <v>couverts</v>
      </c>
      <c r="T317" s="69"/>
      <c r="U317" s="66"/>
      <c r="V317" s="75" t="str">
        <f t="shared" ref="V317:V328" si="47">IF(AND(T317&gt;0,W317&gt;0),"de","")</f>
        <v/>
      </c>
      <c r="W317" s="64"/>
      <c r="X317" s="3557"/>
      <c r="Y317" s="1095">
        <v>1</v>
      </c>
      <c r="Z317" s="1084"/>
      <c r="AA317" s="715"/>
      <c r="AB317" s="715"/>
      <c r="AC317" s="715"/>
      <c r="AD317" s="700"/>
      <c r="AE317" s="700"/>
      <c r="AF317" s="700"/>
      <c r="AG317" s="700"/>
      <c r="AH317" s="700"/>
      <c r="AI317" s="700"/>
      <c r="AJ317" s="700"/>
      <c r="AK317" s="700"/>
      <c r="AL317"/>
      <c r="AM317" s="715"/>
      <c r="AN317" s="715"/>
      <c r="AO317" s="700"/>
      <c r="AP317" s="715"/>
      <c r="AQ317"/>
      <c r="AR317"/>
      <c r="AS317"/>
      <c r="AT317" s="715"/>
      <c r="AU317" s="2"/>
      <c r="AV317" s="2"/>
      <c r="AW317" s="2"/>
      <c r="AX317" s="2"/>
      <c r="AY317" s="2"/>
      <c r="AZ317" s="2"/>
      <c r="BA317" s="715"/>
      <c r="BB317" s="715"/>
      <c r="BC317" s="715"/>
      <c r="BD317"/>
      <c r="BE317"/>
      <c r="BF317"/>
      <c r="BG317"/>
      <c r="BH317"/>
      <c r="BI317"/>
      <c r="BJ317"/>
      <c r="BL317" s="6">
        <v>1</v>
      </c>
    </row>
    <row r="318" spans="1:64" s="73" customFormat="1" ht="17.25">
      <c r="A318" s="3562" t="s">
        <v>1</v>
      </c>
      <c r="B318" s="715"/>
      <c r="C318" s="715"/>
      <c r="D318" s="25" t="str">
        <f t="shared" si="46"/>
        <v>►</v>
      </c>
      <c r="E318" s="1314" t="str">
        <f>E313</f>
        <v>Famille à coller.N.Nom de votre recette.Recette mère ►.S.Saisissez le nom de la recette mère</v>
      </c>
      <c r="F318" s="1314">
        <f>F313</f>
        <v>10</v>
      </c>
      <c r="G318" s="1314" t="str">
        <f>G313</f>
        <v>couverts</v>
      </c>
      <c r="H318" s="1321"/>
      <c r="I318" s="1323"/>
      <c r="J318" s="1323"/>
      <c r="K318" s="1323"/>
      <c r="L318" s="1323"/>
      <c r="M318" s="1323"/>
      <c r="N318" s="1324"/>
      <c r="O318" s="715"/>
      <c r="P318" s="25" t="str">
        <f t="shared" ref="P318:P328" si="48">IF(Z318&lt;&gt;"","A","►")</f>
        <v>►</v>
      </c>
      <c r="Q318" s="765" t="str">
        <f>Q313</f>
        <v>Famille à coller.N.Non de votrte recette.Recette mère ►.N.Nom de la recette mère cellule l16</v>
      </c>
      <c r="R318" s="554">
        <f>R313</f>
        <v>10</v>
      </c>
      <c r="S318" s="554" t="str">
        <f>S313</f>
        <v>couverts</v>
      </c>
      <c r="T318" s="69"/>
      <c r="U318" s="66"/>
      <c r="V318" s="65" t="str">
        <f t="shared" si="47"/>
        <v/>
      </c>
      <c r="W318" s="64"/>
      <c r="X318" s="3557"/>
      <c r="Y318" s="1095">
        <v>1</v>
      </c>
      <c r="Z318" s="1084"/>
      <c r="AA318" s="715"/>
      <c r="AB318" s="715"/>
      <c r="AC318" s="715"/>
      <c r="AD318" s="700"/>
      <c r="AE318" s="700"/>
      <c r="AF318" s="700"/>
      <c r="AG318" s="700"/>
      <c r="AH318" s="700"/>
      <c r="AI318" s="700"/>
      <c r="AJ318" s="700"/>
      <c r="AK318" s="700"/>
      <c r="AL318"/>
      <c r="AM318" s="715"/>
      <c r="AN318" s="715"/>
      <c r="AO318" s="700"/>
      <c r="AP318" s="715"/>
      <c r="AQ318"/>
      <c r="AR318"/>
      <c r="AS318"/>
      <c r="AT318" s="715"/>
      <c r="AU318" s="2"/>
      <c r="AV318" s="2"/>
      <c r="AW318" s="2"/>
      <c r="AX318" s="2"/>
      <c r="AY318" s="2"/>
      <c r="AZ318" s="2"/>
      <c r="BA318" s="715"/>
      <c r="BB318" s="715"/>
      <c r="BC318" s="715"/>
      <c r="BD318"/>
      <c r="BE318"/>
      <c r="BF318"/>
      <c r="BG318"/>
      <c r="BH318"/>
      <c r="BI318"/>
      <c r="BJ318"/>
      <c r="BL318" s="6">
        <v>1</v>
      </c>
    </row>
    <row r="319" spans="1:64" s="73" customFormat="1" ht="17.25">
      <c r="A319" s="3562" t="s">
        <v>1</v>
      </c>
      <c r="B319" s="715"/>
      <c r="C319" s="715"/>
      <c r="D319" s="25" t="str">
        <f t="shared" si="46"/>
        <v>►</v>
      </c>
      <c r="E319" s="1314" t="str">
        <f>E313</f>
        <v>Famille à coller.N.Nom de votre recette.Recette mère ►.S.Saisissez le nom de la recette mère</v>
      </c>
      <c r="F319" s="1314">
        <f>F313</f>
        <v>10</v>
      </c>
      <c r="G319" s="1314" t="str">
        <f>G313</f>
        <v>couverts</v>
      </c>
      <c r="H319" s="1321"/>
      <c r="I319" s="1323"/>
      <c r="J319" s="1323"/>
      <c r="K319" s="1323"/>
      <c r="L319" s="1323"/>
      <c r="M319" s="1323"/>
      <c r="N319" s="1324"/>
      <c r="O319" s="715"/>
      <c r="P319" s="25" t="str">
        <f t="shared" si="48"/>
        <v>►</v>
      </c>
      <c r="Q319" s="765" t="str">
        <f>Q313</f>
        <v>Famille à coller.N.Non de votrte recette.Recette mère ►.N.Nom de la recette mère cellule l16</v>
      </c>
      <c r="R319" s="554">
        <f>R313</f>
        <v>10</v>
      </c>
      <c r="S319" s="554" t="str">
        <f>S313</f>
        <v>couverts</v>
      </c>
      <c r="T319" s="69"/>
      <c r="U319" s="74"/>
      <c r="V319" s="75" t="str">
        <f t="shared" si="47"/>
        <v/>
      </c>
      <c r="W319" s="64"/>
      <c r="X319" s="3557"/>
      <c r="Y319" s="1095">
        <v>1</v>
      </c>
      <c r="Z319" s="1084"/>
      <c r="AA319" s="715"/>
      <c r="AB319" s="715"/>
      <c r="AC319" s="715"/>
      <c r="AD319" s="700"/>
      <c r="AE319" s="700"/>
      <c r="AF319" s="700"/>
      <c r="AG319" s="700"/>
      <c r="AH319" s="700"/>
      <c r="AI319" s="700"/>
      <c r="AJ319" s="700"/>
      <c r="AK319" s="700"/>
      <c r="AL319"/>
      <c r="AM319" s="715"/>
      <c r="AN319" s="715"/>
      <c r="AO319" s="700"/>
      <c r="AP319" s="715"/>
      <c r="AQ319"/>
      <c r="AR319"/>
      <c r="AS319"/>
      <c r="AT319" s="715"/>
      <c r="AU319" s="2"/>
      <c r="AV319" s="2"/>
      <c r="AW319" s="2"/>
      <c r="AX319" s="2"/>
      <c r="AY319" s="2"/>
      <c r="AZ319" s="2"/>
      <c r="BA319" s="715"/>
      <c r="BB319" s="715"/>
      <c r="BC319" s="715"/>
      <c r="BD319"/>
      <c r="BE319"/>
      <c r="BF319"/>
      <c r="BG319"/>
      <c r="BH319"/>
      <c r="BI319"/>
      <c r="BJ319"/>
      <c r="BL319" s="6">
        <v>1</v>
      </c>
    </row>
    <row r="320" spans="1:64" s="73" customFormat="1" ht="17.25">
      <c r="A320" s="3562" t="s">
        <v>1</v>
      </c>
      <c r="B320" s="715"/>
      <c r="C320" s="715"/>
      <c r="D320" s="25" t="str">
        <f t="shared" si="46"/>
        <v>A</v>
      </c>
      <c r="E320" s="1314" t="str">
        <f>E313</f>
        <v>Famille à coller.N.Nom de votre recette.Recette mère ►.S.Saisissez le nom de la recette mère</v>
      </c>
      <c r="F320" s="1314">
        <f>F313</f>
        <v>10</v>
      </c>
      <c r="G320" s="1314" t="str">
        <f>G313</f>
        <v>couverts</v>
      </c>
      <c r="H320" s="1321"/>
      <c r="I320" s="1323"/>
      <c r="J320" s="1323"/>
      <c r="K320" s="1323"/>
      <c r="L320" s="1323" t="s">
        <v>6120</v>
      </c>
      <c r="M320" s="1323"/>
      <c r="N320" s="1324"/>
      <c r="O320" s="715"/>
      <c r="P320" s="25" t="str">
        <f t="shared" si="48"/>
        <v>A</v>
      </c>
      <c r="Q320" s="765" t="str">
        <f>Q313</f>
        <v>Famille à coller.N.Non de votrte recette.Recette mère ►.N.Nom de la recette mère cellule l16</v>
      </c>
      <c r="R320" s="554">
        <f>R313</f>
        <v>10</v>
      </c>
      <c r="S320" s="554" t="str">
        <f>S313</f>
        <v>couverts</v>
      </c>
      <c r="T320" s="77"/>
      <c r="U320" s="74"/>
      <c r="V320" s="65" t="str">
        <f t="shared" si="47"/>
        <v/>
      </c>
      <c r="W320" s="64"/>
      <c r="X320" s="3557"/>
      <c r="Y320" s="1095">
        <v>1</v>
      </c>
      <c r="Z320" s="1084" t="s">
        <v>2623</v>
      </c>
      <c r="AA320" s="715"/>
      <c r="AB320" s="715"/>
      <c r="AC320" s="715"/>
      <c r="AD320" s="700"/>
      <c r="AE320" s="700"/>
      <c r="AF320" s="700"/>
      <c r="AG320" s="700"/>
      <c r="AH320" s="700"/>
      <c r="AI320" s="700"/>
      <c r="AJ320" s="700"/>
      <c r="AK320" s="700"/>
      <c r="AL320"/>
      <c r="AM320" s="715"/>
      <c r="AN320" s="715"/>
      <c r="AO320" s="700"/>
      <c r="AP320" s="715"/>
      <c r="AQ320"/>
      <c r="AR320"/>
      <c r="AS320"/>
      <c r="AT320" s="715"/>
      <c r="AU320" s="2"/>
      <c r="AV320" s="2"/>
      <c r="AW320" s="2"/>
      <c r="AX320" s="2"/>
      <c r="AY320" s="2"/>
      <c r="AZ320" s="2"/>
      <c r="BA320" s="715"/>
      <c r="BB320" s="715"/>
      <c r="BC320" s="715"/>
      <c r="BD320"/>
      <c r="BE320"/>
      <c r="BF320"/>
      <c r="BG320"/>
      <c r="BH320"/>
      <c r="BI320"/>
      <c r="BJ320"/>
      <c r="BL320" s="6">
        <v>1</v>
      </c>
    </row>
    <row r="321" spans="1:64" s="73" customFormat="1" ht="17.25">
      <c r="A321" s="3562" t="s">
        <v>1</v>
      </c>
      <c r="B321" s="715"/>
      <c r="C321" s="715"/>
      <c r="D321" s="25" t="str">
        <f t="shared" si="46"/>
        <v>►</v>
      </c>
      <c r="E321" s="1314" t="str">
        <f>E313</f>
        <v>Famille à coller.N.Nom de votre recette.Recette mère ►.S.Saisissez le nom de la recette mère</v>
      </c>
      <c r="F321" s="1314">
        <f>F313</f>
        <v>10</v>
      </c>
      <c r="G321" s="1314" t="str">
        <f>G313</f>
        <v>couverts</v>
      </c>
      <c r="H321" s="1321"/>
      <c r="I321" s="1323"/>
      <c r="J321" s="1323"/>
      <c r="K321" s="1323"/>
      <c r="L321" s="1323"/>
      <c r="M321" s="1323"/>
      <c r="N321" s="1324"/>
      <c r="O321" s="715"/>
      <c r="P321" s="25" t="str">
        <f t="shared" si="48"/>
        <v>►</v>
      </c>
      <c r="Q321" s="765" t="str">
        <f>Q313</f>
        <v>Famille à coller.N.Non de votrte recette.Recette mère ►.N.Nom de la recette mère cellule l16</v>
      </c>
      <c r="R321" s="554">
        <f>R313</f>
        <v>10</v>
      </c>
      <c r="S321" s="554" t="str">
        <f>S313</f>
        <v>couverts</v>
      </c>
      <c r="T321" s="77"/>
      <c r="U321" s="74"/>
      <c r="V321" s="65" t="str">
        <f t="shared" si="47"/>
        <v/>
      </c>
      <c r="W321" s="64"/>
      <c r="X321" s="3557"/>
      <c r="Y321" s="1095">
        <v>1</v>
      </c>
      <c r="Z321" s="1084"/>
      <c r="AA321" s="715"/>
      <c r="AB321" s="715"/>
      <c r="AC321" s="715"/>
      <c r="AD321" s="700"/>
      <c r="AE321" s="700"/>
      <c r="AF321" s="700"/>
      <c r="AG321" s="700"/>
      <c r="AH321" s="700"/>
      <c r="AI321" s="700"/>
      <c r="AJ321" s="700"/>
      <c r="AK321" s="700"/>
      <c r="AL321"/>
      <c r="AM321" s="715"/>
      <c r="AN321" s="715"/>
      <c r="AO321" s="700"/>
      <c r="AP321" s="715"/>
      <c r="AQ321"/>
      <c r="AR321"/>
      <c r="AS321"/>
      <c r="AT321" s="715"/>
      <c r="AU321" s="2"/>
      <c r="AV321" s="2"/>
      <c r="AW321" s="2"/>
      <c r="AX321" s="2"/>
      <c r="AY321" s="2"/>
      <c r="AZ321" s="2"/>
      <c r="BA321" s="715"/>
      <c r="BB321" s="715"/>
      <c r="BC321" s="715"/>
      <c r="BD321"/>
      <c r="BE321"/>
      <c r="BF321"/>
      <c r="BG321"/>
      <c r="BH321"/>
      <c r="BI321"/>
      <c r="BJ321"/>
      <c r="BL321" s="6">
        <v>1</v>
      </c>
    </row>
    <row r="322" spans="1:64" s="73" customFormat="1" ht="17.25">
      <c r="A322" s="3562" t="s">
        <v>1</v>
      </c>
      <c r="B322" s="715"/>
      <c r="C322" s="715"/>
      <c r="D322" s="25" t="str">
        <f t="shared" si="46"/>
        <v>►</v>
      </c>
      <c r="E322" s="1314" t="str">
        <f>E313</f>
        <v>Famille à coller.N.Nom de votre recette.Recette mère ►.S.Saisissez le nom de la recette mère</v>
      </c>
      <c r="F322" s="1314">
        <f>F313</f>
        <v>10</v>
      </c>
      <c r="G322" s="1314" t="str">
        <f>G313</f>
        <v>couverts</v>
      </c>
      <c r="H322" s="1321"/>
      <c r="I322" s="1323"/>
      <c r="J322" s="1323"/>
      <c r="K322" s="1323"/>
      <c r="L322" s="1323"/>
      <c r="M322" s="1323"/>
      <c r="N322" s="1324"/>
      <c r="O322" s="715"/>
      <c r="P322" s="25" t="str">
        <f t="shared" si="48"/>
        <v>►</v>
      </c>
      <c r="Q322" s="765" t="str">
        <f>Q313</f>
        <v>Famille à coller.N.Non de votrte recette.Recette mère ►.N.Nom de la recette mère cellule l16</v>
      </c>
      <c r="R322" s="554">
        <f>R313</f>
        <v>10</v>
      </c>
      <c r="S322" s="554" t="str">
        <f>S313</f>
        <v>couverts</v>
      </c>
      <c r="T322" s="77"/>
      <c r="U322" s="74"/>
      <c r="V322" s="65" t="str">
        <f t="shared" si="47"/>
        <v/>
      </c>
      <c r="W322" s="64"/>
      <c r="X322" s="3557"/>
      <c r="Y322" s="1095">
        <v>1</v>
      </c>
      <c r="Z322" s="1084"/>
      <c r="AA322" s="715"/>
      <c r="AB322" s="715"/>
      <c r="AC322" s="715"/>
      <c r="AD322" s="700"/>
      <c r="AE322" s="700"/>
      <c r="AF322" s="700"/>
      <c r="AG322" s="700"/>
      <c r="AH322" s="700"/>
      <c r="AI322" s="700"/>
      <c r="AJ322" s="700"/>
      <c r="AK322" s="700"/>
      <c r="AL322"/>
      <c r="AM322" s="715"/>
      <c r="AN322" s="715"/>
      <c r="AO322" s="700"/>
      <c r="AP322" s="715"/>
      <c r="AQ322"/>
      <c r="AR322"/>
      <c r="AS322"/>
      <c r="AT322" s="715"/>
      <c r="AU322" s="2"/>
      <c r="AV322" s="2"/>
      <c r="AW322" s="2"/>
      <c r="AX322" s="2"/>
      <c r="AY322" s="2"/>
      <c r="AZ322" s="2"/>
      <c r="BA322" s="715"/>
      <c r="BB322" s="715"/>
      <c r="BC322" s="715"/>
      <c r="BD322"/>
      <c r="BE322"/>
      <c r="BF322"/>
      <c r="BG322"/>
      <c r="BH322"/>
      <c r="BI322"/>
      <c r="BJ322"/>
      <c r="BL322" s="6">
        <v>1</v>
      </c>
    </row>
    <row r="323" spans="1:64" s="73" customFormat="1" ht="17.25">
      <c r="A323" s="3562" t="s">
        <v>1</v>
      </c>
      <c r="B323" s="715"/>
      <c r="C323" s="715"/>
      <c r="D323" s="25" t="str">
        <f t="shared" si="46"/>
        <v>►</v>
      </c>
      <c r="E323" s="1314" t="str">
        <f>E313</f>
        <v>Famille à coller.N.Nom de votre recette.Recette mère ►.S.Saisissez le nom de la recette mère</v>
      </c>
      <c r="F323" s="1314">
        <f>F313</f>
        <v>10</v>
      </c>
      <c r="G323" s="1314" t="str">
        <f>G313</f>
        <v>couverts</v>
      </c>
      <c r="H323" s="1321"/>
      <c r="I323" s="1323"/>
      <c r="J323" s="1323"/>
      <c r="K323" s="1323"/>
      <c r="L323" s="1323"/>
      <c r="M323" s="1323"/>
      <c r="N323" s="1324"/>
      <c r="O323" s="715"/>
      <c r="P323" s="25" t="str">
        <f t="shared" si="48"/>
        <v>►</v>
      </c>
      <c r="Q323" s="765" t="str">
        <f>Q313</f>
        <v>Famille à coller.N.Non de votrte recette.Recette mère ►.N.Nom de la recette mère cellule l16</v>
      </c>
      <c r="R323" s="554">
        <f>R313</f>
        <v>10</v>
      </c>
      <c r="S323" s="554" t="str">
        <f>S313</f>
        <v>couverts</v>
      </c>
      <c r="T323" s="77"/>
      <c r="U323" s="74"/>
      <c r="V323" s="65" t="str">
        <f t="shared" si="47"/>
        <v/>
      </c>
      <c r="W323" s="64"/>
      <c r="X323" s="3557"/>
      <c r="Y323" s="1095">
        <v>1</v>
      </c>
      <c r="Z323" s="1084"/>
      <c r="AA323" s="715"/>
      <c r="AB323" s="715"/>
      <c r="AC323" s="715"/>
      <c r="AD323" s="700"/>
      <c r="AE323" s="700"/>
      <c r="AF323" s="700"/>
      <c r="AG323" s="700"/>
      <c r="AH323" s="700"/>
      <c r="AI323" s="700"/>
      <c r="AJ323" s="700"/>
      <c r="AK323" s="700"/>
      <c r="AL323"/>
      <c r="AM323" s="715"/>
      <c r="AN323" s="715"/>
      <c r="AO323" s="700"/>
      <c r="AP323" s="715"/>
      <c r="AQ323"/>
      <c r="AR323"/>
      <c r="AS323"/>
      <c r="AT323" s="715"/>
      <c r="AU323" s="2"/>
      <c r="AV323" s="2"/>
      <c r="AW323" s="2"/>
      <c r="AX323" s="2"/>
      <c r="AY323" s="2"/>
      <c r="AZ323" s="2"/>
      <c r="BA323" s="715"/>
      <c r="BB323" s="715"/>
      <c r="BC323" s="715"/>
      <c r="BD323"/>
      <c r="BE323"/>
      <c r="BF323"/>
      <c r="BG323"/>
      <c r="BH323"/>
      <c r="BI323"/>
      <c r="BJ323"/>
      <c r="BL323" s="6">
        <v>1</v>
      </c>
    </row>
    <row r="324" spans="1:64" s="73" customFormat="1" ht="17.25">
      <c r="A324" s="3562" t="s">
        <v>1</v>
      </c>
      <c r="B324" s="715"/>
      <c r="D324" s="25" t="str">
        <f t="shared" si="46"/>
        <v>►</v>
      </c>
      <c r="E324" s="1314" t="str">
        <f>E313</f>
        <v>Famille à coller.N.Nom de votre recette.Recette mère ►.S.Saisissez le nom de la recette mère</v>
      </c>
      <c r="F324" s="1314">
        <f>F313</f>
        <v>10</v>
      </c>
      <c r="G324" s="1314" t="str">
        <f>G313</f>
        <v>couverts</v>
      </c>
      <c r="H324" s="1321"/>
      <c r="I324" s="1323"/>
      <c r="J324" s="1323"/>
      <c r="K324" s="1323"/>
      <c r="L324" s="1323"/>
      <c r="M324" s="1323"/>
      <c r="N324" s="1324"/>
      <c r="O324" s="715"/>
      <c r="P324" s="25" t="str">
        <f t="shared" si="48"/>
        <v>►</v>
      </c>
      <c r="Q324" s="765" t="str">
        <f>Q313</f>
        <v>Famille à coller.N.Non de votrte recette.Recette mère ►.N.Nom de la recette mère cellule l16</v>
      </c>
      <c r="R324" s="554">
        <f>R313</f>
        <v>10</v>
      </c>
      <c r="S324" s="554" t="str">
        <f>S313</f>
        <v>couverts</v>
      </c>
      <c r="T324" s="77"/>
      <c r="U324" s="74"/>
      <c r="V324" s="65" t="str">
        <f t="shared" si="47"/>
        <v/>
      </c>
      <c r="W324" s="64"/>
      <c r="X324" s="3557"/>
      <c r="Y324" s="1095">
        <v>1</v>
      </c>
      <c r="Z324" s="1084"/>
      <c r="AA324" s="715"/>
      <c r="AB324" s="715"/>
      <c r="AC324" s="715"/>
      <c r="AD324" s="700"/>
      <c r="AE324" s="700"/>
      <c r="AF324" s="700"/>
      <c r="AG324" s="700"/>
      <c r="AH324" s="700"/>
      <c r="AI324" s="700"/>
      <c r="AJ324" s="700"/>
      <c r="AK324" s="700"/>
      <c r="AL324"/>
      <c r="AM324" s="715"/>
      <c r="AN324" s="715"/>
      <c r="AO324" s="700"/>
      <c r="AP324" s="715"/>
      <c r="AQ324"/>
      <c r="AR324"/>
      <c r="AS324"/>
      <c r="AT324" s="715"/>
      <c r="AU324" s="2"/>
      <c r="AV324" s="2"/>
      <c r="AW324" s="2"/>
      <c r="AX324" s="2"/>
      <c r="AY324" s="2"/>
      <c r="AZ324" s="2"/>
      <c r="BA324" s="715"/>
      <c r="BB324" s="715"/>
      <c r="BC324" s="715"/>
      <c r="BD324"/>
      <c r="BE324"/>
      <c r="BF324"/>
      <c r="BG324"/>
      <c r="BH324"/>
      <c r="BI324"/>
      <c r="BJ324"/>
      <c r="BL324" s="6">
        <v>1</v>
      </c>
    </row>
    <row r="325" spans="1:64" s="73" customFormat="1" ht="22.5" customHeight="1">
      <c r="A325" s="3562" t="s">
        <v>1</v>
      </c>
      <c r="B325" s="715"/>
      <c r="C325" s="715"/>
      <c r="D325" s="25" t="str">
        <f t="shared" si="46"/>
        <v>►</v>
      </c>
      <c r="E325" s="1314" t="str">
        <f>E313</f>
        <v>Famille à coller.N.Nom de votre recette.Recette mère ►.S.Saisissez le nom de la recette mère</v>
      </c>
      <c r="F325" s="1314">
        <f>F313</f>
        <v>10</v>
      </c>
      <c r="G325" s="1314" t="str">
        <f>G313</f>
        <v>couverts</v>
      </c>
      <c r="H325" s="1321"/>
      <c r="I325" s="1323"/>
      <c r="J325" s="1323"/>
      <c r="K325" s="1323"/>
      <c r="L325" s="1323"/>
      <c r="M325" s="1323"/>
      <c r="N325" s="1324"/>
      <c r="O325" s="715"/>
      <c r="P325" s="25" t="str">
        <f t="shared" si="48"/>
        <v>►</v>
      </c>
      <c r="Q325" s="765" t="str">
        <f>Q313</f>
        <v>Famille à coller.N.Non de votrte recette.Recette mère ►.N.Nom de la recette mère cellule l16</v>
      </c>
      <c r="R325" s="554">
        <f>R313</f>
        <v>10</v>
      </c>
      <c r="S325" s="554" t="str">
        <f>S313</f>
        <v>couverts</v>
      </c>
      <c r="T325" s="77"/>
      <c r="U325" s="74"/>
      <c r="V325" s="65" t="str">
        <f t="shared" si="47"/>
        <v/>
      </c>
      <c r="W325" s="64"/>
      <c r="X325" s="3557"/>
      <c r="Y325" s="1095">
        <v>1</v>
      </c>
      <c r="Z325" s="1084"/>
      <c r="AA325" s="715"/>
      <c r="AB325" s="715"/>
      <c r="AC325" s="715"/>
      <c r="AD325" s="700"/>
      <c r="AE325" s="700"/>
      <c r="AF325" s="700"/>
      <c r="AG325" s="700"/>
      <c r="AH325" s="700"/>
      <c r="AI325" s="700"/>
      <c r="AJ325" s="700"/>
      <c r="AK325" s="700"/>
      <c r="AL325"/>
      <c r="AM325" s="715"/>
      <c r="AN325" s="715"/>
      <c r="AO325" s="700"/>
      <c r="AP325" s="715"/>
      <c r="AQ325"/>
      <c r="AR325"/>
      <c r="AS325"/>
      <c r="AT325" s="715"/>
      <c r="AU325" s="2"/>
      <c r="AV325" s="2"/>
      <c r="AW325" s="2"/>
      <c r="AX325" s="2"/>
      <c r="AY325" s="2"/>
      <c r="AZ325" s="2"/>
      <c r="BA325" s="715"/>
      <c r="BB325" s="715"/>
      <c r="BC325" s="715"/>
      <c r="BD325"/>
      <c r="BE325"/>
      <c r="BF325"/>
      <c r="BG325"/>
      <c r="BH325"/>
      <c r="BI325"/>
      <c r="BJ325"/>
      <c r="BL325" s="6">
        <v>1</v>
      </c>
    </row>
    <row r="326" spans="1:64" s="73" customFormat="1" ht="17.25">
      <c r="A326" s="3562" t="s">
        <v>1</v>
      </c>
      <c r="B326" s="715"/>
      <c r="C326" s="715"/>
      <c r="D326" s="25" t="str">
        <f t="shared" si="46"/>
        <v>►</v>
      </c>
      <c r="E326" s="1314" t="str">
        <f>E313</f>
        <v>Famille à coller.N.Nom de votre recette.Recette mère ►.S.Saisissez le nom de la recette mère</v>
      </c>
      <c r="F326" s="1314">
        <f>F313</f>
        <v>10</v>
      </c>
      <c r="G326" s="1314" t="str">
        <f>G313</f>
        <v>couverts</v>
      </c>
      <c r="H326" s="1321"/>
      <c r="I326" s="1323"/>
      <c r="J326" s="1323"/>
      <c r="K326" s="1323"/>
      <c r="L326" s="1323"/>
      <c r="M326" s="1323"/>
      <c r="N326" s="1324"/>
      <c r="O326" s="715"/>
      <c r="P326" s="25" t="str">
        <f t="shared" si="48"/>
        <v>►</v>
      </c>
      <c r="Q326" s="765" t="str">
        <f>Q313</f>
        <v>Famille à coller.N.Non de votrte recette.Recette mère ►.N.Nom de la recette mère cellule l16</v>
      </c>
      <c r="R326" s="554">
        <f>R313</f>
        <v>10</v>
      </c>
      <c r="S326" s="554" t="str">
        <f>S313</f>
        <v>couverts</v>
      </c>
      <c r="T326" s="77"/>
      <c r="U326" s="74"/>
      <c r="V326" s="65" t="str">
        <f t="shared" si="47"/>
        <v/>
      </c>
      <c r="W326" s="64"/>
      <c r="X326" s="3557"/>
      <c r="Y326" s="1095">
        <v>1</v>
      </c>
      <c r="Z326" s="1084"/>
      <c r="AA326" s="715"/>
      <c r="AB326" s="715"/>
      <c r="AC326" s="715"/>
      <c r="AD326" s="700"/>
      <c r="AE326" s="700"/>
      <c r="AF326" s="700"/>
      <c r="AG326" s="700"/>
      <c r="AH326" s="700"/>
      <c r="AI326" s="700"/>
      <c r="AJ326" s="700"/>
      <c r="AK326" s="700"/>
      <c r="AL326"/>
      <c r="AM326" s="715"/>
      <c r="AN326" s="715"/>
      <c r="AO326" s="700"/>
      <c r="AP326" s="715"/>
      <c r="AQ326"/>
      <c r="AR326"/>
      <c r="AS326"/>
      <c r="AT326" s="715"/>
      <c r="AU326" s="2"/>
      <c r="AV326" s="2"/>
      <c r="AW326" s="2"/>
      <c r="AX326" s="2"/>
      <c r="AY326" s="2"/>
      <c r="AZ326" s="2"/>
      <c r="BA326" s="715"/>
      <c r="BB326" s="715"/>
      <c r="BC326" s="715"/>
      <c r="BD326"/>
      <c r="BE326"/>
      <c r="BF326"/>
      <c r="BG326"/>
      <c r="BH326"/>
      <c r="BI326"/>
      <c r="BJ326"/>
      <c r="BL326" s="6">
        <v>1</v>
      </c>
    </row>
    <row r="327" spans="1:64" s="73" customFormat="1" ht="17.25">
      <c r="A327" s="3562" t="s">
        <v>1</v>
      </c>
      <c r="B327" s="715"/>
      <c r="C327" s="715"/>
      <c r="D327" s="25" t="str">
        <f t="shared" si="46"/>
        <v>►</v>
      </c>
      <c r="E327" s="1314" t="str">
        <f>E313</f>
        <v>Famille à coller.N.Nom de votre recette.Recette mère ►.S.Saisissez le nom de la recette mère</v>
      </c>
      <c r="F327" s="1314">
        <f>F313</f>
        <v>10</v>
      </c>
      <c r="G327" s="1314" t="str">
        <f>G313</f>
        <v>couverts</v>
      </c>
      <c r="H327" s="1321"/>
      <c r="I327" s="1323"/>
      <c r="J327" s="1323"/>
      <c r="K327" s="1323"/>
      <c r="L327" s="1323"/>
      <c r="M327" s="1323"/>
      <c r="N327" s="1324"/>
      <c r="O327" s="715"/>
      <c r="P327" s="25" t="str">
        <f t="shared" si="48"/>
        <v>►</v>
      </c>
      <c r="Q327" s="765" t="str">
        <f>Q313</f>
        <v>Famille à coller.N.Non de votrte recette.Recette mère ►.N.Nom de la recette mère cellule l16</v>
      </c>
      <c r="R327" s="554">
        <f>R313</f>
        <v>10</v>
      </c>
      <c r="S327" s="554" t="str">
        <f>S313</f>
        <v>couverts</v>
      </c>
      <c r="T327" s="77"/>
      <c r="U327" s="74"/>
      <c r="V327" s="65" t="str">
        <f t="shared" si="47"/>
        <v/>
      </c>
      <c r="W327" s="64"/>
      <c r="X327" s="3557"/>
      <c r="Y327" s="1095">
        <v>1</v>
      </c>
      <c r="Z327" s="1084"/>
      <c r="AA327" s="715"/>
      <c r="AB327" s="715"/>
      <c r="AC327" s="715"/>
      <c r="AD327" s="700"/>
      <c r="AE327" s="700"/>
      <c r="AF327" s="700"/>
      <c r="AG327" s="700"/>
      <c r="AH327" s="700"/>
      <c r="AI327" s="700"/>
      <c r="AJ327" s="700"/>
      <c r="AK327" s="700"/>
      <c r="AL327"/>
      <c r="AM327" s="715"/>
      <c r="AN327" s="715"/>
      <c r="AO327" s="700"/>
      <c r="AP327" s="715"/>
      <c r="AQ327"/>
      <c r="AR327"/>
      <c r="AS327"/>
      <c r="AT327" s="715"/>
      <c r="AU327" s="2"/>
      <c r="AV327" s="2"/>
      <c r="AW327" s="2"/>
      <c r="AX327" s="2"/>
      <c r="AY327" s="2"/>
      <c r="AZ327" s="2"/>
      <c r="BA327" s="715"/>
      <c r="BB327" s="715"/>
      <c r="BC327" s="715"/>
      <c r="BD327"/>
      <c r="BE327"/>
      <c r="BF327"/>
      <c r="BG327"/>
      <c r="BH327"/>
      <c r="BI327"/>
      <c r="BJ327"/>
      <c r="BL327" s="6">
        <v>1</v>
      </c>
    </row>
    <row r="328" spans="1:64" s="73" customFormat="1" ht="15.75" customHeight="1">
      <c r="A328" s="3562" t="s">
        <v>1</v>
      </c>
      <c r="B328" s="715"/>
      <c r="C328" s="715"/>
      <c r="D328" s="25" t="str">
        <f t="shared" si="46"/>
        <v>►</v>
      </c>
      <c r="E328" s="1314" t="str">
        <f>E313</f>
        <v>Famille à coller.N.Nom de votre recette.Recette mère ►.S.Saisissez le nom de la recette mère</v>
      </c>
      <c r="F328" s="1314">
        <f>F313</f>
        <v>10</v>
      </c>
      <c r="G328" s="1314" t="str">
        <f>G313</f>
        <v>couverts</v>
      </c>
      <c r="H328" s="1321"/>
      <c r="I328" s="1323"/>
      <c r="J328" s="1323"/>
      <c r="K328" s="1323"/>
      <c r="L328" s="1323"/>
      <c r="M328" s="1323"/>
      <c r="N328" s="1324"/>
      <c r="O328" s="715"/>
      <c r="P328" s="25" t="str">
        <f t="shared" si="48"/>
        <v>►</v>
      </c>
      <c r="Q328" s="765" t="str">
        <f>Q313</f>
        <v>Famille à coller.N.Non de votrte recette.Recette mère ►.N.Nom de la recette mère cellule l16</v>
      </c>
      <c r="R328" s="554">
        <f>R313</f>
        <v>10</v>
      </c>
      <c r="S328" s="554" t="str">
        <f>S313</f>
        <v>couverts</v>
      </c>
      <c r="T328" s="69"/>
      <c r="U328" s="66"/>
      <c r="V328" s="65" t="str">
        <f t="shared" si="47"/>
        <v/>
      </c>
      <c r="W328" s="64"/>
      <c r="X328" s="3557"/>
      <c r="Y328" s="1095">
        <v>1</v>
      </c>
      <c r="Z328" s="1084"/>
      <c r="AA328" s="715"/>
      <c r="AB328" s="715"/>
      <c r="AC328" s="715"/>
      <c r="AD328" s="700"/>
      <c r="AE328" s="700"/>
      <c r="AF328" s="700"/>
      <c r="AG328" s="700"/>
      <c r="AH328" s="700"/>
      <c r="AI328" s="700"/>
      <c r="AJ328" s="700"/>
      <c r="AK328" s="700"/>
      <c r="AL328"/>
      <c r="AM328" s="715"/>
      <c r="AN328" s="715"/>
      <c r="AO328" s="700"/>
      <c r="AP328" s="715"/>
      <c r="AQ328"/>
      <c r="AR328"/>
      <c r="AS328"/>
      <c r="AT328" s="715"/>
      <c r="AU328" s="2"/>
      <c r="AV328" s="2"/>
      <c r="AW328" s="2"/>
      <c r="AX328" s="2"/>
      <c r="AY328" s="2"/>
      <c r="AZ328" s="2"/>
      <c r="BA328" s="715"/>
      <c r="BB328" s="715"/>
      <c r="BC328" s="715"/>
      <c r="BD328"/>
      <c r="BE328"/>
      <c r="BF328"/>
      <c r="BG328"/>
      <c r="BH328"/>
      <c r="BI328"/>
      <c r="BJ328"/>
      <c r="BL328" s="6">
        <v>1</v>
      </c>
    </row>
    <row r="329" spans="1:64" s="73" customFormat="1" ht="16.5" thickBot="1">
      <c r="A329" s="3562" t="s">
        <v>1</v>
      </c>
      <c r="B329" s="715"/>
      <c r="C329" s="715"/>
      <c r="D329" s="1146" t="s">
        <v>6</v>
      </c>
      <c r="E329" s="1147" t="str">
        <f>E313</f>
        <v>Famille à coller.N.Nom de votre recette.Recette mère ►.S.Saisissez le nom de la recette mère</v>
      </c>
      <c r="F329" s="1147">
        <f>F313</f>
        <v>10</v>
      </c>
      <c r="G329" s="1147" t="str">
        <f>G313</f>
        <v>couverts</v>
      </c>
      <c r="H329" s="1325" t="s">
        <v>1090</v>
      </c>
      <c r="I329" s="1148"/>
      <c r="J329" s="1149"/>
      <c r="K329" s="1179" t="s">
        <v>2503</v>
      </c>
      <c r="L329" s="1149"/>
      <c r="M329" s="1149"/>
      <c r="N329" s="1150"/>
      <c r="O329" s="715"/>
      <c r="P329" s="63" t="s">
        <v>6</v>
      </c>
      <c r="Q329" s="3873" t="str">
        <f>Q320</f>
        <v>Famille à coller.N.Non de votrte recette.Recette mère ►.N.Nom de la recette mère cellule l16</v>
      </c>
      <c r="R329" s="3874">
        <f>R320</f>
        <v>10</v>
      </c>
      <c r="S329" s="3875" t="str">
        <f>S320</f>
        <v>couverts</v>
      </c>
      <c r="T329" s="3876" t="s">
        <v>1090</v>
      </c>
      <c r="U329" s="3877"/>
      <c r="V329" s="3871"/>
      <c r="W329" s="3871"/>
      <c r="X329" s="3871"/>
      <c r="Y329" s="3871"/>
      <c r="Z329" s="3872"/>
      <c r="AA329" s="715"/>
      <c r="AB329" s="715"/>
      <c r="AC329" s="715"/>
      <c r="AD329" s="700"/>
      <c r="AE329" s="700"/>
      <c r="AF329" s="700"/>
      <c r="AG329" s="700"/>
      <c r="AH329" s="700"/>
      <c r="AI329" s="700"/>
      <c r="AJ329" s="700"/>
      <c r="AK329" s="700"/>
      <c r="AL329"/>
      <c r="AM329" s="715"/>
      <c r="AN329" s="715"/>
      <c r="AO329" s="700"/>
      <c r="AP329" s="715"/>
      <c r="AQ329"/>
      <c r="AR329"/>
      <c r="AS329"/>
      <c r="AT329" s="715"/>
      <c r="AU329" s="2"/>
      <c r="AV329" s="2"/>
      <c r="AW329" s="2"/>
      <c r="AX329" s="2"/>
      <c r="AY329" s="2"/>
      <c r="AZ329" s="2"/>
      <c r="BA329" s="715"/>
      <c r="BB329" s="715"/>
      <c r="BC329" s="715"/>
      <c r="BD329"/>
      <c r="BE329"/>
      <c r="BF329"/>
      <c r="BG329"/>
      <c r="BH329"/>
      <c r="BI329"/>
      <c r="BJ329"/>
      <c r="BL329" s="6">
        <v>1</v>
      </c>
    </row>
    <row r="330" spans="1:64" s="73" customFormat="1" ht="18.75">
      <c r="A330" s="3562" t="s">
        <v>1</v>
      </c>
      <c r="B330" s="715"/>
      <c r="C330" s="715"/>
      <c r="D330" s="871" t="s">
        <v>7</v>
      </c>
      <c r="E330" s="741"/>
      <c r="F330" s="741"/>
      <c r="G330" s="741"/>
      <c r="H330" s="742"/>
      <c r="I330" s="742"/>
      <c r="J330" s="742"/>
      <c r="K330" s="742"/>
      <c r="L330" s="742"/>
      <c r="M330" s="742"/>
      <c r="N330" s="1089"/>
      <c r="O330" s="715"/>
      <c r="P330" s="871" t="s">
        <v>7</v>
      </c>
      <c r="Q330" s="741"/>
      <c r="R330" s="741"/>
      <c r="S330" s="741"/>
      <c r="T330" s="742"/>
      <c r="U330" s="742"/>
      <c r="V330" s="742"/>
      <c r="W330" s="742"/>
      <c r="X330" s="742"/>
      <c r="Y330" s="742"/>
      <c r="Z330" s="1089"/>
      <c r="AA330" s="715"/>
      <c r="AB330" s="715"/>
      <c r="AC330" s="715"/>
      <c r="AD330" s="700"/>
      <c r="AE330" s="700"/>
      <c r="AF330" s="700"/>
      <c r="AG330" s="700"/>
      <c r="AH330" s="700"/>
      <c r="AI330" s="700"/>
      <c r="AJ330" s="700"/>
      <c r="AK330" s="700"/>
      <c r="AL330"/>
      <c r="AM330" s="715"/>
      <c r="AN330" s="715"/>
      <c r="AO330" s="700"/>
      <c r="AP330" s="715"/>
      <c r="AQ330"/>
      <c r="AR330"/>
      <c r="AS330"/>
      <c r="AT330" s="715"/>
      <c r="AU330" s="2"/>
      <c r="AV330" s="2"/>
      <c r="AW330" s="2"/>
      <c r="AX330" s="2"/>
      <c r="AY330" s="2"/>
      <c r="AZ330" s="2"/>
      <c r="BA330" s="715"/>
      <c r="BB330" s="715"/>
      <c r="BC330" s="715"/>
      <c r="BD330"/>
      <c r="BE330"/>
      <c r="BF330"/>
      <c r="BG330"/>
      <c r="BH330"/>
      <c r="BI330"/>
      <c r="BJ330"/>
      <c r="BL330" s="6">
        <v>1</v>
      </c>
    </row>
    <row r="331" spans="1:64" s="73" customFormat="1" ht="18.75">
      <c r="A331" s="3562" t="s">
        <v>1</v>
      </c>
      <c r="B331" s="715"/>
      <c r="C331" s="715"/>
      <c r="D331" s="871" t="s">
        <v>7</v>
      </c>
      <c r="E331" s="741"/>
      <c r="F331" s="741"/>
      <c r="G331" s="741"/>
      <c r="H331" s="742"/>
      <c r="I331" s="742"/>
      <c r="J331" s="742"/>
      <c r="K331" s="742"/>
      <c r="L331" s="742"/>
      <c r="M331" s="742"/>
      <c r="N331" s="1089"/>
      <c r="O331" s="715"/>
      <c r="P331" s="871" t="s">
        <v>7</v>
      </c>
      <c r="Q331" s="741"/>
      <c r="R331" s="741"/>
      <c r="S331" s="741"/>
      <c r="T331" s="742"/>
      <c r="U331" s="742"/>
      <c r="V331" s="742"/>
      <c r="W331" s="742"/>
      <c r="X331" s="742"/>
      <c r="Y331" s="742"/>
      <c r="Z331" s="1089"/>
      <c r="AA331" s="715"/>
      <c r="AB331" s="715"/>
      <c r="AC331" s="715"/>
      <c r="AD331" s="700"/>
      <c r="AE331" s="700"/>
      <c r="AF331" s="700"/>
      <c r="AG331" s="700"/>
      <c r="AH331" s="700"/>
      <c r="AI331" s="700"/>
      <c r="AJ331" s="700"/>
      <c r="AK331" s="700"/>
      <c r="AL331"/>
      <c r="AM331" s="715"/>
      <c r="AN331" s="715"/>
      <c r="AO331" s="700"/>
      <c r="AP331" s="715"/>
      <c r="AQ331"/>
      <c r="AR331"/>
      <c r="AS331"/>
      <c r="AT331" s="715"/>
      <c r="AU331" s="2"/>
      <c r="AV331" s="2"/>
      <c r="AW331" s="2"/>
      <c r="AX331" s="2"/>
      <c r="AY331" s="2"/>
      <c r="AZ331" s="2"/>
      <c r="BA331" s="715"/>
      <c r="BB331" s="715"/>
      <c r="BC331" s="715"/>
      <c r="BD331"/>
      <c r="BE331"/>
      <c r="BF331"/>
      <c r="BG331"/>
      <c r="BH331"/>
      <c r="BI331"/>
      <c r="BJ331"/>
      <c r="BL331" s="6">
        <v>1</v>
      </c>
    </row>
    <row r="332" spans="1:64" s="73" customFormat="1" ht="18.75">
      <c r="A332" s="3562" t="s">
        <v>1</v>
      </c>
      <c r="B332" s="715"/>
      <c r="C332" s="715"/>
      <c r="D332" s="871" t="s">
        <v>7</v>
      </c>
      <c r="E332" s="741"/>
      <c r="F332" s="741"/>
      <c r="G332" s="741"/>
      <c r="H332" s="742"/>
      <c r="I332" s="742"/>
      <c r="J332" s="742"/>
      <c r="K332" s="742"/>
      <c r="L332" s="742"/>
      <c r="M332" s="742"/>
      <c r="N332" s="1089"/>
      <c r="O332" s="715"/>
      <c r="P332" s="871" t="s">
        <v>7</v>
      </c>
      <c r="Q332" s="741"/>
      <c r="R332" s="741"/>
      <c r="S332" s="741"/>
      <c r="T332" s="742"/>
      <c r="U332" s="742"/>
      <c r="V332" s="742"/>
      <c r="W332" s="742"/>
      <c r="X332" s="742"/>
      <c r="Y332" s="742"/>
      <c r="Z332" s="1089"/>
      <c r="AA332" s="715"/>
      <c r="AB332" s="715"/>
      <c r="AC332" s="715"/>
      <c r="AD332" s="700"/>
      <c r="AE332" s="700"/>
      <c r="AF332" s="700"/>
      <c r="AG332" s="700"/>
      <c r="AH332" s="700"/>
      <c r="AI332" s="700"/>
      <c r="AJ332" s="700"/>
      <c r="AK332" s="700"/>
      <c r="AL332"/>
      <c r="AM332" s="715"/>
      <c r="AN332" s="715"/>
      <c r="AO332" s="700"/>
      <c r="AP332" s="715"/>
      <c r="AQ332"/>
      <c r="AR332"/>
      <c r="AS332"/>
      <c r="AT332" s="715"/>
      <c r="AU332" s="2"/>
      <c r="AV332" s="2"/>
      <c r="AW332" s="2"/>
      <c r="AX332" s="2"/>
      <c r="AY332" s="2"/>
      <c r="AZ332" s="2"/>
      <c r="BA332" s="715"/>
      <c r="BB332" s="715"/>
      <c r="BC332" s="715"/>
      <c r="BD332"/>
      <c r="BE332"/>
      <c r="BF332"/>
      <c r="BG332"/>
      <c r="BH332"/>
      <c r="BI332"/>
      <c r="BJ332"/>
      <c r="BL332" s="6">
        <v>1</v>
      </c>
    </row>
    <row r="333" spans="1:64" s="73" customFormat="1" ht="18.75">
      <c r="A333" s="3562" t="s">
        <v>1</v>
      </c>
      <c r="B333" s="715"/>
      <c r="C333" s="715"/>
      <c r="D333" s="871" t="s">
        <v>7</v>
      </c>
      <c r="E333" s="741"/>
      <c r="F333" s="741"/>
      <c r="G333" s="741"/>
      <c r="H333" s="742"/>
      <c r="I333" s="742"/>
      <c r="J333" s="742"/>
      <c r="K333" s="742"/>
      <c r="L333" s="742"/>
      <c r="M333" s="742"/>
      <c r="N333" s="1089"/>
      <c r="O333" s="715"/>
      <c r="P333" s="871" t="s">
        <v>7</v>
      </c>
      <c r="Q333" s="741"/>
      <c r="R333" s="741"/>
      <c r="S333" s="741"/>
      <c r="T333" s="742"/>
      <c r="U333" s="742"/>
      <c r="V333" s="742"/>
      <c r="W333" s="742"/>
      <c r="X333" s="742"/>
      <c r="Y333" s="742"/>
      <c r="Z333" s="1089"/>
      <c r="AA333" s="715"/>
      <c r="AB333" s="715"/>
      <c r="AC333" s="715"/>
      <c r="AD333" s="700"/>
      <c r="AE333" s="700"/>
      <c r="AF333" s="700"/>
      <c r="AG333" s="700"/>
      <c r="AH333" s="700"/>
      <c r="AI333" s="700"/>
      <c r="AJ333" s="700"/>
      <c r="AK333" s="700"/>
      <c r="AL333"/>
      <c r="AM333" s="715"/>
      <c r="AN333" s="715"/>
      <c r="AO333" s="700"/>
      <c r="AP333" s="715"/>
      <c r="AQ333"/>
      <c r="AR333"/>
      <c r="AS333"/>
      <c r="AT333" s="715"/>
      <c r="AU333" s="2"/>
      <c r="AV333" s="2"/>
      <c r="AW333" s="2"/>
      <c r="AX333" s="2"/>
      <c r="AY333" s="2"/>
      <c r="AZ333" s="2"/>
      <c r="BA333" s="715"/>
      <c r="BB333" s="715"/>
      <c r="BC333" s="715"/>
      <c r="BD333"/>
      <c r="BE333"/>
      <c r="BF333"/>
      <c r="BG333"/>
      <c r="BH333"/>
      <c r="BI333"/>
      <c r="BJ333"/>
      <c r="BL333" s="6">
        <v>1</v>
      </c>
    </row>
    <row r="334" spans="1:64" s="73" customFormat="1" ht="18.75">
      <c r="A334" s="3562" t="s">
        <v>1</v>
      </c>
      <c r="B334" s="715"/>
      <c r="C334" s="715"/>
      <c r="D334" s="871" t="s">
        <v>7</v>
      </c>
      <c r="E334" s="741"/>
      <c r="F334" s="741"/>
      <c r="G334" s="741"/>
      <c r="H334" s="742"/>
      <c r="I334" s="742"/>
      <c r="J334" s="742"/>
      <c r="K334" s="742"/>
      <c r="L334" s="742"/>
      <c r="M334" s="742"/>
      <c r="N334" s="1089"/>
      <c r="O334" s="715"/>
      <c r="P334" s="871" t="s">
        <v>7</v>
      </c>
      <c r="Q334" s="741"/>
      <c r="R334" s="741"/>
      <c r="S334" s="741"/>
      <c r="T334" s="742"/>
      <c r="U334" s="742"/>
      <c r="V334" s="742"/>
      <c r="W334" s="742"/>
      <c r="X334" s="742"/>
      <c r="Y334" s="742"/>
      <c r="Z334" s="1089"/>
      <c r="AA334" s="715"/>
      <c r="AB334" s="715"/>
      <c r="AC334" s="715"/>
      <c r="AD334" s="700"/>
      <c r="AE334" s="700"/>
      <c r="AF334" s="700"/>
      <c r="AG334" s="700"/>
      <c r="AH334" s="700"/>
      <c r="AI334" s="700"/>
      <c r="AJ334" s="700"/>
      <c r="AK334" s="700"/>
      <c r="AL334"/>
      <c r="AM334" s="715"/>
      <c r="AN334" s="715"/>
      <c r="AO334" s="700"/>
      <c r="AP334" s="715"/>
      <c r="AQ334"/>
      <c r="AR334"/>
      <c r="AS334"/>
      <c r="AT334" s="715"/>
      <c r="AU334" s="2"/>
      <c r="AV334" s="2"/>
      <c r="AW334" s="2"/>
      <c r="AX334" s="2"/>
      <c r="AY334" s="2"/>
      <c r="AZ334" s="2"/>
      <c r="BA334" s="715"/>
      <c r="BB334" s="715"/>
      <c r="BC334" s="715"/>
      <c r="BD334"/>
      <c r="BE334"/>
      <c r="BF334"/>
      <c r="BG334"/>
      <c r="BH334"/>
      <c r="BI334"/>
      <c r="BJ334"/>
      <c r="BL334" s="6">
        <v>1</v>
      </c>
    </row>
    <row r="335" spans="1:64" s="73" customFormat="1" ht="18.75">
      <c r="A335" s="3562" t="s">
        <v>1</v>
      </c>
      <c r="B335" s="715"/>
      <c r="C335" s="715"/>
      <c r="D335" s="871" t="s">
        <v>7</v>
      </c>
      <c r="E335" s="741"/>
      <c r="F335" s="741"/>
      <c r="G335" s="741"/>
      <c r="H335" s="742"/>
      <c r="I335" s="742"/>
      <c r="J335" s="742"/>
      <c r="K335" s="742"/>
      <c r="L335" s="742"/>
      <c r="M335" s="742"/>
      <c r="N335" s="1089"/>
      <c r="O335" s="715"/>
      <c r="P335" s="871" t="s">
        <v>7</v>
      </c>
      <c r="Q335" s="741"/>
      <c r="R335" s="741"/>
      <c r="S335" s="741"/>
      <c r="T335" s="742"/>
      <c r="U335" s="742"/>
      <c r="V335" s="742"/>
      <c r="W335" s="742"/>
      <c r="X335" s="742"/>
      <c r="Y335" s="742"/>
      <c r="Z335" s="1089"/>
      <c r="AA335" s="715"/>
      <c r="AB335" s="715"/>
      <c r="AC335" s="715"/>
      <c r="AD335" s="700"/>
      <c r="AE335" s="700"/>
      <c r="AF335" s="700"/>
      <c r="AG335" s="700"/>
      <c r="AH335" s="700"/>
      <c r="AI335" s="700"/>
      <c r="AJ335" s="700"/>
      <c r="AK335" s="700"/>
      <c r="AL335"/>
      <c r="AM335" s="715"/>
      <c r="AN335" s="715"/>
      <c r="AO335" s="700"/>
      <c r="AP335" s="715"/>
      <c r="AQ335"/>
      <c r="AR335"/>
      <c r="AS335"/>
      <c r="AT335" s="715"/>
      <c r="AU335" s="2"/>
      <c r="AV335" s="2"/>
      <c r="AW335" s="2"/>
      <c r="AX335" s="2"/>
      <c r="AY335" s="2"/>
      <c r="AZ335" s="2"/>
      <c r="BA335" s="715"/>
      <c r="BB335" s="715"/>
      <c r="BC335" s="715"/>
      <c r="BD335"/>
      <c r="BE335"/>
      <c r="BF335"/>
      <c r="BG335"/>
      <c r="BH335"/>
      <c r="BI335"/>
      <c r="BJ335"/>
      <c r="BL335" s="6">
        <v>1</v>
      </c>
    </row>
    <row r="336" spans="1:64" s="73" customFormat="1" ht="18.75">
      <c r="A336" s="3562" t="s">
        <v>1</v>
      </c>
      <c r="B336" s="715"/>
      <c r="C336" s="715"/>
      <c r="D336" s="871" t="s">
        <v>7</v>
      </c>
      <c r="E336" s="741"/>
      <c r="F336" s="741"/>
      <c r="G336" s="741"/>
      <c r="H336" s="742"/>
      <c r="I336" s="742"/>
      <c r="J336" s="742"/>
      <c r="K336" s="742"/>
      <c r="L336" s="742"/>
      <c r="M336" s="742"/>
      <c r="N336" s="1089"/>
      <c r="O336" s="715"/>
      <c r="P336" s="871" t="s">
        <v>7</v>
      </c>
      <c r="Q336" s="741"/>
      <c r="R336" s="741"/>
      <c r="S336" s="741"/>
      <c r="T336" s="742"/>
      <c r="U336" s="742"/>
      <c r="V336" s="742"/>
      <c r="W336" s="742"/>
      <c r="X336" s="742"/>
      <c r="Y336" s="742"/>
      <c r="Z336" s="1089"/>
      <c r="AA336" s="715"/>
      <c r="AB336" s="715"/>
      <c r="AC336" s="715"/>
      <c r="AD336" s="700"/>
      <c r="AE336" s="700"/>
      <c r="AF336" s="700"/>
      <c r="AG336" s="700"/>
      <c r="AH336" s="700"/>
      <c r="AI336" s="700"/>
      <c r="AJ336" s="700"/>
      <c r="AK336" s="700"/>
      <c r="AL336"/>
      <c r="AM336" s="715"/>
      <c r="AN336" s="715"/>
      <c r="AO336" s="700"/>
      <c r="AP336" s="715"/>
      <c r="AQ336"/>
      <c r="AR336"/>
      <c r="AS336"/>
      <c r="AT336" s="715"/>
      <c r="AU336" s="2"/>
      <c r="AV336" s="2"/>
      <c r="AW336" s="2"/>
      <c r="AX336" s="2"/>
      <c r="AY336" s="2"/>
      <c r="AZ336" s="2"/>
      <c r="BA336" s="715"/>
      <c r="BB336" s="715"/>
      <c r="BC336" s="715"/>
      <c r="BD336"/>
      <c r="BE336"/>
      <c r="BF336"/>
      <c r="BG336"/>
      <c r="BH336"/>
      <c r="BI336"/>
      <c r="BJ336"/>
      <c r="BL336" s="6">
        <v>1</v>
      </c>
    </row>
    <row r="337" spans="1:64" s="73" customFormat="1" ht="19.5" thickBot="1">
      <c r="A337" s="3562" t="s">
        <v>1</v>
      </c>
      <c r="B337" s="715"/>
      <c r="C337" s="715"/>
      <c r="D337" s="1146" t="s">
        <v>6</v>
      </c>
      <c r="E337" s="3558"/>
      <c r="F337" s="3558"/>
      <c r="G337" s="3558"/>
      <c r="H337" s="3559"/>
      <c r="I337" s="3560"/>
      <c r="J337" s="1149"/>
      <c r="K337" s="1149"/>
      <c r="L337" s="1149"/>
      <c r="M337" s="1149"/>
      <c r="N337" s="3561" t="s">
        <v>898</v>
      </c>
      <c r="O337" s="715"/>
      <c r="P337" s="3891" t="s">
        <v>6</v>
      </c>
      <c r="Q337" s="3886"/>
      <c r="R337" s="3886"/>
      <c r="S337" s="3886"/>
      <c r="T337" s="3887"/>
      <c r="U337" s="3888"/>
      <c r="V337" s="3889"/>
      <c r="W337" s="3889"/>
      <c r="X337" s="3889"/>
      <c r="Y337" s="3889"/>
      <c r="Z337" s="3890"/>
      <c r="AA337" s="715"/>
      <c r="AB337" s="715"/>
      <c r="AC337" s="715"/>
      <c r="AD337" s="700"/>
      <c r="AE337" s="700"/>
      <c r="AF337" s="700"/>
      <c r="AG337" s="700"/>
      <c r="AH337" s="700"/>
      <c r="AI337" s="700"/>
      <c r="AJ337" s="700"/>
      <c r="AK337" s="700"/>
      <c r="AL337"/>
      <c r="AM337" s="715"/>
      <c r="AN337" s="715"/>
      <c r="AO337" s="700"/>
      <c r="AP337" s="715"/>
      <c r="AQ337"/>
      <c r="AR337"/>
      <c r="AS337"/>
      <c r="AT337" s="715"/>
      <c r="AU337" s="2"/>
      <c r="AV337" s="2"/>
      <c r="AW337" s="2"/>
      <c r="AX337" s="2"/>
      <c r="AY337" s="2"/>
      <c r="AZ337" s="2"/>
      <c r="BA337" s="715"/>
      <c r="BB337" s="715"/>
      <c r="BC337" s="715"/>
      <c r="BD337"/>
      <c r="BE337"/>
      <c r="BF337"/>
      <c r="BG337"/>
      <c r="BH337"/>
      <c r="BI337"/>
      <c r="BJ337"/>
      <c r="BL337" s="6">
        <v>1</v>
      </c>
    </row>
    <row r="338" spans="1:64" s="73" customFormat="1" ht="19.5" thickBot="1">
      <c r="A338" s="3562" t="s">
        <v>1</v>
      </c>
      <c r="B338" s="715"/>
      <c r="C338" s="715"/>
      <c r="D338" s="715"/>
      <c r="E338" s="715"/>
      <c r="F338" s="715"/>
      <c r="G338" s="715"/>
      <c r="H338" s="715"/>
      <c r="I338" s="715"/>
      <c r="J338" s="715"/>
      <c r="K338" s="715"/>
      <c r="L338" s="715"/>
      <c r="M338" s="715"/>
      <c r="N338" s="715"/>
      <c r="O338" s="715"/>
      <c r="P338" s="891" t="s">
        <v>7</v>
      </c>
      <c r="Q338" s="891"/>
      <c r="R338" s="891"/>
      <c r="S338" s="891"/>
      <c r="T338" s="892"/>
      <c r="U338" s="892"/>
      <c r="V338" s="892"/>
      <c r="W338" s="892"/>
      <c r="X338" s="892"/>
      <c r="Y338" s="892"/>
      <c r="Z338" s="892"/>
      <c r="AA338" s="715"/>
      <c r="AB338" s="715"/>
      <c r="AC338" s="715"/>
      <c r="AD338" s="700"/>
      <c r="AE338" s="700"/>
      <c r="AF338" s="700"/>
      <c r="AG338" s="700"/>
      <c r="AH338" s="700"/>
      <c r="AI338" s="700"/>
      <c r="AJ338" s="700"/>
      <c r="AK338" s="700"/>
      <c r="AL338"/>
      <c r="AM338" s="715"/>
      <c r="AN338" s="715"/>
      <c r="AO338" s="700"/>
      <c r="AP338" s="715"/>
      <c r="AQ338"/>
      <c r="AR338"/>
      <c r="AS338"/>
      <c r="AT338" s="715"/>
      <c r="AU338" s="2"/>
      <c r="AV338" s="2"/>
      <c r="AW338" s="2"/>
      <c r="AX338" s="2"/>
      <c r="AY338" s="2"/>
      <c r="AZ338" s="2"/>
      <c r="BA338" s="715"/>
      <c r="BB338" s="715"/>
      <c r="BC338" s="715"/>
      <c r="BD338"/>
      <c r="BE338"/>
      <c r="BF338"/>
      <c r="BG338"/>
      <c r="BH338"/>
      <c r="BI338"/>
      <c r="BJ338"/>
      <c r="BL338" s="6">
        <v>1</v>
      </c>
    </row>
    <row r="339" spans="1:64" s="73" customFormat="1" ht="22.5" customHeight="1">
      <c r="A339" s="3562" t="s">
        <v>1</v>
      </c>
      <c r="B339" s="715"/>
      <c r="C339" s="715"/>
      <c r="D339" s="49" t="s">
        <v>6</v>
      </c>
      <c r="E339" s="1116" t="str">
        <f>E345</f>
        <v>Famille à coller.N.Nom de votre recette.Recette mère ►.S.Saisissez le nom de la recette mère</v>
      </c>
      <c r="F339" s="1117">
        <f>F345</f>
        <v>10</v>
      </c>
      <c r="G339" s="1117" t="str">
        <f>G345</f>
        <v>couverts</v>
      </c>
      <c r="H339" s="762" t="s">
        <v>2499</v>
      </c>
      <c r="I339" s="1118" t="s">
        <v>2500</v>
      </c>
      <c r="J339" s="4870" t="s">
        <v>119</v>
      </c>
      <c r="K339" s="4870"/>
      <c r="L339" s="4802" t="s">
        <v>1425</v>
      </c>
      <c r="M339" s="4802"/>
      <c r="N339" s="4803"/>
      <c r="O339" s="715"/>
      <c r="P339" s="49" t="s">
        <v>6</v>
      </c>
      <c r="Q339" s="1116" t="str">
        <f>Q345</f>
        <v>Famille à coller.N.Nom de votre recette.Recette mère ►.N.Nom de la recette mère</v>
      </c>
      <c r="R339" s="1117">
        <f>R345</f>
        <v>18</v>
      </c>
      <c r="S339" s="1117" t="str">
        <f>S345</f>
        <v>assiettes</v>
      </c>
      <c r="T339" s="762" t="s">
        <v>2499</v>
      </c>
      <c r="U339" s="1118" t="s">
        <v>2500</v>
      </c>
      <c r="V339" s="4870" t="s">
        <v>119</v>
      </c>
      <c r="W339" s="4870"/>
      <c r="X339" s="4802" t="s">
        <v>1425</v>
      </c>
      <c r="Y339" s="4802"/>
      <c r="Z339" s="4803"/>
      <c r="AA339" s="715"/>
      <c r="AB339" s="715"/>
      <c r="AC339" s="715"/>
      <c r="AD339" s="700"/>
      <c r="AE339" s="700"/>
      <c r="AF339" s="700"/>
      <c r="AG339" s="700"/>
      <c r="AH339" s="700"/>
      <c r="AI339" s="700"/>
      <c r="AJ339" s="700"/>
      <c r="AK339" s="700"/>
      <c r="AL339"/>
      <c r="AM339" s="715"/>
      <c r="AN339" s="715"/>
      <c r="AO339" s="700"/>
      <c r="AP339" s="715"/>
      <c r="AQ339"/>
      <c r="AR339"/>
      <c r="AS339"/>
      <c r="AT339" s="715"/>
      <c r="AU339" s="2"/>
      <c r="AV339" s="2"/>
      <c r="AW339" s="2"/>
      <c r="AX339" s="2"/>
      <c r="AY339" s="2"/>
      <c r="AZ339" s="2"/>
      <c r="BA339" s="715"/>
      <c r="BB339" s="715"/>
      <c r="BC339" s="715"/>
      <c r="BD339"/>
      <c r="BE339"/>
      <c r="BF339"/>
      <c r="BG339"/>
      <c r="BH339"/>
      <c r="BI339"/>
      <c r="BJ339"/>
      <c r="BL339" s="6">
        <v>1</v>
      </c>
    </row>
    <row r="340" spans="1:64" s="73" customFormat="1" ht="22.5">
      <c r="A340" s="3562" t="s">
        <v>1</v>
      </c>
      <c r="B340" s="715"/>
      <c r="C340" s="715"/>
      <c r="D340" s="24" t="s">
        <v>6</v>
      </c>
      <c r="E340" s="1119" t="str">
        <f>E345</f>
        <v>Famille à coller.N.Nom de votre recette.Recette mère ►.S.Saisissez le nom de la recette mère</v>
      </c>
      <c r="F340" s="1120"/>
      <c r="G340" s="1120"/>
      <c r="H340" s="763" t="s">
        <v>2499</v>
      </c>
      <c r="I340" s="1121" t="s">
        <v>2501</v>
      </c>
      <c r="J340" s="4871"/>
      <c r="K340" s="4871"/>
      <c r="L340" s="4804"/>
      <c r="M340" s="4804"/>
      <c r="N340" s="4805"/>
      <c r="O340" s="715"/>
      <c r="P340" s="24" t="s">
        <v>6</v>
      </c>
      <c r="Q340" s="1119" t="str">
        <f>Q345</f>
        <v>Famille à coller.N.Nom de votre recette.Recette mère ►.N.Nom de la recette mère</v>
      </c>
      <c r="R340" s="1120"/>
      <c r="S340" s="1120"/>
      <c r="T340" s="763" t="s">
        <v>2499</v>
      </c>
      <c r="U340" s="1121" t="s">
        <v>2501</v>
      </c>
      <c r="V340" s="4871"/>
      <c r="W340" s="4871"/>
      <c r="X340" s="4804"/>
      <c r="Y340" s="4804"/>
      <c r="Z340" s="4805"/>
      <c r="AA340" s="715"/>
      <c r="AB340" s="715"/>
      <c r="AC340" s="715"/>
      <c r="AD340" s="700"/>
      <c r="AE340" s="700"/>
      <c r="AF340" s="700"/>
      <c r="AG340" s="700"/>
      <c r="AH340" s="700"/>
      <c r="AI340" s="700"/>
      <c r="AJ340" s="700"/>
      <c r="AK340" s="700"/>
      <c r="AL340"/>
      <c r="AM340" s="715"/>
      <c r="AN340" s="715"/>
      <c r="AO340" s="700"/>
      <c r="AP340" s="715"/>
      <c r="AQ340"/>
      <c r="AR340"/>
      <c r="AS340"/>
      <c r="AT340" s="715"/>
      <c r="AU340" s="2"/>
      <c r="AV340" s="2"/>
      <c r="AW340" s="2"/>
      <c r="AX340" s="2"/>
      <c r="AY340" s="2"/>
      <c r="AZ340" s="2"/>
      <c r="BA340" s="715"/>
      <c r="BB340" s="715"/>
      <c r="BC340" s="715"/>
      <c r="BD340"/>
      <c r="BE340"/>
      <c r="BF340"/>
      <c r="BG340"/>
      <c r="BH340"/>
      <c r="BI340"/>
      <c r="BJ340"/>
      <c r="BL340" s="6">
        <v>1</v>
      </c>
    </row>
    <row r="341" spans="1:64" s="73" customFormat="1" ht="18.75">
      <c r="A341" s="3562" t="s">
        <v>1</v>
      </c>
      <c r="B341" s="715"/>
      <c r="C341" s="715"/>
      <c r="D341" s="24" t="s">
        <v>6</v>
      </c>
      <c r="E341" s="1122" t="str">
        <f>E345</f>
        <v>Famille à coller.N.Nom de votre recette.Recette mère ►.S.Saisissez le nom de la recette mère</v>
      </c>
      <c r="F341" s="1122"/>
      <c r="G341" s="1122"/>
      <c r="H341" s="1123"/>
      <c r="I341" s="1124" t="s">
        <v>2477</v>
      </c>
      <c r="J341" s="1125"/>
      <c r="K341" s="1126"/>
      <c r="L341" s="1080" t="s">
        <v>121</v>
      </c>
      <c r="M341" s="603" t="s">
        <v>2636</v>
      </c>
      <c r="N341" s="1127"/>
      <c r="O341" s="715"/>
      <c r="P341" s="24" t="s">
        <v>6</v>
      </c>
      <c r="Q341" s="1122" t="str">
        <f>Q345</f>
        <v>Famille à coller.N.Nom de votre recette.Recette mère ►.N.Nom de la recette mère</v>
      </c>
      <c r="R341" s="1122"/>
      <c r="S341" s="1122"/>
      <c r="T341" s="1123"/>
      <c r="U341" s="1124" t="s">
        <v>2477</v>
      </c>
      <c r="V341" s="1125"/>
      <c r="W341" s="1126"/>
      <c r="X341" s="1080" t="s">
        <v>121</v>
      </c>
      <c r="Y341" s="603" t="s">
        <v>120</v>
      </c>
      <c r="Z341" s="1127"/>
      <c r="AA341" s="715"/>
      <c r="AB341" s="715"/>
      <c r="AC341" s="715"/>
      <c r="AD341" s="700"/>
      <c r="AE341" s="700"/>
      <c r="AF341" s="700"/>
      <c r="AG341" s="700"/>
      <c r="AH341" s="700"/>
      <c r="AI341" s="700"/>
      <c r="AJ341" s="700"/>
      <c r="AK341" s="700"/>
      <c r="AL341"/>
      <c r="AM341" s="715"/>
      <c r="AN341" s="715"/>
      <c r="AO341" s="700"/>
      <c r="AP341" s="715"/>
      <c r="AQ341"/>
      <c r="AR341"/>
      <c r="AS341"/>
      <c r="AT341" s="715"/>
      <c r="AU341" s="2"/>
      <c r="AV341" s="2"/>
      <c r="AW341" s="2"/>
      <c r="AX341" s="2"/>
      <c r="AY341" s="2"/>
      <c r="AZ341" s="2"/>
      <c r="BA341" s="715"/>
      <c r="BB341" s="715"/>
      <c r="BC341" s="715"/>
      <c r="BD341"/>
      <c r="BE341"/>
      <c r="BF341"/>
      <c r="BG341"/>
      <c r="BH341"/>
      <c r="BI341"/>
      <c r="BJ341"/>
      <c r="BL341" s="6">
        <v>1</v>
      </c>
    </row>
    <row r="342" spans="1:64" s="73" customFormat="1" ht="15.75" customHeight="1">
      <c r="A342" s="3562" t="s">
        <v>1</v>
      </c>
      <c r="B342" s="715"/>
      <c r="C342" s="715"/>
      <c r="D342" s="24" t="s">
        <v>6</v>
      </c>
      <c r="E342" s="554" t="str">
        <f>E345</f>
        <v>Famille à coller.N.Nom de votre recette.Recette mère ►.S.Saisissez le nom de la recette mère</v>
      </c>
      <c r="F342" s="554"/>
      <c r="G342" s="775"/>
      <c r="H342" s="46" t="s">
        <v>110</v>
      </c>
      <c r="I342" s="592"/>
      <c r="J342" s="592"/>
      <c r="K342" s="592"/>
      <c r="L342" s="768" t="s">
        <v>116</v>
      </c>
      <c r="M342" s="4808" t="str">
        <f>H345</f>
        <v>Famille à coller.N.Nom de votre recette.Recette mère ►.S.Saisissez le nom de la recette mère</v>
      </c>
      <c r="N342" s="4809"/>
      <c r="O342" s="715"/>
      <c r="P342" s="24" t="s">
        <v>6</v>
      </c>
      <c r="Q342" s="554" t="str">
        <f>Q345</f>
        <v>Famille à coller.N.Nom de votre recette.Recette mère ►.N.Nom de la recette mère</v>
      </c>
      <c r="R342" s="554"/>
      <c r="S342" s="775"/>
      <c r="T342" s="46" t="s">
        <v>110</v>
      </c>
      <c r="U342" s="592"/>
      <c r="V342" s="592"/>
      <c r="W342" s="592"/>
      <c r="X342" s="768" t="s">
        <v>116</v>
      </c>
      <c r="Y342" s="4808" t="str">
        <f>T345</f>
        <v>Famille à coller.N.Nom de votre recette.Recette mère ►.N.Nom de la recette mère</v>
      </c>
      <c r="Z342" s="4809"/>
      <c r="AA342" s="715"/>
      <c r="AB342" s="715"/>
      <c r="AC342" s="715"/>
      <c r="AD342" s="700"/>
      <c r="AE342" s="700"/>
      <c r="AF342" s="700"/>
      <c r="AG342" s="700"/>
      <c r="AH342" s="700"/>
      <c r="AI342" s="700"/>
      <c r="AJ342" s="700"/>
      <c r="AK342" s="700"/>
      <c r="AL342"/>
      <c r="AM342" s="715"/>
      <c r="AN342" s="715"/>
      <c r="AO342" s="700"/>
      <c r="AP342" s="715"/>
      <c r="AQ342"/>
      <c r="AR342"/>
      <c r="AS342"/>
      <c r="AT342" s="715"/>
      <c r="AU342" s="2"/>
      <c r="AV342" s="2"/>
      <c r="AW342" s="2"/>
      <c r="AX342" s="2"/>
      <c r="AY342" s="2"/>
      <c r="AZ342" s="2"/>
      <c r="BA342" s="715"/>
      <c r="BB342" s="715"/>
      <c r="BC342" s="715"/>
      <c r="BD342"/>
      <c r="BE342"/>
      <c r="BF342"/>
      <c r="BG342"/>
      <c r="BH342"/>
      <c r="BI342"/>
      <c r="BJ342"/>
      <c r="BL342" s="6">
        <v>1</v>
      </c>
    </row>
    <row r="343" spans="1:64" s="73" customFormat="1" ht="15.75">
      <c r="A343" s="3562" t="s">
        <v>1</v>
      </c>
      <c r="B343" s="715"/>
      <c r="C343" s="715"/>
      <c r="D343" s="24" t="s">
        <v>6</v>
      </c>
      <c r="E343" s="554" t="str">
        <f>E345</f>
        <v>Famille à coller.N.Nom de votre recette.Recette mère ►.S.Saisissez le nom de la recette mère</v>
      </c>
      <c r="F343" s="554"/>
      <c r="G343" s="775"/>
      <c r="H343" s="607">
        <v>10</v>
      </c>
      <c r="I343" s="47" t="s">
        <v>114</v>
      </c>
      <c r="J343" s="46"/>
      <c r="K343" s="46"/>
      <c r="L343" s="48"/>
      <c r="M343" s="4808"/>
      <c r="N343" s="4809"/>
      <c r="O343" s="715"/>
      <c r="P343" s="24" t="s">
        <v>6</v>
      </c>
      <c r="Q343" s="554" t="str">
        <f>Q345</f>
        <v>Famille à coller.N.Nom de votre recette.Recette mère ►.N.Nom de la recette mère</v>
      </c>
      <c r="R343" s="554"/>
      <c r="S343" s="775"/>
      <c r="T343" s="607">
        <v>18</v>
      </c>
      <c r="U343" s="47" t="s">
        <v>2339</v>
      </c>
      <c r="V343" s="46"/>
      <c r="W343" s="46"/>
      <c r="X343" s="48"/>
      <c r="Y343" s="4808"/>
      <c r="Z343" s="4809"/>
      <c r="AA343" s="715"/>
      <c r="AB343" s="715"/>
      <c r="AC343" s="715"/>
      <c r="AD343" s="700"/>
      <c r="AE343" s="700"/>
      <c r="AF343" s="700"/>
      <c r="AG343" s="700"/>
      <c r="AH343" s="700"/>
      <c r="AI343" s="700"/>
      <c r="AJ343" s="700"/>
      <c r="AK343" s="700"/>
      <c r="AL343"/>
      <c r="AM343" s="715"/>
      <c r="AN343" s="715"/>
      <c r="AO343" s="700"/>
      <c r="AP343" s="715"/>
      <c r="AQ343"/>
      <c r="AR343"/>
      <c r="AS343"/>
      <c r="AT343" s="715"/>
      <c r="AU343" s="2"/>
      <c r="AV343" s="2"/>
      <c r="AW343" s="2"/>
      <c r="AX343" s="2"/>
      <c r="AY343" s="2"/>
      <c r="AZ343" s="2"/>
      <c r="BA343" s="715"/>
      <c r="BB343" s="715"/>
      <c r="BC343" s="715"/>
      <c r="BD343"/>
      <c r="BE343"/>
      <c r="BF343"/>
      <c r="BG343"/>
      <c r="BH343"/>
      <c r="BI343"/>
      <c r="BJ343"/>
      <c r="BL343" s="6">
        <v>1</v>
      </c>
    </row>
    <row r="344" spans="1:64" s="73" customFormat="1" ht="22.5">
      <c r="A344" s="3562" t="s">
        <v>1</v>
      </c>
      <c r="B344" s="715"/>
      <c r="C344" s="715"/>
      <c r="D344" s="24" t="s">
        <v>7</v>
      </c>
      <c r="E344" s="554" t="str">
        <f>E345</f>
        <v>Famille à coller.N.Nom de votre recette.Recette mère ►.S.Saisissez le nom de la recette mère</v>
      </c>
      <c r="F344" s="554"/>
      <c r="G344" s="775"/>
      <c r="H344" s="1128" t="s">
        <v>2502</v>
      </c>
      <c r="I344" s="1129"/>
      <c r="J344" s="1129"/>
      <c r="K344" s="1129"/>
      <c r="L344" s="1129"/>
      <c r="M344" s="1129"/>
      <c r="N344" s="1130"/>
      <c r="O344" s="715"/>
      <c r="P344" s="24" t="s">
        <v>7</v>
      </c>
      <c r="Q344" s="554" t="str">
        <f>Q345</f>
        <v>Famille à coller.N.Nom de votre recette.Recette mère ►.N.Nom de la recette mère</v>
      </c>
      <c r="R344" s="554"/>
      <c r="S344" s="775"/>
      <c r="T344" s="1128" t="s">
        <v>2620</v>
      </c>
      <c r="U344" s="1129"/>
      <c r="V344" s="1129"/>
      <c r="W344" s="1129"/>
      <c r="X344" s="1129"/>
      <c r="Y344" s="1129"/>
      <c r="Z344" s="1130"/>
      <c r="AA344" s="715"/>
      <c r="AB344" s="715"/>
      <c r="AC344" s="715"/>
      <c r="AD344" s="700"/>
      <c r="AE344" s="700"/>
      <c r="AF344" s="700"/>
      <c r="AG344" s="700"/>
      <c r="AH344" s="700"/>
      <c r="AI344" s="700"/>
      <c r="AJ344" s="700"/>
      <c r="AK344" s="700"/>
      <c r="AL344"/>
      <c r="AM344" s="715"/>
      <c r="AN344" s="715"/>
      <c r="AO344" s="700"/>
      <c r="AP344" s="715"/>
      <c r="AQ344"/>
      <c r="AR344"/>
      <c r="AS344"/>
      <c r="AT344" s="715"/>
      <c r="AU344" s="2"/>
      <c r="AV344" s="2"/>
      <c r="AW344" s="2"/>
      <c r="AX344" s="2"/>
      <c r="AY344" s="2"/>
      <c r="AZ344" s="2"/>
      <c r="BA344" s="715"/>
      <c r="BB344" s="715"/>
      <c r="BC344" s="715"/>
      <c r="BD344"/>
      <c r="BE344"/>
      <c r="BF344"/>
      <c r="BG344"/>
      <c r="BH344"/>
      <c r="BI344"/>
      <c r="BJ344"/>
      <c r="BL344" s="6">
        <v>1</v>
      </c>
    </row>
    <row r="345" spans="1:64" s="73" customFormat="1" ht="16.5" thickBot="1">
      <c r="A345" s="3562" t="s">
        <v>1</v>
      </c>
      <c r="B345" s="715"/>
      <c r="C345" s="715"/>
      <c r="D345" s="1131" t="s">
        <v>7</v>
      </c>
      <c r="E345" s="938" t="str">
        <f>H345</f>
        <v>Famille à coller.N.Nom de votre recette.Recette mère ►.S.Saisissez le nom de la recette mère</v>
      </c>
      <c r="F345" s="938">
        <f>H343</f>
        <v>10</v>
      </c>
      <c r="G345" s="939" t="str">
        <f>I343</f>
        <v>couverts</v>
      </c>
      <c r="H345" s="1132" t="str">
        <f>UPPER(LEFT(J339,1))&amp;LOWER(MID(J339,2,999))&amp;"."&amp;UPPER(LEFT(L339,1))&amp;"."&amp;UPPER(LEFT(L339,1))&amp;LOWER(MID(L339,2,999))&amp;"."&amp;IF(ISTEXT(N345),M345&amp;"."&amp;UPPER(LEFT(N345,1))&amp;"."&amp;UPPER(LEFT(N345,1))&amp;LOWER(MID(N345,2,999)),I345)</f>
        <v>Famille à coller.N.Nom de votre recette.Recette mère ►.S.Saisissez le nom de la recette mère</v>
      </c>
      <c r="I345" s="1133" t="s">
        <v>2384</v>
      </c>
      <c r="J345" s="4888" t="s">
        <v>104</v>
      </c>
      <c r="K345" s="4888"/>
      <c r="L345" s="4888"/>
      <c r="M345" s="1134" t="s">
        <v>2381</v>
      </c>
      <c r="N345" s="1135" t="s">
        <v>2400</v>
      </c>
      <c r="O345" s="715"/>
      <c r="P345" s="1131" t="s">
        <v>7</v>
      </c>
      <c r="Q345" s="938" t="str">
        <f>T345</f>
        <v>Famille à coller.N.Nom de votre recette.Recette mère ►.N.Nom de la recette mère</v>
      </c>
      <c r="R345" s="938">
        <f>T343</f>
        <v>18</v>
      </c>
      <c r="S345" s="939" t="str">
        <f>U343</f>
        <v>assiettes</v>
      </c>
      <c r="T345" s="1132" t="str">
        <f>UPPER(LEFT(V339,1))&amp;LOWER(MID(V339,2,999))&amp;"."&amp;UPPER(LEFT(X339,1))&amp;"."&amp;UPPER(LEFT(X339,1))&amp;LOWER(MID(X339,2,999))&amp;"."&amp;IF(ISTEXT(Z345),Y345&amp;"."&amp;UPPER(LEFT(Z345,1))&amp;"."&amp;UPPER(LEFT(Z345,1))&amp;LOWER(MID(Z345,2,999)),U345)</f>
        <v>Famille à coller.N.Nom de votre recette.Recette mère ►.N.Nom de la recette mère</v>
      </c>
      <c r="U345" s="1133" t="s">
        <v>2384</v>
      </c>
      <c r="V345" s="4888" t="s">
        <v>104</v>
      </c>
      <c r="W345" s="4888"/>
      <c r="X345" s="4888"/>
      <c r="Y345" s="1134" t="s">
        <v>2381</v>
      </c>
      <c r="Z345" s="1313" t="s">
        <v>2624</v>
      </c>
      <c r="AA345" s="715"/>
      <c r="AB345" s="715"/>
      <c r="AC345" s="715"/>
      <c r="AD345" s="700"/>
      <c r="AE345" s="700"/>
      <c r="AF345" s="700"/>
      <c r="AG345" s="700"/>
      <c r="AH345" s="700"/>
      <c r="AI345" s="700"/>
      <c r="AJ345" s="700"/>
      <c r="AK345" s="700"/>
      <c r="AL345"/>
      <c r="AM345" s="715"/>
      <c r="AN345" s="715"/>
      <c r="AO345" s="700"/>
      <c r="AP345" s="715"/>
      <c r="AQ345"/>
      <c r="AR345"/>
      <c r="AS345"/>
      <c r="AT345" s="715"/>
      <c r="AU345" s="2"/>
      <c r="AV345" s="2"/>
      <c r="AW345" s="2"/>
      <c r="AX345" s="2"/>
      <c r="AY345" s="2"/>
      <c r="AZ345" s="2"/>
      <c r="BA345" s="715"/>
      <c r="BB345" s="715"/>
      <c r="BC345" s="715"/>
      <c r="BD345"/>
      <c r="BE345"/>
      <c r="BF345"/>
      <c r="BG345"/>
      <c r="BH345"/>
      <c r="BI345"/>
      <c r="BJ345"/>
      <c r="BL345" s="6">
        <v>1</v>
      </c>
    </row>
    <row r="346" spans="1:64" s="73" customFormat="1" ht="17.25" thickTop="1" thickBot="1">
      <c r="A346" s="3562" t="s">
        <v>1</v>
      </c>
      <c r="B346" s="715"/>
      <c r="C346" s="715"/>
      <c r="D346" s="1143" t="s">
        <v>6</v>
      </c>
      <c r="E346" s="1144" t="str">
        <f>E345</f>
        <v>Famille à coller.N.Nom de votre recette.Recette mère ►.S.Saisissez le nom de la recette mère</v>
      </c>
      <c r="F346" s="1144"/>
      <c r="G346" s="1144"/>
      <c r="H346" s="1315" t="s">
        <v>19</v>
      </c>
      <c r="I346" s="1316">
        <f>COUNTIF(E348:E364, "*") + COUNT(E348:E364)</f>
        <v>17</v>
      </c>
      <c r="J346" s="1317" t="s">
        <v>6117</v>
      </c>
      <c r="K346" s="1318"/>
      <c r="L346" s="1318"/>
      <c r="M346" s="1318"/>
      <c r="N346" s="1319"/>
      <c r="O346" s="715"/>
      <c r="P346" s="24" t="s">
        <v>7</v>
      </c>
      <c r="Q346" s="554" t="str">
        <f>Q345</f>
        <v>Famille à coller.N.Nom de votre recette.Recette mère ►.N.Nom de la recette mère</v>
      </c>
      <c r="R346" s="554"/>
      <c r="S346" s="554"/>
      <c r="T346" s="1136" t="s">
        <v>19</v>
      </c>
      <c r="U346" s="1137" t="s">
        <v>18</v>
      </c>
      <c r="V346" s="1137" t="s">
        <v>17</v>
      </c>
      <c r="W346" s="1137" t="s">
        <v>16</v>
      </c>
      <c r="X346" s="1137" t="s">
        <v>15</v>
      </c>
      <c r="Y346" s="1138" t="s">
        <v>14</v>
      </c>
      <c r="Z346" s="1139" t="s">
        <v>13</v>
      </c>
      <c r="AA346" s="715"/>
      <c r="AB346" s="715"/>
      <c r="AC346" s="715"/>
      <c r="AD346" s="700"/>
      <c r="AE346" s="700"/>
      <c r="AF346" s="700"/>
      <c r="AG346" s="700"/>
      <c r="AH346" s="700"/>
      <c r="AI346" s="700"/>
      <c r="AJ346" s="700"/>
      <c r="AK346" s="700"/>
      <c r="AL346"/>
      <c r="AM346" s="715"/>
      <c r="AN346" s="715"/>
      <c r="AO346" s="700"/>
      <c r="AP346" s="715"/>
      <c r="AQ346"/>
      <c r="AR346"/>
      <c r="AS346"/>
      <c r="AT346" s="715"/>
      <c r="AU346" s="2"/>
      <c r="AV346" s="2"/>
      <c r="AW346" s="2"/>
      <c r="AX346" s="2"/>
      <c r="AY346" s="2"/>
      <c r="AZ346" s="2"/>
      <c r="BA346" s="715"/>
      <c r="BB346" s="715"/>
      <c r="BC346" s="715"/>
      <c r="BD346"/>
      <c r="BE346"/>
      <c r="BF346"/>
      <c r="BG346"/>
      <c r="BH346"/>
      <c r="BI346"/>
      <c r="BJ346"/>
      <c r="BL346" s="6">
        <v>1</v>
      </c>
    </row>
    <row r="347" spans="1:64" s="73" customFormat="1" ht="16.5" thickTop="1">
      <c r="A347" s="3562" t="s">
        <v>1</v>
      </c>
      <c r="B347" s="715"/>
      <c r="C347" s="715"/>
      <c r="D347" s="1143" t="s">
        <v>6</v>
      </c>
      <c r="E347" s="1314" t="str">
        <f>E345</f>
        <v>Famille à coller.N.Nom de votre recette.Recette mère ►.S.Saisissez le nom de la recette mère</v>
      </c>
      <c r="F347" s="1314"/>
      <c r="G347" s="1314"/>
      <c r="H347" s="1320" t="s">
        <v>2627</v>
      </c>
      <c r="I347" s="11"/>
      <c r="J347" s="11"/>
      <c r="K347" s="11"/>
      <c r="L347" s="11"/>
      <c r="M347" s="11"/>
      <c r="N347" s="1094"/>
      <c r="O347" s="715"/>
      <c r="P347" s="24" t="s">
        <v>6</v>
      </c>
      <c r="Q347" s="554" t="str">
        <f>Q345</f>
        <v>Famille à coller.N.Nom de votre recette.Recette mère ►.N.Nom de la recette mère</v>
      </c>
      <c r="R347" s="554"/>
      <c r="S347" s="554"/>
      <c r="T347" s="1140" t="s">
        <v>217</v>
      </c>
      <c r="U347" s="760" t="s">
        <v>216</v>
      </c>
      <c r="V347" s="1081"/>
      <c r="W347" s="4587" t="s">
        <v>215</v>
      </c>
      <c r="X347" s="4811" t="s">
        <v>194</v>
      </c>
      <c r="Y347" s="4812" t="s">
        <v>158</v>
      </c>
      <c r="Z347" s="1082" t="s">
        <v>214</v>
      </c>
      <c r="AA347" s="715"/>
      <c r="AB347" s="715"/>
      <c r="AC347" s="715"/>
      <c r="AD347" s="700"/>
      <c r="AE347" s="700"/>
      <c r="AF347" s="700"/>
      <c r="AG347" s="700"/>
      <c r="AH347" s="700"/>
      <c r="AI347" s="700"/>
      <c r="AJ347" s="700"/>
      <c r="AK347" s="700"/>
      <c r="AL347"/>
      <c r="AM347" s="715"/>
      <c r="AN347" s="715"/>
      <c r="AO347" s="700"/>
      <c r="AP347" s="715"/>
      <c r="AQ347"/>
      <c r="AR347"/>
      <c r="AS347"/>
      <c r="AT347" s="715"/>
      <c r="AU347" s="2"/>
      <c r="AV347" s="2"/>
      <c r="AW347" s="2"/>
      <c r="AX347" s="2"/>
      <c r="AY347" s="2"/>
      <c r="AZ347" s="2"/>
      <c r="BA347" s="715"/>
      <c r="BB347" s="715"/>
      <c r="BC347" s="715"/>
      <c r="BD347"/>
      <c r="BE347"/>
      <c r="BF347"/>
      <c r="BG347"/>
      <c r="BH347"/>
      <c r="BI347"/>
      <c r="BJ347"/>
      <c r="BL347" s="6">
        <v>1</v>
      </c>
    </row>
    <row r="348" spans="1:64" s="73" customFormat="1" ht="15.75">
      <c r="A348" s="3562" t="s">
        <v>1</v>
      </c>
      <c r="B348" s="715"/>
      <c r="C348" s="715"/>
      <c r="D348" s="25" t="str">
        <f t="shared" ref="D348:D364" si="49">IF(OR(H348&lt;&gt;"",I348&lt;&gt; "",J348&lt;&gt;"",K348&lt;&gt;""),"A", "►")</f>
        <v>A</v>
      </c>
      <c r="E348" s="1314" t="str">
        <f>E345</f>
        <v>Famille à coller.N.Nom de votre recette.Recette mère ►.S.Saisissez le nom de la recette mère</v>
      </c>
      <c r="F348" s="1314"/>
      <c r="G348" s="1314"/>
      <c r="H348" s="1321" t="s">
        <v>2628</v>
      </c>
      <c r="I348" s="20"/>
      <c r="J348" s="20"/>
      <c r="K348" s="20"/>
      <c r="L348" s="20"/>
      <c r="M348" s="20"/>
      <c r="N348" s="1094"/>
      <c r="O348" s="715"/>
      <c r="P348" s="24" t="s">
        <v>6</v>
      </c>
      <c r="Q348" s="554" t="str">
        <f>Q345</f>
        <v>Famille à coller.N.Nom de votre recette.Recette mère ►.N.Nom de la recette mère</v>
      </c>
      <c r="R348" s="554"/>
      <c r="S348" s="554"/>
      <c r="T348" s="1547" t="s">
        <v>208</v>
      </c>
      <c r="U348" s="80" t="s">
        <v>207</v>
      </c>
      <c r="V348" s="41" t="s">
        <v>206</v>
      </c>
      <c r="W348" s="4591"/>
      <c r="X348" s="4593"/>
      <c r="Y348" s="4813"/>
      <c r="Z348" s="1083" t="s">
        <v>205</v>
      </c>
      <c r="AA348" s="715"/>
      <c r="AB348" s="715"/>
      <c r="AC348" s="715"/>
      <c r="AD348" s="700"/>
      <c r="AE348" s="700"/>
      <c r="AF348" s="700"/>
      <c r="AG348" s="700"/>
      <c r="AH348" s="700"/>
      <c r="AI348" s="700"/>
      <c r="AJ348" s="700"/>
      <c r="AK348" s="700"/>
      <c r="AL348"/>
      <c r="AM348" s="715"/>
      <c r="AN348" s="715"/>
      <c r="AO348" s="700"/>
      <c r="AP348" s="715"/>
      <c r="AQ348"/>
      <c r="AR348"/>
      <c r="AS348"/>
      <c r="AT348" s="715"/>
      <c r="AU348" s="2"/>
      <c r="AV348" s="2"/>
      <c r="AW348" s="2"/>
      <c r="AX348" s="2"/>
      <c r="AY348" s="2"/>
      <c r="AZ348" s="2"/>
      <c r="BA348" s="715"/>
      <c r="BB348" s="715"/>
      <c r="BC348" s="715"/>
      <c r="BD348"/>
      <c r="BE348"/>
      <c r="BF348"/>
      <c r="BG348"/>
      <c r="BH348"/>
      <c r="BI348"/>
      <c r="BJ348"/>
      <c r="BL348" s="6">
        <v>1</v>
      </c>
    </row>
    <row r="349" spans="1:64" s="73" customFormat="1" ht="17.25">
      <c r="A349" s="3562" t="s">
        <v>1</v>
      </c>
      <c r="B349" s="715"/>
      <c r="C349" s="715"/>
      <c r="D349" s="25" t="str">
        <f t="shared" si="49"/>
        <v>►</v>
      </c>
      <c r="E349" s="1314" t="str">
        <f>E345</f>
        <v>Famille à coller.N.Nom de votre recette.Recette mère ►.S.Saisissez le nom de la recette mère</v>
      </c>
      <c r="F349" s="1314">
        <f>F345</f>
        <v>10</v>
      </c>
      <c r="G349" s="1314" t="str">
        <f>G345</f>
        <v>couverts</v>
      </c>
      <c r="H349" s="1321"/>
      <c r="I349" s="1322"/>
      <c r="J349" s="1322"/>
      <c r="K349" s="1322"/>
      <c r="L349" s="1322"/>
      <c r="M349" s="1323"/>
      <c r="N349" s="1324"/>
      <c r="O349" s="715"/>
      <c r="P349" s="24" t="s">
        <v>6</v>
      </c>
      <c r="Q349" s="554" t="str">
        <f>Q345</f>
        <v>Famille à coller.N.Nom de votre recette.Recette mère ►.N.Nom de la recette mère</v>
      </c>
      <c r="R349" s="554">
        <f>R345</f>
        <v>18</v>
      </c>
      <c r="S349" s="554" t="str">
        <f>S345</f>
        <v>assiettes</v>
      </c>
      <c r="T349" s="69"/>
      <c r="U349" s="66"/>
      <c r="V349" s="75" t="str">
        <f t="shared" ref="V349:V368" si="50">IF(AND(T349&gt;0,W349&gt;0),"de","")</f>
        <v/>
      </c>
      <c r="W349" s="64"/>
      <c r="X349" s="1544"/>
      <c r="Y349" s="1095">
        <v>1</v>
      </c>
      <c r="Z349" s="1084"/>
      <c r="AA349" s="715"/>
      <c r="AB349" s="715"/>
      <c r="AC349" s="715"/>
      <c r="AD349" s="700"/>
      <c r="AE349" s="700"/>
      <c r="AF349" s="700"/>
      <c r="AG349" s="700"/>
      <c r="AH349" s="700"/>
      <c r="AI349" s="700"/>
      <c r="AJ349" s="700"/>
      <c r="AK349" s="700"/>
      <c r="AL349"/>
      <c r="AM349" s="715"/>
      <c r="AN349" s="715"/>
      <c r="AO349" s="700"/>
      <c r="AP349" s="715"/>
      <c r="AQ349"/>
      <c r="AR349"/>
      <c r="AS349"/>
      <c r="AT349" s="715"/>
      <c r="AU349" s="2"/>
      <c r="AV349" s="2"/>
      <c r="AW349" s="2"/>
      <c r="AX349" s="2"/>
      <c r="AY349" s="2"/>
      <c r="AZ349" s="2"/>
      <c r="BA349" s="715"/>
      <c r="BB349" s="715"/>
      <c r="BC349" s="715"/>
      <c r="BD349"/>
      <c r="BE349"/>
      <c r="BF349"/>
      <c r="BG349"/>
      <c r="BH349"/>
      <c r="BI349"/>
      <c r="BJ349"/>
      <c r="BL349" s="6">
        <v>1</v>
      </c>
    </row>
    <row r="350" spans="1:64" s="73" customFormat="1" ht="17.25">
      <c r="A350" s="3562" t="s">
        <v>1</v>
      </c>
      <c r="B350" s="715"/>
      <c r="C350" s="715"/>
      <c r="D350" s="25" t="str">
        <f t="shared" si="49"/>
        <v>►</v>
      </c>
      <c r="E350" s="1314" t="str">
        <f>E345</f>
        <v>Famille à coller.N.Nom de votre recette.Recette mère ►.S.Saisissez le nom de la recette mère</v>
      </c>
      <c r="F350" s="1314">
        <f>F345</f>
        <v>10</v>
      </c>
      <c r="G350" s="1314" t="str">
        <f>G345</f>
        <v>couverts</v>
      </c>
      <c r="H350" s="1321"/>
      <c r="I350" s="1323"/>
      <c r="J350" s="1323"/>
      <c r="K350" s="1323"/>
      <c r="L350" s="1323"/>
      <c r="M350" s="1323"/>
      <c r="N350" s="1324"/>
      <c r="O350" s="715"/>
      <c r="P350" s="25" t="str">
        <f t="shared" ref="P350:P368" si="51">IF(Z350&lt;&gt;"","A","►")</f>
        <v>►</v>
      </c>
      <c r="Q350" s="765" t="str">
        <f>Q345</f>
        <v>Famille à coller.N.Nom de votre recette.Recette mère ►.N.Nom de la recette mère</v>
      </c>
      <c r="R350" s="554">
        <f>R345</f>
        <v>18</v>
      </c>
      <c r="S350" s="554" t="str">
        <f>S345</f>
        <v>assiettes</v>
      </c>
      <c r="T350" s="69"/>
      <c r="U350" s="66"/>
      <c r="V350" s="65" t="str">
        <f t="shared" si="50"/>
        <v/>
      </c>
      <c r="W350" s="64"/>
      <c r="X350" s="1544"/>
      <c r="Y350" s="1095">
        <v>1</v>
      </c>
      <c r="Z350" s="1084"/>
      <c r="AA350" s="715"/>
      <c r="AB350" s="715"/>
      <c r="AC350" s="715"/>
      <c r="AD350" s="700"/>
      <c r="AE350" s="700"/>
      <c r="AF350" s="700"/>
      <c r="AG350" s="700"/>
      <c r="AH350" s="700"/>
      <c r="AI350" s="700"/>
      <c r="AJ350" s="700"/>
      <c r="AK350" s="700"/>
      <c r="AL350"/>
      <c r="AM350" s="715"/>
      <c r="AN350" s="715"/>
      <c r="AO350" s="700"/>
      <c r="AP350" s="715"/>
      <c r="AQ350"/>
      <c r="AR350"/>
      <c r="AS350"/>
      <c r="AT350" s="715"/>
      <c r="AU350" s="2"/>
      <c r="AV350" s="2"/>
      <c r="AW350" s="2"/>
      <c r="AX350" s="2"/>
      <c r="AY350" s="2"/>
      <c r="AZ350" s="2"/>
      <c r="BA350" s="715"/>
      <c r="BB350" s="715"/>
      <c r="BC350" s="715"/>
      <c r="BD350"/>
      <c r="BE350"/>
      <c r="BF350"/>
      <c r="BG350"/>
      <c r="BH350"/>
      <c r="BI350"/>
      <c r="BJ350"/>
      <c r="BL350" s="6">
        <v>1</v>
      </c>
    </row>
    <row r="351" spans="1:64" s="73" customFormat="1" ht="17.25">
      <c r="A351" s="3562" t="s">
        <v>1</v>
      </c>
      <c r="B351" s="715"/>
      <c r="C351" s="715"/>
      <c r="D351" s="25" t="str">
        <f t="shared" si="49"/>
        <v>►</v>
      </c>
      <c r="E351" s="1314" t="str">
        <f>E345</f>
        <v>Famille à coller.N.Nom de votre recette.Recette mère ►.S.Saisissez le nom de la recette mère</v>
      </c>
      <c r="F351" s="1314">
        <f>F345</f>
        <v>10</v>
      </c>
      <c r="G351" s="1314" t="str">
        <f>G345</f>
        <v>couverts</v>
      </c>
      <c r="H351" s="1321"/>
      <c r="I351" s="1323"/>
      <c r="J351" s="1323"/>
      <c r="K351" s="1323"/>
      <c r="L351" s="1323"/>
      <c r="M351" s="1323"/>
      <c r="N351" s="1324"/>
      <c r="O351" s="715"/>
      <c r="P351" s="25" t="str">
        <f t="shared" si="51"/>
        <v>►</v>
      </c>
      <c r="Q351" s="765" t="str">
        <f>Q345</f>
        <v>Famille à coller.N.Nom de votre recette.Recette mère ►.N.Nom de la recette mère</v>
      </c>
      <c r="R351" s="554">
        <f>R345</f>
        <v>18</v>
      </c>
      <c r="S351" s="554" t="str">
        <f>S345</f>
        <v>assiettes</v>
      </c>
      <c r="T351" s="69"/>
      <c r="U351" s="74"/>
      <c r="V351" s="75" t="str">
        <f t="shared" si="50"/>
        <v/>
      </c>
      <c r="W351" s="64"/>
      <c r="X351" s="1544"/>
      <c r="Y351" s="1095">
        <v>1</v>
      </c>
      <c r="Z351" s="1084"/>
      <c r="AA351" s="715"/>
      <c r="AB351" s="715"/>
      <c r="AC351" s="715"/>
      <c r="AD351" s="700"/>
      <c r="AE351" s="700"/>
      <c r="AF351" s="700"/>
      <c r="AG351" s="700"/>
      <c r="AH351" s="700"/>
      <c r="AI351" s="700"/>
      <c r="AJ351" s="700"/>
      <c r="AK351" s="700"/>
      <c r="AL351"/>
      <c r="AM351" s="715"/>
      <c r="AN351" s="715"/>
      <c r="AO351" s="700"/>
      <c r="AP351" s="715"/>
      <c r="AQ351"/>
      <c r="AR351"/>
      <c r="AS351"/>
      <c r="AT351" s="715"/>
      <c r="AU351" s="2"/>
      <c r="AV351" s="2"/>
      <c r="AW351" s="2"/>
      <c r="AX351" s="2"/>
      <c r="AY351" s="2"/>
      <c r="AZ351" s="2"/>
      <c r="BA351" s="715"/>
      <c r="BB351" s="715"/>
      <c r="BC351" s="715"/>
      <c r="BD351"/>
      <c r="BE351"/>
      <c r="BF351"/>
      <c r="BG351"/>
      <c r="BH351"/>
      <c r="BI351"/>
      <c r="BJ351"/>
      <c r="BL351" s="6">
        <v>1</v>
      </c>
    </row>
    <row r="352" spans="1:64" s="73" customFormat="1" ht="17.25">
      <c r="A352" s="3562" t="s">
        <v>1</v>
      </c>
      <c r="B352" s="715"/>
      <c r="C352" s="715"/>
      <c r="D352" s="25" t="str">
        <f t="shared" si="49"/>
        <v>►</v>
      </c>
      <c r="E352" s="1314" t="str">
        <f>E345</f>
        <v>Famille à coller.N.Nom de votre recette.Recette mère ►.S.Saisissez le nom de la recette mère</v>
      </c>
      <c r="F352" s="1314">
        <f>F345</f>
        <v>10</v>
      </c>
      <c r="G352" s="1314" t="str">
        <f>G345</f>
        <v>couverts</v>
      </c>
      <c r="H352" s="1321"/>
      <c r="I352" s="1323"/>
      <c r="J352" s="1323"/>
      <c r="K352" s="1323"/>
      <c r="L352" s="1323"/>
      <c r="M352" s="1323"/>
      <c r="N352" s="1324"/>
      <c r="O352" s="715"/>
      <c r="P352" s="25" t="str">
        <f t="shared" si="51"/>
        <v>A</v>
      </c>
      <c r="Q352" s="765" t="str">
        <f>Q345</f>
        <v>Famille à coller.N.Nom de votre recette.Recette mère ►.N.Nom de la recette mère</v>
      </c>
      <c r="R352" s="554">
        <f>R345</f>
        <v>18</v>
      </c>
      <c r="S352" s="554" t="str">
        <f>S345</f>
        <v>assiettes</v>
      </c>
      <c r="T352" s="77"/>
      <c r="U352" s="74"/>
      <c r="V352" s="65" t="str">
        <f t="shared" si="50"/>
        <v/>
      </c>
      <c r="W352" s="64"/>
      <c r="X352" s="1544"/>
      <c r="Y352" s="1095">
        <v>1</v>
      </c>
      <c r="Z352" s="1084" t="s">
        <v>2625</v>
      </c>
      <c r="AA352" s="715"/>
      <c r="AB352" s="715"/>
      <c r="AC352" s="715"/>
      <c r="AD352" s="700"/>
      <c r="AE352" s="700"/>
      <c r="AF352" s="700"/>
      <c r="AG352" s="700"/>
      <c r="AH352" s="700"/>
      <c r="AI352" s="700"/>
      <c r="AJ352" s="700"/>
      <c r="AK352" s="700"/>
      <c r="AL352"/>
      <c r="AM352" s="715"/>
      <c r="AN352" s="715"/>
      <c r="AO352" s="700"/>
      <c r="AP352" s="715"/>
      <c r="AQ352"/>
      <c r="AR352"/>
      <c r="AS352"/>
      <c r="AT352" s="715"/>
      <c r="AU352" s="2"/>
      <c r="AV352" s="2"/>
      <c r="AW352" s="2"/>
      <c r="AX352" s="2"/>
      <c r="AY352" s="2"/>
      <c r="AZ352" s="2"/>
      <c r="BA352" s="715"/>
      <c r="BB352" s="715"/>
      <c r="BC352" s="715"/>
      <c r="BD352"/>
      <c r="BE352"/>
      <c r="BF352"/>
      <c r="BG352"/>
      <c r="BH352"/>
      <c r="BI352"/>
      <c r="BJ352"/>
      <c r="BL352" s="6">
        <v>1</v>
      </c>
    </row>
    <row r="353" spans="1:64" s="73" customFormat="1" ht="17.25">
      <c r="A353" s="3562" t="s">
        <v>1</v>
      </c>
      <c r="B353" s="715"/>
      <c r="C353" s="715"/>
      <c r="D353" s="25" t="str">
        <f t="shared" si="49"/>
        <v>►</v>
      </c>
      <c r="E353" s="1314" t="str">
        <f>E345</f>
        <v>Famille à coller.N.Nom de votre recette.Recette mère ►.S.Saisissez le nom de la recette mère</v>
      </c>
      <c r="F353" s="1314">
        <f>F345</f>
        <v>10</v>
      </c>
      <c r="G353" s="1314" t="str">
        <f>G345</f>
        <v>couverts</v>
      </c>
      <c r="H353" s="1321"/>
      <c r="I353" s="1323"/>
      <c r="J353" s="1323"/>
      <c r="K353" s="1323"/>
      <c r="L353" s="1323" t="s">
        <v>2629</v>
      </c>
      <c r="M353" s="1323"/>
      <c r="N353" s="1324"/>
      <c r="O353" s="715"/>
      <c r="P353" s="25" t="str">
        <f t="shared" si="51"/>
        <v>►</v>
      </c>
      <c r="Q353" s="765" t="str">
        <f>Q345</f>
        <v>Famille à coller.N.Nom de votre recette.Recette mère ►.N.Nom de la recette mère</v>
      </c>
      <c r="R353" s="554">
        <f>R345</f>
        <v>18</v>
      </c>
      <c r="S353" s="554" t="str">
        <f>S345</f>
        <v>assiettes</v>
      </c>
      <c r="T353" s="77"/>
      <c r="U353" s="74"/>
      <c r="V353" s="65" t="str">
        <f t="shared" si="50"/>
        <v/>
      </c>
      <c r="W353" s="64"/>
      <c r="X353" s="1544"/>
      <c r="Y353" s="1095">
        <v>1</v>
      </c>
      <c r="Z353" s="1084"/>
      <c r="AA353" s="715"/>
      <c r="AB353" s="715"/>
      <c r="AC353" s="715"/>
      <c r="AD353" s="700"/>
      <c r="AE353" s="700"/>
      <c r="AF353" s="700"/>
      <c r="AG353" s="700"/>
      <c r="AH353" s="700"/>
      <c r="AI353" s="700"/>
      <c r="AJ353" s="700"/>
      <c r="AK353" s="700"/>
      <c r="AL353"/>
      <c r="AM353" s="715"/>
      <c r="AN353" s="715"/>
      <c r="AO353" s="700"/>
      <c r="AP353" s="715"/>
      <c r="AQ353"/>
      <c r="AR353"/>
      <c r="AS353"/>
      <c r="AT353" s="715"/>
      <c r="AU353" s="2"/>
      <c r="AV353" s="2"/>
      <c r="AW353" s="2"/>
      <c r="AX353" s="2"/>
      <c r="AY353" s="2"/>
      <c r="AZ353" s="2"/>
      <c r="BA353" s="715"/>
      <c r="BB353" s="715"/>
      <c r="BC353" s="715"/>
      <c r="BD353"/>
      <c r="BE353"/>
      <c r="BF353"/>
      <c r="BG353"/>
      <c r="BH353"/>
      <c r="BI353"/>
      <c r="BJ353"/>
      <c r="BL353" s="6">
        <v>1</v>
      </c>
    </row>
    <row r="354" spans="1:64" s="73" customFormat="1" ht="17.25">
      <c r="A354" s="3562" t="s">
        <v>1</v>
      </c>
      <c r="B354" s="715"/>
      <c r="C354" s="715"/>
      <c r="D354" s="25" t="str">
        <f t="shared" si="49"/>
        <v>►</v>
      </c>
      <c r="E354" s="1314" t="str">
        <f>E345</f>
        <v>Famille à coller.N.Nom de votre recette.Recette mère ►.S.Saisissez le nom de la recette mère</v>
      </c>
      <c r="F354" s="1314">
        <f>F345</f>
        <v>10</v>
      </c>
      <c r="G354" s="1314" t="str">
        <f>G345</f>
        <v>couverts</v>
      </c>
      <c r="H354" s="1321"/>
      <c r="I354" s="1323"/>
      <c r="J354" s="1323"/>
      <c r="K354" s="1323"/>
      <c r="L354" s="1323"/>
      <c r="M354" s="1323"/>
      <c r="N354" s="1324"/>
      <c r="O354" s="715"/>
      <c r="P354" s="25" t="str">
        <f t="shared" si="51"/>
        <v>►</v>
      </c>
      <c r="Q354" s="765" t="str">
        <f>Q345</f>
        <v>Famille à coller.N.Nom de votre recette.Recette mère ►.N.Nom de la recette mère</v>
      </c>
      <c r="R354" s="554">
        <f>R345</f>
        <v>18</v>
      </c>
      <c r="S354" s="554" t="str">
        <f>S345</f>
        <v>assiettes</v>
      </c>
      <c r="T354" s="77"/>
      <c r="U354" s="74"/>
      <c r="V354" s="65" t="str">
        <f t="shared" si="50"/>
        <v/>
      </c>
      <c r="W354" s="64"/>
      <c r="X354" s="1544"/>
      <c r="Y354" s="1095">
        <v>1</v>
      </c>
      <c r="Z354" s="1084"/>
      <c r="AA354" s="715"/>
      <c r="AB354" s="715"/>
      <c r="AC354" s="715"/>
      <c r="AD354" s="700"/>
      <c r="AE354" s="700"/>
      <c r="AF354" s="700"/>
      <c r="AG354" s="700"/>
      <c r="AH354" s="700"/>
      <c r="AI354" s="700"/>
      <c r="AJ354" s="700"/>
      <c r="AK354" s="700"/>
      <c r="AL354"/>
      <c r="AM354" s="715"/>
      <c r="AN354" s="715"/>
      <c r="AO354" s="700"/>
      <c r="AP354" s="715"/>
      <c r="AQ354"/>
      <c r="AR354"/>
      <c r="AS354"/>
      <c r="AT354" s="715"/>
      <c r="AU354" s="2"/>
      <c r="AV354" s="2"/>
      <c r="AW354" s="2"/>
      <c r="AX354" s="2"/>
      <c r="AY354" s="2"/>
      <c r="AZ354" s="2"/>
      <c r="BA354" s="715"/>
      <c r="BB354" s="715"/>
      <c r="BC354" s="715"/>
      <c r="BD354"/>
      <c r="BE354"/>
      <c r="BF354"/>
      <c r="BG354"/>
      <c r="BH354"/>
      <c r="BI354"/>
      <c r="BJ354"/>
      <c r="BL354" s="6">
        <v>1</v>
      </c>
    </row>
    <row r="355" spans="1:64" s="73" customFormat="1" ht="17.25">
      <c r="A355" s="3562" t="s">
        <v>1</v>
      </c>
      <c r="B355" s="715"/>
      <c r="C355" s="715"/>
      <c r="D355" s="25" t="str">
        <f t="shared" si="49"/>
        <v>►</v>
      </c>
      <c r="E355" s="1314" t="str">
        <f>E345</f>
        <v>Famille à coller.N.Nom de votre recette.Recette mère ►.S.Saisissez le nom de la recette mère</v>
      </c>
      <c r="F355" s="1314">
        <f>F345</f>
        <v>10</v>
      </c>
      <c r="G355" s="1314" t="str">
        <f>G345</f>
        <v>couverts</v>
      </c>
      <c r="H355" s="1321"/>
      <c r="I355" s="1323"/>
      <c r="J355" s="1323"/>
      <c r="K355" s="1323"/>
      <c r="L355" s="1323"/>
      <c r="M355" s="1323"/>
      <c r="N355" s="1324"/>
      <c r="O355" s="715"/>
      <c r="P355" s="25" t="str">
        <f t="shared" si="51"/>
        <v>►</v>
      </c>
      <c r="Q355" s="765" t="str">
        <f>Q345</f>
        <v>Famille à coller.N.Nom de votre recette.Recette mère ►.N.Nom de la recette mère</v>
      </c>
      <c r="R355" s="554">
        <f>R345</f>
        <v>18</v>
      </c>
      <c r="S355" s="554" t="str">
        <f>S345</f>
        <v>assiettes</v>
      </c>
      <c r="T355" s="77"/>
      <c r="U355" s="74"/>
      <c r="V355" s="65" t="str">
        <f t="shared" si="50"/>
        <v/>
      </c>
      <c r="W355" s="64"/>
      <c r="X355" s="1544"/>
      <c r="Y355" s="1095">
        <v>1</v>
      </c>
      <c r="Z355" s="1084"/>
      <c r="AA355" s="715"/>
      <c r="AB355" s="715"/>
      <c r="AC355" s="715"/>
      <c r="AD355" s="700"/>
      <c r="AE355" s="700"/>
      <c r="AF355" s="700"/>
      <c r="AG355" s="700"/>
      <c r="AH355" s="700"/>
      <c r="AI355" s="700"/>
      <c r="AJ355" s="700"/>
      <c r="AK355" s="700"/>
      <c r="AL355"/>
      <c r="AM355" s="715"/>
      <c r="AN355" s="715"/>
      <c r="AO355" s="700"/>
      <c r="AP355" s="715"/>
      <c r="AQ355"/>
      <c r="AR355"/>
      <c r="AS355"/>
      <c r="AT355" s="715"/>
      <c r="AU355" s="2"/>
      <c r="AV355" s="2"/>
      <c r="AW355" s="2"/>
      <c r="AX355" s="2"/>
      <c r="AY355" s="2"/>
      <c r="AZ355" s="2"/>
      <c r="BA355" s="715"/>
      <c r="BB355" s="715"/>
      <c r="BC355" s="715"/>
      <c r="BD355"/>
      <c r="BE355"/>
      <c r="BF355"/>
      <c r="BG355"/>
      <c r="BH355"/>
      <c r="BI355"/>
      <c r="BJ355"/>
      <c r="BL355" s="6">
        <v>1</v>
      </c>
    </row>
    <row r="356" spans="1:64" s="73" customFormat="1" ht="17.25">
      <c r="A356" s="3562" t="s">
        <v>1</v>
      </c>
      <c r="B356" s="715"/>
      <c r="C356" s="715"/>
      <c r="D356" s="25" t="str">
        <f t="shared" si="49"/>
        <v>►</v>
      </c>
      <c r="E356" s="1314" t="str">
        <f>E345</f>
        <v>Famille à coller.N.Nom de votre recette.Recette mère ►.S.Saisissez le nom de la recette mère</v>
      </c>
      <c r="F356" s="1314">
        <f>F345</f>
        <v>10</v>
      </c>
      <c r="G356" s="1314" t="str">
        <f>G345</f>
        <v>couverts</v>
      </c>
      <c r="H356" s="1321"/>
      <c r="I356" s="1323"/>
      <c r="J356" s="1323"/>
      <c r="K356" s="1323"/>
      <c r="L356" s="1323"/>
      <c r="M356" s="1323"/>
      <c r="N356" s="1324"/>
      <c r="O356" s="715"/>
      <c r="P356" s="25" t="str">
        <f t="shared" si="51"/>
        <v>►</v>
      </c>
      <c r="Q356" s="765" t="str">
        <f>Q345</f>
        <v>Famille à coller.N.Nom de votre recette.Recette mère ►.N.Nom de la recette mère</v>
      </c>
      <c r="R356" s="554">
        <f>R345</f>
        <v>18</v>
      </c>
      <c r="S356" s="554" t="str">
        <f>S345</f>
        <v>assiettes</v>
      </c>
      <c r="T356" s="77"/>
      <c r="U356" s="74"/>
      <c r="V356" s="65" t="str">
        <f t="shared" si="50"/>
        <v/>
      </c>
      <c r="W356" s="64"/>
      <c r="X356" s="1544"/>
      <c r="Y356" s="1095">
        <v>1</v>
      </c>
      <c r="Z356" s="1084"/>
      <c r="AA356" s="715"/>
      <c r="AB356" s="715"/>
      <c r="AC356" s="715"/>
      <c r="AD356" s="700"/>
      <c r="AE356" s="700"/>
      <c r="AF356" s="700"/>
      <c r="AG356" s="700"/>
      <c r="AH356" s="700"/>
      <c r="AI356" s="700"/>
      <c r="AJ356" s="700"/>
      <c r="AK356" s="700"/>
      <c r="AL356"/>
      <c r="AM356" s="715"/>
      <c r="AN356" s="715"/>
      <c r="AO356" s="700"/>
      <c r="AP356" s="715"/>
      <c r="AQ356"/>
      <c r="AR356"/>
      <c r="AS356"/>
      <c r="AT356" s="715"/>
      <c r="AU356" s="2"/>
      <c r="AV356" s="2"/>
      <c r="AW356" s="2"/>
      <c r="AX356" s="2"/>
      <c r="AY356" s="2"/>
      <c r="AZ356" s="2"/>
      <c r="BA356" s="715"/>
      <c r="BB356" s="715"/>
      <c r="BC356" s="715"/>
      <c r="BD356"/>
      <c r="BE356"/>
      <c r="BF356"/>
      <c r="BG356"/>
      <c r="BH356"/>
      <c r="BI356"/>
      <c r="BJ356"/>
      <c r="BL356" s="6">
        <v>1</v>
      </c>
    </row>
    <row r="357" spans="1:64" s="73" customFormat="1" ht="17.25">
      <c r="A357" s="3562" t="s">
        <v>1</v>
      </c>
      <c r="B357" s="715"/>
      <c r="C357" s="715"/>
      <c r="D357" s="25" t="str">
        <f t="shared" si="49"/>
        <v>►</v>
      </c>
      <c r="E357" s="1314" t="str">
        <f>E345</f>
        <v>Famille à coller.N.Nom de votre recette.Recette mère ►.S.Saisissez le nom de la recette mère</v>
      </c>
      <c r="F357" s="1314">
        <f>F345</f>
        <v>10</v>
      </c>
      <c r="G357" s="1314" t="str">
        <f>G345</f>
        <v>couverts</v>
      </c>
      <c r="H357" s="1321"/>
      <c r="I357" s="1323"/>
      <c r="J357" s="1323"/>
      <c r="K357" s="1323"/>
      <c r="L357" s="1323"/>
      <c r="M357" s="1323"/>
      <c r="N357" s="1324"/>
      <c r="O357" s="715"/>
      <c r="P357" s="25" t="str">
        <f t="shared" si="51"/>
        <v>►</v>
      </c>
      <c r="Q357" s="765" t="str">
        <f>Q345</f>
        <v>Famille à coller.N.Nom de votre recette.Recette mère ►.N.Nom de la recette mère</v>
      </c>
      <c r="R357" s="554">
        <f>R345</f>
        <v>18</v>
      </c>
      <c r="S357" s="554" t="str">
        <f>S345</f>
        <v>assiettes</v>
      </c>
      <c r="T357" s="77"/>
      <c r="U357" s="74"/>
      <c r="V357" s="65" t="str">
        <f t="shared" si="50"/>
        <v/>
      </c>
      <c r="W357" s="64"/>
      <c r="X357" s="1544"/>
      <c r="Y357" s="1095">
        <v>1</v>
      </c>
      <c r="Z357" s="1084"/>
      <c r="AA357" s="715"/>
      <c r="AB357" s="715"/>
      <c r="AC357" s="715"/>
      <c r="AD357" s="700"/>
      <c r="AE357" s="700"/>
      <c r="AF357" s="700"/>
      <c r="AG357" s="700"/>
      <c r="AH357" s="700"/>
      <c r="AI357" s="700"/>
      <c r="AJ357" s="700"/>
      <c r="AK357" s="700"/>
      <c r="AL357"/>
      <c r="AM357" s="715"/>
      <c r="AN357" s="715"/>
      <c r="AO357" s="700"/>
      <c r="AP357" s="715"/>
      <c r="AQ357"/>
      <c r="AR357"/>
      <c r="AS357"/>
      <c r="AT357" s="715"/>
      <c r="AU357" s="2"/>
      <c r="AV357" s="2"/>
      <c r="AW357" s="2"/>
      <c r="AX357" s="2"/>
      <c r="AY357" s="2"/>
      <c r="AZ357" s="2"/>
      <c r="BA357" s="715"/>
      <c r="BB357" s="715"/>
      <c r="BC357" s="715"/>
      <c r="BD357"/>
      <c r="BE357"/>
      <c r="BF357"/>
      <c r="BG357"/>
      <c r="BH357"/>
      <c r="BI357"/>
      <c r="BJ357"/>
      <c r="BL357" s="6">
        <v>1</v>
      </c>
    </row>
    <row r="358" spans="1:64" s="73" customFormat="1" ht="17.25">
      <c r="A358" s="3562" t="s">
        <v>1</v>
      </c>
      <c r="B358" s="715"/>
      <c r="C358" s="715"/>
      <c r="D358" s="25" t="str">
        <f t="shared" si="49"/>
        <v>►</v>
      </c>
      <c r="E358" s="1314" t="str">
        <f>E345</f>
        <v>Famille à coller.N.Nom de votre recette.Recette mère ►.S.Saisissez le nom de la recette mère</v>
      </c>
      <c r="F358" s="1314">
        <f>F345</f>
        <v>10</v>
      </c>
      <c r="G358" s="1314" t="str">
        <f>G345</f>
        <v>couverts</v>
      </c>
      <c r="H358" s="1321"/>
      <c r="I358" s="1323"/>
      <c r="J358" s="1323"/>
      <c r="K358" s="1323"/>
      <c r="L358" s="1323"/>
      <c r="M358" s="1323"/>
      <c r="N358" s="1324"/>
      <c r="O358" s="715"/>
      <c r="P358" s="25" t="str">
        <f t="shared" si="51"/>
        <v>►</v>
      </c>
      <c r="Q358" s="765" t="str">
        <f>Q345</f>
        <v>Famille à coller.N.Nom de votre recette.Recette mère ►.N.Nom de la recette mère</v>
      </c>
      <c r="R358" s="554">
        <f>R345</f>
        <v>18</v>
      </c>
      <c r="S358" s="554" t="str">
        <f>S345</f>
        <v>assiettes</v>
      </c>
      <c r="T358" s="77"/>
      <c r="U358" s="74"/>
      <c r="V358" s="65" t="str">
        <f t="shared" si="50"/>
        <v/>
      </c>
      <c r="W358" s="64"/>
      <c r="X358" s="1544"/>
      <c r="Y358" s="1095">
        <v>1</v>
      </c>
      <c r="Z358" s="1084"/>
      <c r="AA358" s="715"/>
      <c r="AB358" s="715"/>
      <c r="AC358" s="715"/>
      <c r="AD358" s="700"/>
      <c r="AE358" s="700"/>
      <c r="AF358" s="700"/>
      <c r="AG358" s="700"/>
      <c r="AH358" s="700"/>
      <c r="AI358" s="700"/>
      <c r="AJ358" s="700"/>
      <c r="AK358" s="700"/>
      <c r="AL358"/>
      <c r="AM358" s="715"/>
      <c r="AN358" s="715"/>
      <c r="AO358" s="700"/>
      <c r="AP358" s="715"/>
      <c r="AQ358"/>
      <c r="AR358"/>
      <c r="AS358"/>
      <c r="AT358" s="715"/>
      <c r="AU358" s="2"/>
      <c r="AV358" s="2"/>
      <c r="AW358" s="2"/>
      <c r="AX358" s="2"/>
      <c r="AY358" s="2"/>
      <c r="AZ358" s="2"/>
      <c r="BA358" s="715"/>
      <c r="BB358" s="715"/>
      <c r="BC358" s="715"/>
      <c r="BD358"/>
      <c r="BE358"/>
      <c r="BF358"/>
      <c r="BG358"/>
      <c r="BH358"/>
      <c r="BI358"/>
      <c r="BJ358"/>
      <c r="BL358" s="6">
        <v>1</v>
      </c>
    </row>
    <row r="359" spans="1:64" s="73" customFormat="1" ht="17.25">
      <c r="A359" s="3562" t="s">
        <v>1</v>
      </c>
      <c r="B359" s="715"/>
      <c r="C359" s="715"/>
      <c r="D359" s="25" t="str">
        <f t="shared" si="49"/>
        <v>►</v>
      </c>
      <c r="E359" s="1314" t="str">
        <f>E345</f>
        <v>Famille à coller.N.Nom de votre recette.Recette mère ►.S.Saisissez le nom de la recette mère</v>
      </c>
      <c r="F359" s="1314">
        <f>F345</f>
        <v>10</v>
      </c>
      <c r="G359" s="1314" t="str">
        <f>G345</f>
        <v>couverts</v>
      </c>
      <c r="H359" s="1321"/>
      <c r="I359" s="1323"/>
      <c r="J359" s="1323"/>
      <c r="K359" s="1323"/>
      <c r="L359" s="1323"/>
      <c r="M359" s="1323"/>
      <c r="N359" s="1324"/>
      <c r="O359" s="715"/>
      <c r="P359" s="25" t="str">
        <f t="shared" si="51"/>
        <v>►</v>
      </c>
      <c r="Q359" s="765" t="str">
        <f>Q345</f>
        <v>Famille à coller.N.Nom de votre recette.Recette mère ►.N.Nom de la recette mère</v>
      </c>
      <c r="R359" s="554">
        <f>R345</f>
        <v>18</v>
      </c>
      <c r="S359" s="554" t="str">
        <f>S345</f>
        <v>assiettes</v>
      </c>
      <c r="T359" s="77"/>
      <c r="U359" s="74"/>
      <c r="V359" s="65" t="str">
        <f t="shared" si="50"/>
        <v/>
      </c>
      <c r="W359" s="64"/>
      <c r="X359" s="1544"/>
      <c r="Y359" s="1095">
        <v>1</v>
      </c>
      <c r="Z359" s="1084"/>
      <c r="AA359" s="715"/>
      <c r="AB359" s="715"/>
      <c r="AC359" s="715"/>
      <c r="AD359" s="700"/>
      <c r="AE359" s="700"/>
      <c r="AF359" s="700"/>
      <c r="AG359" s="700"/>
      <c r="AH359" s="700"/>
      <c r="AI359" s="700"/>
      <c r="AJ359" s="700"/>
      <c r="AK359" s="700"/>
      <c r="AL359"/>
      <c r="AM359" s="715"/>
      <c r="AN359" s="715"/>
      <c r="AO359" s="700"/>
      <c r="AP359" s="715"/>
      <c r="AQ359"/>
      <c r="AR359"/>
      <c r="AS359"/>
      <c r="AT359" s="715"/>
      <c r="AU359" s="2"/>
      <c r="AV359" s="2"/>
      <c r="AW359" s="2"/>
      <c r="AX359" s="2"/>
      <c r="AY359" s="2"/>
      <c r="AZ359" s="2"/>
      <c r="BA359" s="715"/>
      <c r="BB359" s="715"/>
      <c r="BC359" s="715"/>
      <c r="BD359"/>
      <c r="BE359"/>
      <c r="BF359"/>
      <c r="BG359"/>
      <c r="BH359"/>
      <c r="BI359"/>
      <c r="BJ359"/>
      <c r="BL359" s="6">
        <v>1</v>
      </c>
    </row>
    <row r="360" spans="1:64" s="73" customFormat="1" ht="17.25">
      <c r="A360" s="3562" t="s">
        <v>1</v>
      </c>
      <c r="B360" s="715"/>
      <c r="C360" s="715"/>
      <c r="D360" s="25" t="str">
        <f t="shared" si="49"/>
        <v>►</v>
      </c>
      <c r="E360" s="1314" t="str">
        <f>E345</f>
        <v>Famille à coller.N.Nom de votre recette.Recette mère ►.S.Saisissez le nom de la recette mère</v>
      </c>
      <c r="F360" s="1314">
        <f>F345</f>
        <v>10</v>
      </c>
      <c r="G360" s="1314" t="str">
        <f>G345</f>
        <v>couverts</v>
      </c>
      <c r="H360" s="1321"/>
      <c r="I360" s="1323"/>
      <c r="J360" s="1323"/>
      <c r="K360" s="1323"/>
      <c r="L360" s="1323"/>
      <c r="M360" s="1323"/>
      <c r="N360" s="1324"/>
      <c r="O360" s="715"/>
      <c r="P360" s="25" t="str">
        <f t="shared" si="51"/>
        <v>►</v>
      </c>
      <c r="Q360" s="765" t="str">
        <f>Q345</f>
        <v>Famille à coller.N.Nom de votre recette.Recette mère ►.N.Nom de la recette mère</v>
      </c>
      <c r="R360" s="554">
        <f>R345</f>
        <v>18</v>
      </c>
      <c r="S360" s="554" t="str">
        <f>S345</f>
        <v>assiettes</v>
      </c>
      <c r="T360" s="77"/>
      <c r="U360" s="74"/>
      <c r="V360" s="65" t="str">
        <f t="shared" si="50"/>
        <v/>
      </c>
      <c r="W360" s="64"/>
      <c r="X360" s="1544"/>
      <c r="Y360" s="1095">
        <v>1</v>
      </c>
      <c r="Z360" s="1084"/>
      <c r="AA360" s="715"/>
      <c r="AB360" s="715"/>
      <c r="AC360" s="715"/>
      <c r="AD360" s="700"/>
      <c r="AE360" s="700"/>
      <c r="AF360" s="700"/>
      <c r="AG360" s="700"/>
      <c r="AH360" s="700"/>
      <c r="AI360" s="700"/>
      <c r="AJ360" s="700"/>
      <c r="AK360" s="700"/>
      <c r="AL360"/>
      <c r="AM360" s="715"/>
      <c r="AN360" s="715"/>
      <c r="AO360" s="700"/>
      <c r="AP360" s="715"/>
      <c r="AQ360"/>
      <c r="AR360"/>
      <c r="AS360"/>
      <c r="AT360" s="715"/>
      <c r="AU360" s="2"/>
      <c r="AV360" s="2"/>
      <c r="AW360" s="2"/>
      <c r="AX360" s="2"/>
      <c r="AY360" s="2"/>
      <c r="AZ360" s="2"/>
      <c r="BA360" s="715"/>
      <c r="BB360" s="715"/>
      <c r="BC360" s="715"/>
      <c r="BD360"/>
      <c r="BE360"/>
      <c r="BF360"/>
      <c r="BG360"/>
      <c r="BH360"/>
      <c r="BI360"/>
      <c r="BJ360"/>
      <c r="BL360" s="6">
        <v>1</v>
      </c>
    </row>
    <row r="361" spans="1:64" s="73" customFormat="1" ht="17.25">
      <c r="A361" s="3562" t="s">
        <v>1</v>
      </c>
      <c r="B361" s="715"/>
      <c r="C361" s="715"/>
      <c r="D361" s="25" t="str">
        <f t="shared" si="49"/>
        <v>►</v>
      </c>
      <c r="E361" s="1314" t="str">
        <f>E345</f>
        <v>Famille à coller.N.Nom de votre recette.Recette mère ►.S.Saisissez le nom de la recette mère</v>
      </c>
      <c r="F361" s="1314">
        <f>F345</f>
        <v>10</v>
      </c>
      <c r="G361" s="1314" t="str">
        <f>G345</f>
        <v>couverts</v>
      </c>
      <c r="H361" s="1321"/>
      <c r="I361" s="1323"/>
      <c r="J361" s="1323"/>
      <c r="K361" s="1323"/>
      <c r="L361" s="1323"/>
      <c r="M361" s="1323"/>
      <c r="N361" s="1324"/>
      <c r="O361" s="715"/>
      <c r="P361" s="25" t="str">
        <f t="shared" si="51"/>
        <v>►</v>
      </c>
      <c r="Q361" s="765" t="str">
        <f>Q345</f>
        <v>Famille à coller.N.Nom de votre recette.Recette mère ►.N.Nom de la recette mère</v>
      </c>
      <c r="R361" s="554">
        <f>R345</f>
        <v>18</v>
      </c>
      <c r="S361" s="554" t="str">
        <f>S345</f>
        <v>assiettes</v>
      </c>
      <c r="T361" s="77"/>
      <c r="U361" s="74"/>
      <c r="V361" s="65" t="str">
        <f t="shared" si="50"/>
        <v/>
      </c>
      <c r="W361" s="64"/>
      <c r="X361" s="1544"/>
      <c r="Y361" s="1095">
        <v>1</v>
      </c>
      <c r="Z361" s="1084"/>
      <c r="AA361" s="715"/>
      <c r="AB361" s="715"/>
      <c r="AC361" s="715"/>
      <c r="AD361" s="700"/>
      <c r="AE361" s="700"/>
      <c r="AF361" s="700"/>
      <c r="AG361" s="700"/>
      <c r="AH361" s="700"/>
      <c r="AI361" s="700"/>
      <c r="AJ361" s="700"/>
      <c r="AK361" s="700"/>
      <c r="AL361"/>
      <c r="AM361" s="715"/>
      <c r="AN361" s="715"/>
      <c r="AO361" s="700"/>
      <c r="AP361" s="715"/>
      <c r="AQ361"/>
      <c r="AR361"/>
      <c r="AS361"/>
      <c r="AT361" s="715"/>
      <c r="AU361" s="2"/>
      <c r="AV361" s="2"/>
      <c r="AW361" s="2"/>
      <c r="AX361" s="2"/>
      <c r="AY361" s="2"/>
      <c r="AZ361" s="2"/>
      <c r="BA361" s="715"/>
      <c r="BB361" s="715"/>
      <c r="BC361" s="715"/>
      <c r="BD361"/>
      <c r="BE361"/>
      <c r="BF361"/>
      <c r="BG361"/>
      <c r="BH361"/>
      <c r="BI361"/>
      <c r="BJ361"/>
      <c r="BL361" s="6">
        <v>1</v>
      </c>
    </row>
    <row r="362" spans="1:64" s="73" customFormat="1" ht="17.25">
      <c r="A362" s="3562" t="s">
        <v>1</v>
      </c>
      <c r="B362" s="715"/>
      <c r="C362" s="715"/>
      <c r="D362" s="25" t="str">
        <f t="shared" si="49"/>
        <v>►</v>
      </c>
      <c r="E362" s="1314" t="str">
        <f>E345</f>
        <v>Famille à coller.N.Nom de votre recette.Recette mère ►.S.Saisissez le nom de la recette mère</v>
      </c>
      <c r="F362" s="1314">
        <f>F345</f>
        <v>10</v>
      </c>
      <c r="G362" s="1314" t="str">
        <f>G345</f>
        <v>couverts</v>
      </c>
      <c r="H362" s="1321"/>
      <c r="I362" s="1323"/>
      <c r="J362" s="1323"/>
      <c r="K362" s="1323"/>
      <c r="L362" s="1323"/>
      <c r="M362" s="1323"/>
      <c r="N362" s="1324"/>
      <c r="O362" s="715"/>
      <c r="P362" s="25" t="str">
        <f t="shared" si="51"/>
        <v>►</v>
      </c>
      <c r="Q362" s="765" t="str">
        <f>Q345</f>
        <v>Famille à coller.N.Nom de votre recette.Recette mère ►.N.Nom de la recette mère</v>
      </c>
      <c r="R362" s="554">
        <f>R345</f>
        <v>18</v>
      </c>
      <c r="S362" s="554" t="str">
        <f>S345</f>
        <v>assiettes</v>
      </c>
      <c r="T362" s="77"/>
      <c r="U362" s="74"/>
      <c r="V362" s="65" t="str">
        <f t="shared" si="50"/>
        <v/>
      </c>
      <c r="W362" s="64"/>
      <c r="X362" s="1544"/>
      <c r="Y362" s="1095">
        <v>1</v>
      </c>
      <c r="Z362" s="1084"/>
      <c r="AA362" s="715"/>
      <c r="AB362" s="715"/>
      <c r="AC362" s="715"/>
      <c r="AD362" s="700"/>
      <c r="AE362" s="700"/>
      <c r="AF362" s="700"/>
      <c r="AG362" s="700"/>
      <c r="AH362" s="700"/>
      <c r="AI362" s="700"/>
      <c r="AJ362" s="700"/>
      <c r="AK362" s="700"/>
      <c r="AL362"/>
      <c r="AM362" s="715"/>
      <c r="AN362" s="715"/>
      <c r="AO362" s="700"/>
      <c r="AP362" s="715"/>
      <c r="AQ362"/>
      <c r="AR362"/>
      <c r="AS362"/>
      <c r="AT362" s="715"/>
      <c r="AU362" s="2"/>
      <c r="AV362" s="2"/>
      <c r="AW362" s="2"/>
      <c r="AX362" s="2"/>
      <c r="AY362" s="2"/>
      <c r="AZ362" s="2"/>
      <c r="BA362" s="715"/>
      <c r="BB362" s="715"/>
      <c r="BC362" s="715"/>
      <c r="BD362"/>
      <c r="BE362"/>
      <c r="BF362"/>
      <c r="BG362"/>
      <c r="BH362"/>
      <c r="BI362"/>
      <c r="BJ362"/>
      <c r="BL362" s="6">
        <v>1</v>
      </c>
    </row>
    <row r="363" spans="1:64" s="73" customFormat="1" ht="17.25">
      <c r="A363" s="3562" t="s">
        <v>1</v>
      </c>
      <c r="B363" s="715"/>
      <c r="C363" s="715"/>
      <c r="D363" s="25" t="str">
        <f t="shared" si="49"/>
        <v>►</v>
      </c>
      <c r="E363" s="1314" t="str">
        <f>E345</f>
        <v>Famille à coller.N.Nom de votre recette.Recette mère ►.S.Saisissez le nom de la recette mère</v>
      </c>
      <c r="F363" s="1314">
        <f>F345</f>
        <v>10</v>
      </c>
      <c r="G363" s="1314" t="str">
        <f>G345</f>
        <v>couverts</v>
      </c>
      <c r="H363" s="1321"/>
      <c r="I363" s="1323"/>
      <c r="J363" s="1323"/>
      <c r="K363" s="1323"/>
      <c r="L363" s="1323"/>
      <c r="M363" s="1323"/>
      <c r="N363" s="1324"/>
      <c r="O363" s="715"/>
      <c r="P363" s="25" t="str">
        <f t="shared" si="51"/>
        <v>►</v>
      </c>
      <c r="Q363" s="765" t="str">
        <f>Q345</f>
        <v>Famille à coller.N.Nom de votre recette.Recette mère ►.N.Nom de la recette mère</v>
      </c>
      <c r="R363" s="554">
        <f>R345</f>
        <v>18</v>
      </c>
      <c r="S363" s="554" t="str">
        <f>S345</f>
        <v>assiettes</v>
      </c>
      <c r="T363" s="77"/>
      <c r="U363" s="74"/>
      <c r="V363" s="65" t="str">
        <f t="shared" si="50"/>
        <v/>
      </c>
      <c r="W363" s="64"/>
      <c r="X363" s="1544"/>
      <c r="Y363" s="1095">
        <v>1</v>
      </c>
      <c r="Z363" s="1084"/>
      <c r="AA363" s="715"/>
      <c r="AB363" s="715"/>
      <c r="AC363" s="715"/>
      <c r="AD363" s="700"/>
      <c r="AE363" s="700"/>
      <c r="AF363" s="700"/>
      <c r="AG363" s="700"/>
      <c r="AH363" s="700"/>
      <c r="AI363" s="700"/>
      <c r="AJ363" s="700"/>
      <c r="AK363" s="700"/>
      <c r="AL363"/>
      <c r="AM363" s="715"/>
      <c r="AN363" s="715"/>
      <c r="AO363" s="700"/>
      <c r="AP363" s="715"/>
      <c r="AQ363"/>
      <c r="AR363"/>
      <c r="AS363"/>
      <c r="AT363" s="715"/>
      <c r="AU363" s="2"/>
      <c r="AV363" s="2"/>
      <c r="AW363" s="2"/>
      <c r="AX363" s="2"/>
      <c r="AY363" s="2"/>
      <c r="AZ363" s="2"/>
      <c r="BA363" s="715"/>
      <c r="BB363" s="715"/>
      <c r="BC363" s="715"/>
      <c r="BD363"/>
      <c r="BE363"/>
      <c r="BF363"/>
      <c r="BG363"/>
      <c r="BH363"/>
      <c r="BI363"/>
      <c r="BJ363"/>
      <c r="BL363" s="6">
        <v>1</v>
      </c>
    </row>
    <row r="364" spans="1:64" s="73" customFormat="1" ht="17.25">
      <c r="A364" s="3562" t="s">
        <v>1</v>
      </c>
      <c r="B364" s="715"/>
      <c r="C364" s="715"/>
      <c r="D364" s="25" t="str">
        <f t="shared" si="49"/>
        <v>►</v>
      </c>
      <c r="E364" s="1314" t="str">
        <f>E345</f>
        <v>Famille à coller.N.Nom de votre recette.Recette mère ►.S.Saisissez le nom de la recette mère</v>
      </c>
      <c r="F364" s="1314">
        <f>F345</f>
        <v>10</v>
      </c>
      <c r="G364" s="1314" t="str">
        <f>G345</f>
        <v>couverts</v>
      </c>
      <c r="H364" s="1321"/>
      <c r="I364" s="1323"/>
      <c r="J364" s="1323"/>
      <c r="K364" s="1323"/>
      <c r="L364" s="1323"/>
      <c r="M364" s="1323"/>
      <c r="N364" s="1324"/>
      <c r="O364" s="715"/>
      <c r="P364" s="25" t="str">
        <f t="shared" si="51"/>
        <v>►</v>
      </c>
      <c r="Q364" s="765" t="str">
        <f>Q345</f>
        <v>Famille à coller.N.Nom de votre recette.Recette mère ►.N.Nom de la recette mère</v>
      </c>
      <c r="R364" s="554">
        <f>R345</f>
        <v>18</v>
      </c>
      <c r="S364" s="554" t="str">
        <f>S345</f>
        <v>assiettes</v>
      </c>
      <c r="T364" s="77"/>
      <c r="U364" s="74"/>
      <c r="V364" s="65" t="str">
        <f t="shared" si="50"/>
        <v/>
      </c>
      <c r="W364" s="64"/>
      <c r="X364" s="1544"/>
      <c r="Y364" s="1095">
        <v>1</v>
      </c>
      <c r="Z364" s="1084"/>
      <c r="AA364" s="715"/>
      <c r="AB364" s="715"/>
      <c r="AC364" s="715"/>
      <c r="AD364" s="700"/>
      <c r="AE364" s="700"/>
      <c r="AF364" s="700"/>
      <c r="AG364" s="700"/>
      <c r="AH364" s="700"/>
      <c r="AI364" s="700"/>
      <c r="AJ364" s="700"/>
      <c r="AK364" s="700"/>
      <c r="AL364"/>
      <c r="AM364" s="715"/>
      <c r="AN364" s="715"/>
      <c r="AO364" s="700"/>
      <c r="AP364" s="715"/>
      <c r="AQ364"/>
      <c r="AR364"/>
      <c r="AS364"/>
      <c r="AT364" s="715"/>
      <c r="AU364" s="2"/>
      <c r="AV364" s="2"/>
      <c r="AW364" s="2"/>
      <c r="AX364" s="2"/>
      <c r="AY364" s="2"/>
      <c r="AZ364" s="2"/>
      <c r="BA364" s="715"/>
      <c r="BB364" s="715"/>
      <c r="BC364" s="715"/>
      <c r="BD364"/>
      <c r="BE364"/>
      <c r="BF364"/>
      <c r="BG364"/>
      <c r="BH364"/>
      <c r="BI364"/>
      <c r="BJ364"/>
      <c r="BL364" s="6">
        <v>1</v>
      </c>
    </row>
    <row r="365" spans="1:64" s="73" customFormat="1" ht="17.25">
      <c r="A365" s="3562" t="s">
        <v>1</v>
      </c>
      <c r="B365" s="715"/>
      <c r="C365" s="715"/>
      <c r="D365" s="1339" t="s">
        <v>6</v>
      </c>
      <c r="E365" s="1314" t="str">
        <f>E345</f>
        <v>Famille à coller.N.Nom de votre recette.Recette mère ►.S.Saisissez le nom de la recette mère</v>
      </c>
      <c r="F365" s="1314">
        <f>F345</f>
        <v>10</v>
      </c>
      <c r="G365" s="1314" t="str">
        <f>G345</f>
        <v>couverts</v>
      </c>
      <c r="H365" s="1340" t="s">
        <v>2630</v>
      </c>
      <c r="I365" s="1341"/>
      <c r="J365" s="1341"/>
      <c r="K365" s="1341"/>
      <c r="L365" s="1341"/>
      <c r="M365" s="1342"/>
      <c r="N365" s="1343" t="s">
        <v>2631</v>
      </c>
      <c r="O365" s="715"/>
      <c r="P365" s="25" t="str">
        <f t="shared" si="51"/>
        <v>►</v>
      </c>
      <c r="Q365" s="765" t="str">
        <f>Q345</f>
        <v>Famille à coller.N.Nom de votre recette.Recette mère ►.N.Nom de la recette mère</v>
      </c>
      <c r="R365" s="554">
        <f>R345</f>
        <v>18</v>
      </c>
      <c r="S365" s="554" t="str">
        <f>S345</f>
        <v>assiettes</v>
      </c>
      <c r="T365" s="77"/>
      <c r="U365" s="74"/>
      <c r="V365" s="65" t="str">
        <f t="shared" si="50"/>
        <v/>
      </c>
      <c r="W365" s="64"/>
      <c r="X365" s="1544"/>
      <c r="Y365" s="1095">
        <v>1</v>
      </c>
      <c r="Z365" s="1084"/>
      <c r="AA365" s="715"/>
      <c r="AB365" s="715"/>
      <c r="AC365" s="715"/>
      <c r="AD365" s="700"/>
      <c r="AE365" s="700"/>
      <c r="AF365" s="700"/>
      <c r="AG365" s="700"/>
      <c r="AH365" s="700"/>
      <c r="AI365" s="700"/>
      <c r="AJ365" s="700"/>
      <c r="AK365" s="700"/>
      <c r="AL365"/>
      <c r="AM365" s="715"/>
      <c r="AN365" s="715"/>
      <c r="AO365" s="700"/>
      <c r="AP365" s="715"/>
      <c r="AQ365"/>
      <c r="AR365"/>
      <c r="AS365"/>
      <c r="AT365" s="715"/>
      <c r="AU365" s="2"/>
      <c r="AV365" s="2"/>
      <c r="AW365" s="2"/>
      <c r="AX365" s="2"/>
      <c r="AY365" s="2"/>
      <c r="AZ365" s="2"/>
      <c r="BA365" s="715"/>
      <c r="BB365" s="715"/>
      <c r="BC365" s="715"/>
      <c r="BD365"/>
      <c r="BE365"/>
      <c r="BF365"/>
      <c r="BG365"/>
      <c r="BH365"/>
      <c r="BI365"/>
      <c r="BJ365"/>
      <c r="BL365" s="6">
        <v>1</v>
      </c>
    </row>
    <row r="366" spans="1:64" s="73" customFormat="1" ht="17.25">
      <c r="A366" s="3562" t="s">
        <v>1</v>
      </c>
      <c r="B366" s="715"/>
      <c r="C366" s="715"/>
      <c r="D366" s="1339" t="s">
        <v>6</v>
      </c>
      <c r="E366" s="1314" t="str">
        <f>E345</f>
        <v>Famille à coller.N.Nom de votre recette.Recette mère ►.S.Saisissez le nom de la recette mère</v>
      </c>
      <c r="F366" s="1314">
        <f>F345</f>
        <v>10</v>
      </c>
      <c r="G366" s="1314" t="str">
        <f>G345</f>
        <v>couverts</v>
      </c>
      <c r="H366" s="1344"/>
      <c r="I366" s="1345"/>
      <c r="J366" s="1345"/>
      <c r="K366" s="1345"/>
      <c r="L366" s="1345"/>
      <c r="M366" s="1346"/>
      <c r="N366" s="1347" t="s">
        <v>2632</v>
      </c>
      <c r="O366" s="715"/>
      <c r="P366" s="25" t="str">
        <f t="shared" si="51"/>
        <v>►</v>
      </c>
      <c r="Q366" s="765" t="str">
        <f>Q345</f>
        <v>Famille à coller.N.Nom de votre recette.Recette mère ►.N.Nom de la recette mère</v>
      </c>
      <c r="R366" s="554">
        <f>R345</f>
        <v>18</v>
      </c>
      <c r="S366" s="554" t="str">
        <f>S345</f>
        <v>assiettes</v>
      </c>
      <c r="T366" s="77"/>
      <c r="U366" s="74"/>
      <c r="V366" s="65" t="str">
        <f t="shared" si="50"/>
        <v/>
      </c>
      <c r="W366" s="64"/>
      <c r="X366" s="1544"/>
      <c r="Y366" s="1095">
        <v>1</v>
      </c>
      <c r="Z366" s="1084"/>
      <c r="AA366" s="715"/>
      <c r="AB366" s="715"/>
      <c r="AC366" s="715"/>
      <c r="AD366" s="700"/>
      <c r="AE366" s="700"/>
      <c r="AF366" s="700"/>
      <c r="AG366" s="700"/>
      <c r="AH366" s="700"/>
      <c r="AI366" s="700"/>
      <c r="AJ366" s="700"/>
      <c r="AK366" s="700"/>
      <c r="AL366"/>
      <c r="AM366" s="715"/>
      <c r="AN366" s="715"/>
      <c r="AO366" s="700"/>
      <c r="AP366" s="715"/>
      <c r="AQ366"/>
      <c r="AR366"/>
      <c r="AS366"/>
      <c r="AT366" s="715"/>
      <c r="AU366" s="2"/>
      <c r="AV366" s="2"/>
      <c r="AW366" s="2"/>
      <c r="AX366" s="2"/>
      <c r="AY366" s="2"/>
      <c r="AZ366" s="2"/>
      <c r="BA366" s="715"/>
      <c r="BB366" s="715"/>
      <c r="BC366" s="715"/>
      <c r="BD366"/>
      <c r="BE366"/>
      <c r="BF366"/>
      <c r="BG366"/>
      <c r="BH366"/>
      <c r="BI366"/>
      <c r="BJ366"/>
      <c r="BL366" s="6">
        <v>1</v>
      </c>
    </row>
    <row r="367" spans="1:64" s="73" customFormat="1" ht="17.25">
      <c r="A367" s="3562" t="s">
        <v>1</v>
      </c>
      <c r="B367" s="715"/>
      <c r="C367" s="715"/>
      <c r="D367" s="1339" t="s">
        <v>6</v>
      </c>
      <c r="E367" s="1314" t="str">
        <f>E345</f>
        <v>Famille à coller.N.Nom de votre recette.Recette mère ►.S.Saisissez le nom de la recette mère</v>
      </c>
      <c r="F367" s="1314">
        <f>F345</f>
        <v>10</v>
      </c>
      <c r="G367" s="1314" t="str">
        <f>G345</f>
        <v>couverts</v>
      </c>
      <c r="H367" s="1344"/>
      <c r="I367" s="1345"/>
      <c r="J367" s="1345"/>
      <c r="K367" s="1345"/>
      <c r="L367" s="1345"/>
      <c r="M367" s="1346"/>
      <c r="N367" s="1347" t="s">
        <v>2633</v>
      </c>
      <c r="O367" s="715"/>
      <c r="P367" s="25" t="str">
        <f t="shared" si="51"/>
        <v>►</v>
      </c>
      <c r="Q367" s="765" t="str">
        <f>Q345</f>
        <v>Famille à coller.N.Nom de votre recette.Recette mère ►.N.Nom de la recette mère</v>
      </c>
      <c r="R367" s="554">
        <f>R345</f>
        <v>18</v>
      </c>
      <c r="S367" s="554" t="str">
        <f>S345</f>
        <v>assiettes</v>
      </c>
      <c r="T367" s="77"/>
      <c r="U367" s="74"/>
      <c r="V367" s="65" t="str">
        <f t="shared" si="50"/>
        <v/>
      </c>
      <c r="W367" s="64"/>
      <c r="X367" s="1544"/>
      <c r="Y367" s="1095">
        <v>1</v>
      </c>
      <c r="Z367" s="1084"/>
      <c r="AA367" s="715"/>
      <c r="AB367" s="715"/>
      <c r="AC367" s="715"/>
      <c r="AD367" s="700"/>
      <c r="AE367" s="700"/>
      <c r="AF367" s="700"/>
      <c r="AG367" s="700"/>
      <c r="AH367" s="700"/>
      <c r="AI367" s="700"/>
      <c r="AJ367" s="700"/>
      <c r="AK367" s="700"/>
      <c r="AL367"/>
      <c r="AM367" s="715"/>
      <c r="AN367" s="715"/>
      <c r="AO367" s="700"/>
      <c r="AP367" s="715"/>
      <c r="AQ367"/>
      <c r="AR367"/>
      <c r="AS367"/>
      <c r="AT367" s="715"/>
      <c r="AU367" s="2"/>
      <c r="AV367" s="2"/>
      <c r="AW367" s="2"/>
      <c r="AX367" s="2"/>
      <c r="AY367" s="2"/>
      <c r="AZ367" s="2"/>
      <c r="BA367" s="715"/>
      <c r="BB367" s="715"/>
      <c r="BC367" s="715"/>
      <c r="BD367"/>
      <c r="BE367"/>
      <c r="BF367"/>
      <c r="BG367"/>
      <c r="BH367"/>
      <c r="BI367"/>
      <c r="BJ367"/>
      <c r="BL367" s="6">
        <v>1</v>
      </c>
    </row>
    <row r="368" spans="1:64" s="73" customFormat="1" ht="17.25">
      <c r="A368" s="3562" t="s">
        <v>1</v>
      </c>
      <c r="B368" s="715"/>
      <c r="C368" s="715"/>
      <c r="D368" s="1339" t="s">
        <v>6</v>
      </c>
      <c r="E368" s="1314" t="str">
        <f>E345</f>
        <v>Famille à coller.N.Nom de votre recette.Recette mère ►.S.Saisissez le nom de la recette mère</v>
      </c>
      <c r="F368" s="1314">
        <f>F345</f>
        <v>10</v>
      </c>
      <c r="G368" s="1314" t="str">
        <f>G345</f>
        <v>couverts</v>
      </c>
      <c r="H368" s="1348" t="s">
        <v>2634</v>
      </c>
      <c r="I368" s="1345"/>
      <c r="J368" s="1345"/>
      <c r="K368" s="1345"/>
      <c r="L368" s="1345"/>
      <c r="M368" s="1346"/>
      <c r="N368" s="1347" t="s">
        <v>2635</v>
      </c>
      <c r="O368" s="715"/>
      <c r="P368" s="25" t="str">
        <f t="shared" si="51"/>
        <v>►</v>
      </c>
      <c r="Q368" s="765" t="str">
        <f>Q345</f>
        <v>Famille à coller.N.Nom de votre recette.Recette mère ►.N.Nom de la recette mère</v>
      </c>
      <c r="R368" s="554">
        <f>R345</f>
        <v>18</v>
      </c>
      <c r="S368" s="554" t="str">
        <f>S345</f>
        <v>assiettes</v>
      </c>
      <c r="T368" s="69"/>
      <c r="U368" s="66"/>
      <c r="V368" s="65" t="str">
        <f t="shared" si="50"/>
        <v/>
      </c>
      <c r="W368" s="64"/>
      <c r="X368" s="3557"/>
      <c r="Y368" s="1095">
        <v>1</v>
      </c>
      <c r="Z368" s="1084"/>
      <c r="AA368" s="715"/>
      <c r="AB368" s="715"/>
      <c r="AC368" s="715"/>
      <c r="AD368" s="700"/>
      <c r="AE368" s="700"/>
      <c r="AF368" s="700"/>
      <c r="AG368" s="700"/>
      <c r="AH368" s="700"/>
      <c r="AI368" s="700"/>
      <c r="AJ368" s="700"/>
      <c r="AK368" s="700"/>
      <c r="AL368"/>
      <c r="AM368" s="715"/>
      <c r="AN368" s="715"/>
      <c r="AO368" s="700"/>
      <c r="AP368" s="715"/>
      <c r="AQ368"/>
      <c r="AR368"/>
      <c r="AS368"/>
      <c r="AT368" s="715"/>
      <c r="AU368" s="2"/>
      <c r="AV368" s="2"/>
      <c r="AW368" s="2"/>
      <c r="AX368" s="2"/>
      <c r="AY368" s="2"/>
      <c r="AZ368" s="2"/>
      <c r="BA368" s="715"/>
      <c r="BB368" s="715"/>
      <c r="BC368" s="715"/>
      <c r="BD368"/>
      <c r="BE368"/>
      <c r="BF368"/>
      <c r="BG368"/>
      <c r="BH368"/>
      <c r="BI368"/>
      <c r="BJ368"/>
      <c r="BL368" s="6">
        <v>1</v>
      </c>
    </row>
    <row r="369" spans="1:66" s="73" customFormat="1" ht="16.5" thickBot="1">
      <c r="A369" s="3562" t="s">
        <v>1</v>
      </c>
      <c r="B369" s="715"/>
      <c r="C369" s="715"/>
      <c r="D369" s="1146" t="s">
        <v>6</v>
      </c>
      <c r="E369" s="3568" t="str">
        <f>E345</f>
        <v>Famille à coller.N.Nom de votre recette.Recette mère ►.S.Saisissez le nom de la recette mère</v>
      </c>
      <c r="F369" s="3568">
        <f>F345</f>
        <v>10</v>
      </c>
      <c r="G369" s="3568" t="str">
        <f>G345</f>
        <v>couverts</v>
      </c>
      <c r="H369" s="3559" t="s">
        <v>1090</v>
      </c>
      <c r="I369" s="3560"/>
      <c r="J369" s="1149"/>
      <c r="K369" s="1179" t="s">
        <v>2503</v>
      </c>
      <c r="L369" s="1149"/>
      <c r="M369" s="1149"/>
      <c r="N369" s="1150"/>
      <c r="O369" s="715"/>
      <c r="P369" s="3891" t="s">
        <v>6</v>
      </c>
      <c r="Q369" s="3886" t="str">
        <f>Q352</f>
        <v>Famille à coller.N.Nom de votre recette.Recette mère ►.N.Nom de la recette mère</v>
      </c>
      <c r="R369" s="3886">
        <f>R352</f>
        <v>18</v>
      </c>
      <c r="S369" s="3886" t="str">
        <f>S352</f>
        <v>assiettes</v>
      </c>
      <c r="T369" s="3887" t="s">
        <v>1090</v>
      </c>
      <c r="U369" s="3888"/>
      <c r="V369" s="3889"/>
      <c r="W369" s="3889"/>
      <c r="X369" s="3889"/>
      <c r="Y369" s="3889"/>
      <c r="Z369" s="3890"/>
      <c r="AA369" s="715"/>
      <c r="AB369" s="715"/>
      <c r="AC369" s="715"/>
      <c r="AD369" s="700"/>
      <c r="AE369" s="700"/>
      <c r="AF369" s="700"/>
      <c r="AG369" s="700"/>
      <c r="AH369" s="700"/>
      <c r="AI369" s="700"/>
      <c r="AJ369" s="700"/>
      <c r="AK369" s="700"/>
      <c r="AL369"/>
      <c r="AM369" s="715"/>
      <c r="AN369" s="715"/>
      <c r="AO369" s="700"/>
      <c r="AP369" s="715"/>
      <c r="AQ369"/>
      <c r="AR369"/>
      <c r="AS369"/>
      <c r="AT369" s="715"/>
      <c r="AU369" s="2"/>
      <c r="AV369" s="2"/>
      <c r="AW369" s="2"/>
      <c r="AX369" s="2"/>
      <c r="AY369" s="2"/>
      <c r="AZ369" s="2"/>
      <c r="BA369" s="715"/>
      <c r="BB369" s="715"/>
      <c r="BC369" s="715"/>
      <c r="BD369"/>
      <c r="BE369"/>
      <c r="BF369"/>
      <c r="BG369"/>
      <c r="BH369"/>
      <c r="BI369"/>
      <c r="BJ369"/>
      <c r="BL369" s="6">
        <v>1</v>
      </c>
    </row>
    <row r="370" spans="1:66" s="73" customFormat="1">
      <c r="A370" s="3562" t="s">
        <v>1</v>
      </c>
      <c r="B370" s="715"/>
      <c r="C370" s="715"/>
      <c r="D370" s="715"/>
      <c r="E370" s="715"/>
      <c r="F370" s="715"/>
      <c r="G370" s="715"/>
      <c r="H370" s="715"/>
      <c r="I370" s="715"/>
      <c r="J370" s="715"/>
      <c r="K370" s="715"/>
      <c r="L370" s="715"/>
      <c r="M370" s="715"/>
      <c r="N370" s="715"/>
      <c r="O370" s="715"/>
      <c r="P370" s="715"/>
      <c r="Q370" s="715"/>
      <c r="R370" s="715"/>
      <c r="S370" s="715"/>
      <c r="T370" s="715"/>
      <c r="U370" s="715"/>
      <c r="V370" s="715"/>
      <c r="W370" s="715"/>
      <c r="X370" s="715"/>
      <c r="Y370" s="715"/>
      <c r="Z370" s="715"/>
      <c r="AA370" s="715"/>
      <c r="AB370" s="715"/>
      <c r="AC370" s="715"/>
      <c r="AD370" s="700"/>
      <c r="AE370" s="700"/>
      <c r="AF370" s="700"/>
      <c r="AG370" s="700"/>
      <c r="AH370" s="700"/>
      <c r="AI370" s="700"/>
      <c r="AJ370" s="700"/>
      <c r="AK370" s="700"/>
      <c r="AL370"/>
      <c r="AM370" s="715"/>
      <c r="AN370" s="715"/>
      <c r="AO370" s="700"/>
      <c r="AP370" s="715"/>
      <c r="AQ370"/>
      <c r="AR370"/>
      <c r="AS370"/>
      <c r="AT370" s="715"/>
      <c r="AU370" s="2"/>
      <c r="AV370" s="2"/>
      <c r="AW370" s="2"/>
      <c r="AX370" s="2"/>
      <c r="AY370" s="2"/>
      <c r="AZ370" s="2"/>
      <c r="BA370" s="715"/>
      <c r="BB370" s="715"/>
      <c r="BC370" s="715"/>
      <c r="BD370"/>
      <c r="BE370"/>
      <c r="BF370"/>
      <c r="BG370"/>
      <c r="BH370"/>
      <c r="BI370"/>
      <c r="BJ370"/>
      <c r="BL370" s="6">
        <v>1</v>
      </c>
    </row>
    <row r="371" spans="1:66" s="73" customFormat="1" ht="22.5" customHeight="1">
      <c r="A371" s="3562" t="s">
        <v>1</v>
      </c>
      <c r="B371" s="715"/>
      <c r="C371" s="715"/>
      <c r="O371" s="715"/>
      <c r="P371" s="715"/>
      <c r="Q371" s="715"/>
      <c r="R371" s="715"/>
      <c r="S371" s="715"/>
      <c r="T371" s="715"/>
      <c r="U371" s="715"/>
      <c r="V371" s="715"/>
      <c r="W371" s="715"/>
      <c r="X371" s="715"/>
      <c r="Y371" s="715"/>
      <c r="Z371" s="715"/>
      <c r="AA371" s="715"/>
      <c r="AB371" s="715"/>
      <c r="AC371" s="715"/>
      <c r="AD371" s="700"/>
      <c r="AE371" s="700"/>
      <c r="AF371" s="700"/>
      <c r="AG371" s="700"/>
      <c r="AH371" s="700"/>
      <c r="AI371" s="700"/>
      <c r="AJ371" s="700"/>
      <c r="AK371" s="700"/>
      <c r="AL371"/>
      <c r="AM371" s="715"/>
      <c r="AN371" s="715"/>
      <c r="AO371" s="700"/>
      <c r="AP371" s="715"/>
      <c r="AQ371"/>
      <c r="AR371"/>
      <c r="AS371"/>
      <c r="AT371" s="715"/>
      <c r="AU371" s="2"/>
      <c r="AV371" s="2"/>
      <c r="AW371" s="2"/>
      <c r="AX371" s="2"/>
      <c r="AY371" s="2"/>
      <c r="AZ371" s="2"/>
      <c r="BA371" s="715"/>
      <c r="BB371" s="715"/>
      <c r="BC371" s="715"/>
      <c r="BD371"/>
      <c r="BE371"/>
      <c r="BF371"/>
      <c r="BG371"/>
      <c r="BH371"/>
      <c r="BI371"/>
      <c r="BJ371"/>
      <c r="BL371" s="6">
        <v>1</v>
      </c>
    </row>
    <row r="372" spans="1:66">
      <c r="A372" s="1368">
        <v>25</v>
      </c>
      <c r="B372" s="1368">
        <v>3</v>
      </c>
      <c r="C372" s="1368">
        <v>11</v>
      </c>
      <c r="D372" s="1368">
        <v>3</v>
      </c>
      <c r="E372" s="1368">
        <v>3</v>
      </c>
      <c r="F372" s="1368">
        <v>3</v>
      </c>
      <c r="G372" s="1368">
        <v>3</v>
      </c>
      <c r="H372" s="1368">
        <v>12</v>
      </c>
      <c r="I372" s="1368">
        <v>12</v>
      </c>
      <c r="J372" s="1368">
        <v>3</v>
      </c>
      <c r="K372" s="1368">
        <v>12</v>
      </c>
      <c r="L372" s="1368">
        <v>10</v>
      </c>
      <c r="M372" s="1368">
        <v>13</v>
      </c>
      <c r="N372" s="1368">
        <v>40</v>
      </c>
      <c r="O372" s="1368">
        <v>2</v>
      </c>
      <c r="P372" s="1368">
        <v>3</v>
      </c>
      <c r="Q372" s="1368">
        <v>3</v>
      </c>
      <c r="R372" s="1368">
        <v>3</v>
      </c>
      <c r="S372" s="1368">
        <v>3</v>
      </c>
      <c r="T372" s="1368">
        <v>12</v>
      </c>
      <c r="U372" s="1368">
        <v>12</v>
      </c>
      <c r="V372" s="1368">
        <v>3</v>
      </c>
      <c r="W372" s="1368">
        <v>12</v>
      </c>
      <c r="X372" s="1368">
        <v>10</v>
      </c>
      <c r="Y372" s="1368">
        <v>13</v>
      </c>
      <c r="Z372" s="1368">
        <v>40</v>
      </c>
      <c r="AA372" s="1368">
        <v>10</v>
      </c>
      <c r="AB372" s="1368">
        <v>10</v>
      </c>
      <c r="AC372" s="1368">
        <v>10</v>
      </c>
      <c r="AD372" s="1368">
        <v>3</v>
      </c>
      <c r="AE372" s="1368">
        <v>3</v>
      </c>
      <c r="AF372" s="1368">
        <v>3</v>
      </c>
      <c r="AG372" s="1368">
        <v>3</v>
      </c>
      <c r="AH372" s="1368">
        <v>12</v>
      </c>
      <c r="AI372" s="1368">
        <v>12</v>
      </c>
      <c r="AJ372" s="1368">
        <v>3</v>
      </c>
      <c r="AK372" s="1368">
        <v>12</v>
      </c>
      <c r="AL372" s="1368">
        <v>10</v>
      </c>
      <c r="AM372" s="1368">
        <v>13</v>
      </c>
      <c r="AN372" s="1368">
        <v>40</v>
      </c>
      <c r="AO372" s="1368">
        <v>11</v>
      </c>
      <c r="AP372" s="1368">
        <v>6</v>
      </c>
      <c r="AQ372" s="1368">
        <v>13</v>
      </c>
      <c r="AR372" s="1368">
        <v>11</v>
      </c>
      <c r="AS372" s="1368">
        <v>23</v>
      </c>
      <c r="AT372" s="1368">
        <v>6</v>
      </c>
      <c r="AU372" s="1368">
        <v>5</v>
      </c>
      <c r="AV372" s="1368">
        <v>11</v>
      </c>
      <c r="AW372" s="1368">
        <v>11</v>
      </c>
      <c r="AX372" s="1368">
        <v>11</v>
      </c>
      <c r="AY372" s="1368">
        <v>11</v>
      </c>
      <c r="AZ372" s="1368">
        <v>11</v>
      </c>
      <c r="BA372" s="1368">
        <v>3</v>
      </c>
      <c r="BB372" s="1368">
        <v>42</v>
      </c>
      <c r="BC372" s="1368">
        <v>4</v>
      </c>
      <c r="BD372" s="1368">
        <v>19</v>
      </c>
      <c r="BE372" s="1368">
        <v>18</v>
      </c>
      <c r="BF372" s="1368">
        <v>10</v>
      </c>
      <c r="BG372" s="1368">
        <v>16</v>
      </c>
      <c r="BH372" s="1368">
        <v>16</v>
      </c>
      <c r="BI372" s="1368">
        <v>11</v>
      </c>
      <c r="BJ372" s="1368">
        <v>40</v>
      </c>
      <c r="BK372" s="1368">
        <v>11</v>
      </c>
      <c r="BL372" s="6">
        <v>1</v>
      </c>
    </row>
    <row r="373" spans="1:66">
      <c r="A373" s="9">
        <f t="shared" ref="A373:AQ373" ca="1" si="52">CELL("largeur",A373)</f>
        <v>25</v>
      </c>
      <c r="B373" s="9">
        <f t="shared" ca="1" si="52"/>
        <v>3</v>
      </c>
      <c r="C373" s="9">
        <f t="shared" ca="1" si="52"/>
        <v>11</v>
      </c>
      <c r="D373" s="9">
        <f t="shared" ca="1" si="52"/>
        <v>3</v>
      </c>
      <c r="E373" s="9">
        <f t="shared" ca="1" si="52"/>
        <v>3</v>
      </c>
      <c r="F373" s="9">
        <f t="shared" ca="1" si="52"/>
        <v>3</v>
      </c>
      <c r="G373" s="9">
        <f t="shared" ca="1" si="52"/>
        <v>3</v>
      </c>
      <c r="H373" s="9">
        <f t="shared" ca="1" si="52"/>
        <v>12</v>
      </c>
      <c r="I373" s="9">
        <f t="shared" ca="1" si="52"/>
        <v>12</v>
      </c>
      <c r="J373" s="9">
        <f t="shared" ca="1" si="52"/>
        <v>3</v>
      </c>
      <c r="K373" s="9">
        <f t="shared" ca="1" si="52"/>
        <v>12</v>
      </c>
      <c r="L373" s="9">
        <f t="shared" ca="1" si="52"/>
        <v>10</v>
      </c>
      <c r="M373" s="9">
        <f t="shared" ca="1" si="52"/>
        <v>13</v>
      </c>
      <c r="N373" s="9">
        <f t="shared" ca="1" si="52"/>
        <v>40</v>
      </c>
      <c r="O373" s="9">
        <f t="shared" ca="1" si="52"/>
        <v>2</v>
      </c>
      <c r="P373" s="9">
        <f t="shared" ca="1" si="52"/>
        <v>3</v>
      </c>
      <c r="Q373" s="9">
        <f t="shared" ca="1" si="52"/>
        <v>3</v>
      </c>
      <c r="R373" s="9">
        <f t="shared" ca="1" si="52"/>
        <v>3</v>
      </c>
      <c r="S373" s="9">
        <f t="shared" ca="1" si="52"/>
        <v>3</v>
      </c>
      <c r="T373" s="9">
        <f t="shared" ca="1" si="52"/>
        <v>12</v>
      </c>
      <c r="U373" s="9">
        <f t="shared" ca="1" si="52"/>
        <v>12</v>
      </c>
      <c r="V373" s="9">
        <f t="shared" ca="1" si="52"/>
        <v>3</v>
      </c>
      <c r="W373" s="9">
        <f t="shared" ca="1" si="52"/>
        <v>12</v>
      </c>
      <c r="X373" s="9">
        <f t="shared" ca="1" si="52"/>
        <v>10</v>
      </c>
      <c r="Y373" s="9">
        <f t="shared" ca="1" si="52"/>
        <v>13</v>
      </c>
      <c r="Z373" s="9">
        <f t="shared" ca="1" si="52"/>
        <v>40</v>
      </c>
      <c r="AA373" s="9">
        <f t="shared" ca="1" si="52"/>
        <v>10</v>
      </c>
      <c r="AB373" s="9">
        <f t="shared" ca="1" si="52"/>
        <v>10</v>
      </c>
      <c r="AC373" s="9">
        <f t="shared" ca="1" si="52"/>
        <v>10</v>
      </c>
      <c r="AD373" s="9">
        <f t="shared" ca="1" si="52"/>
        <v>3</v>
      </c>
      <c r="AE373" s="9">
        <f t="shared" ca="1" si="52"/>
        <v>3</v>
      </c>
      <c r="AF373" s="9">
        <f t="shared" ca="1" si="52"/>
        <v>3</v>
      </c>
      <c r="AG373" s="9">
        <f t="shared" ca="1" si="52"/>
        <v>3</v>
      </c>
      <c r="AH373" s="9">
        <f t="shared" ca="1" si="52"/>
        <v>12</v>
      </c>
      <c r="AI373" s="9">
        <f t="shared" ca="1" si="52"/>
        <v>12</v>
      </c>
      <c r="AJ373" s="9">
        <f t="shared" ca="1" si="52"/>
        <v>3</v>
      </c>
      <c r="AK373" s="9">
        <f t="shared" ca="1" si="52"/>
        <v>12</v>
      </c>
      <c r="AL373" s="9">
        <f t="shared" ca="1" si="52"/>
        <v>10</v>
      </c>
      <c r="AM373" s="9">
        <f t="shared" ca="1" si="52"/>
        <v>13</v>
      </c>
      <c r="AN373" s="9">
        <f t="shared" ca="1" si="52"/>
        <v>40</v>
      </c>
      <c r="AO373" s="9">
        <f t="shared" ca="1" si="52"/>
        <v>11</v>
      </c>
      <c r="AP373" s="9">
        <f t="shared" ca="1" si="52"/>
        <v>6</v>
      </c>
      <c r="AQ373" s="9">
        <f t="shared" ca="1" si="52"/>
        <v>13</v>
      </c>
      <c r="AR373" s="9">
        <f t="shared" ref="AR373:BK373" ca="1" si="53">CELL("largeur",AR373)</f>
        <v>11</v>
      </c>
      <c r="AS373" s="9">
        <f t="shared" ca="1" si="53"/>
        <v>23</v>
      </c>
      <c r="AT373" s="9">
        <f t="shared" ca="1" si="53"/>
        <v>6</v>
      </c>
      <c r="AU373" s="9">
        <f t="shared" ca="1" si="53"/>
        <v>5</v>
      </c>
      <c r="AV373" s="9">
        <f t="shared" ca="1" si="53"/>
        <v>11</v>
      </c>
      <c r="AW373" s="9">
        <f t="shared" ca="1" si="53"/>
        <v>11</v>
      </c>
      <c r="AX373" s="9">
        <f t="shared" ca="1" si="53"/>
        <v>11</v>
      </c>
      <c r="AY373" s="9">
        <f t="shared" ca="1" si="53"/>
        <v>11</v>
      </c>
      <c r="AZ373" s="9">
        <f t="shared" ca="1" si="53"/>
        <v>11</v>
      </c>
      <c r="BA373" s="9">
        <f t="shared" ca="1" si="53"/>
        <v>3</v>
      </c>
      <c r="BB373" s="9">
        <f t="shared" ca="1" si="53"/>
        <v>42</v>
      </c>
      <c r="BC373" s="9">
        <f t="shared" ca="1" si="53"/>
        <v>4</v>
      </c>
      <c r="BD373" s="9">
        <f t="shared" ca="1" si="53"/>
        <v>19</v>
      </c>
      <c r="BE373" s="9">
        <f t="shared" ca="1" si="53"/>
        <v>18</v>
      </c>
      <c r="BF373" s="9">
        <f t="shared" ca="1" si="53"/>
        <v>10</v>
      </c>
      <c r="BG373" s="9">
        <f t="shared" ca="1" si="53"/>
        <v>16</v>
      </c>
      <c r="BH373" s="9">
        <f t="shared" ca="1" si="53"/>
        <v>16</v>
      </c>
      <c r="BI373" s="9">
        <f t="shared" ca="1" si="53"/>
        <v>11</v>
      </c>
      <c r="BJ373" s="9">
        <f t="shared" ca="1" si="53"/>
        <v>40</v>
      </c>
      <c r="BK373" s="9">
        <f t="shared" ca="1" si="53"/>
        <v>11</v>
      </c>
      <c r="BL373" s="314" t="s">
        <v>0</v>
      </c>
    </row>
    <row r="374" spans="1:66">
      <c r="A374" s="6">
        <v>1</v>
      </c>
      <c r="B374" s="6">
        <v>1</v>
      </c>
      <c r="C374" s="6">
        <v>1</v>
      </c>
      <c r="D374" s="6">
        <v>1</v>
      </c>
      <c r="E374" s="6">
        <v>1</v>
      </c>
      <c r="F374" s="6">
        <v>1</v>
      </c>
      <c r="G374" s="6">
        <v>1</v>
      </c>
      <c r="H374" s="6">
        <v>1</v>
      </c>
      <c r="I374" s="6">
        <v>1</v>
      </c>
      <c r="J374" s="6">
        <v>1</v>
      </c>
      <c r="K374" s="6">
        <v>1</v>
      </c>
      <c r="L374" s="6">
        <v>1</v>
      </c>
      <c r="M374" s="6">
        <v>1</v>
      </c>
      <c r="N374" s="6">
        <v>1</v>
      </c>
      <c r="O374" s="6">
        <v>1</v>
      </c>
      <c r="P374" s="6">
        <v>1</v>
      </c>
      <c r="Q374" s="6">
        <v>1</v>
      </c>
      <c r="R374" s="6">
        <v>1</v>
      </c>
      <c r="S374" s="6">
        <v>1</v>
      </c>
      <c r="T374" s="6">
        <v>1</v>
      </c>
      <c r="U374" s="6">
        <v>1</v>
      </c>
      <c r="V374" s="6">
        <v>1</v>
      </c>
      <c r="W374" s="6">
        <v>1</v>
      </c>
      <c r="X374" s="6">
        <v>1</v>
      </c>
      <c r="Y374" s="6">
        <v>1</v>
      </c>
      <c r="Z374" s="6">
        <v>1</v>
      </c>
      <c r="AA374" s="6">
        <v>1</v>
      </c>
      <c r="AB374" s="6">
        <v>1</v>
      </c>
      <c r="AC374" s="6">
        <v>1</v>
      </c>
      <c r="AD374" s="6">
        <v>1</v>
      </c>
      <c r="AE374" s="6">
        <v>1</v>
      </c>
      <c r="AF374" s="6">
        <v>1</v>
      </c>
      <c r="AG374" s="6">
        <v>1</v>
      </c>
      <c r="AH374" s="6">
        <v>1</v>
      </c>
      <c r="AI374" s="6">
        <v>1</v>
      </c>
      <c r="AJ374" s="6">
        <v>1</v>
      </c>
      <c r="AK374" s="6">
        <v>1</v>
      </c>
      <c r="AL374" s="6">
        <v>1</v>
      </c>
      <c r="AM374" s="6">
        <v>1</v>
      </c>
      <c r="AN374" s="6">
        <v>1</v>
      </c>
      <c r="AO374" s="6">
        <v>1</v>
      </c>
      <c r="AP374" s="6">
        <v>1</v>
      </c>
      <c r="AQ374" s="6">
        <v>1</v>
      </c>
      <c r="AR374" s="6">
        <v>1</v>
      </c>
      <c r="AS374" s="6">
        <v>1</v>
      </c>
      <c r="AT374" s="6">
        <v>1</v>
      </c>
      <c r="AU374" s="6">
        <v>1</v>
      </c>
      <c r="AV374" s="6">
        <v>1</v>
      </c>
      <c r="AW374" s="6">
        <v>1</v>
      </c>
      <c r="AX374" s="6">
        <v>1</v>
      </c>
      <c r="AY374" s="6">
        <v>1</v>
      </c>
      <c r="AZ374" s="6">
        <v>1</v>
      </c>
      <c r="BA374" s="6">
        <v>1</v>
      </c>
      <c r="BB374" s="6">
        <v>1</v>
      </c>
      <c r="BC374" s="6">
        <v>1</v>
      </c>
      <c r="BD374" s="6">
        <v>1</v>
      </c>
      <c r="BE374" s="6">
        <v>1</v>
      </c>
      <c r="BF374" s="6">
        <v>1</v>
      </c>
      <c r="BG374" s="6">
        <v>1</v>
      </c>
      <c r="BH374" s="6">
        <v>1</v>
      </c>
      <c r="BI374" s="6">
        <v>1</v>
      </c>
      <c r="BJ374" s="6">
        <v>1</v>
      </c>
      <c r="BK374" s="6">
        <v>2</v>
      </c>
      <c r="BL374" s="5" t="str">
        <f>ADDRESS(ROW(),COLUMN(),4)</f>
        <v>BL374</v>
      </c>
      <c r="BM374" s="4"/>
      <c r="BN374" s="3" t="str">
        <f>ADDRESS(ROW(),COLUMN(),4)</f>
        <v>BN374</v>
      </c>
    </row>
  </sheetData>
  <autoFilter ref="AU5:AV270" xr:uid="{49958FF0-4033-4E13-A095-66BB060CF70B}"/>
  <mergeCells count="245">
    <mergeCell ref="BG84:BG85"/>
    <mergeCell ref="BH84:BH85"/>
    <mergeCell ref="BI84:BI85"/>
    <mergeCell ref="BD117:BJ118"/>
    <mergeCell ref="H5:M5"/>
    <mergeCell ref="BD58:BJ60"/>
    <mergeCell ref="BD64:BJ65"/>
    <mergeCell ref="BD75:BF76"/>
    <mergeCell ref="BG75:BG76"/>
    <mergeCell ref="BH75:BH77"/>
    <mergeCell ref="BD78:BD79"/>
    <mergeCell ref="BE78:BE79"/>
    <mergeCell ref="BF78:BF79"/>
    <mergeCell ref="BG78:BG79"/>
    <mergeCell ref="BH78:BH79"/>
    <mergeCell ref="BI78:BJ79"/>
    <mergeCell ref="BD5:BJ7"/>
    <mergeCell ref="BD31:BJ31"/>
    <mergeCell ref="BD32:BJ33"/>
    <mergeCell ref="BD34:BJ34"/>
    <mergeCell ref="BD37:BJ39"/>
    <mergeCell ref="BD40:BJ42"/>
    <mergeCell ref="BE48:BH49"/>
    <mergeCell ref="BE50:BH51"/>
    <mergeCell ref="BD53:BJ55"/>
    <mergeCell ref="Y342:Z343"/>
    <mergeCell ref="V345:X345"/>
    <mergeCell ref="W347:W348"/>
    <mergeCell ref="X347:X348"/>
    <mergeCell ref="Y347:Y348"/>
    <mergeCell ref="C172:C173"/>
    <mergeCell ref="C204:C205"/>
    <mergeCell ref="Y310:Z311"/>
    <mergeCell ref="V313:X313"/>
    <mergeCell ref="W315:W316"/>
    <mergeCell ref="X315:X316"/>
    <mergeCell ref="Y315:Y316"/>
    <mergeCell ref="V339:W340"/>
    <mergeCell ref="X339:Z340"/>
    <mergeCell ref="Y278:Z279"/>
    <mergeCell ref="V281:X281"/>
    <mergeCell ref="W283:W284"/>
    <mergeCell ref="X283:X284"/>
    <mergeCell ref="Y283:Y284"/>
    <mergeCell ref="V307:W308"/>
    <mergeCell ref="X307:Z308"/>
    <mergeCell ref="J339:K340"/>
    <mergeCell ref="L339:N340"/>
    <mergeCell ref="M342:N343"/>
    <mergeCell ref="J345:L345"/>
    <mergeCell ref="V275:W276"/>
    <mergeCell ref="X275:Z276"/>
    <mergeCell ref="M278:N279"/>
    <mergeCell ref="J281:L281"/>
    <mergeCell ref="J307:K308"/>
    <mergeCell ref="L307:N308"/>
    <mergeCell ref="M310:N311"/>
    <mergeCell ref="J313:L313"/>
    <mergeCell ref="AO245:AO266"/>
    <mergeCell ref="T256:T257"/>
    <mergeCell ref="U256:AN257"/>
    <mergeCell ref="AO267:AO270"/>
    <mergeCell ref="J275:K276"/>
    <mergeCell ref="L275:N276"/>
    <mergeCell ref="AO220:AO227"/>
    <mergeCell ref="T229:T230"/>
    <mergeCell ref="U229:AN230"/>
    <mergeCell ref="AO229:AO230"/>
    <mergeCell ref="AO231:AO244"/>
    <mergeCell ref="T243:T244"/>
    <mergeCell ref="U243:AN244"/>
    <mergeCell ref="V203:X203"/>
    <mergeCell ref="AF203:AG203"/>
    <mergeCell ref="AF204:AG204"/>
    <mergeCell ref="W205:W206"/>
    <mergeCell ref="X205:X206"/>
    <mergeCell ref="Y205:Y206"/>
    <mergeCell ref="AA205:AA206"/>
    <mergeCell ref="V197:W198"/>
    <mergeCell ref="X197:Z198"/>
    <mergeCell ref="AB197:AM198"/>
    <mergeCell ref="AN197:AN198"/>
    <mergeCell ref="AI201:AK202"/>
    <mergeCell ref="AL201:AL202"/>
    <mergeCell ref="AM201:AN202"/>
    <mergeCell ref="V171:X171"/>
    <mergeCell ref="AF171:AG171"/>
    <mergeCell ref="AF172:AG172"/>
    <mergeCell ref="W173:W174"/>
    <mergeCell ref="X173:X174"/>
    <mergeCell ref="Y173:Y174"/>
    <mergeCell ref="AA173:AA174"/>
    <mergeCell ref="C140:C141"/>
    <mergeCell ref="AF140:AG140"/>
    <mergeCell ref="W141:W142"/>
    <mergeCell ref="X141:X142"/>
    <mergeCell ref="Y141:Y142"/>
    <mergeCell ref="AA141:AA142"/>
    <mergeCell ref="V133:W134"/>
    <mergeCell ref="X133:Z134"/>
    <mergeCell ref="AB133:AM134"/>
    <mergeCell ref="V139:X139"/>
    <mergeCell ref="AF139:AG139"/>
    <mergeCell ref="C76:C77"/>
    <mergeCell ref="AF76:AG76"/>
    <mergeCell ref="W77:W78"/>
    <mergeCell ref="X77:X78"/>
    <mergeCell ref="Y77:Y78"/>
    <mergeCell ref="AA77:AA78"/>
    <mergeCell ref="AN133:AN134"/>
    <mergeCell ref="AI137:AK138"/>
    <mergeCell ref="AL137:AL138"/>
    <mergeCell ref="AM137:AN138"/>
    <mergeCell ref="V107:X107"/>
    <mergeCell ref="AF107:AG107"/>
    <mergeCell ref="C108:C109"/>
    <mergeCell ref="AF108:AG108"/>
    <mergeCell ref="W109:W110"/>
    <mergeCell ref="X109:X110"/>
    <mergeCell ref="Y109:Y110"/>
    <mergeCell ref="AA109:AA110"/>
    <mergeCell ref="V69:W70"/>
    <mergeCell ref="X69:Z70"/>
    <mergeCell ref="AB69:AM70"/>
    <mergeCell ref="AN69:AN70"/>
    <mergeCell ref="AO69:AO219"/>
    <mergeCell ref="AI73:AK74"/>
    <mergeCell ref="AL73:AL74"/>
    <mergeCell ref="AM73:AN74"/>
    <mergeCell ref="V75:X75"/>
    <mergeCell ref="AF75:AG75"/>
    <mergeCell ref="V101:W102"/>
    <mergeCell ref="X101:Z102"/>
    <mergeCell ref="AB101:AM102"/>
    <mergeCell ref="AN101:AN102"/>
    <mergeCell ref="AI105:AK106"/>
    <mergeCell ref="AL105:AL106"/>
    <mergeCell ref="AM105:AN106"/>
    <mergeCell ref="V165:W166"/>
    <mergeCell ref="X165:Z166"/>
    <mergeCell ref="AB165:AM166"/>
    <mergeCell ref="AN165:AN166"/>
    <mergeCell ref="AI169:AK170"/>
    <mergeCell ref="AL169:AL170"/>
    <mergeCell ref="AM169:AN170"/>
    <mergeCell ref="AN37:AN38"/>
    <mergeCell ref="AO37:AO44"/>
    <mergeCell ref="AC29:AC30"/>
    <mergeCell ref="AI29:AJ30"/>
    <mergeCell ref="AK29:AK30"/>
    <mergeCell ref="AL29:AN30"/>
    <mergeCell ref="AO16:AO33"/>
    <mergeCell ref="AO45:AO67"/>
    <mergeCell ref="C44:C45"/>
    <mergeCell ref="AF44:AG44"/>
    <mergeCell ref="W45:W46"/>
    <mergeCell ref="X45:X46"/>
    <mergeCell ref="Y45:Y46"/>
    <mergeCell ref="AA45:AA46"/>
    <mergeCell ref="AI41:AK42"/>
    <mergeCell ref="AL41:AL42"/>
    <mergeCell ref="AM41:AN42"/>
    <mergeCell ref="V43:X43"/>
    <mergeCell ref="AF43:AG43"/>
    <mergeCell ref="D28:G28"/>
    <mergeCell ref="T29:T30"/>
    <mergeCell ref="U29:U30"/>
    <mergeCell ref="X29:X30"/>
    <mergeCell ref="Y29:Y30"/>
    <mergeCell ref="AA29:AA30"/>
    <mergeCell ref="AB29:AB30"/>
    <mergeCell ref="V37:W38"/>
    <mergeCell ref="X37:Z38"/>
    <mergeCell ref="AB37:AM38"/>
    <mergeCell ref="AL25:AN26"/>
    <mergeCell ref="T27:T28"/>
    <mergeCell ref="U27:U28"/>
    <mergeCell ref="X27:X28"/>
    <mergeCell ref="Y27:Y28"/>
    <mergeCell ref="AA27:AA28"/>
    <mergeCell ref="AB27:AB28"/>
    <mergeCell ref="AC27:AC28"/>
    <mergeCell ref="AI27:AJ28"/>
    <mergeCell ref="AK27:AK28"/>
    <mergeCell ref="AL27:AN28"/>
    <mergeCell ref="T25:T26"/>
    <mergeCell ref="U25:U26"/>
    <mergeCell ref="X25:X26"/>
    <mergeCell ref="Y25:Y26"/>
    <mergeCell ref="AA25:AA26"/>
    <mergeCell ref="AB25:AB26"/>
    <mergeCell ref="AC25:AC26"/>
    <mergeCell ref="AI25:AJ26"/>
    <mergeCell ref="AK25:AK26"/>
    <mergeCell ref="AK21:AK22"/>
    <mergeCell ref="AL21:AN22"/>
    <mergeCell ref="T23:T24"/>
    <mergeCell ref="U23:U24"/>
    <mergeCell ref="X23:X24"/>
    <mergeCell ref="Y23:Y24"/>
    <mergeCell ref="AA23:AA24"/>
    <mergeCell ref="AB23:AB24"/>
    <mergeCell ref="AC23:AC24"/>
    <mergeCell ref="AI23:AJ24"/>
    <mergeCell ref="AK23:AK24"/>
    <mergeCell ref="AL23:AN24"/>
    <mergeCell ref="T21:T22"/>
    <mergeCell ref="U21:U22"/>
    <mergeCell ref="X21:X22"/>
    <mergeCell ref="Y21:Y22"/>
    <mergeCell ref="AA21:AA22"/>
    <mergeCell ref="AB21:AB22"/>
    <mergeCell ref="AC21:AC22"/>
    <mergeCell ref="AI21:AJ22"/>
    <mergeCell ref="AL19:AN20"/>
    <mergeCell ref="AK19:AK20"/>
    <mergeCell ref="B3:N4"/>
    <mergeCell ref="C6:N7"/>
    <mergeCell ref="T6:T7"/>
    <mergeCell ref="U6:AK7"/>
    <mergeCell ref="AL6:AM7"/>
    <mergeCell ref="AN6:AN7"/>
    <mergeCell ref="T19:T20"/>
    <mergeCell ref="U19:U20"/>
    <mergeCell ref="X19:X20"/>
    <mergeCell ref="Y19:Y20"/>
    <mergeCell ref="AA19:AA20"/>
    <mergeCell ref="AB19:AB20"/>
    <mergeCell ref="AC19:AC20"/>
    <mergeCell ref="AI19:AJ20"/>
    <mergeCell ref="T16:Y17"/>
    <mergeCell ref="AA16:AF17"/>
    <mergeCell ref="AO6:AO13"/>
    <mergeCell ref="AV6:AZ7"/>
    <mergeCell ref="AN8:AN9"/>
    <mergeCell ref="AQ9:AS9"/>
    <mergeCell ref="AI10:AL11"/>
    <mergeCell ref="AM10:AM11"/>
    <mergeCell ref="AN10:AN11"/>
    <mergeCell ref="AK16:AK18"/>
    <mergeCell ref="C8:N8"/>
    <mergeCell ref="T8:T9"/>
    <mergeCell ref="U8:AK9"/>
    <mergeCell ref="AL8:AM9"/>
    <mergeCell ref="D9:N9"/>
  </mergeCells>
  <conditionalFormatting sqref="Y285:Y291">
    <cfRule type="cellIs" dxfId="16" priority="2" operator="greaterThan">
      <formula>1</formula>
    </cfRule>
  </conditionalFormatting>
  <conditionalFormatting sqref="BI86:BI88">
    <cfRule type="cellIs" dxfId="15" priority="1" operator="notEqual">
      <formula>1</formula>
    </cfRule>
  </conditionalFormatting>
  <hyperlinks>
    <hyperlink ref="AQ6" r:id="rId1" xr:uid="{ECC30D93-749C-470D-8F15-E845847D3FED}"/>
  </hyperlinks>
  <printOptions horizontalCentered="1"/>
  <pageMargins left="0.19685039370078741" right="0.19685039370078741" top="0.15748031496062992" bottom="0.15748031496062992" header="0.11811023622047245" footer="0.11811023622047245"/>
  <pageSetup paperSize="9" scale="33" orientation="landscape" r:id="rId2"/>
  <rowBreaks count="3" manualBreakCount="3">
    <brk id="67" max="16383" man="1"/>
    <brk id="131" max="16383" man="1"/>
    <brk id="195" min="1" max="40" man="1"/>
  </rowBreaks>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54678-E331-4DED-B702-4E34A1FB5BD4}">
  <dimension ref="A1:AP102"/>
  <sheetViews>
    <sheetView zoomScaleNormal="100" workbookViewId="0">
      <selection activeCell="O34" sqref="O34"/>
    </sheetView>
  </sheetViews>
  <sheetFormatPr baseColWidth="10" defaultRowHeight="15"/>
  <cols>
    <col min="2" max="2" width="3.7109375" customWidth="1"/>
    <col min="3" max="5" width="2.7109375" customWidth="1"/>
    <col min="6" max="7" width="11.7109375" customWidth="1"/>
    <col min="8" max="8" width="3.7109375" customWidth="1"/>
    <col min="9" max="10" width="11.7109375" customWidth="1"/>
    <col min="11" max="11" width="12.7109375" customWidth="1"/>
    <col min="12" max="12" width="41" customWidth="1"/>
    <col min="13" max="13" width="3.85546875" style="1369" customWidth="1"/>
    <col min="14" max="18" width="11.7109375" customWidth="1"/>
    <col min="19" max="19" width="3.85546875" customWidth="1"/>
    <col min="20" max="23" width="11.7109375" customWidth="1"/>
    <col min="24" max="24" width="12.7109375" customWidth="1"/>
    <col min="25" max="25" width="3.85546875" style="1369" customWidth="1"/>
    <col min="26" max="26" width="7.5703125" style="2" customWidth="1"/>
    <col min="27" max="27" width="3.85546875" style="1369" customWidth="1"/>
    <col min="28" max="32" width="11.7109375" style="2" customWidth="1"/>
    <col min="33" max="33" width="6.140625" customWidth="1"/>
    <col min="34" max="34" width="8.7109375" style="2" customWidth="1"/>
    <col min="35" max="35" width="11.42578125" style="73"/>
    <col min="36" max="36" width="43.5703125" style="73" customWidth="1"/>
  </cols>
  <sheetData>
    <row r="1" spans="1:36" ht="15.75" thickTop="1">
      <c r="A1" s="5" t="str">
        <f>ADDRESS(ROW(),COLUMN(),4)</f>
        <v>A1</v>
      </c>
      <c r="B1" s="4308" t="str">
        <f t="shared" ref="B1:X1" si="0">SUBSTITUTE(ADDRESS(1,COLUMN(),4),"1","")</f>
        <v>B</v>
      </c>
      <c r="C1" s="4308" t="str">
        <f t="shared" si="0"/>
        <v>C</v>
      </c>
      <c r="D1" s="4308" t="str">
        <f t="shared" si="0"/>
        <v>D</v>
      </c>
      <c r="E1" s="4308" t="str">
        <f t="shared" si="0"/>
        <v>E</v>
      </c>
      <c r="F1" s="4308" t="str">
        <f t="shared" si="0"/>
        <v>F</v>
      </c>
      <c r="G1" s="4308" t="str">
        <f t="shared" si="0"/>
        <v>G</v>
      </c>
      <c r="H1" s="4308" t="str">
        <f t="shared" si="0"/>
        <v>H</v>
      </c>
      <c r="I1" s="4308" t="str">
        <f t="shared" si="0"/>
        <v>I</v>
      </c>
      <c r="J1" s="4308" t="str">
        <f t="shared" si="0"/>
        <v>J</v>
      </c>
      <c r="K1" s="4308" t="str">
        <f t="shared" si="0"/>
        <v>K</v>
      </c>
      <c r="L1" s="4308" t="str">
        <f t="shared" si="0"/>
        <v>L</v>
      </c>
      <c r="M1" s="4308" t="str">
        <f t="shared" si="0"/>
        <v>M</v>
      </c>
      <c r="N1" s="4308" t="str">
        <f t="shared" si="0"/>
        <v>N</v>
      </c>
      <c r="O1" s="4308" t="str">
        <f t="shared" si="0"/>
        <v>O</v>
      </c>
      <c r="P1" s="4308" t="str">
        <f t="shared" si="0"/>
        <v>P</v>
      </c>
      <c r="Q1" s="4308" t="str">
        <f t="shared" si="0"/>
        <v>Q</v>
      </c>
      <c r="R1" s="4308" t="str">
        <f t="shared" si="0"/>
        <v>R</v>
      </c>
      <c r="S1" s="4308" t="str">
        <f t="shared" si="0"/>
        <v>S</v>
      </c>
      <c r="T1" s="4308"/>
      <c r="U1" s="4308"/>
      <c r="V1" s="4308"/>
      <c r="W1" s="4308"/>
      <c r="X1" s="4308" t="str">
        <f t="shared" si="0"/>
        <v>X</v>
      </c>
      <c r="Y1" s="1370"/>
      <c r="Z1" s="98" t="str">
        <f>SUBSTITUTE(ADDRESS(1,COLUMN(),4),"1","")</f>
        <v>Z</v>
      </c>
      <c r="AA1" s="1370"/>
      <c r="AB1" s="4309" t="str">
        <f>SUBSTITUTE(ADDRESS(1,COLUMN(),4),"1","")</f>
        <v>AB</v>
      </c>
      <c r="AC1" s="4309" t="str">
        <f>SUBSTITUTE(ADDRESS(1,COLUMN(),4),"1","")</f>
        <v>AC</v>
      </c>
      <c r="AD1" s="4309" t="str">
        <f>SUBSTITUTE(ADDRESS(1,COLUMN(),4),"1","")</f>
        <v>AD</v>
      </c>
      <c r="AE1" s="4309" t="str">
        <f>SUBSTITUTE(ADDRESS(1,COLUMN(),4),"1","")</f>
        <v>AE</v>
      </c>
      <c r="AF1" s="4309" t="str">
        <f>SUBSTITUTE(ADDRESS(1,COLUMN(),4),"1","")</f>
        <v>AF</v>
      </c>
      <c r="AH1" s="6">
        <v>1</v>
      </c>
      <c r="AI1" s="924" t="str">
        <f>SUBSTITUTE(ADDRESS(1,COLUMN(),4),"1","")</f>
        <v>AI</v>
      </c>
      <c r="AJ1" s="1069" t="str">
        <f>SUBSTITUTE(ADDRESS(1,COLUMN(),4),"1","")</f>
        <v>AJ</v>
      </c>
    </row>
    <row r="2" spans="1:36" ht="15.75" thickBot="1">
      <c r="A2" s="1159">
        <f t="shared" ref="A2:X2" ca="1" si="1">CELL("largeur",A2)</f>
        <v>11</v>
      </c>
      <c r="B2" s="1159">
        <f t="shared" ca="1" si="1"/>
        <v>3</v>
      </c>
      <c r="C2" s="759">
        <f t="shared" ca="1" si="1"/>
        <v>2</v>
      </c>
      <c r="D2" s="759">
        <f t="shared" ca="1" si="1"/>
        <v>2</v>
      </c>
      <c r="E2" s="759">
        <f t="shared" ca="1" si="1"/>
        <v>2</v>
      </c>
      <c r="F2" s="759">
        <f t="shared" ca="1" si="1"/>
        <v>11</v>
      </c>
      <c r="G2" s="759">
        <f t="shared" ca="1" si="1"/>
        <v>11</v>
      </c>
      <c r="H2" s="759">
        <f t="shared" ca="1" si="1"/>
        <v>3</v>
      </c>
      <c r="I2" s="759">
        <f t="shared" ca="1" si="1"/>
        <v>11</v>
      </c>
      <c r="J2" s="759">
        <f t="shared" ca="1" si="1"/>
        <v>11</v>
      </c>
      <c r="K2" s="759">
        <f t="shared" ca="1" si="1"/>
        <v>12</v>
      </c>
      <c r="L2" s="759">
        <f t="shared" ca="1" si="1"/>
        <v>40</v>
      </c>
      <c r="M2" s="759">
        <f t="shared" ca="1" si="1"/>
        <v>3</v>
      </c>
      <c r="N2" s="759">
        <f t="shared" ca="1" si="1"/>
        <v>11</v>
      </c>
      <c r="O2" s="759">
        <f t="shared" ca="1" si="1"/>
        <v>11</v>
      </c>
      <c r="P2" s="759">
        <f t="shared" ca="1" si="1"/>
        <v>11</v>
      </c>
      <c r="Q2" s="759">
        <f t="shared" ca="1" si="1"/>
        <v>11</v>
      </c>
      <c r="R2" s="759">
        <f t="shared" ca="1" si="1"/>
        <v>11</v>
      </c>
      <c r="S2" s="759">
        <f t="shared" ca="1" si="1"/>
        <v>3</v>
      </c>
      <c r="T2" s="759"/>
      <c r="U2" s="759"/>
      <c r="V2" s="759"/>
      <c r="W2" s="759"/>
      <c r="X2" s="759">
        <f t="shared" ca="1" si="1"/>
        <v>12</v>
      </c>
      <c r="Y2" s="1370"/>
      <c r="Z2" s="9">
        <f ca="1">CELL("largeur",Z2)</f>
        <v>7</v>
      </c>
      <c r="AA2" s="1370"/>
      <c r="AB2" s="9">
        <f ca="1">CELL("largeur",AB2)</f>
        <v>11</v>
      </c>
      <c r="AC2" s="9">
        <f ca="1">CELL("largeur",AC2)</f>
        <v>11</v>
      </c>
      <c r="AD2" s="9">
        <f ca="1">CELL("largeur",AD2)</f>
        <v>11</v>
      </c>
      <c r="AE2" s="9">
        <f ca="1">CELL("largeur",AE2)</f>
        <v>11</v>
      </c>
      <c r="AF2" s="9">
        <f ca="1">CELL("largeur",AF2)</f>
        <v>11</v>
      </c>
      <c r="AH2" s="6">
        <v>1</v>
      </c>
      <c r="AI2" s="93"/>
      <c r="AJ2" s="93" t="s">
        <v>239</v>
      </c>
    </row>
    <row r="3" spans="1:36" ht="21">
      <c r="B3" s="5054" t="s">
        <v>122</v>
      </c>
      <c r="C3" s="4310"/>
      <c r="D3" s="4048"/>
      <c r="E3" s="4048"/>
      <c r="F3" s="4311"/>
      <c r="G3" s="4311"/>
      <c r="H3" s="4311"/>
      <c r="I3" s="4413" t="s">
        <v>6546</v>
      </c>
      <c r="J3" s="4311"/>
      <c r="K3" s="4311"/>
      <c r="L3" s="4307"/>
      <c r="M3" s="1370"/>
      <c r="N3" s="4311"/>
      <c r="O3" s="4311"/>
      <c r="P3" s="4311"/>
      <c r="Q3" s="4311"/>
      <c r="R3" s="4311"/>
      <c r="S3" s="4311"/>
      <c r="T3" s="4311"/>
      <c r="U3" s="4311"/>
      <c r="V3" s="4311"/>
      <c r="W3" s="4311"/>
      <c r="X3" s="4054" t="str">
        <f>AH102</f>
        <v>AH102</v>
      </c>
      <c r="Y3" s="1370"/>
      <c r="Z3" s="22"/>
      <c r="AA3" s="22"/>
      <c r="AB3" s="4312"/>
      <c r="AC3" s="4312"/>
      <c r="AD3" s="4312"/>
      <c r="AE3" s="4312"/>
      <c r="AF3" s="4312"/>
      <c r="AH3" s="6">
        <v>1</v>
      </c>
      <c r="AI3" s="91">
        <f ca="1">COUNTA(A1:AG101) + COUNTBLANK(A1:AG101)</f>
        <v>3378</v>
      </c>
      <c r="AJ3" s="90" t="str">
        <f>"cellules entre"&amp;" " &amp;A1&amp;" et  "&amp;AH102</f>
        <v>cellules entre A1 et  AH102</v>
      </c>
    </row>
    <row r="4" spans="1:36" ht="21">
      <c r="B4" s="5055"/>
      <c r="C4" s="4313"/>
      <c r="D4" s="4314"/>
      <c r="E4" s="4314"/>
      <c r="F4" s="4315"/>
      <c r="G4" s="4315"/>
      <c r="H4" s="4315"/>
      <c r="I4" s="707" t="s">
        <v>6570</v>
      </c>
      <c r="J4" s="4315"/>
      <c r="K4" s="4315"/>
      <c r="L4" s="4315"/>
      <c r="M4" s="1370"/>
      <c r="N4" s="4315"/>
      <c r="O4" s="4315"/>
      <c r="P4" s="4315"/>
      <c r="Q4" s="4315"/>
      <c r="R4" s="4315"/>
      <c r="S4" s="4315"/>
      <c r="T4" s="4315"/>
      <c r="U4" s="4315"/>
      <c r="V4" s="4315"/>
      <c r="W4" s="4315"/>
      <c r="X4" s="4316"/>
      <c r="Y4" s="1370"/>
      <c r="Z4" s="22"/>
      <c r="AA4" s="22"/>
      <c r="AB4" s="4312"/>
      <c r="AC4" s="4312"/>
      <c r="AD4" s="4312"/>
      <c r="AE4" s="4312"/>
      <c r="AF4" s="4312"/>
      <c r="AH4" s="6">
        <v>1</v>
      </c>
      <c r="AI4" s="91">
        <f ca="1">COUNTA(A1:AG101)</f>
        <v>1523</v>
      </c>
      <c r="AJ4" s="90" t="s">
        <v>236</v>
      </c>
    </row>
    <row r="5" spans="1:36" ht="19.5" customHeight="1" thickBot="1">
      <c r="B5" s="5056"/>
      <c r="C5" s="4317"/>
      <c r="D5" s="4050"/>
      <c r="E5" s="4050"/>
      <c r="F5" s="4318"/>
      <c r="G5" s="4318"/>
      <c r="H5" s="4318"/>
      <c r="I5" s="4318"/>
      <c r="J5" s="4318"/>
      <c r="K5" s="4318"/>
      <c r="L5" s="4318"/>
      <c r="M5" s="4318"/>
      <c r="N5" s="4318"/>
      <c r="O5" s="4318"/>
      <c r="P5" s="4318"/>
      <c r="Q5" s="4318"/>
      <c r="R5" s="4318"/>
      <c r="S5" s="4318"/>
      <c r="T5" s="4318"/>
      <c r="U5" s="4318"/>
      <c r="V5" s="4318"/>
      <c r="W5" s="4318"/>
      <c r="X5" s="4052"/>
      <c r="Y5" s="1370"/>
      <c r="Z5" s="1350"/>
      <c r="AA5" s="1370"/>
      <c r="AB5" s="17"/>
      <c r="AC5" s="17"/>
      <c r="AD5" s="17"/>
      <c r="AE5" s="17"/>
      <c r="AF5" s="17"/>
      <c r="AH5" s="6">
        <v>1</v>
      </c>
      <c r="AI5" s="91">
        <f ca="1">COUNTBLANK(A1:AG101)</f>
        <v>1855</v>
      </c>
      <c r="AJ5" s="90" t="s">
        <v>234</v>
      </c>
    </row>
    <row r="6" spans="1:36" ht="18.75">
      <c r="B6" s="22"/>
      <c r="C6" s="22"/>
      <c r="D6" s="22"/>
      <c r="E6" s="602" t="s">
        <v>23</v>
      </c>
      <c r="F6" s="89" t="str">
        <f ca="1">CELL("nomfichier")</f>
        <v>C:\Users\Joel\Desktop\ccr17.envoyé\[ff.fiche.cadre.19.03.2025.xlsx]Modèles.au.poids.21.03.2025</v>
      </c>
      <c r="G6" s="22"/>
      <c r="H6" s="22"/>
      <c r="I6" s="22"/>
      <c r="J6" s="22"/>
      <c r="K6" s="22"/>
      <c r="L6" s="22"/>
      <c r="M6" s="1370"/>
      <c r="N6" s="22"/>
      <c r="O6" s="22"/>
      <c r="P6" s="22"/>
      <c r="Q6" s="22"/>
      <c r="R6" s="22"/>
      <c r="S6" s="22"/>
      <c r="T6" s="4120" t="s">
        <v>2554</v>
      </c>
      <c r="U6" s="4319"/>
      <c r="V6" s="4319"/>
      <c r="W6" s="4319"/>
      <c r="X6" s="22" t="s">
        <v>1</v>
      </c>
      <c r="Y6" s="1370"/>
      <c r="Z6" s="1350"/>
      <c r="AA6" s="1370"/>
      <c r="AB6" s="17"/>
      <c r="AC6" s="17"/>
      <c r="AD6" s="17"/>
      <c r="AE6" s="17"/>
      <c r="AF6" s="17"/>
      <c r="AH6" s="6">
        <v>1</v>
      </c>
      <c r="AI6" s="91" cm="1">
        <f t="array" ref="AI6">SUM(AH1:AH100+2)</f>
        <v>300</v>
      </c>
      <c r="AJ6" s="90" t="s">
        <v>232</v>
      </c>
    </row>
    <row r="7" spans="1:36" ht="15.75" customHeight="1">
      <c r="A7" s="4155"/>
      <c r="B7" s="4155"/>
      <c r="C7" s="4155"/>
      <c r="D7" s="4155"/>
      <c r="E7" s="4155"/>
      <c r="F7" s="4155"/>
      <c r="G7" s="4155"/>
      <c r="H7" s="4155"/>
      <c r="I7" s="4155"/>
      <c r="J7" s="4155"/>
      <c r="K7" s="4155"/>
      <c r="L7" s="4320"/>
      <c r="M7" s="1370"/>
      <c r="N7" s="4320"/>
      <c r="O7" s="485"/>
      <c r="P7" s="485"/>
      <c r="Q7" s="485"/>
      <c r="R7" s="4320"/>
      <c r="T7" s="4321" t="s">
        <v>6481</v>
      </c>
      <c r="X7" s="485"/>
      <c r="Y7" s="1370"/>
      <c r="Z7" s="4322" t="s">
        <v>6547</v>
      </c>
      <c r="AA7" s="1370"/>
      <c r="AB7" s="17"/>
      <c r="AC7" s="17"/>
      <c r="AD7" s="17"/>
      <c r="AE7" s="17"/>
      <c r="AF7" s="17"/>
      <c r="AH7" s="6">
        <v>1</v>
      </c>
      <c r="AI7" s="91">
        <f>SUM(A102:AG102)+1</f>
        <v>34</v>
      </c>
      <c r="AJ7" s="90" t="s">
        <v>229</v>
      </c>
    </row>
    <row r="8" spans="1:36" ht="21" customHeight="1">
      <c r="B8" s="19"/>
      <c r="C8" s="1273" t="s">
        <v>6485</v>
      </c>
      <c r="D8" s="1273"/>
      <c r="E8" s="1273"/>
      <c r="F8" s="1273"/>
      <c r="G8" s="1273"/>
      <c r="H8" s="1174"/>
      <c r="I8" s="19"/>
      <c r="J8" s="19"/>
      <c r="K8" s="19"/>
      <c r="L8" s="4320"/>
      <c r="M8" s="1370"/>
      <c r="N8" s="4320"/>
      <c r="R8" s="4320"/>
      <c r="S8" s="19"/>
      <c r="T8" s="4321" t="s">
        <v>6484</v>
      </c>
      <c r="U8" s="1273" t="s">
        <v>6485</v>
      </c>
      <c r="V8" s="1273"/>
      <c r="W8" s="1273"/>
      <c r="X8" s="4323"/>
      <c r="Y8" s="1370"/>
      <c r="Z8" s="722" t="s">
        <v>6548</v>
      </c>
      <c r="AA8" s="1370"/>
      <c r="AB8" s="1350"/>
      <c r="AC8" s="1350"/>
      <c r="AD8" s="1350"/>
      <c r="AE8" s="1350"/>
      <c r="AF8" s="1350"/>
      <c r="AH8" s="6">
        <v>1</v>
      </c>
    </row>
    <row r="9" spans="1:36" ht="19.5" thickBot="1">
      <c r="B9" s="4324" t="s">
        <v>7</v>
      </c>
      <c r="C9" s="4325" t="s">
        <v>6486</v>
      </c>
      <c r="D9" s="1065"/>
      <c r="E9" s="1065"/>
      <c r="F9" s="1065"/>
      <c r="G9" s="1063"/>
      <c r="H9" s="4326" t="s">
        <v>898</v>
      </c>
      <c r="I9" s="1129" t="str">
        <f ca="1">IF(COUNTIF(C30:L30, "&lt;0.5")&gt;0, COUNTIF(C30:L30, "&lt;0.5") &amp; " ◄ colonnes masquées", "◄ De B à L, pas de colonnes masquées")</f>
        <v>◄ De B à L, pas de colonnes masquées</v>
      </c>
      <c r="J9" s="19"/>
      <c r="K9" s="19"/>
      <c r="L9" s="4320"/>
      <c r="M9" s="1370"/>
      <c r="N9" s="22"/>
      <c r="O9" s="22"/>
      <c r="P9" s="22"/>
      <c r="Q9" s="4327"/>
      <c r="R9" s="4327"/>
      <c r="S9" s="4328"/>
      <c r="T9" s="4327" t="str">
        <f ca="1">R15&amp;"►"</f>
        <v>Aucune colonne masquée►</v>
      </c>
      <c r="U9" s="1273" t="s">
        <v>6549</v>
      </c>
      <c r="V9" s="1273" t="s">
        <v>6550</v>
      </c>
      <c r="W9" s="1273"/>
      <c r="X9" s="4323" t="s">
        <v>6549</v>
      </c>
      <c r="Y9" s="4326" t="s">
        <v>898</v>
      </c>
      <c r="Z9" s="786" t="s">
        <v>221</v>
      </c>
      <c r="AA9" s="1370"/>
      <c r="AB9" s="723" t="s">
        <v>2399</v>
      </c>
      <c r="AC9" s="1350"/>
      <c r="AD9" s="1350"/>
      <c r="AE9" s="1350"/>
      <c r="AF9" s="1350"/>
      <c r="AH9" s="6">
        <v>1</v>
      </c>
    </row>
    <row r="10" spans="1:36" ht="22.5" customHeight="1">
      <c r="A10" s="4329">
        <f>ROW()</f>
        <v>10</v>
      </c>
      <c r="B10" s="49" t="s">
        <v>6</v>
      </c>
      <c r="C10" s="4056" t="str">
        <f>C16</f>
        <v>Dessert assiette.C.Coulis de mangue.Recette mère ►.M.Mille-feuille meringue et chiboust pamplemousse aux fraises des bois</v>
      </c>
      <c r="D10" s="4057">
        <f>D16</f>
        <v>18</v>
      </c>
      <c r="E10" s="4057" t="str">
        <f>E16</f>
        <v>assiettes</v>
      </c>
      <c r="F10" s="4058" t="s">
        <v>1</v>
      </c>
      <c r="G10" s="1118" t="s">
        <v>2500</v>
      </c>
      <c r="H10" s="4701" t="s">
        <v>2340</v>
      </c>
      <c r="I10" s="4701"/>
      <c r="J10" s="4802" t="s">
        <v>2356</v>
      </c>
      <c r="K10" s="4802"/>
      <c r="L10" s="4803"/>
      <c r="M10" s="1370"/>
      <c r="N10" s="5044" t="str">
        <f>H10</f>
        <v>Dessert assiette</v>
      </c>
      <c r="O10" s="5045"/>
      <c r="P10" s="5045"/>
      <c r="Q10" s="5048" t="str">
        <f>UPPER(LEFT(J10,1))</f>
        <v>C</v>
      </c>
      <c r="R10" s="5050" t="s">
        <v>6551</v>
      </c>
      <c r="T10" s="4330" t="s">
        <v>2559</v>
      </c>
      <c r="U10" s="4201">
        <v>0</v>
      </c>
      <c r="V10" s="4331" t="s">
        <v>2560</v>
      </c>
      <c r="W10" s="4332"/>
      <c r="X10" s="4333"/>
      <c r="Y10" s="1370"/>
      <c r="Z10" s="49" t="str">
        <f t="shared" ref="Z10:Z73" si="2">B10</f>
        <v>A</v>
      </c>
      <c r="AA10" s="1370"/>
      <c r="AB10" s="725" t="s">
        <v>6552</v>
      </c>
      <c r="AC10" s="727"/>
      <c r="AD10" s="727"/>
      <c r="AE10" s="728"/>
      <c r="AF10" s="728"/>
      <c r="AH10" s="6">
        <v>1</v>
      </c>
    </row>
    <row r="11" spans="1:36" ht="22.5" customHeight="1">
      <c r="B11" s="24" t="s">
        <v>6</v>
      </c>
      <c r="C11" s="4059" t="str">
        <f>C16</f>
        <v>Dessert assiette.C.Coulis de mangue.Recette mère ►.M.Mille-feuille meringue et chiboust pamplemousse aux fraises des bois</v>
      </c>
      <c r="D11" s="4060"/>
      <c r="E11" s="4060"/>
      <c r="F11" s="4061" t="s">
        <v>2620</v>
      </c>
      <c r="G11" s="1121" t="s">
        <v>2501</v>
      </c>
      <c r="H11" s="4702"/>
      <c r="I11" s="4702"/>
      <c r="J11" s="4804"/>
      <c r="K11" s="4804"/>
      <c r="L11" s="4805"/>
      <c r="M11" s="1370"/>
      <c r="N11" s="5046"/>
      <c r="O11" s="5047"/>
      <c r="P11" s="5047"/>
      <c r="Q11" s="5049"/>
      <c r="R11" s="5051"/>
      <c r="T11" s="4330" t="s">
        <v>2561</v>
      </c>
      <c r="U11" s="1287">
        <v>0</v>
      </c>
      <c r="V11" s="4334" t="s">
        <v>2562</v>
      </c>
      <c r="W11" s="4335"/>
      <c r="X11" s="4336"/>
      <c r="Y11" s="1370"/>
      <c r="Z11" s="24" t="str">
        <f t="shared" si="2"/>
        <v>A</v>
      </c>
      <c r="AA11" s="1370"/>
      <c r="AB11" s="729" t="s">
        <v>5</v>
      </c>
      <c r="AC11" s="4337"/>
      <c r="AD11" s="4337"/>
      <c r="AE11" s="4337"/>
      <c r="AF11" s="4337"/>
      <c r="AH11" s="6">
        <v>1</v>
      </c>
    </row>
    <row r="12" spans="1:36" ht="22.5" customHeight="1">
      <c r="B12" s="24" t="s">
        <v>6</v>
      </c>
      <c r="C12" s="4062" t="str">
        <f>C16</f>
        <v>Dessert assiette.C.Coulis de mangue.Recette mère ►.M.Mille-feuille meringue et chiboust pamplemousse aux fraises des bois</v>
      </c>
      <c r="D12" s="4063"/>
      <c r="E12" s="4064"/>
      <c r="F12" s="1123"/>
      <c r="G12" s="1124" t="s">
        <v>6458</v>
      </c>
      <c r="H12" s="4065"/>
      <c r="I12" s="1080" t="s">
        <v>121</v>
      </c>
      <c r="J12" s="4066" t="s">
        <v>2333</v>
      </c>
      <c r="K12" s="22"/>
      <c r="L12" s="4067"/>
      <c r="M12" s="1370"/>
      <c r="N12" s="4338" t="s">
        <v>110</v>
      </c>
      <c r="O12" s="592"/>
      <c r="P12" s="4339"/>
      <c r="Q12" s="4339"/>
      <c r="R12" s="4340"/>
      <c r="T12" s="4330" t="s">
        <v>2563</v>
      </c>
      <c r="U12" s="1287">
        <v>0</v>
      </c>
      <c r="V12" s="4335" t="s">
        <v>2564</v>
      </c>
      <c r="W12" s="4335"/>
      <c r="X12" s="1073"/>
      <c r="Y12" s="1370"/>
      <c r="Z12" s="24" t="str">
        <f t="shared" si="2"/>
        <v>A</v>
      </c>
      <c r="AA12" s="1370"/>
      <c r="AB12" s="4337"/>
      <c r="AC12" s="727"/>
      <c r="AD12" s="727"/>
      <c r="AE12" s="728"/>
      <c r="AF12" s="728"/>
      <c r="AH12" s="6">
        <v>1</v>
      </c>
    </row>
    <row r="13" spans="1:36" ht="15.75" customHeight="1">
      <c r="B13" s="24" t="s">
        <v>6</v>
      </c>
      <c r="C13" s="4068" t="str">
        <f>C16</f>
        <v>Dessert assiette.C.Coulis de mangue.Recette mère ►.M.Mille-feuille meringue et chiboust pamplemousse aux fraises des bois</v>
      </c>
      <c r="D13" s="4068"/>
      <c r="E13" s="4068"/>
      <c r="F13" s="46" t="s">
        <v>110</v>
      </c>
      <c r="G13" s="592"/>
      <c r="H13" s="592"/>
      <c r="I13" s="4069" t="s">
        <v>116</v>
      </c>
      <c r="J13" s="4808" t="str">
        <f>F16</f>
        <v>Dessert assiette.C.Coulis de mangue.Recette mère ►.M.Mille-feuille meringue et chiboust pamplemousse aux fraises des bois</v>
      </c>
      <c r="K13" s="4808"/>
      <c r="L13" s="4809"/>
      <c r="M13" s="1370"/>
      <c r="N13" s="5085">
        <f>W27</f>
        <v>0.315</v>
      </c>
      <c r="O13" s="4341"/>
      <c r="P13" s="4341"/>
      <c r="Q13" s="4341"/>
      <c r="R13" s="4342"/>
      <c r="T13" s="952" t="s">
        <v>134</v>
      </c>
      <c r="U13" s="1290">
        <f>V13 / 1000</f>
        <v>1E-3</v>
      </c>
      <c r="V13" s="4343">
        <v>1</v>
      </c>
      <c r="W13" s="4344"/>
      <c r="X13" s="1073"/>
      <c r="Y13" s="1370"/>
      <c r="Z13" s="24" t="str">
        <f t="shared" si="2"/>
        <v>A</v>
      </c>
      <c r="AA13" s="1370"/>
      <c r="AB13" s="729" t="s">
        <v>3</v>
      </c>
      <c r="AC13" s="4337"/>
      <c r="AD13" s="4337"/>
      <c r="AE13" s="4337"/>
      <c r="AF13" s="4337"/>
      <c r="AH13" s="6">
        <v>1</v>
      </c>
    </row>
    <row r="14" spans="1:36" ht="15.75" customHeight="1">
      <c r="B14" s="24" t="s">
        <v>6</v>
      </c>
      <c r="C14" s="4068" t="str">
        <f>C16</f>
        <v>Dessert assiette.C.Coulis de mangue.Recette mère ►.M.Mille-feuille meringue et chiboust pamplemousse aux fraises des bois</v>
      </c>
      <c r="D14" s="4068"/>
      <c r="E14" s="4068"/>
      <c r="F14" s="607">
        <v>18</v>
      </c>
      <c r="G14" s="47" t="s">
        <v>2339</v>
      </c>
      <c r="H14" s="46"/>
      <c r="I14" s="46"/>
      <c r="J14" s="4808"/>
      <c r="K14" s="4808"/>
      <c r="L14" s="4809"/>
      <c r="M14" s="1370"/>
      <c r="N14" s="4345">
        <f>IF(OR(N13=0, ISBLANK(Q19)), 0, Q19/N13)</f>
        <v>3.1746031746031744</v>
      </c>
      <c r="O14" s="4346" t="str">
        <f t="shared" ref="O14:Q14" si="3">SUBSTITUTE(ADDRESS(1,COLUMN(),4),"1","")</f>
        <v>O</v>
      </c>
      <c r="P14" s="4347" t="s">
        <v>6553</v>
      </c>
      <c r="Q14" s="4348" t="str">
        <f t="shared" si="3"/>
        <v>Q</v>
      </c>
      <c r="R14" s="4349"/>
      <c r="T14" s="1016" t="s">
        <v>133</v>
      </c>
      <c r="U14" s="1290">
        <f>V14 / 1000</f>
        <v>1</v>
      </c>
      <c r="V14" s="4343">
        <v>1000</v>
      </c>
      <c r="W14" s="4344"/>
      <c r="X14" s="1073"/>
      <c r="Y14" s="1370"/>
      <c r="Z14" s="24" t="str">
        <f t="shared" si="2"/>
        <v>A</v>
      </c>
      <c r="AA14" s="1370"/>
      <c r="AB14" s="4337"/>
      <c r="AC14" s="727"/>
      <c r="AD14" s="727"/>
      <c r="AE14" s="728"/>
      <c r="AF14" s="728"/>
      <c r="AH14" s="6">
        <v>1</v>
      </c>
    </row>
    <row r="15" spans="1:36" ht="18.75">
      <c r="B15" s="24" t="s">
        <v>7</v>
      </c>
      <c r="C15" s="4068" t="str">
        <f>C16</f>
        <v>Dessert assiette.C.Coulis de mangue.Recette mère ►.M.Mille-feuille meringue et chiboust pamplemousse aux fraises des bois</v>
      </c>
      <c r="D15" s="4068"/>
      <c r="E15" s="4068"/>
      <c r="F15" s="4071"/>
      <c r="G15" s="1129"/>
      <c r="H15" s="1129"/>
      <c r="I15" s="1129"/>
      <c r="J15" s="1129"/>
      <c r="K15" s="1129"/>
      <c r="L15" s="4094"/>
      <c r="M15" s="1370"/>
      <c r="N15" s="4350"/>
      <c r="O15" s="1279"/>
      <c r="P15" s="1279"/>
      <c r="Q15" s="1279"/>
      <c r="R15" s="1277" t="str">
        <f ca="1">IF(COUNTIF(C30:X30,"&lt;0.5")=0,"Aucune colonne masquée",COUNTIF(C30:X30,"&lt;0.5")&amp;" colonnes masquées : "&amp;(N16&amp;O16))</f>
        <v>Aucune colonne masquée</v>
      </c>
      <c r="T15" s="1009" t="s">
        <v>2565</v>
      </c>
      <c r="U15" s="1290">
        <f>V15 / 1000</f>
        <v>0.25</v>
      </c>
      <c r="V15" s="4343">
        <v>250</v>
      </c>
      <c r="W15" s="4344"/>
      <c r="X15" s="1073"/>
      <c r="Y15" s="1370"/>
      <c r="Z15" s="24" t="str">
        <f t="shared" si="2"/>
        <v>►</v>
      </c>
      <c r="AA15" s="1370"/>
      <c r="AB15" s="729" t="s">
        <v>2</v>
      </c>
      <c r="AC15" s="4337"/>
      <c r="AD15" s="4337"/>
      <c r="AE15" s="4337"/>
      <c r="AF15" s="4337"/>
      <c r="AH15" s="6">
        <v>1</v>
      </c>
    </row>
    <row r="16" spans="1:36" ht="16.5" thickBot="1">
      <c r="B16" s="4072" t="s">
        <v>7</v>
      </c>
      <c r="C16" s="4073" t="str">
        <f>F16</f>
        <v>Dessert assiette.C.Coulis de mangue.Recette mère ►.M.Mille-feuille meringue et chiboust pamplemousse aux fraises des bois</v>
      </c>
      <c r="D16" s="4073">
        <f>F14</f>
        <v>18</v>
      </c>
      <c r="E16" s="4073" t="str">
        <f>G14</f>
        <v>assiettes</v>
      </c>
      <c r="F16" s="4074" t="str">
        <f>UPPER(LEFT(H10,1))&amp;LOWER(MID(H10,2,999))&amp;"."&amp;UPPER(LEFT(J10,1))&amp;"."&amp;UPPER(LEFT(J10,1))&amp;LOWER(MID(J10,2,999))&amp;"."&amp;IF(ISTEXT(L16),K16&amp;"."&amp;UPPER(LEFT(L16,1))&amp;"."&amp;UPPER(LEFT(L16,1))&amp;LOWER(MID(L16,2,999)),G16)</f>
        <v>Dessert assiette.C.Coulis de mangue.Recette mère ►.M.Mille-feuille meringue et chiboust pamplemousse aux fraises des bois</v>
      </c>
      <c r="G16" s="4075" t="s">
        <v>2384</v>
      </c>
      <c r="H16" s="4810" t="s">
        <v>104</v>
      </c>
      <c r="I16" s="4810"/>
      <c r="J16" s="4810"/>
      <c r="K16" s="4076" t="s">
        <v>2381</v>
      </c>
      <c r="L16" s="1135" t="s">
        <v>2332</v>
      </c>
      <c r="M16" s="1370" t="s">
        <v>1</v>
      </c>
      <c r="N16" s="4351" t="str">
        <f ca="1">IF(C30&lt;0.5,C29&amp;".","")&amp;IF(D30&lt;0.5,D29&amp;".","")&amp;IF(E30&lt;0.5,E29&amp;".","")&amp;IF(F30&lt;0.5,F29&amp;".","")&amp;IF(G30&lt;0.5,G29&amp;".","")&amp;IF(H30&lt;0.5,H29&amp;".","")&amp;IF(I30&lt;0.5,I29&amp;".","")&amp;IF(J30&lt;0.5,J29&amp;".","")&amp;IF(K30&lt;0.5,K29&amp;".","")&amp;IF(L30&lt;0.5,L29&amp;".","")&amp;IF(M30&lt;0.5,M29&amp;".","")</f>
        <v/>
      </c>
      <c r="O16" s="4352" t="str">
        <f ca="1">IF(N30&lt;0.5,N29&amp;".","")&amp;IF(O30&lt;0.5,O29&amp;".","")&amp;IF(P30&lt;0.5,P29&amp;".","")&amp;IF(Q30&lt;0.5,Q29&amp;".","")&amp;IF(R30&lt;0.5,R29&amp;".","")&amp;IF(S30&lt;0.5,S29&amp;".","")&amp;IF(T30&lt;0.5,T29&amp;".","")&amp;IF(U30&lt;0.5,U29&amp;".","")&amp;IF(V30&lt;0.5,V29&amp;".","")&amp;IF(W30&lt;0.5,W29&amp;".","")&amp;IF(X30&lt;0.5,X29&amp;".","")</f>
        <v/>
      </c>
      <c r="P16" s="1280"/>
      <c r="Q16" s="1280"/>
      <c r="R16" s="1277" t="str">
        <f>ROWS(B10:B31)-SUBTOTAL(103,B10:B31)&amp;" "&amp;"Lignes masquées"</f>
        <v>0 Lignes masquées</v>
      </c>
      <c r="T16" s="1009" t="s">
        <v>2566</v>
      </c>
      <c r="U16" s="1290">
        <f>V16 / 1000</f>
        <v>0.5</v>
      </c>
      <c r="V16" s="4343">
        <v>500</v>
      </c>
      <c r="W16" s="4344"/>
      <c r="X16" s="4353"/>
      <c r="Y16" s="1370"/>
      <c r="Z16" s="4072" t="str">
        <f t="shared" si="2"/>
        <v>►</v>
      </c>
      <c r="AA16" s="1370"/>
      <c r="AB16" s="4337"/>
      <c r="AC16" s="4337"/>
      <c r="AD16" s="4337"/>
      <c r="AE16" s="4337"/>
      <c r="AF16" s="4337"/>
      <c r="AH16" s="6">
        <v>1</v>
      </c>
    </row>
    <row r="17" spans="1:34" ht="20.25" customHeight="1" thickTop="1" thickBot="1">
      <c r="B17" s="24" t="s">
        <v>7</v>
      </c>
      <c r="C17" s="554" t="str">
        <f>C16</f>
        <v>Dessert assiette.C.Coulis de mangue.Recette mère ►.M.Mille-feuille meringue et chiboust pamplemousse aux fraises des bois</v>
      </c>
      <c r="D17" s="554"/>
      <c r="E17" s="554"/>
      <c r="F17" s="1136" t="s">
        <v>19</v>
      </c>
      <c r="G17" s="1137" t="s">
        <v>18</v>
      </c>
      <c r="H17" s="1137" t="s">
        <v>17</v>
      </c>
      <c r="I17" s="1137" t="s">
        <v>16</v>
      </c>
      <c r="J17" s="1137" t="s">
        <v>15</v>
      </c>
      <c r="K17" s="1138" t="s">
        <v>14</v>
      </c>
      <c r="L17" s="1139" t="s">
        <v>13</v>
      </c>
      <c r="M17" s="4354" t="s">
        <v>6554</v>
      </c>
      <c r="N17" s="4355" t="s">
        <v>6555</v>
      </c>
      <c r="O17" s="1315" t="s">
        <v>12</v>
      </c>
      <c r="P17" s="1315" t="s">
        <v>11</v>
      </c>
      <c r="Q17" s="1315" t="s">
        <v>6556</v>
      </c>
      <c r="R17" s="4356" t="s">
        <v>6557</v>
      </c>
      <c r="S17" s="4354" t="s">
        <v>6558</v>
      </c>
      <c r="T17" s="1009" t="s">
        <v>2567</v>
      </c>
      <c r="U17" s="1290">
        <f t="shared" ref="U17" si="4">V17 / 1000</f>
        <v>0.33332999999999996</v>
      </c>
      <c r="V17" s="1291">
        <v>333.33</v>
      </c>
      <c r="W17" s="4356" t="s">
        <v>6559</v>
      </c>
      <c r="X17" s="4356" t="s">
        <v>6560</v>
      </c>
      <c r="Y17" s="1370"/>
      <c r="Z17" s="24" t="str">
        <f t="shared" si="2"/>
        <v>►</v>
      </c>
      <c r="AA17" s="1370"/>
      <c r="AB17" s="755" t="s">
        <v>450</v>
      </c>
      <c r="AC17" s="730"/>
      <c r="AD17" s="730"/>
      <c r="AE17" s="730"/>
      <c r="AF17" s="730"/>
      <c r="AH17" s="6">
        <v>1</v>
      </c>
    </row>
    <row r="18" spans="1:34" ht="15.75" customHeight="1" thickTop="1">
      <c r="B18" s="24" t="s">
        <v>6</v>
      </c>
      <c r="C18" s="554" t="str">
        <f>C16</f>
        <v>Dessert assiette.C.Coulis de mangue.Recette mère ►.M.Mille-feuille meringue et chiboust pamplemousse aux fraises des bois</v>
      </c>
      <c r="D18" s="554"/>
      <c r="E18" s="554"/>
      <c r="F18" s="1140" t="s">
        <v>217</v>
      </c>
      <c r="G18" s="760" t="s">
        <v>216</v>
      </c>
      <c r="H18" s="1081"/>
      <c r="I18" s="4587" t="s">
        <v>215</v>
      </c>
      <c r="J18" s="4811" t="s">
        <v>194</v>
      </c>
      <c r="K18" s="4812" t="s">
        <v>158</v>
      </c>
      <c r="L18" s="1082" t="s">
        <v>214</v>
      </c>
      <c r="M18" s="1370"/>
      <c r="N18" s="5042" t="s">
        <v>6561</v>
      </c>
      <c r="O18" s="4357" t="s">
        <v>84</v>
      </c>
      <c r="P18" s="5034" t="s">
        <v>6562</v>
      </c>
      <c r="Q18" s="4358" t="s">
        <v>84</v>
      </c>
      <c r="R18" s="5036" t="s">
        <v>40</v>
      </c>
      <c r="T18" s="889" t="s">
        <v>135</v>
      </c>
      <c r="U18" s="1292">
        <f>V18 / 1000</f>
        <v>1E-3</v>
      </c>
      <c r="V18" s="4359">
        <v>1</v>
      </c>
      <c r="W18" s="5038" t="s">
        <v>213</v>
      </c>
      <c r="X18" s="5040" t="s">
        <v>6563</v>
      </c>
      <c r="Y18" s="1370"/>
      <c r="Z18" s="24" t="str">
        <f t="shared" si="2"/>
        <v>A</v>
      </c>
      <c r="AA18" s="1370"/>
      <c r="AB18" s="755" t="s">
        <v>452</v>
      </c>
      <c r="AC18" s="727"/>
      <c r="AD18" s="730"/>
      <c r="AE18" s="730"/>
      <c r="AF18" s="730"/>
      <c r="AH18" s="6">
        <v>1</v>
      </c>
    </row>
    <row r="19" spans="1:34" ht="16.5" customHeight="1">
      <c r="B19" s="24" t="s">
        <v>6</v>
      </c>
      <c r="C19" s="554" t="str">
        <f>C16</f>
        <v>Dessert assiette.C.Coulis de mangue.Recette mère ►.M.Mille-feuille meringue et chiboust pamplemousse aux fraises des bois</v>
      </c>
      <c r="D19" s="554"/>
      <c r="E19" s="554"/>
      <c r="F19" s="3866" t="s">
        <v>208</v>
      </c>
      <c r="G19" s="80" t="s">
        <v>207</v>
      </c>
      <c r="H19" s="41" t="s">
        <v>206</v>
      </c>
      <c r="I19" s="4591"/>
      <c r="J19" s="4593"/>
      <c r="K19" s="4817"/>
      <c r="L19" s="1083" t="s">
        <v>205</v>
      </c>
      <c r="M19" s="1370"/>
      <c r="N19" s="5043"/>
      <c r="O19" s="4360">
        <v>1</v>
      </c>
      <c r="P19" s="5035"/>
      <c r="Q19" s="4361">
        <v>1</v>
      </c>
      <c r="R19" s="5037"/>
      <c r="T19" s="889" t="s">
        <v>129</v>
      </c>
      <c r="U19" s="1292">
        <f>V19 / 1000</f>
        <v>0.01</v>
      </c>
      <c r="V19" s="4359">
        <v>10</v>
      </c>
      <c r="W19" s="5039"/>
      <c r="X19" s="5041"/>
      <c r="Y19" s="1370"/>
      <c r="Z19" s="24" t="str">
        <f t="shared" si="2"/>
        <v>A</v>
      </c>
      <c r="AA19" s="1370"/>
      <c r="AB19" s="755" t="s">
        <v>470</v>
      </c>
      <c r="AC19" s="730"/>
      <c r="AD19" s="730"/>
      <c r="AE19" s="730"/>
      <c r="AF19" s="730"/>
      <c r="AH19" s="6">
        <v>1</v>
      </c>
    </row>
    <row r="20" spans="1:34" ht="18.75">
      <c r="B20" s="24" t="s">
        <v>6</v>
      </c>
      <c r="C20" s="554" t="str">
        <f>C16</f>
        <v>Dessert assiette.C.Coulis de mangue.Recette mère ►.M.Mille-feuille meringue et chiboust pamplemousse aux fraises des bois</v>
      </c>
      <c r="D20" s="554">
        <f>D16</f>
        <v>18</v>
      </c>
      <c r="E20" s="554" t="str">
        <f>E16</f>
        <v>assiettes</v>
      </c>
      <c r="F20" s="69"/>
      <c r="G20" s="66"/>
      <c r="H20" s="75" t="str">
        <f t="shared" ref="H20:H26" si="5">IF(AND(F20&gt;0,I20&gt;0),"de","")</f>
        <v/>
      </c>
      <c r="I20" s="64">
        <v>250</v>
      </c>
      <c r="J20" s="952" t="s">
        <v>134</v>
      </c>
      <c r="K20" s="68">
        <v>1</v>
      </c>
      <c r="L20" s="1084" t="s">
        <v>2376</v>
      </c>
      <c r="M20" s="1370"/>
      <c r="N20" s="4362">
        <f>IF(W27=0, 0, ROUND((W20/W27)*O19*1000, 0))</f>
        <v>794</v>
      </c>
      <c r="O20" s="4363">
        <f>IFERROR((F20/W27)*O19, 0)</f>
        <v>0</v>
      </c>
      <c r="P20" s="4364">
        <f>IF(X27=0, 0, X20/X27*Q19*1000)</f>
        <v>769.23076923076928</v>
      </c>
      <c r="Q20" s="4365">
        <f>IF(OR(P20=0, N20=0), 0, O20/N20*P20)</f>
        <v>0</v>
      </c>
      <c r="R20" s="4366">
        <f t="shared" ref="R20:R26" si="6">G20</f>
        <v>0</v>
      </c>
      <c r="T20" s="889" t="s">
        <v>130</v>
      </c>
      <c r="U20" s="1292">
        <f>V20 / 1000</f>
        <v>0.1</v>
      </c>
      <c r="V20" s="4359">
        <v>100</v>
      </c>
      <c r="W20" s="4367">
        <f>IF(ISTEXT(F20), 0, IFERROR(INDEX(U10:U27, MATCH(J20, T10:T27, 0)) * I20 * IF(ISBLANK(F20), 1, F20), 0))</f>
        <v>0.25</v>
      </c>
      <c r="X20" s="4368">
        <f>IF(ISNUMBER(K20), W20*K20*N14, 0)</f>
        <v>0.79365079365079361</v>
      </c>
      <c r="Y20" s="1370"/>
      <c r="Z20" s="24" t="str">
        <f t="shared" si="2"/>
        <v>A</v>
      </c>
      <c r="AA20" s="1370"/>
      <c r="AB20" s="755"/>
      <c r="AC20" s="730"/>
      <c r="AD20" s="730"/>
      <c r="AE20" s="730"/>
      <c r="AF20" s="730"/>
      <c r="AH20" s="6">
        <v>1</v>
      </c>
    </row>
    <row r="21" spans="1:34" ht="18.75">
      <c r="B21" s="25" t="str">
        <f t="shared" ref="B21:B26" si="7">IF(L21&lt;&gt;"","A","►")</f>
        <v>A</v>
      </c>
      <c r="C21" s="765" t="str">
        <f>C16</f>
        <v>Dessert assiette.C.Coulis de mangue.Recette mère ►.M.Mille-feuille meringue et chiboust pamplemousse aux fraises des bois</v>
      </c>
      <c r="D21" s="554">
        <f>D16</f>
        <v>18</v>
      </c>
      <c r="E21" s="554" t="str">
        <f>E16</f>
        <v>assiettes</v>
      </c>
      <c r="F21" s="69"/>
      <c r="G21" s="66"/>
      <c r="H21" s="65" t="str">
        <f t="shared" si="5"/>
        <v/>
      </c>
      <c r="I21" s="64">
        <v>55</v>
      </c>
      <c r="J21" s="952" t="s">
        <v>134</v>
      </c>
      <c r="K21" s="68">
        <v>1</v>
      </c>
      <c r="L21" s="1084" t="s">
        <v>2377</v>
      </c>
      <c r="M21" s="1370"/>
      <c r="N21" s="4362">
        <f>IF(W27=0, 0, ROUND((W21/W27)*O19*1000, 0))</f>
        <v>175</v>
      </c>
      <c r="O21" s="4363">
        <f>IFERROR((F21/W27)*O19, 0)</f>
        <v>0</v>
      </c>
      <c r="P21" s="4364">
        <f>IF(X27=0, 0, X21/X27*Q19*1000)</f>
        <v>169.23076923076923</v>
      </c>
      <c r="Q21" s="4365">
        <f t="shared" ref="Q21:Q26" si="8">IF(OR(P21=0, N21=0), 0, O21/N21*P21)</f>
        <v>0</v>
      </c>
      <c r="R21" s="4369">
        <f t="shared" si="6"/>
        <v>0</v>
      </c>
      <c r="T21" s="889" t="s">
        <v>131</v>
      </c>
      <c r="U21" s="1292">
        <f>V21 / 1000</f>
        <v>1</v>
      </c>
      <c r="V21" s="4359">
        <v>1000</v>
      </c>
      <c r="W21" s="4367">
        <f>IF(ISTEXT(F21), 0, IFERROR(INDEX(U10:U27, MATCH(J21, T10:T27, 0)) * I21 * IF(ISBLANK(F21), 1, F21), 0))</f>
        <v>5.5E-2</v>
      </c>
      <c r="X21" s="4368">
        <f>IF(ISNUMBER(K21), W21*K21*N14, 0)</f>
        <v>0.17460317460317459</v>
      </c>
      <c r="Y21" s="1370"/>
      <c r="Z21" s="25" t="str">
        <f t="shared" si="2"/>
        <v>A</v>
      </c>
      <c r="AA21" s="1370"/>
      <c r="AB21" s="755"/>
      <c r="AC21" s="730"/>
      <c r="AD21" s="730"/>
      <c r="AE21" s="730"/>
      <c r="AF21" s="730"/>
      <c r="AH21" s="6">
        <v>1</v>
      </c>
    </row>
    <row r="22" spans="1:34" ht="17.25">
      <c r="B22" s="25" t="str">
        <f t="shared" si="7"/>
        <v>A</v>
      </c>
      <c r="C22" s="765" t="str">
        <f>C16</f>
        <v>Dessert assiette.C.Coulis de mangue.Recette mère ►.M.Mille-feuille meringue et chiboust pamplemousse aux fraises des bois</v>
      </c>
      <c r="D22" s="554">
        <f>D16</f>
        <v>18</v>
      </c>
      <c r="E22" s="554" t="str">
        <f>E16</f>
        <v>assiettes</v>
      </c>
      <c r="F22" s="69"/>
      <c r="G22" s="74"/>
      <c r="H22" s="75" t="str">
        <f t="shared" si="5"/>
        <v/>
      </c>
      <c r="I22" s="64">
        <v>10</v>
      </c>
      <c r="J22" s="952" t="s">
        <v>134</v>
      </c>
      <c r="K22" s="68">
        <v>2</v>
      </c>
      <c r="L22" s="1084" t="s">
        <v>2378</v>
      </c>
      <c r="M22" s="1370"/>
      <c r="N22" s="4362">
        <f>IF(W27=0, 0, ROUND((W22/W27)*O19*1000, 0))</f>
        <v>32</v>
      </c>
      <c r="O22" s="4363">
        <f>IFERROR((F22/W27)*O19, 0)</f>
        <v>0</v>
      </c>
      <c r="P22" s="4364">
        <f>IF(X27=0, 0, X22/X27*Q19*1000)</f>
        <v>61.53846153846154</v>
      </c>
      <c r="Q22" s="4365">
        <f t="shared" si="8"/>
        <v>0</v>
      </c>
      <c r="R22" s="4366">
        <f t="shared" si="6"/>
        <v>0</v>
      </c>
      <c r="T22" s="1008" t="s">
        <v>55</v>
      </c>
      <c r="U22" s="1292">
        <f>V22 / 1000</f>
        <v>0.25</v>
      </c>
      <c r="V22" s="4359">
        <v>250</v>
      </c>
      <c r="W22" s="4367">
        <f>IF(ISTEXT(F22), 0, IFERROR(INDEX(U10:U27, MATCH(J22, T10:T27, 0)) * I22 * IF(ISBLANK(F22), 1, F22), 0))</f>
        <v>0.01</v>
      </c>
      <c r="X22" s="4368">
        <f>IF(ISNUMBER(K22), W22*K22*N14, 0)</f>
        <v>6.3492063492063489E-2</v>
      </c>
      <c r="Y22" s="1370"/>
      <c r="Z22" s="25" t="str">
        <f t="shared" si="2"/>
        <v>A</v>
      </c>
      <c r="AA22" s="1370"/>
      <c r="AB22" s="4337"/>
      <c r="AC22" s="4337"/>
      <c r="AD22" s="4337"/>
      <c r="AE22" s="4337"/>
      <c r="AF22" s="4337"/>
      <c r="AH22" s="6">
        <v>1</v>
      </c>
    </row>
    <row r="23" spans="1:34" ht="17.25">
      <c r="B23" s="25" t="str">
        <f t="shared" si="7"/>
        <v>►</v>
      </c>
      <c r="C23" s="765" t="str">
        <f>C16</f>
        <v>Dessert assiette.C.Coulis de mangue.Recette mère ►.M.Mille-feuille meringue et chiboust pamplemousse aux fraises des bois</v>
      </c>
      <c r="D23" s="554">
        <f>D16</f>
        <v>18</v>
      </c>
      <c r="E23" s="554" t="str">
        <f>E16</f>
        <v>assiettes</v>
      </c>
      <c r="F23" s="77"/>
      <c r="G23" s="74"/>
      <c r="H23" s="65" t="str">
        <f t="shared" si="5"/>
        <v/>
      </c>
      <c r="I23" s="64"/>
      <c r="J23" s="1031"/>
      <c r="K23" s="68">
        <v>1</v>
      </c>
      <c r="L23" s="1084"/>
      <c r="M23" s="1370"/>
      <c r="N23" s="4362">
        <f>IF(W27=0, 0, ROUND((W23/W27)*O19*1000, 0))</f>
        <v>0</v>
      </c>
      <c r="O23" s="4363">
        <f>IFERROR((F23/W27)*O19, 0)</f>
        <v>0</v>
      </c>
      <c r="P23" s="4364">
        <f>IF(X27=0, 0, X23/X27*Q19*1000)</f>
        <v>0</v>
      </c>
      <c r="Q23" s="4365">
        <f t="shared" si="8"/>
        <v>0</v>
      </c>
      <c r="R23" s="4370">
        <f t="shared" si="6"/>
        <v>0</v>
      </c>
      <c r="T23" s="1008" t="s">
        <v>56</v>
      </c>
      <c r="U23" s="1292">
        <f>V23 / 1000</f>
        <v>0.5</v>
      </c>
      <c r="V23" s="4359">
        <v>500</v>
      </c>
      <c r="W23" s="4367">
        <f>IF(ISTEXT(F23), 0, IFERROR(INDEX(U10:U27, MATCH(J23, T10:T27, 0)) * I23 * IF(ISBLANK(F23), 1, F23), 0))</f>
        <v>0</v>
      </c>
      <c r="X23" s="4368">
        <f>IF(ISNUMBER(K23), W23*K23*N14, 0)</f>
        <v>0</v>
      </c>
      <c r="Y23" s="1370"/>
      <c r="Z23" s="25" t="str">
        <f t="shared" si="2"/>
        <v>►</v>
      </c>
      <c r="AA23" s="1370"/>
      <c r="AB23" s="4337"/>
      <c r="AC23" s="4337"/>
      <c r="AD23" s="4337"/>
      <c r="AE23" s="4337"/>
      <c r="AF23" s="4337"/>
      <c r="AH23" s="6">
        <v>1</v>
      </c>
    </row>
    <row r="24" spans="1:34" ht="18" customHeight="1">
      <c r="B24" s="25" t="str">
        <f t="shared" si="7"/>
        <v>►</v>
      </c>
      <c r="C24" s="765" t="str">
        <f>C16</f>
        <v>Dessert assiette.C.Coulis de mangue.Recette mère ►.M.Mille-feuille meringue et chiboust pamplemousse aux fraises des bois</v>
      </c>
      <c r="D24" s="554">
        <f>D16</f>
        <v>18</v>
      </c>
      <c r="E24" s="554" t="str">
        <f>E16</f>
        <v>assiettes</v>
      </c>
      <c r="F24" s="69"/>
      <c r="G24" s="74"/>
      <c r="H24" s="75" t="str">
        <f t="shared" si="5"/>
        <v/>
      </c>
      <c r="I24" s="64"/>
      <c r="J24" s="1031"/>
      <c r="K24" s="68">
        <v>1</v>
      </c>
      <c r="L24" s="1084"/>
      <c r="M24" s="1370"/>
      <c r="N24" s="4362">
        <f>IF(W27=0, 0, ROUND((W24/W27)*O19*1000, 0))</f>
        <v>0</v>
      </c>
      <c r="O24" s="4363">
        <f>IFERROR((F24/W27)*O19, 0)</f>
        <v>0</v>
      </c>
      <c r="P24" s="4364">
        <f>IF(X27=0, 0, X24/X27*Q19*1000)</f>
        <v>0</v>
      </c>
      <c r="Q24" s="4365">
        <f t="shared" si="8"/>
        <v>0</v>
      </c>
      <c r="R24" s="4366">
        <f t="shared" si="6"/>
        <v>0</v>
      </c>
      <c r="T24" s="1294" t="s">
        <v>187</v>
      </c>
      <c r="U24" s="1292">
        <f>V24 / 1000</f>
        <v>0.1</v>
      </c>
      <c r="V24" s="4359">
        <v>100</v>
      </c>
      <c r="W24" s="4367">
        <f>IF(ISTEXT(F24), 0, IFERROR(INDEX(U10:U27, MATCH(J24, T10:T27, 0)) * I24 * IF(ISBLANK(F24), 1, F24), 0))</f>
        <v>0</v>
      </c>
      <c r="X24" s="4368">
        <f>IF(ISNUMBER(K24), W24*K24*N14, 0)</f>
        <v>0</v>
      </c>
      <c r="Y24" s="1370"/>
      <c r="Z24" s="25" t="str">
        <f t="shared" si="2"/>
        <v>►</v>
      </c>
      <c r="AA24" s="1370"/>
      <c r="AB24" s="4337"/>
      <c r="AC24" s="4337"/>
      <c r="AD24" s="4337"/>
      <c r="AE24" s="4337"/>
      <c r="AF24" s="4337"/>
      <c r="AH24" s="6">
        <v>1</v>
      </c>
    </row>
    <row r="25" spans="1:34" ht="18" customHeight="1">
      <c r="B25" s="25" t="str">
        <f t="shared" si="7"/>
        <v>►</v>
      </c>
      <c r="C25" s="765" t="str">
        <f>C16</f>
        <v>Dessert assiette.C.Coulis de mangue.Recette mère ►.M.Mille-feuille meringue et chiboust pamplemousse aux fraises des bois</v>
      </c>
      <c r="D25" s="554">
        <f>D16</f>
        <v>18</v>
      </c>
      <c r="E25" s="554" t="str">
        <f>E16</f>
        <v>assiettes</v>
      </c>
      <c r="F25" s="69"/>
      <c r="G25" s="74"/>
      <c r="H25" s="65" t="str">
        <f t="shared" si="5"/>
        <v/>
      </c>
      <c r="I25" s="76"/>
      <c r="J25" s="3868"/>
      <c r="K25" s="68">
        <v>1</v>
      </c>
      <c r="L25" s="1084"/>
      <c r="M25" s="1370"/>
      <c r="N25" s="4362">
        <f>IF(W27=0, 0, ROUND((W25/W27)*O19*1000, 0))</f>
        <v>0</v>
      </c>
      <c r="O25" s="4363">
        <f>IFERROR((F25/W27)*O19, 0)</f>
        <v>0</v>
      </c>
      <c r="P25" s="4364">
        <f>IF(X27=0, 0, X25/X27*Q19*1000)</f>
        <v>0</v>
      </c>
      <c r="Q25" s="4365">
        <f t="shared" si="8"/>
        <v>0</v>
      </c>
      <c r="R25" s="4371">
        <f t="shared" si="6"/>
        <v>0</v>
      </c>
      <c r="T25" s="1295" t="s">
        <v>2568</v>
      </c>
      <c r="U25" s="1292">
        <f>V25 / 1000</f>
        <v>4.9299999999999995E-3</v>
      </c>
      <c r="V25" s="4372">
        <v>4.93</v>
      </c>
      <c r="W25" s="4367">
        <f>IF(ISTEXT(F25), 0, IFERROR(INDEX(U10:U27, MATCH(J25, T10:T27, 0)) * I25 * IF(ISBLANK(F25), 1, F25), 0))</f>
        <v>0</v>
      </c>
      <c r="X25" s="4368">
        <f>IF(ISNUMBER(K25), W25*K25*N14, 0)</f>
        <v>0</v>
      </c>
      <c r="Y25" s="1370"/>
      <c r="Z25" s="25" t="str">
        <f t="shared" si="2"/>
        <v>►</v>
      </c>
      <c r="AA25" s="1370"/>
      <c r="AB25" s="4337"/>
      <c r="AC25" s="4337"/>
      <c r="AD25" s="4337"/>
      <c r="AE25" s="4337"/>
      <c r="AF25" s="4337"/>
      <c r="AH25" s="6">
        <v>1</v>
      </c>
    </row>
    <row r="26" spans="1:34" ht="18.75">
      <c r="B26" s="25" t="str">
        <f t="shared" si="7"/>
        <v>►</v>
      </c>
      <c r="C26" s="765" t="str">
        <f>C16</f>
        <v>Dessert assiette.C.Coulis de mangue.Recette mère ►.M.Mille-feuille meringue et chiboust pamplemousse aux fraises des bois</v>
      </c>
      <c r="D26" s="554">
        <f>D16</f>
        <v>18</v>
      </c>
      <c r="E26" s="554" t="str">
        <f>E16</f>
        <v>assiettes</v>
      </c>
      <c r="F26" s="69"/>
      <c r="G26" s="66"/>
      <c r="H26" s="65" t="str">
        <f t="shared" si="5"/>
        <v/>
      </c>
      <c r="I26" s="64"/>
      <c r="J26" s="1031"/>
      <c r="K26" s="68">
        <v>1</v>
      </c>
      <c r="L26" s="1084"/>
      <c r="M26" s="1370"/>
      <c r="N26" s="4362">
        <f>IF(W27=0, 0, ROUND((W26/W27)*O19*1000, 0))</f>
        <v>0</v>
      </c>
      <c r="O26" s="4363">
        <f>IFERROR((F26/W27)*O19, 0)</f>
        <v>0</v>
      </c>
      <c r="P26" s="4364">
        <f>IF(X27=0, 0, X26/X27*Q19*1000)</f>
        <v>0</v>
      </c>
      <c r="Q26" s="4365">
        <f t="shared" si="8"/>
        <v>0</v>
      </c>
      <c r="R26" s="4366">
        <f t="shared" si="6"/>
        <v>0</v>
      </c>
      <c r="T26" s="1295" t="s">
        <v>2585</v>
      </c>
      <c r="U26" s="1292">
        <f>V26 / 1000</f>
        <v>0.15</v>
      </c>
      <c r="V26" s="4359">
        <v>150</v>
      </c>
      <c r="W26" s="4367">
        <f>IF(ISTEXT(F26), 0, IFERROR(INDEX(U10:U27, MATCH(J26, T10:T27, 0)) * I26 * IF(ISBLANK(F26), 1, F26), 0))</f>
        <v>0</v>
      </c>
      <c r="X26" s="4368">
        <f>IF(ISNUMBER(K26), W26*K26*N14, 0)</f>
        <v>0</v>
      </c>
      <c r="Y26" s="1370"/>
      <c r="Z26" s="25" t="str">
        <f t="shared" si="2"/>
        <v>►</v>
      </c>
      <c r="AA26" s="1370"/>
      <c r="AB26" s="4373" t="s">
        <v>622</v>
      </c>
      <c r="AC26" s="727"/>
      <c r="AD26" s="727"/>
      <c r="AE26" s="728"/>
      <c r="AF26" s="728"/>
      <c r="AH26" s="6">
        <v>1</v>
      </c>
    </row>
    <row r="27" spans="1:34" s="73" customFormat="1" ht="16.5" thickBot="1">
      <c r="A27"/>
      <c r="B27" s="63" t="s">
        <v>6</v>
      </c>
      <c r="C27" s="3873" t="str">
        <f>C23</f>
        <v>Dessert assiette.C.Coulis de mangue.Recette mère ►.M.Mille-feuille meringue et chiboust pamplemousse aux fraises des bois</v>
      </c>
      <c r="D27" s="3874">
        <f>D23</f>
        <v>18</v>
      </c>
      <c r="E27" s="3875" t="str">
        <f>E23</f>
        <v>assiettes</v>
      </c>
      <c r="F27" s="5086"/>
      <c r="G27" s="5086"/>
      <c r="H27" s="5086" t="s">
        <v>6464</v>
      </c>
      <c r="I27" s="5087"/>
      <c r="J27" s="5088"/>
      <c r="K27" s="5088"/>
      <c r="L27" s="5089"/>
      <c r="M27" s="1370"/>
      <c r="N27" s="5090">
        <f>SUM(N20:N26)</f>
        <v>1001</v>
      </c>
      <c r="O27" s="4374"/>
      <c r="P27" s="4375">
        <f>SUM(P20:P26)</f>
        <v>1000.0000000000001</v>
      </c>
      <c r="Q27" s="4374"/>
      <c r="R27" s="4376"/>
      <c r="T27" s="4377" t="s">
        <v>2587</v>
      </c>
      <c r="U27" s="1292">
        <f>V27 / 1000</f>
        <v>0.35</v>
      </c>
      <c r="V27" s="4359">
        <v>350</v>
      </c>
      <c r="W27" s="4378">
        <f>SUM(W20:W26)</f>
        <v>0.315</v>
      </c>
      <c r="X27" s="4379">
        <f>SUM(X20:X26)</f>
        <v>1.0317460317460316</v>
      </c>
      <c r="Y27" s="1370"/>
      <c r="Z27" s="63" t="str">
        <f t="shared" si="2"/>
        <v>A</v>
      </c>
      <c r="AA27" s="1370"/>
      <c r="AB27" s="4337"/>
      <c r="AC27" s="4337"/>
      <c r="AD27" s="4337"/>
      <c r="AE27" s="4337"/>
      <c r="AF27" s="4337"/>
      <c r="AG27"/>
      <c r="AH27" s="6">
        <v>1</v>
      </c>
    </row>
    <row r="28" spans="1:34" s="73" customFormat="1" ht="18.75" customHeight="1">
      <c r="A28"/>
      <c r="B28" s="4380" t="s">
        <v>7</v>
      </c>
      <c r="C28" s="4381" t="e">
        <f>#REF!</f>
        <v>#REF!</v>
      </c>
      <c r="D28" s="4381" t="e">
        <f>#REF!</f>
        <v>#REF!</v>
      </c>
      <c r="E28" s="4102" t="e">
        <f>#REF!</f>
        <v>#REF!</v>
      </c>
      <c r="F28" s="5091"/>
      <c r="G28" s="5092"/>
      <c r="H28" s="5091" t="s">
        <v>23</v>
      </c>
      <c r="I28" s="5093" t="s">
        <v>6564</v>
      </c>
      <c r="J28" s="4385"/>
      <c r="K28" s="4385"/>
      <c r="L28" s="4385"/>
      <c r="M28" s="5094"/>
      <c r="N28" s="5099" t="s">
        <v>6572</v>
      </c>
      <c r="O28" s="4385"/>
      <c r="P28" s="4385"/>
      <c r="Q28" s="4385"/>
      <c r="R28" s="4385"/>
      <c r="S28" s="4385"/>
      <c r="T28" s="4385"/>
      <c r="U28" s="4387"/>
      <c r="V28" s="4387"/>
      <c r="W28" s="4387"/>
      <c r="X28" s="4388" t="s">
        <v>1</v>
      </c>
      <c r="Y28" s="4389"/>
      <c r="Z28" s="4380" t="str">
        <f t="shared" si="2"/>
        <v>►</v>
      </c>
      <c r="AA28" s="1370"/>
      <c r="AB28" s="4337"/>
      <c r="AC28" s="4337"/>
      <c r="AD28" s="4337"/>
      <c r="AE28" s="4337"/>
      <c r="AF28" s="4337"/>
      <c r="AG28"/>
      <c r="AH28" s="6">
        <v>1</v>
      </c>
    </row>
    <row r="29" spans="1:34" s="73" customFormat="1" ht="15.75" customHeight="1">
      <c r="A29"/>
      <c r="B29" s="4390" t="s">
        <v>7</v>
      </c>
      <c r="C29" s="4391" t="str">
        <f t="shared" ref="C29:X29" si="9">SUBSTITUTE(ADDRESS(1,COLUMN(),4),"1","")</f>
        <v>C</v>
      </c>
      <c r="D29" s="4391" t="str">
        <f t="shared" si="9"/>
        <v>D</v>
      </c>
      <c r="E29" s="4391" t="str">
        <f t="shared" si="9"/>
        <v>E</v>
      </c>
      <c r="F29" s="767" t="str">
        <f t="shared" si="9"/>
        <v>F</v>
      </c>
      <c r="G29" s="767" t="str">
        <f t="shared" si="9"/>
        <v>G</v>
      </c>
      <c r="H29" s="767" t="str">
        <f t="shared" si="9"/>
        <v>H</v>
      </c>
      <c r="I29" s="767" t="str">
        <f t="shared" si="9"/>
        <v>I</v>
      </c>
      <c r="J29" s="767" t="str">
        <f t="shared" si="9"/>
        <v>J</v>
      </c>
      <c r="K29" s="767" t="str">
        <f t="shared" si="9"/>
        <v>K</v>
      </c>
      <c r="L29" s="4392" t="str">
        <f t="shared" si="9"/>
        <v>L</v>
      </c>
      <c r="M29" s="4392" t="str">
        <f t="shared" si="9"/>
        <v>M</v>
      </c>
      <c r="N29" s="4392" t="str">
        <f t="shared" si="9"/>
        <v>N</v>
      </c>
      <c r="O29" s="767" t="str">
        <f t="shared" si="9"/>
        <v>O</v>
      </c>
      <c r="P29" s="767" t="str">
        <f t="shared" si="9"/>
        <v>P</v>
      </c>
      <c r="Q29" s="767" t="str">
        <f t="shared" si="9"/>
        <v>Q</v>
      </c>
      <c r="R29" s="767" t="str">
        <f t="shared" si="9"/>
        <v>R</v>
      </c>
      <c r="S29" s="767" t="str">
        <f t="shared" si="9"/>
        <v>S</v>
      </c>
      <c r="T29" s="767" t="str">
        <f t="shared" si="9"/>
        <v>T</v>
      </c>
      <c r="U29" s="4393" t="str">
        <f t="shared" si="9"/>
        <v>U</v>
      </c>
      <c r="V29" s="4393" t="str">
        <f t="shared" si="9"/>
        <v>V</v>
      </c>
      <c r="W29" s="4393" t="str">
        <f t="shared" si="9"/>
        <v>W</v>
      </c>
      <c r="X29" s="4394" t="str">
        <f t="shared" si="9"/>
        <v>X</v>
      </c>
      <c r="Y29" s="4389"/>
      <c r="Z29" s="4390" t="str">
        <f t="shared" si="2"/>
        <v>►</v>
      </c>
      <c r="AA29" s="1370"/>
      <c r="AB29" s="4337"/>
      <c r="AC29" s="4337"/>
      <c r="AD29" s="4337"/>
      <c r="AE29" s="4337"/>
      <c r="AF29" s="4337"/>
      <c r="AG29"/>
      <c r="AH29" s="6">
        <v>1</v>
      </c>
    </row>
    <row r="30" spans="1:34" s="73" customFormat="1" ht="15.75">
      <c r="A30"/>
      <c r="B30" s="4390" t="s">
        <v>7</v>
      </c>
      <c r="C30" s="4395">
        <f t="shared" ref="C30:X30" ca="1" si="10">CELL("largeur",C30)</f>
        <v>2</v>
      </c>
      <c r="D30" s="4395">
        <f t="shared" ca="1" si="10"/>
        <v>2</v>
      </c>
      <c r="E30" s="4395">
        <f t="shared" ca="1" si="10"/>
        <v>2</v>
      </c>
      <c r="F30" s="7">
        <f t="shared" ca="1" si="10"/>
        <v>11</v>
      </c>
      <c r="G30" s="7">
        <f t="shared" ca="1" si="10"/>
        <v>11</v>
      </c>
      <c r="H30" s="7">
        <f t="shared" ca="1" si="10"/>
        <v>3</v>
      </c>
      <c r="I30" s="7">
        <f t="shared" ca="1" si="10"/>
        <v>11</v>
      </c>
      <c r="J30" s="7">
        <f t="shared" ca="1" si="10"/>
        <v>11</v>
      </c>
      <c r="K30" s="7">
        <f t="shared" ca="1" si="10"/>
        <v>12</v>
      </c>
      <c r="L30" s="7">
        <f t="shared" ca="1" si="10"/>
        <v>40</v>
      </c>
      <c r="M30" s="7">
        <f t="shared" ca="1" si="10"/>
        <v>3</v>
      </c>
      <c r="N30" s="7">
        <f t="shared" ca="1" si="10"/>
        <v>11</v>
      </c>
      <c r="O30" s="7">
        <f t="shared" ca="1" si="10"/>
        <v>11</v>
      </c>
      <c r="P30" s="7">
        <f t="shared" ca="1" si="10"/>
        <v>11</v>
      </c>
      <c r="Q30" s="7">
        <f t="shared" ca="1" si="10"/>
        <v>11</v>
      </c>
      <c r="R30" s="7">
        <f t="shared" ca="1" si="10"/>
        <v>11</v>
      </c>
      <c r="S30" s="7">
        <f t="shared" ca="1" si="10"/>
        <v>3</v>
      </c>
      <c r="T30" s="7">
        <f t="shared" ca="1" si="10"/>
        <v>11</v>
      </c>
      <c r="U30" s="4396">
        <f t="shared" ca="1" si="10"/>
        <v>11</v>
      </c>
      <c r="V30" s="4396">
        <f t="shared" ca="1" si="10"/>
        <v>11</v>
      </c>
      <c r="W30" s="4396">
        <f t="shared" ca="1" si="10"/>
        <v>11</v>
      </c>
      <c r="X30" s="4397">
        <f t="shared" ca="1" si="10"/>
        <v>12</v>
      </c>
      <c r="Y30" s="4389"/>
      <c r="Z30" s="4390" t="str">
        <f t="shared" si="2"/>
        <v>►</v>
      </c>
      <c r="AA30" s="1370"/>
      <c r="AB30" s="4337"/>
      <c r="AC30" s="4337"/>
      <c r="AD30" s="4337"/>
      <c r="AE30" s="4337"/>
      <c r="AF30" s="4337"/>
      <c r="AG30"/>
      <c r="AH30" s="6">
        <v>1</v>
      </c>
    </row>
    <row r="31" spans="1:34" s="73" customFormat="1" ht="16.5" customHeight="1" thickBot="1">
      <c r="A31"/>
      <c r="B31" s="4398" t="s">
        <v>6</v>
      </c>
      <c r="C31" s="4399">
        <v>2</v>
      </c>
      <c r="D31" s="4399">
        <v>2</v>
      </c>
      <c r="E31" s="4399">
        <v>2</v>
      </c>
      <c r="F31" s="4399">
        <v>11</v>
      </c>
      <c r="G31" s="4399">
        <v>11</v>
      </c>
      <c r="H31" s="4399">
        <v>3</v>
      </c>
      <c r="I31" s="4399">
        <v>11</v>
      </c>
      <c r="J31" s="4399">
        <v>11</v>
      </c>
      <c r="K31" s="4399">
        <v>12</v>
      </c>
      <c r="L31" s="4399">
        <v>40</v>
      </c>
      <c r="M31" s="4399">
        <v>3</v>
      </c>
      <c r="N31" s="4399">
        <v>11</v>
      </c>
      <c r="O31" s="4399">
        <v>11</v>
      </c>
      <c r="P31" s="4399">
        <v>11</v>
      </c>
      <c r="Q31" s="4399">
        <v>11</v>
      </c>
      <c r="R31" s="4399">
        <v>11</v>
      </c>
      <c r="S31" s="4399">
        <v>3</v>
      </c>
      <c r="T31" s="4399">
        <v>11</v>
      </c>
      <c r="U31" s="4399">
        <v>11</v>
      </c>
      <c r="V31" s="4399">
        <v>11</v>
      </c>
      <c r="W31" s="4399">
        <v>11</v>
      </c>
      <c r="X31" s="4400">
        <v>12</v>
      </c>
      <c r="Y31" s="4389"/>
      <c r="Z31" s="4398" t="str">
        <f t="shared" si="2"/>
        <v>A</v>
      </c>
      <c r="AA31" s="1370"/>
      <c r="AB31" s="4337"/>
      <c r="AC31" s="4337"/>
      <c r="AD31" s="4337"/>
      <c r="AE31" s="4337"/>
      <c r="AF31" s="4337"/>
      <c r="AG31"/>
      <c r="AH31" s="6">
        <v>1</v>
      </c>
    </row>
    <row r="32" spans="1:34" s="73" customFormat="1">
      <c r="A32"/>
      <c r="B32" s="4401" t="s">
        <v>6</v>
      </c>
      <c r="C32" s="22"/>
      <c r="D32" s="22"/>
      <c r="E32" s="22"/>
      <c r="F32" s="22"/>
      <c r="G32" s="22"/>
      <c r="H32" s="22"/>
      <c r="I32" s="22"/>
      <c r="J32" s="22"/>
      <c r="K32" s="22"/>
      <c r="L32" s="22"/>
      <c r="M32" s="1370"/>
      <c r="N32" s="22"/>
      <c r="O32" s="22"/>
      <c r="P32" s="22"/>
      <c r="Q32" s="22"/>
      <c r="R32" s="22"/>
      <c r="S32" s="22"/>
      <c r="T32" s="22"/>
      <c r="U32"/>
      <c r="V32"/>
      <c r="W32"/>
      <c r="X32"/>
      <c r="Y32" s="1370"/>
      <c r="Z32" s="4401" t="str">
        <f t="shared" si="2"/>
        <v>A</v>
      </c>
      <c r="AA32" s="1370"/>
      <c r="AB32" s="4337"/>
      <c r="AC32" s="4337"/>
      <c r="AD32" s="4337"/>
      <c r="AE32" s="4337"/>
      <c r="AF32" s="4337"/>
      <c r="AG32"/>
      <c r="AH32" s="6">
        <v>1</v>
      </c>
    </row>
    <row r="33" spans="1:34" s="73" customFormat="1">
      <c r="A33"/>
      <c r="B33" s="4401" t="s">
        <v>6</v>
      </c>
      <c r="C33" s="1273" t="s">
        <v>6485</v>
      </c>
      <c r="D33" s="1273"/>
      <c r="E33" s="1273"/>
      <c r="F33" s="1273"/>
      <c r="G33" s="1273"/>
      <c r="H33" s="22"/>
      <c r="I33" s="22"/>
      <c r="J33" s="22"/>
      <c r="K33" s="22"/>
      <c r="L33" s="22"/>
      <c r="M33" s="1370"/>
      <c r="N33" s="11"/>
      <c r="O33" s="11"/>
      <c r="P33" s="11"/>
      <c r="Q33" s="11"/>
      <c r="R33" s="11"/>
      <c r="S33" s="11"/>
      <c r="T33" s="11"/>
      <c r="U33" s="1273" t="s">
        <v>6485</v>
      </c>
      <c r="V33" s="1273"/>
      <c r="W33" s="1273"/>
      <c r="X33" s="4323"/>
      <c r="Y33" s="1370"/>
      <c r="Z33" s="4401" t="str">
        <f t="shared" si="2"/>
        <v>A</v>
      </c>
      <c r="AA33" s="1370"/>
      <c r="AB33" s="4337"/>
      <c r="AC33" s="4337"/>
      <c r="AD33" s="4337"/>
      <c r="AE33" s="4337"/>
      <c r="AF33" s="4337"/>
      <c r="AG33"/>
      <c r="AH33" s="6">
        <v>1</v>
      </c>
    </row>
    <row r="34" spans="1:34" s="73" customFormat="1" ht="19.5" thickBot="1">
      <c r="A34"/>
      <c r="B34" s="4324" t="s">
        <v>7</v>
      </c>
      <c r="C34" s="4325" t="s">
        <v>6486</v>
      </c>
      <c r="D34" s="1065"/>
      <c r="E34" s="1065"/>
      <c r="F34" s="1065"/>
      <c r="G34" s="1063"/>
      <c r="H34" s="4326" t="s">
        <v>898</v>
      </c>
      <c r="I34" s="1129" t="str">
        <f ca="1">IF(COUNTIF(C60:L60, "&lt;0.5")&gt;0, COUNTIF(C60:L60, "&lt;0.5") &amp; " ◄ colonnes masquées", "◄ De B à L, pas de colonnes masquées")</f>
        <v>◄ De B à L, pas de colonnes masquées</v>
      </c>
      <c r="J34" s="19"/>
      <c r="K34" s="22"/>
      <c r="L34" s="22"/>
      <c r="M34" s="1370"/>
      <c r="N34" s="11"/>
      <c r="O34" s="11"/>
      <c r="P34" s="11"/>
      <c r="Q34" s="4327"/>
      <c r="R34" s="4327"/>
      <c r="S34" s="4328"/>
      <c r="T34" s="4327" t="str">
        <f ca="1">R40&amp;"►"</f>
        <v>Aucune colonne masquée►</v>
      </c>
      <c r="U34" s="1273" t="s">
        <v>6549</v>
      </c>
      <c r="V34" s="1273" t="s">
        <v>6550</v>
      </c>
      <c r="W34" s="1273"/>
      <c r="X34" s="4323" t="s">
        <v>6549</v>
      </c>
      <c r="Y34" s="4326" t="s">
        <v>898</v>
      </c>
      <c r="Z34" s="4324" t="str">
        <f t="shared" si="2"/>
        <v>►</v>
      </c>
      <c r="AA34" s="1370"/>
      <c r="AB34" s="755" t="s">
        <v>638</v>
      </c>
      <c r="AC34" s="727"/>
      <c r="AD34" s="727"/>
      <c r="AE34" s="728"/>
      <c r="AF34" s="728"/>
      <c r="AG34"/>
      <c r="AH34" s="6">
        <v>1</v>
      </c>
    </row>
    <row r="35" spans="1:34" s="73" customFormat="1" ht="22.5" customHeight="1">
      <c r="A35" s="4329">
        <f>ROW()</f>
        <v>35</v>
      </c>
      <c r="B35" s="49" t="s">
        <v>6</v>
      </c>
      <c r="C35" s="4056" t="str">
        <f>C41</f>
        <v>Dessert assiette.C.Chiboust pamplemousse.Recette mère ►.M.Mille-feuille meringue et chiboust pamplemousse aux fraises des bois</v>
      </c>
      <c r="D35" s="4057">
        <f>D41</f>
        <v>18</v>
      </c>
      <c r="E35" s="4057" t="str">
        <f>E41</f>
        <v>assiettes</v>
      </c>
      <c r="F35" s="4058" t="s">
        <v>1</v>
      </c>
      <c r="G35" s="1118" t="s">
        <v>2500</v>
      </c>
      <c r="H35" s="4701" t="s">
        <v>2340</v>
      </c>
      <c r="I35" s="4701"/>
      <c r="J35" s="4802" t="s">
        <v>2338</v>
      </c>
      <c r="K35" s="4802"/>
      <c r="L35" s="4803"/>
      <c r="M35" s="1370"/>
      <c r="N35" s="5044" t="str">
        <f>H35</f>
        <v>Dessert assiette</v>
      </c>
      <c r="O35" s="5045"/>
      <c r="P35" s="5045"/>
      <c r="Q35" s="5048" t="str">
        <f>UPPER(LEFT(J35,1))</f>
        <v>C</v>
      </c>
      <c r="R35" s="5050" t="s">
        <v>6565</v>
      </c>
      <c r="S35"/>
      <c r="T35" s="4330" t="s">
        <v>2559</v>
      </c>
      <c r="U35" s="4201">
        <v>0</v>
      </c>
      <c r="V35" s="4331" t="s">
        <v>2560</v>
      </c>
      <c r="W35" s="4332"/>
      <c r="X35" s="4333"/>
      <c r="Y35" s="1370"/>
      <c r="Z35" s="49" t="str">
        <f t="shared" si="2"/>
        <v>A</v>
      </c>
      <c r="AB35" s="755" t="s">
        <v>643</v>
      </c>
      <c r="AC35" s="727"/>
      <c r="AD35" s="727"/>
      <c r="AE35" s="728"/>
      <c r="AF35" s="728"/>
      <c r="AH35" s="6">
        <v>1</v>
      </c>
    </row>
    <row r="36" spans="1:34" s="73" customFormat="1" ht="22.5" customHeight="1">
      <c r="A36"/>
      <c r="B36" s="24" t="s">
        <v>6</v>
      </c>
      <c r="C36" s="4059" t="str">
        <f>C41</f>
        <v>Dessert assiette.C.Chiboust pamplemousse.Recette mère ►.M.Mille-feuille meringue et chiboust pamplemousse aux fraises des bois</v>
      </c>
      <c r="D36" s="4060"/>
      <c r="E36" s="4060"/>
      <c r="F36" s="4061" t="s">
        <v>2620</v>
      </c>
      <c r="G36" s="1121" t="s">
        <v>2501</v>
      </c>
      <c r="H36" s="4702"/>
      <c r="I36" s="4702"/>
      <c r="J36" s="4804"/>
      <c r="K36" s="4804"/>
      <c r="L36" s="4805"/>
      <c r="M36" s="1370"/>
      <c r="N36" s="5046"/>
      <c r="O36" s="5047"/>
      <c r="P36" s="5047"/>
      <c r="Q36" s="5049"/>
      <c r="R36" s="5051"/>
      <c r="S36"/>
      <c r="T36" s="4330" t="s">
        <v>2561</v>
      </c>
      <c r="U36" s="1287">
        <v>0</v>
      </c>
      <c r="V36" s="4334" t="s">
        <v>2562</v>
      </c>
      <c r="W36" s="4335"/>
      <c r="X36" s="4336"/>
      <c r="Y36" s="1370"/>
      <c r="Z36" s="24" t="str">
        <f t="shared" si="2"/>
        <v>A</v>
      </c>
      <c r="AB36" s="755" t="s">
        <v>647</v>
      </c>
      <c r="AC36" s="727"/>
      <c r="AD36" s="727"/>
      <c r="AE36" s="728"/>
      <c r="AF36" s="728"/>
      <c r="AH36" s="6">
        <v>1</v>
      </c>
    </row>
    <row r="37" spans="1:34" s="73" customFormat="1" ht="22.5" customHeight="1">
      <c r="A37"/>
      <c r="B37" s="24" t="s">
        <v>6</v>
      </c>
      <c r="C37" s="4062" t="str">
        <f>C41</f>
        <v>Dessert assiette.C.Chiboust pamplemousse.Recette mère ►.M.Mille-feuille meringue et chiboust pamplemousse aux fraises des bois</v>
      </c>
      <c r="D37" s="4063"/>
      <c r="E37" s="4064"/>
      <c r="F37" s="1123"/>
      <c r="G37" s="1124" t="s">
        <v>6458</v>
      </c>
      <c r="H37" s="4065"/>
      <c r="I37" s="1080" t="s">
        <v>121</v>
      </c>
      <c r="J37" s="4066" t="s">
        <v>2333</v>
      </c>
      <c r="K37" s="22"/>
      <c r="L37" s="4067"/>
      <c r="M37" s="1370"/>
      <c r="N37" s="4338" t="s">
        <v>110</v>
      </c>
      <c r="O37" s="592"/>
      <c r="P37" s="4339"/>
      <c r="Q37" s="4339"/>
      <c r="R37" s="4340"/>
      <c r="S37"/>
      <c r="T37" s="4330" t="s">
        <v>2563</v>
      </c>
      <c r="U37" s="1287">
        <v>0</v>
      </c>
      <c r="V37" s="4335" t="s">
        <v>2564</v>
      </c>
      <c r="W37" s="4335"/>
      <c r="X37" s="1073"/>
      <c r="Y37" s="1370"/>
      <c r="Z37" s="24" t="str">
        <f t="shared" si="2"/>
        <v>A</v>
      </c>
      <c r="AB37" s="4337"/>
      <c r="AC37" s="4337"/>
      <c r="AD37" s="4337"/>
      <c r="AE37" s="4337"/>
      <c r="AF37" s="4337"/>
      <c r="AH37" s="6">
        <v>1</v>
      </c>
    </row>
    <row r="38" spans="1:34" s="73" customFormat="1" ht="15.75" customHeight="1">
      <c r="A38"/>
      <c r="B38" s="24" t="s">
        <v>6</v>
      </c>
      <c r="C38" s="4068" t="str">
        <f>C41</f>
        <v>Dessert assiette.C.Chiboust pamplemousse.Recette mère ►.M.Mille-feuille meringue et chiboust pamplemousse aux fraises des bois</v>
      </c>
      <c r="D38" s="4068"/>
      <c r="E38" s="4068"/>
      <c r="F38" s="46" t="s">
        <v>110</v>
      </c>
      <c r="G38" s="592"/>
      <c r="H38" s="592"/>
      <c r="I38" s="4069" t="s">
        <v>116</v>
      </c>
      <c r="J38" s="4808" t="str">
        <f>F41</f>
        <v>Dessert assiette.C.Chiboust pamplemousse.Recette mère ►.M.Mille-feuille meringue et chiboust pamplemousse aux fraises des bois</v>
      </c>
      <c r="K38" s="4808"/>
      <c r="L38" s="4809"/>
      <c r="M38" s="1370"/>
      <c r="N38" s="5085">
        <f>W57</f>
        <v>0.57600000000000007</v>
      </c>
      <c r="O38" s="4341"/>
      <c r="P38" s="4341"/>
      <c r="Q38" s="4341"/>
      <c r="R38" s="4342"/>
      <c r="S38"/>
      <c r="T38" s="952" t="s">
        <v>134</v>
      </c>
      <c r="U38" s="1290">
        <f>V38 / 1000</f>
        <v>1E-3</v>
      </c>
      <c r="V38" s="4343">
        <v>1</v>
      </c>
      <c r="W38" s="4344"/>
      <c r="X38" s="1073"/>
      <c r="Y38" s="1370"/>
      <c r="Z38" s="24" t="str">
        <f t="shared" si="2"/>
        <v>A</v>
      </c>
      <c r="AB38" s="4337"/>
      <c r="AC38" s="4337"/>
      <c r="AD38" s="4337"/>
      <c r="AE38" s="4337"/>
      <c r="AF38" s="4337"/>
      <c r="AH38" s="6">
        <v>1</v>
      </c>
    </row>
    <row r="39" spans="1:34" s="73" customFormat="1" ht="15.75" customHeight="1">
      <c r="A39"/>
      <c r="B39" s="24" t="s">
        <v>6</v>
      </c>
      <c r="C39" s="4068" t="str">
        <f>C41</f>
        <v>Dessert assiette.C.Chiboust pamplemousse.Recette mère ►.M.Mille-feuille meringue et chiboust pamplemousse aux fraises des bois</v>
      </c>
      <c r="D39" s="4068"/>
      <c r="E39" s="4068"/>
      <c r="F39" s="607">
        <v>18</v>
      </c>
      <c r="G39" s="47" t="s">
        <v>2339</v>
      </c>
      <c r="H39" s="46"/>
      <c r="I39" s="46"/>
      <c r="J39" s="4808"/>
      <c r="K39" s="4808"/>
      <c r="L39" s="4809"/>
      <c r="M39" s="1370"/>
      <c r="N39" s="4345">
        <f>IF(OR(N38=0, ISBLANK(Q44)), 0, Q44/N38)</f>
        <v>1.7361111111111109</v>
      </c>
      <c r="O39" s="4346" t="str">
        <f t="shared" ref="O39:Q39" si="11">SUBSTITUTE(ADDRESS(1,COLUMN(),4),"1","")</f>
        <v>O</v>
      </c>
      <c r="P39" s="4347" t="s">
        <v>6553</v>
      </c>
      <c r="Q39" s="4348" t="str">
        <f t="shared" si="11"/>
        <v>Q</v>
      </c>
      <c r="R39" s="4349"/>
      <c r="S39"/>
      <c r="T39" s="1016" t="s">
        <v>133</v>
      </c>
      <c r="U39" s="1290">
        <f>V39 / 1000</f>
        <v>1</v>
      </c>
      <c r="V39" s="4343">
        <v>1000</v>
      </c>
      <c r="W39" s="4344"/>
      <c r="X39" s="1073"/>
      <c r="Y39" s="1370"/>
      <c r="Z39" s="24" t="str">
        <f t="shared" si="2"/>
        <v>A</v>
      </c>
      <c r="AB39" s="4337"/>
      <c r="AC39" s="4337"/>
      <c r="AD39" s="4337"/>
      <c r="AE39" s="4337"/>
      <c r="AF39" s="4337"/>
      <c r="AH39" s="6">
        <v>1</v>
      </c>
    </row>
    <row r="40" spans="1:34" s="73" customFormat="1" ht="15.75">
      <c r="A40"/>
      <c r="B40" s="24" t="s">
        <v>7</v>
      </c>
      <c r="C40" s="4070" t="str">
        <f>C41</f>
        <v>Dessert assiette.C.Chiboust pamplemousse.Recette mère ►.M.Mille-feuille meringue et chiboust pamplemousse aux fraises des bois</v>
      </c>
      <c r="D40" s="4070"/>
      <c r="E40" s="4070"/>
      <c r="F40" s="4071"/>
      <c r="G40" s="1129"/>
      <c r="H40" s="1129"/>
      <c r="I40" s="1129"/>
      <c r="J40" s="1129"/>
      <c r="K40" s="1129"/>
      <c r="L40" s="1130"/>
      <c r="M40" s="1370"/>
      <c r="N40" s="4350"/>
      <c r="O40" s="1279"/>
      <c r="P40" s="1279"/>
      <c r="Q40" s="1279"/>
      <c r="R40" s="1277" t="str">
        <f ca="1">IF(COUNTIF(C60:X60,"&lt;0.5")=0,"Aucune colonne masquée",COUNTIF(C60:X60,"&lt;0.5")&amp;" colonnes masquées : "&amp;(N41&amp;O41))</f>
        <v>Aucune colonne masquée</v>
      </c>
      <c r="S40"/>
      <c r="T40" s="1009" t="s">
        <v>2565</v>
      </c>
      <c r="U40" s="1290">
        <f>V40 / 1000</f>
        <v>0.25</v>
      </c>
      <c r="V40" s="4343">
        <v>250</v>
      </c>
      <c r="W40" s="4344"/>
      <c r="X40" s="1073"/>
      <c r="Y40" s="1370"/>
      <c r="Z40" s="24" t="str">
        <f t="shared" si="2"/>
        <v>►</v>
      </c>
      <c r="AB40" s="4337"/>
      <c r="AC40" s="4337"/>
      <c r="AD40" s="4337"/>
      <c r="AE40" s="4337"/>
      <c r="AF40" s="4337"/>
      <c r="AH40" s="6">
        <v>1</v>
      </c>
    </row>
    <row r="41" spans="1:34" s="73" customFormat="1" ht="16.5" thickBot="1">
      <c r="A41"/>
      <c r="B41" s="4072" t="s">
        <v>7</v>
      </c>
      <c r="C41" s="4073" t="str">
        <f>F41</f>
        <v>Dessert assiette.C.Chiboust pamplemousse.Recette mère ►.M.Mille-feuille meringue et chiboust pamplemousse aux fraises des bois</v>
      </c>
      <c r="D41" s="4073">
        <f>F39</f>
        <v>18</v>
      </c>
      <c r="E41" s="4073" t="str">
        <f>G39</f>
        <v>assiettes</v>
      </c>
      <c r="F41" s="4074" t="str">
        <f>UPPER(LEFT(H35,1))&amp;LOWER(MID(H35,2,999))&amp;"."&amp;UPPER(LEFT(J35,1))&amp;"."&amp;UPPER(LEFT(J35,1))&amp;LOWER(MID(J35,2,999))&amp;"."&amp;IF(ISTEXT(L41),K41&amp;"."&amp;UPPER(LEFT(L41,1))&amp;"."&amp;UPPER(LEFT(L41,1))&amp;LOWER(MID(L41,2,999)),G41)</f>
        <v>Dessert assiette.C.Chiboust pamplemousse.Recette mère ►.M.Mille-feuille meringue et chiboust pamplemousse aux fraises des bois</v>
      </c>
      <c r="G41" s="4075" t="s">
        <v>2384</v>
      </c>
      <c r="H41" s="4810" t="s">
        <v>104</v>
      </c>
      <c r="I41" s="4810"/>
      <c r="J41" s="4810"/>
      <c r="K41" s="4076" t="s">
        <v>2381</v>
      </c>
      <c r="L41" s="1135" t="s">
        <v>2332</v>
      </c>
      <c r="M41" s="1370"/>
      <c r="N41" s="4351" t="str">
        <f ca="1">IF(C60&lt;0.5,C59&amp;".","")&amp;IF(D60&lt;0.5,D59&amp;".","")&amp;IF(E60&lt;0.5,E59&amp;".","")&amp;IF(F60&lt;0.5,F59&amp;".","")&amp;IF(G60&lt;0.5,G59&amp;".","")&amp;IF(H60&lt;0.5,H59&amp;".","")&amp;IF(I60&lt;0.5,I59&amp;".","")&amp;IF(J60&lt;0.5,J59&amp;".","")&amp;IF(K60&lt;0.5,K59&amp;".","")&amp;IF(L60&lt;0.5,L59&amp;".","")&amp;IF(M60&lt;0.5,M59&amp;".","")</f>
        <v/>
      </c>
      <c r="O41" s="4352" t="str">
        <f ca="1">IF(N60&lt;0.5,N59&amp;".","")&amp;IF(O60&lt;0.5,O59&amp;".","")&amp;IF(P60&lt;0.5,P59&amp;".","")&amp;IF(Q60&lt;0.5,Q59&amp;".","")&amp;IF(R60&lt;0.5,R59&amp;".","")&amp;IF(S60&lt;0.5,S59&amp;".","")&amp;IF(T60&lt;0.5,T59&amp;".","")&amp;IF(U60&lt;0.5,U59&amp;".","")&amp;IF(V60&lt;0.5,V59&amp;".","")&amp;IF(W60&lt;0.5,W59&amp;".","")&amp;IF(X60&lt;0.5,X59&amp;".","")</f>
        <v/>
      </c>
      <c r="P41" s="1280"/>
      <c r="Q41" s="1280"/>
      <c r="R41" s="1277" t="str">
        <f>ROWS(B35:B61)-SUBTOTAL(103,B35:B61)&amp;" "&amp;"Lignes masquées"</f>
        <v>0 Lignes masquées</v>
      </c>
      <c r="S41"/>
      <c r="T41" s="1009" t="s">
        <v>2566</v>
      </c>
      <c r="U41" s="1290">
        <f>V41 / 1000</f>
        <v>0.5</v>
      </c>
      <c r="V41" s="4343">
        <v>500</v>
      </c>
      <c r="W41" s="4344"/>
      <c r="X41" s="4353"/>
      <c r="Y41" s="1370"/>
      <c r="Z41" s="4072" t="str">
        <f t="shared" si="2"/>
        <v>►</v>
      </c>
      <c r="AB41" s="4337"/>
      <c r="AC41" s="4337"/>
      <c r="AD41" s="4337"/>
      <c r="AE41" s="4337"/>
      <c r="AF41" s="4337"/>
      <c r="AH41" s="6">
        <v>1</v>
      </c>
    </row>
    <row r="42" spans="1:34" s="73" customFormat="1" ht="17.25" thickTop="1" thickBot="1">
      <c r="A42"/>
      <c r="B42" s="24" t="s">
        <v>7</v>
      </c>
      <c r="C42" s="554" t="str">
        <f>C41</f>
        <v>Dessert assiette.C.Chiboust pamplemousse.Recette mère ►.M.Mille-feuille meringue et chiboust pamplemousse aux fraises des bois</v>
      </c>
      <c r="D42" s="554"/>
      <c r="E42" s="554"/>
      <c r="F42" s="1136" t="s">
        <v>19</v>
      </c>
      <c r="G42" s="1137" t="s">
        <v>18</v>
      </c>
      <c r="H42" s="1137" t="s">
        <v>17</v>
      </c>
      <c r="I42" s="1137" t="s">
        <v>16</v>
      </c>
      <c r="J42" s="1137" t="s">
        <v>15</v>
      </c>
      <c r="K42" s="1138" t="s">
        <v>14</v>
      </c>
      <c r="L42" s="1139" t="s">
        <v>13</v>
      </c>
      <c r="M42" s="4354" t="s">
        <v>6554</v>
      </c>
      <c r="N42" s="4355" t="s">
        <v>6555</v>
      </c>
      <c r="O42" s="1315" t="s">
        <v>12</v>
      </c>
      <c r="P42" s="1315" t="s">
        <v>11</v>
      </c>
      <c r="Q42" s="1315" t="s">
        <v>6556</v>
      </c>
      <c r="R42" s="4356" t="s">
        <v>6557</v>
      </c>
      <c r="S42" s="4354" t="s">
        <v>6558</v>
      </c>
      <c r="T42" s="1009" t="s">
        <v>2567</v>
      </c>
      <c r="U42" s="1290">
        <f t="shared" ref="U42" si="12">V42 / 1000</f>
        <v>0.33332999999999996</v>
      </c>
      <c r="V42" s="1291">
        <v>333.33</v>
      </c>
      <c r="W42" s="4356" t="s">
        <v>6559</v>
      </c>
      <c r="X42" s="4356" t="s">
        <v>6560</v>
      </c>
      <c r="Y42" s="1370"/>
      <c r="Z42" s="24" t="str">
        <f t="shared" si="2"/>
        <v>►</v>
      </c>
      <c r="AB42" s="4337"/>
      <c r="AC42" s="4337"/>
      <c r="AD42" s="4337"/>
      <c r="AE42" s="4337"/>
      <c r="AF42" s="4337"/>
      <c r="AH42" s="6">
        <v>1</v>
      </c>
    </row>
    <row r="43" spans="1:34" s="73" customFormat="1" ht="15.75" customHeight="1" thickTop="1">
      <c r="A43"/>
      <c r="B43" s="24" t="s">
        <v>6</v>
      </c>
      <c r="C43" s="554" t="str">
        <f>C41</f>
        <v>Dessert assiette.C.Chiboust pamplemousse.Recette mère ►.M.Mille-feuille meringue et chiboust pamplemousse aux fraises des bois</v>
      </c>
      <c r="D43" s="554"/>
      <c r="E43" s="554"/>
      <c r="F43" s="1140" t="s">
        <v>217</v>
      </c>
      <c r="G43" s="760" t="s">
        <v>216</v>
      </c>
      <c r="H43" s="1081"/>
      <c r="I43" s="4587" t="s">
        <v>215</v>
      </c>
      <c r="J43" s="4811" t="s">
        <v>194</v>
      </c>
      <c r="K43" s="4816" t="s">
        <v>158</v>
      </c>
      <c r="L43" s="1082" t="s">
        <v>214</v>
      </c>
      <c r="M43" s="1370"/>
      <c r="N43" s="5042" t="s">
        <v>6561</v>
      </c>
      <c r="O43" s="4357" t="s">
        <v>84</v>
      </c>
      <c r="P43" s="5034" t="s">
        <v>6562</v>
      </c>
      <c r="Q43" s="4358" t="s">
        <v>84</v>
      </c>
      <c r="R43" s="5036" t="s">
        <v>40</v>
      </c>
      <c r="S43"/>
      <c r="T43" s="889" t="s">
        <v>135</v>
      </c>
      <c r="U43" s="1292">
        <f>V43 / 1000</f>
        <v>1E-3</v>
      </c>
      <c r="V43" s="4359">
        <v>1</v>
      </c>
      <c r="W43" s="5038" t="s">
        <v>213</v>
      </c>
      <c r="X43" s="5040" t="s">
        <v>6563</v>
      </c>
      <c r="Y43" s="1370"/>
      <c r="Z43" s="24" t="str">
        <f t="shared" si="2"/>
        <v>A</v>
      </c>
      <c r="AB43" s="4337"/>
      <c r="AC43" s="4337"/>
      <c r="AD43" s="4337"/>
      <c r="AE43" s="4337"/>
      <c r="AF43" s="4337"/>
      <c r="AH43" s="6">
        <v>1</v>
      </c>
    </row>
    <row r="44" spans="1:34" s="73" customFormat="1" ht="16.5" customHeight="1">
      <c r="A44"/>
      <c r="B44" s="24" t="s">
        <v>6</v>
      </c>
      <c r="C44" s="554" t="str">
        <f>C41</f>
        <v>Dessert assiette.C.Chiboust pamplemousse.Recette mère ►.M.Mille-feuille meringue et chiboust pamplemousse aux fraises des bois</v>
      </c>
      <c r="D44" s="554"/>
      <c r="E44" s="554"/>
      <c r="F44" s="3866" t="s">
        <v>208</v>
      </c>
      <c r="G44" s="80" t="s">
        <v>207</v>
      </c>
      <c r="H44" s="41" t="s">
        <v>206</v>
      </c>
      <c r="I44" s="4591"/>
      <c r="J44" s="4593"/>
      <c r="K44" s="4817"/>
      <c r="L44" s="1083" t="s">
        <v>205</v>
      </c>
      <c r="M44" s="1370"/>
      <c r="N44" s="5043"/>
      <c r="O44" s="4360">
        <v>1</v>
      </c>
      <c r="P44" s="5035"/>
      <c r="Q44" s="4361">
        <v>1</v>
      </c>
      <c r="R44" s="5037"/>
      <c r="S44"/>
      <c r="T44" s="889" t="s">
        <v>129</v>
      </c>
      <c r="U44" s="1292">
        <f>V44 / 1000</f>
        <v>0.01</v>
      </c>
      <c r="V44" s="4359">
        <v>10</v>
      </c>
      <c r="W44" s="5039"/>
      <c r="X44" s="5041"/>
      <c r="Y44" s="1370"/>
      <c r="Z44" s="24" t="str">
        <f t="shared" si="2"/>
        <v>A</v>
      </c>
      <c r="AB44" s="4337"/>
      <c r="AC44" s="4337"/>
      <c r="AD44" s="4337"/>
      <c r="AE44" s="4337"/>
      <c r="AF44" s="4337"/>
      <c r="AH44" s="6">
        <v>1</v>
      </c>
    </row>
    <row r="45" spans="1:34" s="73" customFormat="1" ht="18.75">
      <c r="A45"/>
      <c r="B45" s="24" t="s">
        <v>6</v>
      </c>
      <c r="C45" s="554" t="str">
        <f>C41</f>
        <v>Dessert assiette.C.Chiboust pamplemousse.Recette mère ►.M.Mille-feuille meringue et chiboust pamplemousse aux fraises des bois</v>
      </c>
      <c r="D45" s="554">
        <f>D41</f>
        <v>18</v>
      </c>
      <c r="E45" s="554" t="str">
        <f>E41</f>
        <v>assiettes</v>
      </c>
      <c r="F45" s="69"/>
      <c r="G45" s="66"/>
      <c r="H45" s="75" t="str">
        <f t="shared" ref="H45:H56" si="13">IF(AND(F45&gt;0,I45&gt;0),"de","")</f>
        <v/>
      </c>
      <c r="I45" s="64">
        <v>150</v>
      </c>
      <c r="J45" s="952" t="s">
        <v>134</v>
      </c>
      <c r="K45" s="68">
        <v>1</v>
      </c>
      <c r="L45" s="1084" t="s">
        <v>2342</v>
      </c>
      <c r="M45" s="1370"/>
      <c r="N45" s="4362">
        <f>IF(W57=0, 0, ROUND((W45/W57)*O44*1000, 0))</f>
        <v>260</v>
      </c>
      <c r="O45" s="4363">
        <f>IFERROR((F45/W57)*O44, 0)</f>
        <v>0</v>
      </c>
      <c r="P45" s="4364">
        <f>IF(X57=0, 0, X45/X57*Q44*1000)</f>
        <v>256.84931506849318</v>
      </c>
      <c r="Q45" s="4365">
        <f>IF(OR(P45=0, N45=0), 0, O45/N45*P45)</f>
        <v>0</v>
      </c>
      <c r="R45" s="4366">
        <f>G45</f>
        <v>0</v>
      </c>
      <c r="S45"/>
      <c r="T45" s="889" t="s">
        <v>130</v>
      </c>
      <c r="U45" s="1292">
        <f>V45 / 1000</f>
        <v>0.1</v>
      </c>
      <c r="V45" s="4359">
        <v>100</v>
      </c>
      <c r="W45" s="4367">
        <f>IF(ISTEXT(F45), 0, IFERROR(INDEX(U35:U57, MATCH(J45, T35:T57, 0)) * I45 * IF(ISBLANK(F45), 1, F45), 0))</f>
        <v>0.15</v>
      </c>
      <c r="X45" s="4368">
        <f>IF(ISNUMBER(K45), W45*K45*N39, 0)</f>
        <v>0.26041666666666663</v>
      </c>
      <c r="Y45" s="1370"/>
      <c r="Z45" s="24" t="str">
        <f t="shared" si="2"/>
        <v>A</v>
      </c>
      <c r="AB45" s="736" t="s">
        <v>359</v>
      </c>
      <c r="AC45" s="4337"/>
      <c r="AD45" s="4337"/>
      <c r="AE45" s="4337"/>
      <c r="AF45" s="4337"/>
      <c r="AH45" s="6">
        <v>1</v>
      </c>
    </row>
    <row r="46" spans="1:34" s="73" customFormat="1" ht="19.5" customHeight="1">
      <c r="A46"/>
      <c r="B46" s="25" t="str">
        <f t="shared" ref="B46:B56" si="14">IF(L46&lt;&gt;"","A","►")</f>
        <v>A</v>
      </c>
      <c r="C46" s="765" t="str">
        <f>C41</f>
        <v>Dessert assiette.C.Chiboust pamplemousse.Recette mère ►.M.Mille-feuille meringue et chiboust pamplemousse aux fraises des bois</v>
      </c>
      <c r="D46" s="554">
        <f>D41</f>
        <v>18</v>
      </c>
      <c r="E46" s="554" t="str">
        <f>E41</f>
        <v>assiettes</v>
      </c>
      <c r="F46" s="69"/>
      <c r="G46" s="66"/>
      <c r="H46" s="65" t="str">
        <f t="shared" si="13"/>
        <v/>
      </c>
      <c r="I46" s="64">
        <v>8</v>
      </c>
      <c r="J46" s="952" t="s">
        <v>134</v>
      </c>
      <c r="K46" s="68">
        <v>2</v>
      </c>
      <c r="L46" s="1084" t="s">
        <v>2343</v>
      </c>
      <c r="M46" s="1370"/>
      <c r="N46" s="4362">
        <f>IF(W57=0, 0, ROUND((W46/W57)*O44*1000, 0))</f>
        <v>14</v>
      </c>
      <c r="O46" s="4363">
        <f>IFERROR((F46/W57)*O44, 0)</f>
        <v>0</v>
      </c>
      <c r="P46" s="4364">
        <f>IF(X57=0, 0, X46/X57*Q44*1000)</f>
        <v>27.397260273972609</v>
      </c>
      <c r="Q46" s="4365">
        <f t="shared" ref="Q46:Q56" si="15">IF(OR(P46=0, N46=0), 0, O46/N46*P46)</f>
        <v>0</v>
      </c>
      <c r="R46" s="4369">
        <f>G46</f>
        <v>0</v>
      </c>
      <c r="S46"/>
      <c r="T46" s="889" t="s">
        <v>131</v>
      </c>
      <c r="U46" s="1292">
        <f>V46 / 1000</f>
        <v>1</v>
      </c>
      <c r="V46" s="4359">
        <v>1000</v>
      </c>
      <c r="W46" s="4367">
        <f>IF(ISTEXT(F46), 0, IFERROR(INDEX(U35:U57, MATCH(J46, T35:T57, 0)) * I46 * IF(ISBLANK(F46), 1, F46), 0))</f>
        <v>8.0000000000000002E-3</v>
      </c>
      <c r="X46" s="4368">
        <f>IF(ISNUMBER(K46), W46*K46*N39, 0)</f>
        <v>2.7777777777777776E-2</v>
      </c>
      <c r="Y46" s="1370"/>
      <c r="Z46" s="25" t="str">
        <f t="shared" si="2"/>
        <v>A</v>
      </c>
      <c r="AB46" s="3834" t="s">
        <v>360</v>
      </c>
      <c r="AC46" s="730"/>
      <c r="AD46" s="730"/>
      <c r="AE46" s="730"/>
      <c r="AF46" s="730"/>
      <c r="AH46" s="6">
        <v>1</v>
      </c>
    </row>
    <row r="47" spans="1:34" s="73" customFormat="1" ht="18.75">
      <c r="A47"/>
      <c r="B47" s="25" t="str">
        <f t="shared" si="14"/>
        <v>A</v>
      </c>
      <c r="C47" s="765" t="str">
        <f>C41</f>
        <v>Dessert assiette.C.Chiboust pamplemousse.Recette mère ►.M.Mille-feuille meringue et chiboust pamplemousse aux fraises des bois</v>
      </c>
      <c r="D47" s="554">
        <f>D41</f>
        <v>18</v>
      </c>
      <c r="E47" s="554" t="str">
        <f>E41</f>
        <v>assiettes</v>
      </c>
      <c r="F47" s="69"/>
      <c r="G47" s="74"/>
      <c r="H47" s="75" t="str">
        <f t="shared" si="13"/>
        <v/>
      </c>
      <c r="I47" s="64">
        <v>105</v>
      </c>
      <c r="J47" s="952" t="s">
        <v>134</v>
      </c>
      <c r="K47" s="68">
        <v>1</v>
      </c>
      <c r="L47" s="1084" t="s">
        <v>195</v>
      </c>
      <c r="M47" s="1370"/>
      <c r="N47" s="4362">
        <f>IF(W57=0, 0, ROUND((W47/W57)*O44*1000, 0))</f>
        <v>182</v>
      </c>
      <c r="O47" s="4363">
        <f>IFERROR((F47/W57)*O44, 0)</f>
        <v>0</v>
      </c>
      <c r="P47" s="4364">
        <f>IF(X57=0, 0, X47/X57*Q44*1000)</f>
        <v>179.79452054794524</v>
      </c>
      <c r="Q47" s="4365">
        <f t="shared" si="15"/>
        <v>0</v>
      </c>
      <c r="R47" s="4366">
        <f>G47</f>
        <v>0</v>
      </c>
      <c r="S47"/>
      <c r="T47" s="1008" t="s">
        <v>55</v>
      </c>
      <c r="U47" s="1292">
        <f>V47 / 1000</f>
        <v>0.25</v>
      </c>
      <c r="V47" s="4359">
        <v>250</v>
      </c>
      <c r="W47" s="4367">
        <f>IF(ISTEXT(F47), 0, IFERROR(INDEX(U35:U57, MATCH(J47, T35:T57, 0)) * I47 * IF(ISBLANK(F47), 1, F47), 0))</f>
        <v>0.105</v>
      </c>
      <c r="X47" s="4368">
        <f>IF(ISNUMBER(K47), W47*K47*N39, 0)</f>
        <v>0.18229166666666663</v>
      </c>
      <c r="Y47" s="1370"/>
      <c r="Z47" s="25" t="str">
        <f t="shared" si="2"/>
        <v>A</v>
      </c>
      <c r="AB47" s="736" t="s">
        <v>363</v>
      </c>
      <c r="AC47" s="730"/>
      <c r="AD47" s="730"/>
      <c r="AE47" s="730"/>
      <c r="AF47" s="730"/>
      <c r="AH47" s="6">
        <v>1</v>
      </c>
    </row>
    <row r="48" spans="1:34" s="73" customFormat="1" ht="18.75">
      <c r="A48"/>
      <c r="B48" s="25" t="str">
        <f t="shared" si="14"/>
        <v>A</v>
      </c>
      <c r="C48" s="765" t="str">
        <f>C41</f>
        <v>Dessert assiette.C.Chiboust pamplemousse.Recette mère ►.M.Mille-feuille meringue et chiboust pamplemousse aux fraises des bois</v>
      </c>
      <c r="D48" s="554">
        <f>D41</f>
        <v>18</v>
      </c>
      <c r="E48" s="554" t="str">
        <f>E41</f>
        <v>assiettes</v>
      </c>
      <c r="F48" s="77"/>
      <c r="G48" s="74"/>
      <c r="H48" s="65" t="str">
        <f t="shared" si="13"/>
        <v/>
      </c>
      <c r="I48" s="64">
        <v>35</v>
      </c>
      <c r="J48" s="952" t="s">
        <v>134</v>
      </c>
      <c r="K48" s="68">
        <v>1</v>
      </c>
      <c r="L48" s="1084" t="s">
        <v>2344</v>
      </c>
      <c r="M48" s="1370"/>
      <c r="N48" s="4362">
        <f>IF(W57=0, 0, ROUND((W48/W57)*O44*1000, 0))</f>
        <v>61</v>
      </c>
      <c r="O48" s="4363">
        <f>IFERROR((F48/W57)*O44, 0)</f>
        <v>0</v>
      </c>
      <c r="P48" s="4364">
        <f>IF(X57=0, 0, X48/X57*Q44*1000)</f>
        <v>59.931506849315085</v>
      </c>
      <c r="Q48" s="4365">
        <f t="shared" si="15"/>
        <v>0</v>
      </c>
      <c r="R48" s="4370">
        <f>G48</f>
        <v>0</v>
      </c>
      <c r="S48"/>
      <c r="T48" s="1008" t="s">
        <v>56</v>
      </c>
      <c r="U48" s="1292">
        <f>V48 / 1000</f>
        <v>0.5</v>
      </c>
      <c r="V48" s="4359">
        <v>500</v>
      </c>
      <c r="W48" s="4367">
        <f>IF(ISTEXT(F48), 0, IFERROR(INDEX(U35:U57, MATCH(J48, T35:T57, 0)) * I48 * IF(ISBLANK(F48), 1, F48), 0))</f>
        <v>3.5000000000000003E-2</v>
      </c>
      <c r="X48" s="4368">
        <f>IF(ISNUMBER(K48), W48*K48*N39, 0)</f>
        <v>6.0763888888888888E-2</v>
      </c>
      <c r="Y48" s="1370"/>
      <c r="Z48" s="25" t="str">
        <f t="shared" si="2"/>
        <v>A</v>
      </c>
      <c r="AB48" s="3834" t="s">
        <v>364</v>
      </c>
      <c r="AC48" s="730"/>
      <c r="AD48" s="730"/>
      <c r="AE48" s="730"/>
      <c r="AF48" s="730"/>
      <c r="AH48" s="6">
        <v>1</v>
      </c>
    </row>
    <row r="49" spans="1:42" s="73" customFormat="1" ht="18" customHeight="1">
      <c r="A49"/>
      <c r="B49" s="25" t="str">
        <f t="shared" si="14"/>
        <v>A</v>
      </c>
      <c r="C49" s="765" t="str">
        <f>C41</f>
        <v>Dessert assiette.C.Chiboust pamplemousse.Recette mère ►.M.Mille-feuille meringue et chiboust pamplemousse aux fraises des bois</v>
      </c>
      <c r="D49" s="554">
        <f>D41</f>
        <v>18</v>
      </c>
      <c r="E49" s="554" t="str">
        <f>E41</f>
        <v>assiettes</v>
      </c>
      <c r="F49" s="77"/>
      <c r="G49" s="74"/>
      <c r="H49" s="65" t="str">
        <f t="shared" si="13"/>
        <v/>
      </c>
      <c r="I49" s="64">
        <v>15</v>
      </c>
      <c r="J49" s="952" t="s">
        <v>134</v>
      </c>
      <c r="K49" s="68">
        <v>1</v>
      </c>
      <c r="L49" s="1084" t="s">
        <v>2345</v>
      </c>
      <c r="M49" s="1370"/>
      <c r="N49" s="4362">
        <f>IF(W57=0, 0, ROUND((W49/W57)*O44*1000, 0))</f>
        <v>26</v>
      </c>
      <c r="O49" s="4363">
        <f>IFERROR((F49/W57)*O44, 0)</f>
        <v>0</v>
      </c>
      <c r="P49" s="4364">
        <f>IF(X57=0, 0, X49/X57*Q44*1000)</f>
        <v>25.68493150684932</v>
      </c>
      <c r="Q49" s="4365">
        <f t="shared" si="15"/>
        <v>0</v>
      </c>
      <c r="R49" s="4366">
        <f>G49</f>
        <v>0</v>
      </c>
      <c r="S49"/>
      <c r="T49" s="1294" t="s">
        <v>187</v>
      </c>
      <c r="U49" s="1292">
        <f>V49 / 1000</f>
        <v>0.1</v>
      </c>
      <c r="V49" s="4359">
        <v>100</v>
      </c>
      <c r="W49" s="4367">
        <f>IF(ISTEXT(F49), 0, IFERROR(INDEX(U35:U57, MATCH(J49, T35:T57, 0)) * I49 * IF(ISBLANK(F49), 1, F49), 0))</f>
        <v>1.4999999999999999E-2</v>
      </c>
      <c r="X49" s="4368">
        <f>IF(ISNUMBER(K49), W49*K49*N39, 0)</f>
        <v>2.6041666666666664E-2</v>
      </c>
      <c r="Y49" s="1370"/>
      <c r="Z49" s="25" t="str">
        <f t="shared" si="2"/>
        <v>A</v>
      </c>
      <c r="AB49" s="736" t="s">
        <v>366</v>
      </c>
      <c r="AC49" s="4337"/>
      <c r="AD49" s="4337"/>
      <c r="AE49" s="4337"/>
      <c r="AF49" s="4337"/>
      <c r="AH49" s="6">
        <v>1</v>
      </c>
    </row>
    <row r="50" spans="1:42" s="73" customFormat="1" ht="18" customHeight="1">
      <c r="A50"/>
      <c r="B50" s="25" t="str">
        <f t="shared" si="14"/>
        <v>A</v>
      </c>
      <c r="C50" s="765" t="str">
        <f>C41</f>
        <v>Dessert assiette.C.Chiboust pamplemousse.Recette mère ►.M.Mille-feuille meringue et chiboust pamplemousse aux fraises des bois</v>
      </c>
      <c r="D50" s="554">
        <f>D41</f>
        <v>18</v>
      </c>
      <c r="E50" s="554" t="str">
        <f>E41</f>
        <v>assiettes</v>
      </c>
      <c r="F50" s="77"/>
      <c r="G50" s="74"/>
      <c r="H50" s="65" t="str">
        <f t="shared" si="13"/>
        <v/>
      </c>
      <c r="I50" s="64">
        <v>8</v>
      </c>
      <c r="J50" s="952" t="s">
        <v>134</v>
      </c>
      <c r="K50" s="68">
        <v>1</v>
      </c>
      <c r="L50" s="1084" t="s">
        <v>2346</v>
      </c>
      <c r="M50" s="1370"/>
      <c r="N50" s="4362">
        <f>IF(W57=0, 0, ROUND((W50/W57)*O44*1000, 0))</f>
        <v>14</v>
      </c>
      <c r="O50" s="4363">
        <f>IFERROR((F50/W57)*O44, 0)</f>
        <v>0</v>
      </c>
      <c r="P50" s="4364">
        <f>IF(X57=0, 0, X50/X57*Q44*1000)</f>
        <v>13.698630136986305</v>
      </c>
      <c r="Q50" s="4365">
        <f t="shared" si="15"/>
        <v>0</v>
      </c>
      <c r="R50" s="4371">
        <f>G50</f>
        <v>0</v>
      </c>
      <c r="S50"/>
      <c r="T50" s="1295" t="s">
        <v>2568</v>
      </c>
      <c r="U50" s="1292">
        <f>V50 / 1000</f>
        <v>4.9299999999999995E-3</v>
      </c>
      <c r="V50" s="4372">
        <v>4.93</v>
      </c>
      <c r="W50" s="4367">
        <f>IF(ISTEXT(F50), 0, IFERROR(INDEX(U35:U57, MATCH(J50, T35:T57, 0)) * I50 * IF(ISBLANK(F50), 1, F50), 0))</f>
        <v>8.0000000000000002E-3</v>
      </c>
      <c r="X50" s="4368">
        <f>IF(ISNUMBER(K50), W50*K50*N39, 0)</f>
        <v>1.3888888888888888E-2</v>
      </c>
      <c r="Y50" s="1370"/>
      <c r="Z50" s="25" t="str">
        <f t="shared" si="2"/>
        <v>A</v>
      </c>
      <c r="AB50" s="3834" t="s">
        <v>368</v>
      </c>
      <c r="AC50" s="727"/>
      <c r="AD50" s="727"/>
      <c r="AE50" s="727"/>
      <c r="AF50" s="728"/>
      <c r="AH50" s="6">
        <v>1</v>
      </c>
    </row>
    <row r="51" spans="1:42" s="73" customFormat="1" ht="17.25">
      <c r="A51"/>
      <c r="B51" s="25" t="str">
        <f t="shared" si="14"/>
        <v>A</v>
      </c>
      <c r="C51" s="765" t="str">
        <f>C41</f>
        <v>Dessert assiette.C.Chiboust pamplemousse.Recette mère ►.M.Mille-feuille meringue et chiboust pamplemousse aux fraises des bois</v>
      </c>
      <c r="D51" s="554">
        <f>D41</f>
        <v>18</v>
      </c>
      <c r="E51" s="554" t="str">
        <f>E41</f>
        <v>assiettes</v>
      </c>
      <c r="F51" s="77"/>
      <c r="G51" s="74"/>
      <c r="H51" s="65" t="str">
        <f t="shared" si="13"/>
        <v/>
      </c>
      <c r="I51" s="64">
        <v>160</v>
      </c>
      <c r="J51" s="952" t="s">
        <v>134</v>
      </c>
      <c r="K51" s="68">
        <v>1</v>
      </c>
      <c r="L51" s="1084" t="s">
        <v>2347</v>
      </c>
      <c r="M51" s="1370"/>
      <c r="N51" s="4362">
        <f>IF(W57=0, 0, ROUND((W51/W57)*O44*1000, 0))</f>
        <v>278</v>
      </c>
      <c r="O51" s="4363">
        <f>IFERROR((F51/W57)*O44, 0)</f>
        <v>0</v>
      </c>
      <c r="P51" s="4364">
        <f>IF(X57=0, 0, X51/X57*Q44*1000)</f>
        <v>273.97260273972609</v>
      </c>
      <c r="Q51" s="4365">
        <f t="shared" si="15"/>
        <v>0</v>
      </c>
      <c r="R51" s="4366">
        <f>G51</f>
        <v>0</v>
      </c>
      <c r="S51"/>
      <c r="T51" s="1295" t="s">
        <v>2570</v>
      </c>
      <c r="U51" s="1292">
        <f>V51 / 1000</f>
        <v>1.4999999999999999E-2</v>
      </c>
      <c r="V51" s="4359">
        <v>15</v>
      </c>
      <c r="W51" s="4367">
        <f>IF(ISTEXT(F51), 0, IFERROR(INDEX(U35:U57, MATCH(J51, T35:T57, 0)) * I51 * IF(ISBLANK(F51), 1, F51), 0))</f>
        <v>0.16</v>
      </c>
      <c r="X51" s="4368">
        <f>IF(ISNUMBER(K51), W51*K51*N39, 0)</f>
        <v>0.27777777777777773</v>
      </c>
      <c r="Y51" s="1370"/>
      <c r="Z51" s="25" t="str">
        <f t="shared" si="2"/>
        <v>A</v>
      </c>
      <c r="AB51" s="4337"/>
      <c r="AC51" s="4337"/>
      <c r="AD51" s="4337"/>
      <c r="AE51" s="4337"/>
      <c r="AF51" s="4337"/>
      <c r="AH51" s="6">
        <v>1</v>
      </c>
    </row>
    <row r="52" spans="1:42" s="73" customFormat="1" ht="18" thickBot="1">
      <c r="A52"/>
      <c r="B52" s="25" t="str">
        <f t="shared" si="14"/>
        <v>A</v>
      </c>
      <c r="C52" s="765" t="str">
        <f>C41</f>
        <v>Dessert assiette.C.Chiboust pamplemousse.Recette mère ►.M.Mille-feuille meringue et chiboust pamplemousse aux fraises des bois</v>
      </c>
      <c r="D52" s="554">
        <f>D41</f>
        <v>18</v>
      </c>
      <c r="E52" s="554" t="str">
        <f>E41</f>
        <v>assiettes</v>
      </c>
      <c r="F52" s="77"/>
      <c r="G52" s="74"/>
      <c r="H52" s="65" t="str">
        <f t="shared" si="13"/>
        <v/>
      </c>
      <c r="I52" s="64">
        <v>95</v>
      </c>
      <c r="J52" s="952" t="s">
        <v>134</v>
      </c>
      <c r="K52" s="68">
        <v>1</v>
      </c>
      <c r="L52" s="1084" t="s">
        <v>2344</v>
      </c>
      <c r="M52" s="1370"/>
      <c r="N52" s="4362">
        <f>IF(W57=0, 0, ROUND((W52/W57)*O44*1000, 0))</f>
        <v>165</v>
      </c>
      <c r="O52" s="4363">
        <f>IFERROR((F52/W57)*O44, 0)</f>
        <v>0</v>
      </c>
      <c r="P52" s="4364">
        <f>IF(X57=0, 0, X52/X57*Q44*1000)</f>
        <v>162.67123287671237</v>
      </c>
      <c r="Q52" s="4365">
        <f t="shared" si="15"/>
        <v>0</v>
      </c>
      <c r="R52" s="4369">
        <f>G52</f>
        <v>0</v>
      </c>
      <c r="S52"/>
      <c r="T52" s="1295" t="s">
        <v>2569</v>
      </c>
      <c r="U52" s="1292">
        <f>V52 / 1000</f>
        <v>5.0000000000000001E-3</v>
      </c>
      <c r="V52" s="4359">
        <v>5</v>
      </c>
      <c r="W52" s="4367">
        <f>IF(ISTEXT(F52), 0, IFERROR(INDEX(U35:U57, MATCH(J52, T35:T57, 0)) * I52 * IF(ISBLANK(F52), 1, F52), 0))</f>
        <v>9.5000000000000001E-2</v>
      </c>
      <c r="X52" s="4368">
        <f>IF(ISNUMBER(K52), W52*K52*N39, 0)</f>
        <v>0.16493055555555555</v>
      </c>
      <c r="Y52" s="1370"/>
      <c r="Z52" s="25" t="str">
        <f t="shared" si="2"/>
        <v>A</v>
      </c>
      <c r="AB52" s="4337"/>
      <c r="AC52" s="4337"/>
      <c r="AD52" s="4337"/>
      <c r="AE52" s="4337"/>
      <c r="AF52" s="4337"/>
      <c r="AH52" s="6">
        <v>1</v>
      </c>
    </row>
    <row r="53" spans="1:42" s="73" customFormat="1" ht="18" thickTop="1">
      <c r="A53"/>
      <c r="B53" s="25" t="str">
        <f t="shared" si="14"/>
        <v>►</v>
      </c>
      <c r="C53" s="765" t="str">
        <f>C41</f>
        <v>Dessert assiette.C.Chiboust pamplemousse.Recette mère ►.M.Mille-feuille meringue et chiboust pamplemousse aux fraises des bois</v>
      </c>
      <c r="D53" s="554">
        <f>D41</f>
        <v>18</v>
      </c>
      <c r="E53" s="554" t="str">
        <f>E41</f>
        <v>assiettes</v>
      </c>
      <c r="F53" s="77"/>
      <c r="G53" s="74"/>
      <c r="H53" s="65" t="str">
        <f t="shared" si="13"/>
        <v/>
      </c>
      <c r="I53" s="64"/>
      <c r="J53" s="3868"/>
      <c r="K53" s="68">
        <v>1</v>
      </c>
      <c r="L53" s="1084"/>
      <c r="M53" s="1370"/>
      <c r="N53" s="4362">
        <f>IF(W57=0, 0, ROUND((W53/W57)*O44*1000, 0))</f>
        <v>0</v>
      </c>
      <c r="O53" s="4363">
        <f>IFERROR((F53/W57)*O44, 0)</f>
        <v>0</v>
      </c>
      <c r="P53" s="4364">
        <f>IF(X57=0, 0, X53/X57*Q44*1000)</f>
        <v>0</v>
      </c>
      <c r="Q53" s="4365">
        <f t="shared" si="15"/>
        <v>0</v>
      </c>
      <c r="R53" s="4366">
        <f>G53</f>
        <v>0</v>
      </c>
      <c r="S53"/>
      <c r="T53" s="1295" t="s">
        <v>2577</v>
      </c>
      <c r="U53" s="1292">
        <f>V53 / 1000</f>
        <v>0.03</v>
      </c>
      <c r="V53" s="4359">
        <v>30</v>
      </c>
      <c r="W53" s="4367">
        <f>IF(ISTEXT(F53), 0, IFERROR(INDEX(U35:U57, MATCH(J53, T35:T57, 0)) * I53 * IF(ISBLANK(F53), 1, F53), 0))</f>
        <v>0</v>
      </c>
      <c r="X53" s="4368">
        <f>IF(ISNUMBER(K53), W53*K53*N39, 0)</f>
        <v>0</v>
      </c>
      <c r="Y53" s="1370"/>
      <c r="Z53" s="25" t="str">
        <f t="shared" si="2"/>
        <v>►</v>
      </c>
      <c r="AB53" s="4337"/>
      <c r="AC53" s="5052" t="s">
        <v>6561</v>
      </c>
      <c r="AD53" s="4402" t="s">
        <v>84</v>
      </c>
      <c r="AE53" s="4403" t="s">
        <v>6566</v>
      </c>
      <c r="AF53" s="4337"/>
      <c r="AH53" s="6">
        <v>1</v>
      </c>
    </row>
    <row r="54" spans="1:42" s="73" customFormat="1" ht="18" thickBot="1">
      <c r="A54"/>
      <c r="B54" s="25" t="str">
        <f t="shared" si="14"/>
        <v>►</v>
      </c>
      <c r="C54" s="765" t="str">
        <f>C41</f>
        <v>Dessert assiette.C.Chiboust pamplemousse.Recette mère ►.M.Mille-feuille meringue et chiboust pamplemousse aux fraises des bois</v>
      </c>
      <c r="D54" s="554">
        <f>D41</f>
        <v>18</v>
      </c>
      <c r="E54" s="554" t="str">
        <f>E41</f>
        <v>assiettes</v>
      </c>
      <c r="F54" s="77"/>
      <c r="G54" s="74"/>
      <c r="H54" s="65" t="str">
        <f t="shared" si="13"/>
        <v/>
      </c>
      <c r="I54" s="64"/>
      <c r="J54" s="3868"/>
      <c r="K54" s="68">
        <v>1</v>
      </c>
      <c r="L54" s="1084"/>
      <c r="M54" s="1370"/>
      <c r="N54" s="4362">
        <f>IF(W57=0, 0, ROUND((W54/W57)*O44*1000, 0))</f>
        <v>0</v>
      </c>
      <c r="O54" s="4363">
        <f>IFERROR((F54/W57)*O44, 0)</f>
        <v>0</v>
      </c>
      <c r="P54" s="4364">
        <f>IF(X57=0, 0, X54/X57*Q44*1000)</f>
        <v>0</v>
      </c>
      <c r="Q54" s="4365">
        <f t="shared" si="15"/>
        <v>0</v>
      </c>
      <c r="R54" s="4369">
        <f>G54</f>
        <v>0</v>
      </c>
      <c r="S54"/>
      <c r="T54" s="1295" t="s">
        <v>6568</v>
      </c>
      <c r="U54" s="1292">
        <f>V54 / 1000</f>
        <v>0.06</v>
      </c>
      <c r="V54" s="4359">
        <v>60</v>
      </c>
      <c r="W54" s="4367">
        <f>IF(ISTEXT(F54), 0, IFERROR(INDEX(U35:U57, MATCH(J54, T35:T57, 0)) * I54 * IF(ISBLANK(F54), 1, F54), 0))</f>
        <v>0</v>
      </c>
      <c r="X54" s="4368">
        <f>IF(ISNUMBER(K54), W54*K54*N39, 0)</f>
        <v>0</v>
      </c>
      <c r="Y54" s="1370"/>
      <c r="Z54" s="25" t="str">
        <f t="shared" si="2"/>
        <v>►</v>
      </c>
      <c r="AB54" s="4337"/>
      <c r="AC54" s="5053"/>
      <c r="AD54" s="4404">
        <v>1</v>
      </c>
      <c r="AE54" s="4403" t="s">
        <v>6567</v>
      </c>
      <c r="AF54" s="4337"/>
      <c r="AH54" s="6">
        <v>1</v>
      </c>
    </row>
    <row r="55" spans="1:42" s="73" customFormat="1" ht="20.25" thickTop="1" thickBot="1">
      <c r="A55"/>
      <c r="B55" s="25" t="str">
        <f t="shared" si="14"/>
        <v>►</v>
      </c>
      <c r="C55" s="765" t="str">
        <f>C41</f>
        <v>Dessert assiette.C.Chiboust pamplemousse.Recette mère ►.M.Mille-feuille meringue et chiboust pamplemousse aux fraises des bois</v>
      </c>
      <c r="D55" s="554">
        <f>D41</f>
        <v>18</v>
      </c>
      <c r="E55" s="554" t="str">
        <f>E41</f>
        <v>assiettes</v>
      </c>
      <c r="F55" s="77"/>
      <c r="G55" s="74"/>
      <c r="H55" s="65" t="str">
        <f t="shared" si="13"/>
        <v/>
      </c>
      <c r="I55" s="64"/>
      <c r="J55" s="3868"/>
      <c r="K55" s="68">
        <v>1</v>
      </c>
      <c r="L55" s="1084"/>
      <c r="M55" s="1370"/>
      <c r="N55" s="4362">
        <f>IF(W57=0, 0, ROUND((W55/W57)*O44*1000, 0))</f>
        <v>0</v>
      </c>
      <c r="O55" s="4363">
        <f>IFERROR((F55/W57)*O44, 0)</f>
        <v>0</v>
      </c>
      <c r="P55" s="4364">
        <f>IF(X57=0, 0, X55/X57*Q44*1000)</f>
        <v>0</v>
      </c>
      <c r="Q55" s="4365">
        <f t="shared" si="15"/>
        <v>0</v>
      </c>
      <c r="R55" s="4366">
        <f>G55</f>
        <v>0</v>
      </c>
      <c r="S55"/>
      <c r="T55" s="1295" t="s">
        <v>183</v>
      </c>
      <c r="U55" s="1292">
        <f>V55 / 1000</f>
        <v>0.22500000000000001</v>
      </c>
      <c r="V55" s="4359">
        <v>225</v>
      </c>
      <c r="W55" s="4367">
        <f>IF(ISTEXT(F55), 0, IFERROR(INDEX(U35:U57, MATCH(J55, T35:T57, 0)) * I55 * IF(ISBLANK(F55), 1, F55), 0))</f>
        <v>0</v>
      </c>
      <c r="X55" s="4368">
        <f>IF(ISNUMBER(K55), W55*K55*N39, 0)</f>
        <v>0</v>
      </c>
      <c r="Y55" s="1370"/>
      <c r="Z55" s="25" t="str">
        <f t="shared" si="2"/>
        <v>►</v>
      </c>
      <c r="AB55" s="755"/>
      <c r="AC55" s="730"/>
      <c r="AD55" s="730"/>
      <c r="AE55" s="730"/>
      <c r="AF55" s="730"/>
      <c r="AH55" s="6">
        <v>1</v>
      </c>
    </row>
    <row r="56" spans="1:42" s="73" customFormat="1" ht="19.5" thickTop="1">
      <c r="A56"/>
      <c r="B56" s="25" t="str">
        <f t="shared" si="14"/>
        <v>►</v>
      </c>
      <c r="C56" s="765" t="str">
        <f>C41</f>
        <v>Dessert assiette.C.Chiboust pamplemousse.Recette mère ►.M.Mille-feuille meringue et chiboust pamplemousse aux fraises des bois</v>
      </c>
      <c r="D56" s="554">
        <f>D41</f>
        <v>18</v>
      </c>
      <c r="E56" s="554" t="str">
        <f>E41</f>
        <v>assiettes</v>
      </c>
      <c r="F56" s="69"/>
      <c r="G56" s="66"/>
      <c r="H56" s="65" t="str">
        <f t="shared" si="13"/>
        <v/>
      </c>
      <c r="I56" s="64"/>
      <c r="J56" s="1031"/>
      <c r="K56" s="68">
        <v>1</v>
      </c>
      <c r="L56" s="1084"/>
      <c r="M56" s="1370" t="s">
        <v>1</v>
      </c>
      <c r="N56" s="4362">
        <f>IF(W57=0, 0, ROUND((W56/W57)*O44*1000, 0))</f>
        <v>0</v>
      </c>
      <c r="O56" s="4363">
        <f>IFERROR((F56/W57)*O44, 0)</f>
        <v>0</v>
      </c>
      <c r="P56" s="4364">
        <f>IF(X57=0, 0, X56/X57*Q44*1000)</f>
        <v>0</v>
      </c>
      <c r="Q56" s="4365">
        <f t="shared" si="15"/>
        <v>0</v>
      </c>
      <c r="R56" s="4369">
        <f>G56</f>
        <v>0</v>
      </c>
      <c r="S56"/>
      <c r="T56" s="1295" t="s">
        <v>2584</v>
      </c>
      <c r="U56" s="1292">
        <f>V56 / 1000</f>
        <v>0.11799999999999999</v>
      </c>
      <c r="V56" s="4359">
        <v>118</v>
      </c>
      <c r="W56" s="4367">
        <f>IF(ISTEXT(F56), 0, IFERROR(INDEX(U35:U57, MATCH(J56, T35:T57, 0)) * I56 * IF(ISBLANK(F56), 1, F56), 0))</f>
        <v>0</v>
      </c>
      <c r="X56" s="4368">
        <f>IF(ISNUMBER(K56), W56*K56*N39, 0)</f>
        <v>0</v>
      </c>
      <c r="Y56" s="1370" t="s">
        <v>1</v>
      </c>
      <c r="Z56" s="25" t="str">
        <f t="shared" si="2"/>
        <v>►</v>
      </c>
      <c r="AB56" s="755"/>
      <c r="AC56" s="5034" t="s">
        <v>6562</v>
      </c>
      <c r="AD56" s="4358" t="s">
        <v>84</v>
      </c>
      <c r="AE56" s="4403" t="s">
        <v>6566</v>
      </c>
      <c r="AF56" s="730"/>
      <c r="AH56" s="6">
        <v>1</v>
      </c>
    </row>
    <row r="57" spans="1:42" s="73" customFormat="1" ht="16.5" thickBot="1">
      <c r="A57"/>
      <c r="B57" s="63" t="s">
        <v>6</v>
      </c>
      <c r="C57" s="3873" t="str">
        <f>C48</f>
        <v>Dessert assiette.C.Chiboust pamplemousse.Recette mère ►.M.Mille-feuille meringue et chiboust pamplemousse aux fraises des bois</v>
      </c>
      <c r="D57" s="3874">
        <f>D48</f>
        <v>18</v>
      </c>
      <c r="E57" s="3875" t="str">
        <f>E48</f>
        <v>assiettes</v>
      </c>
      <c r="F57" s="5086"/>
      <c r="G57" s="5086"/>
      <c r="H57" s="5086" t="s">
        <v>6464</v>
      </c>
      <c r="I57" s="5087"/>
      <c r="J57" s="5088"/>
      <c r="K57" s="5088"/>
      <c r="L57" s="5089"/>
      <c r="M57" s="1370"/>
      <c r="N57" s="5095">
        <f>SUM(N45:N56)</f>
        <v>1000</v>
      </c>
      <c r="O57" s="5096"/>
      <c r="P57" s="5097">
        <f>SUM(P45:P56)</f>
        <v>1000.0000000000001</v>
      </c>
      <c r="Q57" s="5096"/>
      <c r="R57" s="5098"/>
      <c r="T57" s="4377" t="s">
        <v>2587</v>
      </c>
      <c r="U57" s="1292">
        <f>V57 / 1000</f>
        <v>0.35</v>
      </c>
      <c r="V57" s="4359">
        <v>350</v>
      </c>
      <c r="W57" s="4378">
        <f>SUM(W45:W56)</f>
        <v>0.57600000000000007</v>
      </c>
      <c r="X57" s="4379">
        <f>SUM(X45:X56)</f>
        <v>1.0138888888888886</v>
      </c>
      <c r="Y57" s="1370"/>
      <c r="Z57" s="63" t="str">
        <f t="shared" si="2"/>
        <v>A</v>
      </c>
      <c r="AB57" s="4337"/>
      <c r="AC57" s="5035"/>
      <c r="AD57" s="4361">
        <v>1</v>
      </c>
      <c r="AE57" s="4403" t="s">
        <v>6567</v>
      </c>
      <c r="AF57" s="4337"/>
      <c r="AH57" s="6">
        <v>1</v>
      </c>
      <c r="AJ57" s="1370"/>
      <c r="AP57"/>
    </row>
    <row r="58" spans="1:42" s="73" customFormat="1" ht="18.75" customHeight="1">
      <c r="A58"/>
      <c r="B58" s="4380" t="s">
        <v>7</v>
      </c>
      <c r="C58" s="4381" t="str">
        <f>C41</f>
        <v>Dessert assiette.C.Chiboust pamplemousse.Recette mère ►.M.Mille-feuille meringue et chiboust pamplemousse aux fraises des bois</v>
      </c>
      <c r="D58" s="4381">
        <f>D41</f>
        <v>18</v>
      </c>
      <c r="E58" s="4102" t="str">
        <f>E41</f>
        <v>assiettes</v>
      </c>
      <c r="F58" s="5091"/>
      <c r="G58" s="5092"/>
      <c r="H58" s="5091" t="s">
        <v>23</v>
      </c>
      <c r="I58" s="5093" t="s">
        <v>6564</v>
      </c>
      <c r="J58" s="4385"/>
      <c r="K58" s="4385"/>
      <c r="L58" s="4386"/>
      <c r="M58" s="5094"/>
      <c r="N58" s="5099" t="s">
        <v>6572</v>
      </c>
      <c r="O58" s="4385"/>
      <c r="P58" s="4385"/>
      <c r="Q58" s="4385"/>
      <c r="R58" s="4385"/>
      <c r="S58" s="4385"/>
      <c r="T58" s="4385"/>
      <c r="U58" s="4387"/>
      <c r="V58" s="4387"/>
      <c r="W58" s="4387"/>
      <c r="X58" s="4388" t="s">
        <v>1</v>
      </c>
      <c r="Y58" s="4389"/>
      <c r="Z58" s="4380" t="str">
        <f t="shared" si="2"/>
        <v>►</v>
      </c>
      <c r="AA58" s="1370"/>
      <c r="AB58" s="4337"/>
      <c r="AC58" s="4337"/>
      <c r="AD58" s="4337"/>
      <c r="AE58" s="4337"/>
      <c r="AF58" s="4337"/>
      <c r="AG58"/>
      <c r="AH58" s="6">
        <v>1</v>
      </c>
      <c r="AJ58" s="1370"/>
      <c r="AP58" t="s">
        <v>1</v>
      </c>
    </row>
    <row r="59" spans="1:42" s="73" customFormat="1" ht="15.75" customHeight="1">
      <c r="A59"/>
      <c r="B59" s="4390" t="s">
        <v>7</v>
      </c>
      <c r="C59" s="4391" t="str">
        <f t="shared" ref="C59:X59" si="16">SUBSTITUTE(ADDRESS(1,COLUMN(),4),"1","")</f>
        <v>C</v>
      </c>
      <c r="D59" s="4391" t="str">
        <f t="shared" si="16"/>
        <v>D</v>
      </c>
      <c r="E59" s="4391" t="str">
        <f t="shared" si="16"/>
        <v>E</v>
      </c>
      <c r="F59" s="767" t="str">
        <f t="shared" si="16"/>
        <v>F</v>
      </c>
      <c r="G59" s="767" t="str">
        <f t="shared" si="16"/>
        <v>G</v>
      </c>
      <c r="H59" s="767" t="str">
        <f t="shared" si="16"/>
        <v>H</v>
      </c>
      <c r="I59" s="767" t="str">
        <f t="shared" si="16"/>
        <v>I</v>
      </c>
      <c r="J59" s="767" t="str">
        <f t="shared" si="16"/>
        <v>J</v>
      </c>
      <c r="K59" s="767" t="str">
        <f t="shared" si="16"/>
        <v>K</v>
      </c>
      <c r="L59" s="4392" t="str">
        <f t="shared" si="16"/>
        <v>L</v>
      </c>
      <c r="M59" s="4392" t="str">
        <f t="shared" si="16"/>
        <v>M</v>
      </c>
      <c r="N59" s="4392" t="str">
        <f t="shared" si="16"/>
        <v>N</v>
      </c>
      <c r="O59" s="767" t="str">
        <f t="shared" si="16"/>
        <v>O</v>
      </c>
      <c r="P59" s="767" t="str">
        <f t="shared" si="16"/>
        <v>P</v>
      </c>
      <c r="Q59" s="767" t="str">
        <f t="shared" si="16"/>
        <v>Q</v>
      </c>
      <c r="R59" s="767" t="str">
        <f t="shared" si="16"/>
        <v>R</v>
      </c>
      <c r="S59" s="767" t="str">
        <f t="shared" si="16"/>
        <v>S</v>
      </c>
      <c r="T59" s="767" t="str">
        <f t="shared" si="16"/>
        <v>T</v>
      </c>
      <c r="U59" s="4393" t="str">
        <f t="shared" si="16"/>
        <v>U</v>
      </c>
      <c r="V59" s="4393" t="str">
        <f t="shared" si="16"/>
        <v>V</v>
      </c>
      <c r="W59" s="4393" t="str">
        <f t="shared" si="16"/>
        <v>W</v>
      </c>
      <c r="X59" s="4394" t="str">
        <f t="shared" si="16"/>
        <v>X</v>
      </c>
      <c r="Y59" s="4389"/>
      <c r="Z59" s="4390" t="str">
        <f t="shared" si="2"/>
        <v>►</v>
      </c>
      <c r="AA59" s="1370"/>
      <c r="AB59" s="4337"/>
      <c r="AC59" s="4816" t="s">
        <v>158</v>
      </c>
      <c r="AD59" s="4337"/>
      <c r="AE59" s="4337"/>
      <c r="AF59" s="4337"/>
      <c r="AG59"/>
      <c r="AH59" s="6">
        <v>1</v>
      </c>
      <c r="AJ59" s="1370"/>
      <c r="AP59"/>
    </row>
    <row r="60" spans="1:42" s="73" customFormat="1" ht="15.75">
      <c r="A60"/>
      <c r="B60" s="4390" t="s">
        <v>7</v>
      </c>
      <c r="C60" s="4395">
        <f t="shared" ref="C60:X60" ca="1" si="17">CELL("largeur",C60)</f>
        <v>2</v>
      </c>
      <c r="D60" s="4395">
        <f t="shared" ca="1" si="17"/>
        <v>2</v>
      </c>
      <c r="E60" s="4395">
        <f t="shared" ca="1" si="17"/>
        <v>2</v>
      </c>
      <c r="F60" s="7">
        <f t="shared" ca="1" si="17"/>
        <v>11</v>
      </c>
      <c r="G60" s="7">
        <f t="shared" ca="1" si="17"/>
        <v>11</v>
      </c>
      <c r="H60" s="7">
        <f t="shared" ca="1" si="17"/>
        <v>3</v>
      </c>
      <c r="I60" s="7">
        <f t="shared" ca="1" si="17"/>
        <v>11</v>
      </c>
      <c r="J60" s="7">
        <f t="shared" ca="1" si="17"/>
        <v>11</v>
      </c>
      <c r="K60" s="7">
        <f t="shared" ca="1" si="17"/>
        <v>12</v>
      </c>
      <c r="L60" s="7">
        <f t="shared" ca="1" si="17"/>
        <v>40</v>
      </c>
      <c r="M60" s="7">
        <f t="shared" ca="1" si="17"/>
        <v>3</v>
      </c>
      <c r="N60" s="7">
        <f t="shared" ca="1" si="17"/>
        <v>11</v>
      </c>
      <c r="O60" s="7">
        <f t="shared" ca="1" si="17"/>
        <v>11</v>
      </c>
      <c r="P60" s="7">
        <f t="shared" ca="1" si="17"/>
        <v>11</v>
      </c>
      <c r="Q60" s="7">
        <f t="shared" ca="1" si="17"/>
        <v>11</v>
      </c>
      <c r="R60" s="7">
        <f t="shared" ca="1" si="17"/>
        <v>11</v>
      </c>
      <c r="S60" s="7">
        <f t="shared" ca="1" si="17"/>
        <v>3</v>
      </c>
      <c r="T60" s="7">
        <f t="shared" ca="1" si="17"/>
        <v>11</v>
      </c>
      <c r="U60" s="4396">
        <f t="shared" ca="1" si="17"/>
        <v>11</v>
      </c>
      <c r="V60" s="4396">
        <f t="shared" ca="1" si="17"/>
        <v>11</v>
      </c>
      <c r="W60" s="4396">
        <f t="shared" ca="1" si="17"/>
        <v>11</v>
      </c>
      <c r="X60" s="4397">
        <f t="shared" ca="1" si="17"/>
        <v>12</v>
      </c>
      <c r="Y60" s="4389"/>
      <c r="Z60" s="4390" t="str">
        <f t="shared" si="2"/>
        <v>►</v>
      </c>
      <c r="AA60" s="1370"/>
      <c r="AB60" s="4337"/>
      <c r="AC60" s="4817"/>
      <c r="AD60" s="4337"/>
      <c r="AE60" s="4337"/>
      <c r="AF60" s="4337"/>
      <c r="AG60"/>
      <c r="AH60" s="6">
        <v>1</v>
      </c>
      <c r="AJ60" s="1370"/>
      <c r="AP60"/>
    </row>
    <row r="61" spans="1:42" s="73" customFormat="1" ht="16.5" customHeight="1" thickBot="1">
      <c r="A61"/>
      <c r="B61" s="4398" t="s">
        <v>6</v>
      </c>
      <c r="C61" s="4399">
        <v>2</v>
      </c>
      <c r="D61" s="4399">
        <v>2</v>
      </c>
      <c r="E61" s="4399">
        <v>2</v>
      </c>
      <c r="F61" s="4399">
        <v>11</v>
      </c>
      <c r="G61" s="4399">
        <v>11</v>
      </c>
      <c r="H61" s="4399">
        <v>3</v>
      </c>
      <c r="I61" s="4399">
        <v>11</v>
      </c>
      <c r="J61" s="4399">
        <v>11</v>
      </c>
      <c r="K61" s="4399">
        <v>12</v>
      </c>
      <c r="L61" s="4399">
        <v>40</v>
      </c>
      <c r="M61" s="4399">
        <v>3</v>
      </c>
      <c r="N61" s="4399">
        <v>11</v>
      </c>
      <c r="O61" s="4399">
        <v>11</v>
      </c>
      <c r="P61" s="4399">
        <v>11</v>
      </c>
      <c r="Q61" s="4399">
        <v>11</v>
      </c>
      <c r="R61" s="4399">
        <v>11</v>
      </c>
      <c r="S61" s="4399">
        <v>3</v>
      </c>
      <c r="T61" s="4399">
        <v>11</v>
      </c>
      <c r="U61" s="4399">
        <v>11</v>
      </c>
      <c r="V61" s="4399">
        <v>11</v>
      </c>
      <c r="W61" s="4399">
        <v>11</v>
      </c>
      <c r="X61" s="4400">
        <v>12</v>
      </c>
      <c r="Y61" s="4389"/>
      <c r="Z61" s="4398" t="str">
        <f t="shared" si="2"/>
        <v>A</v>
      </c>
      <c r="AA61" s="1370"/>
      <c r="AB61" s="4337"/>
      <c r="AC61" s="4337"/>
      <c r="AD61" s="4337"/>
      <c r="AE61" s="4337"/>
      <c r="AF61" s="4337"/>
      <c r="AG61"/>
      <c r="AH61" s="6">
        <v>1</v>
      </c>
      <c r="AJ61" s="1370"/>
      <c r="AP61"/>
    </row>
    <row r="62" spans="1:42" s="73" customFormat="1" ht="15.75">
      <c r="A62"/>
      <c r="B62" s="4401" t="s">
        <v>6</v>
      </c>
      <c r="C62" s="22"/>
      <c r="D62" s="22"/>
      <c r="E62" s="22"/>
      <c r="F62" s="22"/>
      <c r="G62" s="22"/>
      <c r="H62" s="22"/>
      <c r="I62" s="22"/>
      <c r="J62" s="22"/>
      <c r="K62" s="22"/>
      <c r="L62" s="22"/>
      <c r="M62" s="4405"/>
      <c r="N62" s="22"/>
      <c r="O62" s="22"/>
      <c r="P62" s="22"/>
      <c r="Q62" s="22"/>
      <c r="R62" s="22"/>
      <c r="S62" s="22"/>
      <c r="T62" s="22"/>
      <c r="U62"/>
      <c r="V62"/>
      <c r="W62"/>
      <c r="X62"/>
      <c r="Y62" s="1369"/>
      <c r="Z62" s="4401" t="str">
        <f t="shared" si="2"/>
        <v>A</v>
      </c>
      <c r="AA62" s="1369"/>
      <c r="AB62" s="4406" t="s">
        <v>158</v>
      </c>
      <c r="AC62" s="72" t="s">
        <v>157</v>
      </c>
      <c r="AD62" s="1215"/>
      <c r="AE62" s="39"/>
      <c r="AF62" s="4407"/>
      <c r="AG62"/>
      <c r="AH62" s="6">
        <v>1</v>
      </c>
      <c r="AJ62" s="1370"/>
      <c r="AP62"/>
    </row>
    <row r="63" spans="1:42" s="73" customFormat="1" ht="15.75">
      <c r="A63"/>
      <c r="B63" s="4401" t="s">
        <v>6</v>
      </c>
      <c r="C63" s="1273" t="s">
        <v>6485</v>
      </c>
      <c r="D63" s="1273"/>
      <c r="E63" s="1273"/>
      <c r="F63" s="1273"/>
      <c r="G63" s="1273"/>
      <c r="H63" s="22"/>
      <c r="I63" s="22"/>
      <c r="J63" s="22"/>
      <c r="K63" s="22"/>
      <c r="L63" s="22"/>
      <c r="M63" s="4405"/>
      <c r="N63" s="22"/>
      <c r="O63" s="22"/>
      <c r="P63" s="22"/>
      <c r="Q63" s="22"/>
      <c r="R63" s="22"/>
      <c r="S63" s="22"/>
      <c r="T63" s="22"/>
      <c r="U63" s="1273" t="s">
        <v>6485</v>
      </c>
      <c r="V63" s="1273"/>
      <c r="W63" s="1273"/>
      <c r="X63" s="4323"/>
      <c r="Y63" s="1369"/>
      <c r="Z63" s="4401" t="str">
        <f t="shared" si="2"/>
        <v>A</v>
      </c>
      <c r="AA63" s="1369"/>
      <c r="AB63" s="72" t="s">
        <v>153</v>
      </c>
      <c r="AC63" s="72"/>
      <c r="AD63" s="1215"/>
      <c r="AE63" s="39"/>
      <c r="AF63" s="4407"/>
      <c r="AG63"/>
      <c r="AH63" s="6">
        <v>1</v>
      </c>
      <c r="AJ63" s="1370"/>
      <c r="AP63"/>
    </row>
    <row r="64" spans="1:42" s="73" customFormat="1" ht="19.5" thickBot="1">
      <c r="A64"/>
      <c r="B64" s="4324" t="s">
        <v>7</v>
      </c>
      <c r="C64" s="4325" t="s">
        <v>6486</v>
      </c>
      <c r="D64" s="1065"/>
      <c r="E64" s="1065"/>
      <c r="F64" s="1065"/>
      <c r="G64" s="1063"/>
      <c r="H64" s="4326" t="s">
        <v>898</v>
      </c>
      <c r="I64" s="1129" t="str">
        <f ca="1">IF(COUNTIF(C98:L98, "&lt;0.5")&gt;0, COUNTIF(C98:L98, "&lt;0.5") &amp; " ◄ colonnes masquées", "◄ De B à L, pas de colonnes masquées")</f>
        <v>◄ De B à L, pas de colonnes masquées</v>
      </c>
      <c r="J64" s="22"/>
      <c r="K64" s="22"/>
      <c r="L64" s="22"/>
      <c r="M64" s="4405"/>
      <c r="N64" s="22"/>
      <c r="O64" s="22"/>
      <c r="P64" s="22"/>
      <c r="Q64" s="4327"/>
      <c r="R64" s="4327"/>
      <c r="S64" s="4328"/>
      <c r="T64" s="4327" t="str">
        <f ca="1">R70&amp;"►"</f>
        <v>Aucune colonne masquée►</v>
      </c>
      <c r="U64" s="1273" t="s">
        <v>6549</v>
      </c>
      <c r="V64" s="1273" t="s">
        <v>6550</v>
      </c>
      <c r="W64" s="1273"/>
      <c r="X64" s="4323" t="s">
        <v>6549</v>
      </c>
      <c r="Y64" s="4326" t="s">
        <v>898</v>
      </c>
      <c r="Z64" s="4324" t="str">
        <f t="shared" si="2"/>
        <v>►</v>
      </c>
      <c r="AA64" s="1369"/>
      <c r="AB64" s="10" t="s">
        <v>2516</v>
      </c>
      <c r="AC64" s="71"/>
      <c r="AD64" s="39"/>
      <c r="AE64" s="39"/>
      <c r="AF64" s="4407"/>
      <c r="AG64"/>
      <c r="AH64" s="6">
        <v>1</v>
      </c>
      <c r="AJ64" s="1370"/>
      <c r="AP64"/>
    </row>
    <row r="65" spans="1:42" s="73" customFormat="1" ht="22.5" customHeight="1">
      <c r="A65" s="4329">
        <f>ROW()</f>
        <v>65</v>
      </c>
      <c r="B65" s="49" t="s">
        <v>6</v>
      </c>
      <c r="C65" s="4056" t="str">
        <f>C71</f>
        <v>Famille à coller.N.Nom de votre recette.Recette mère ►.S.Saisissez le nom de la recette mère</v>
      </c>
      <c r="D65" s="4057">
        <f>D71</f>
        <v>6</v>
      </c>
      <c r="E65" s="4057" t="str">
        <f>E71</f>
        <v>couverts</v>
      </c>
      <c r="F65" s="4058" t="s">
        <v>1</v>
      </c>
      <c r="G65" s="1118" t="s">
        <v>2500</v>
      </c>
      <c r="H65" s="4701" t="s">
        <v>6457</v>
      </c>
      <c r="I65" s="4701"/>
      <c r="J65" s="4802" t="s">
        <v>1425</v>
      </c>
      <c r="K65" s="4802"/>
      <c r="L65" s="4803"/>
      <c r="M65" s="1370"/>
      <c r="N65" s="5044" t="str">
        <f>H65</f>
        <v>Famille à coller</v>
      </c>
      <c r="O65" s="5045"/>
      <c r="P65" s="5045"/>
      <c r="Q65" s="5048" t="str">
        <f>UPPER(LEFT(J65,1))</f>
        <v>N</v>
      </c>
      <c r="R65" s="5050" t="s">
        <v>6569</v>
      </c>
      <c r="S65"/>
      <c r="T65" s="4330" t="s">
        <v>2559</v>
      </c>
      <c r="U65" s="4201">
        <v>0</v>
      </c>
      <c r="V65" s="4331" t="s">
        <v>2560</v>
      </c>
      <c r="W65" s="4332"/>
      <c r="X65" s="4333"/>
      <c r="Y65" s="1370"/>
      <c r="Z65" s="49" t="str">
        <f t="shared" si="2"/>
        <v>A</v>
      </c>
      <c r="AA65" s="1370"/>
      <c r="AB65" s="4408" t="s">
        <v>2517</v>
      </c>
      <c r="AC65" s="70"/>
      <c r="AD65" s="39"/>
      <c r="AE65" s="39"/>
      <c r="AF65" s="4407"/>
      <c r="AG65"/>
      <c r="AH65" s="6">
        <v>1</v>
      </c>
      <c r="AJ65" s="1370"/>
      <c r="AP65"/>
    </row>
    <row r="66" spans="1:42" s="73" customFormat="1" ht="22.5" customHeight="1">
      <c r="A66"/>
      <c r="B66" s="24" t="s">
        <v>6</v>
      </c>
      <c r="C66" s="4059" t="str">
        <f>C71</f>
        <v>Famille à coller.N.Nom de votre recette.Recette mère ►.S.Saisissez le nom de la recette mère</v>
      </c>
      <c r="D66" s="4060"/>
      <c r="E66" s="4060"/>
      <c r="F66" s="4061" t="s">
        <v>2620</v>
      </c>
      <c r="G66" s="1121" t="s">
        <v>2501</v>
      </c>
      <c r="H66" s="4702"/>
      <c r="I66" s="4702"/>
      <c r="J66" s="4804"/>
      <c r="K66" s="4804"/>
      <c r="L66" s="4805"/>
      <c r="M66" s="1370"/>
      <c r="N66" s="5046"/>
      <c r="O66" s="5047"/>
      <c r="P66" s="5047"/>
      <c r="Q66" s="5049"/>
      <c r="R66" s="5051"/>
      <c r="S66"/>
      <c r="T66" s="4330" t="s">
        <v>2561</v>
      </c>
      <c r="U66" s="1287">
        <v>0</v>
      </c>
      <c r="V66" s="4334" t="s">
        <v>2562</v>
      </c>
      <c r="W66" s="4335"/>
      <c r="X66" s="4336"/>
      <c r="Y66" s="1370"/>
      <c r="Z66" s="24" t="str">
        <f t="shared" si="2"/>
        <v>A</v>
      </c>
      <c r="AA66" s="1370"/>
      <c r="AB66" s="4408" t="s">
        <v>2518</v>
      </c>
      <c r="AC66" s="70"/>
      <c r="AD66" s="39"/>
      <c r="AE66" s="39"/>
      <c r="AF66" s="4407"/>
      <c r="AG66"/>
      <c r="AH66" s="6">
        <v>1</v>
      </c>
      <c r="AJ66" s="1370"/>
      <c r="AP66"/>
    </row>
    <row r="67" spans="1:42" s="73" customFormat="1" ht="22.5" customHeight="1">
      <c r="A67"/>
      <c r="B67" s="24" t="s">
        <v>6</v>
      </c>
      <c r="C67" s="4062" t="str">
        <f>C71</f>
        <v>Famille à coller.N.Nom de votre recette.Recette mère ►.S.Saisissez le nom de la recette mère</v>
      </c>
      <c r="D67" s="4063"/>
      <c r="E67" s="4064"/>
      <c r="F67" s="1123"/>
      <c r="G67" s="1124" t="s">
        <v>6458</v>
      </c>
      <c r="H67" s="4065"/>
      <c r="I67" s="1080" t="s">
        <v>121</v>
      </c>
      <c r="J67" s="4066" t="s">
        <v>120</v>
      </c>
      <c r="K67" s="22"/>
      <c r="L67" s="4067"/>
      <c r="M67" s="1370"/>
      <c r="N67" s="4338" t="s">
        <v>110</v>
      </c>
      <c r="O67" s="4339"/>
      <c r="P67" s="4339"/>
      <c r="Q67" s="4339"/>
      <c r="R67" s="4340"/>
      <c r="S67"/>
      <c r="T67" s="4330" t="s">
        <v>2563</v>
      </c>
      <c r="U67" s="1287">
        <v>0</v>
      </c>
      <c r="V67" s="4335" t="s">
        <v>2564</v>
      </c>
      <c r="W67" s="4335"/>
      <c r="X67" s="1073"/>
      <c r="Y67" s="1370"/>
      <c r="Z67" s="24" t="str">
        <f t="shared" si="2"/>
        <v>A</v>
      </c>
      <c r="AA67" s="1370"/>
      <c r="AB67" s="4408" t="s">
        <v>2519</v>
      </c>
      <c r="AC67" s="70"/>
      <c r="AD67" s="39"/>
      <c r="AE67" s="39"/>
      <c r="AF67" s="4407"/>
      <c r="AG67"/>
      <c r="AH67" s="6">
        <v>1</v>
      </c>
      <c r="AJ67" s="1370"/>
      <c r="AP67"/>
    </row>
    <row r="68" spans="1:42" s="73" customFormat="1" ht="15.75" customHeight="1">
      <c r="A68"/>
      <c r="B68" s="24" t="s">
        <v>6</v>
      </c>
      <c r="C68" s="4068" t="str">
        <f>C71</f>
        <v>Famille à coller.N.Nom de votre recette.Recette mère ►.S.Saisissez le nom de la recette mère</v>
      </c>
      <c r="D68" s="4068"/>
      <c r="E68" s="4068"/>
      <c r="F68" s="46" t="s">
        <v>110</v>
      </c>
      <c r="G68" s="592"/>
      <c r="H68" s="592"/>
      <c r="I68" s="4069" t="s">
        <v>116</v>
      </c>
      <c r="J68" s="4808" t="str">
        <f>F71</f>
        <v>Famille à coller.N.Nom de votre recette.Recette mère ►.S.Saisissez le nom de la recette mère</v>
      </c>
      <c r="K68" s="4808"/>
      <c r="L68" s="4809"/>
      <c r="M68" s="1370"/>
      <c r="N68" s="5085">
        <f>W95</f>
        <v>0</v>
      </c>
      <c r="O68" s="4341"/>
      <c r="P68" s="4341"/>
      <c r="Q68" s="4341"/>
      <c r="R68" s="4342"/>
      <c r="S68"/>
      <c r="T68" s="952" t="s">
        <v>134</v>
      </c>
      <c r="U68" s="1290">
        <f t="shared" ref="U68:U95" si="18">V68 / 1000</f>
        <v>1E-3</v>
      </c>
      <c r="V68" s="4343">
        <v>1</v>
      </c>
      <c r="W68" s="4344"/>
      <c r="X68" s="1073"/>
      <c r="Y68" s="1370"/>
      <c r="Z68" s="24" t="str">
        <f t="shared" si="2"/>
        <v>A</v>
      </c>
      <c r="AA68" s="1370"/>
      <c r="AG68"/>
      <c r="AH68" s="6">
        <v>1</v>
      </c>
      <c r="AJ68" s="1370"/>
      <c r="AP68"/>
    </row>
    <row r="69" spans="1:42" s="73" customFormat="1" ht="15.75" customHeight="1">
      <c r="A69"/>
      <c r="B69" s="24" t="s">
        <v>6</v>
      </c>
      <c r="C69" s="4068" t="str">
        <f>C71</f>
        <v>Famille à coller.N.Nom de votre recette.Recette mère ►.S.Saisissez le nom de la recette mère</v>
      </c>
      <c r="D69" s="4068"/>
      <c r="E69" s="4068"/>
      <c r="F69" s="607">
        <v>6</v>
      </c>
      <c r="G69" s="47" t="s">
        <v>114</v>
      </c>
      <c r="H69" s="46"/>
      <c r="I69" s="46"/>
      <c r="J69" s="4808"/>
      <c r="K69" s="4808"/>
      <c r="L69" s="4809"/>
      <c r="M69" s="1370"/>
      <c r="N69" s="4345">
        <f>IF(OR(N68=0, ISBLANK(Q74)), 0, Q74/N68)</f>
        <v>0</v>
      </c>
      <c r="O69" s="4346" t="str">
        <f t="shared" ref="O69:Q69" si="19">SUBSTITUTE(ADDRESS(1,COLUMN(),4),"1","")</f>
        <v>O</v>
      </c>
      <c r="P69" s="4347" t="s">
        <v>6553</v>
      </c>
      <c r="Q69" s="4348" t="str">
        <f t="shared" si="19"/>
        <v>Q</v>
      </c>
      <c r="R69" s="4349"/>
      <c r="S69"/>
      <c r="T69" s="1016" t="s">
        <v>133</v>
      </c>
      <c r="U69" s="1290">
        <f t="shared" si="18"/>
        <v>1</v>
      </c>
      <c r="V69" s="4343">
        <v>1000</v>
      </c>
      <c r="W69" s="4344"/>
      <c r="X69" s="1073"/>
      <c r="Y69" s="1370"/>
      <c r="Z69" s="24" t="str">
        <f t="shared" si="2"/>
        <v>A</v>
      </c>
      <c r="AA69" s="1370"/>
      <c r="AB69" s="4337"/>
      <c r="AC69" s="4337"/>
      <c r="AD69" s="4337"/>
      <c r="AE69" s="4337"/>
      <c r="AF69" s="4337"/>
      <c r="AG69"/>
      <c r="AH69" s="6">
        <v>1</v>
      </c>
      <c r="AJ69" s="1370"/>
      <c r="AP69"/>
    </row>
    <row r="70" spans="1:42" s="73" customFormat="1" ht="15.75">
      <c r="A70"/>
      <c r="B70" s="24" t="s">
        <v>7</v>
      </c>
      <c r="C70" s="4070" t="str">
        <f>C71</f>
        <v>Famille à coller.N.Nom de votre recette.Recette mère ►.S.Saisissez le nom de la recette mère</v>
      </c>
      <c r="D70" s="4070"/>
      <c r="E70" s="4070"/>
      <c r="F70" s="4071"/>
      <c r="G70" s="1129"/>
      <c r="H70" s="1129"/>
      <c r="I70" s="1129"/>
      <c r="J70" s="1129"/>
      <c r="K70" s="1129"/>
      <c r="L70" s="1130"/>
      <c r="M70" s="1370"/>
      <c r="N70" s="4350"/>
      <c r="O70" s="1279"/>
      <c r="P70" s="1279"/>
      <c r="Q70" s="1279"/>
      <c r="R70" s="1277" t="str">
        <f ca="1">IF(COUNTIF(C98:X98,"&lt;0.5")=0,"Aucune colonne masquée",COUNTIF(C98:X98,"&lt;0.5")&amp;" colonnes masquées : "&amp;(N71&amp;O71))</f>
        <v>Aucune colonne masquée</v>
      </c>
      <c r="S70"/>
      <c r="T70" s="1009" t="s">
        <v>2565</v>
      </c>
      <c r="U70" s="1290">
        <f t="shared" si="18"/>
        <v>0.25</v>
      </c>
      <c r="V70" s="4343">
        <v>250</v>
      </c>
      <c r="W70" s="4344"/>
      <c r="X70" s="1073"/>
      <c r="Y70" s="1370"/>
      <c r="Z70" s="24" t="str">
        <f t="shared" si="2"/>
        <v>►</v>
      </c>
      <c r="AA70" s="1370"/>
      <c r="AB70" s="4337"/>
      <c r="AC70" s="4337"/>
      <c r="AD70" s="4337"/>
      <c r="AE70" s="4337"/>
      <c r="AF70" s="4337"/>
      <c r="AG70"/>
      <c r="AH70" s="6">
        <v>1</v>
      </c>
      <c r="AJ70" s="1370"/>
      <c r="AP70"/>
    </row>
    <row r="71" spans="1:42" s="73" customFormat="1" ht="16.5" thickBot="1">
      <c r="A71"/>
      <c r="B71" s="4072" t="s">
        <v>7</v>
      </c>
      <c r="C71" s="4073" t="str">
        <f>F71</f>
        <v>Famille à coller.N.Nom de votre recette.Recette mère ►.S.Saisissez le nom de la recette mère</v>
      </c>
      <c r="D71" s="4073">
        <f>F69</f>
        <v>6</v>
      </c>
      <c r="E71" s="4073" t="str">
        <f>G69</f>
        <v>couverts</v>
      </c>
      <c r="F71" s="4074" t="str">
        <f>UPPER(LEFT(H65,1))&amp;LOWER(MID(H65,2,999))&amp;"."&amp;UPPER(LEFT(J65,1))&amp;"."&amp;UPPER(LEFT(J65,1))&amp;LOWER(MID(J65,2,999))&amp;"."&amp;IF(ISTEXT(L71),K71&amp;"."&amp;UPPER(LEFT(L71,1))&amp;"."&amp;UPPER(LEFT(L71,1))&amp;LOWER(MID(L71,2,999)),G71)</f>
        <v>Famille à coller.N.Nom de votre recette.Recette mère ►.S.Saisissez le nom de la recette mère</v>
      </c>
      <c r="G71" s="4075" t="s">
        <v>2384</v>
      </c>
      <c r="H71" s="4810" t="s">
        <v>104</v>
      </c>
      <c r="I71" s="4810"/>
      <c r="J71" s="4810"/>
      <c r="K71" s="4076" t="s">
        <v>2381</v>
      </c>
      <c r="L71" s="4077" t="s">
        <v>2400</v>
      </c>
      <c r="M71" s="1370"/>
      <c r="N71" s="4351" t="str">
        <f ca="1">IF(C98&lt;0.5,C97&amp;".","")&amp;IF(D98&lt;0.5,D97&amp;".","")&amp;IF(E98&lt;0.5,E97&amp;".","")&amp;IF(F98&lt;0.5,F97&amp;".","")&amp;IF(G98&lt;0.5,G97&amp;".","")&amp;IF(H98&lt;0.5,H97&amp;".","")&amp;IF(I98&lt;0.5,I97&amp;".","")&amp;IF(J98&lt;0.5,J97&amp;".","")&amp;IF(K98&lt;0.5,K97&amp;".","")&amp;IF(L98&lt;0.5,L97&amp;".","")&amp;IF(M98&lt;0.5,M97&amp;".","")</f>
        <v/>
      </c>
      <c r="O71" s="4352" t="str">
        <f ca="1">IF(N98&lt;0.5,N97&amp;".","")&amp;IF(O98&lt;0.5,O97&amp;".","")&amp;IF(P98&lt;0.5,P97&amp;".","")&amp;IF(Q98&lt;0.5,Q97&amp;".","")&amp;IF(R98&lt;0.5,R97&amp;".","")&amp;IF(S98&lt;0.5,S97&amp;".","")&amp;IF(T98&lt;0.5,T97&amp;".","")&amp;IF(U98&lt;0.5,U97&amp;".","")&amp;IF(V98&lt;0.5,V97&amp;".","")&amp;IF(W98&lt;0.5,W97&amp;".","")&amp;IF(X98&lt;0.5,X97&amp;".","")</f>
        <v/>
      </c>
      <c r="P71" s="1280"/>
      <c r="Q71" s="1280"/>
      <c r="R71" s="1277" t="str">
        <f>ROWS(B65:B99)-SUBTOTAL(103,B65:B99)&amp;" "&amp;"Lignes masquées"</f>
        <v>0 Lignes masquées</v>
      </c>
      <c r="S71"/>
      <c r="T71" s="1009" t="s">
        <v>2566</v>
      </c>
      <c r="U71" s="1290">
        <f t="shared" si="18"/>
        <v>0.5</v>
      </c>
      <c r="V71" s="4343">
        <v>500</v>
      </c>
      <c r="W71" s="4344"/>
      <c r="X71" s="4353"/>
      <c r="Y71" s="1370"/>
      <c r="Z71" s="4072" t="str">
        <f t="shared" si="2"/>
        <v>►</v>
      </c>
      <c r="AA71" s="1370"/>
      <c r="AB71" s="4337"/>
      <c r="AC71" s="4337"/>
      <c r="AD71" s="4337"/>
      <c r="AE71" s="4337"/>
      <c r="AF71" s="4337"/>
      <c r="AG71"/>
      <c r="AH71" s="6">
        <v>1</v>
      </c>
      <c r="AJ71" s="1370"/>
      <c r="AP71"/>
    </row>
    <row r="72" spans="1:42" s="73" customFormat="1" ht="17.25" thickTop="1" thickBot="1">
      <c r="A72"/>
      <c r="B72" s="24" t="s">
        <v>7</v>
      </c>
      <c r="C72" s="554" t="str">
        <f>C71</f>
        <v>Famille à coller.N.Nom de votre recette.Recette mère ►.S.Saisissez le nom de la recette mère</v>
      </c>
      <c r="D72" s="554"/>
      <c r="E72" s="554"/>
      <c r="F72" s="1136" t="s">
        <v>19</v>
      </c>
      <c r="G72" s="1137" t="s">
        <v>18</v>
      </c>
      <c r="H72" s="1137" t="s">
        <v>17</v>
      </c>
      <c r="I72" s="1137" t="s">
        <v>16</v>
      </c>
      <c r="J72" s="1137" t="s">
        <v>15</v>
      </c>
      <c r="K72" s="1138" t="s">
        <v>14</v>
      </c>
      <c r="L72" s="1139" t="s">
        <v>13</v>
      </c>
      <c r="M72" s="4354" t="s">
        <v>6554</v>
      </c>
      <c r="N72" s="4355" t="s">
        <v>6555</v>
      </c>
      <c r="O72" s="1315" t="s">
        <v>12</v>
      </c>
      <c r="P72" s="1315" t="s">
        <v>11</v>
      </c>
      <c r="Q72" s="1315" t="s">
        <v>6556</v>
      </c>
      <c r="R72" s="4356" t="s">
        <v>6557</v>
      </c>
      <c r="S72" s="4354" t="s">
        <v>6558</v>
      </c>
      <c r="T72" s="1009" t="s">
        <v>2567</v>
      </c>
      <c r="U72" s="1290">
        <f t="shared" si="18"/>
        <v>0.33332999999999996</v>
      </c>
      <c r="V72" s="1291">
        <v>333.33</v>
      </c>
      <c r="W72" s="4356" t="s">
        <v>6559</v>
      </c>
      <c r="X72" s="4356" t="s">
        <v>6560</v>
      </c>
      <c r="Y72" s="1370"/>
      <c r="Z72" s="24" t="str">
        <f t="shared" si="2"/>
        <v>►</v>
      </c>
      <c r="AA72" s="1370"/>
      <c r="AB72" s="4337"/>
      <c r="AC72" s="4337"/>
      <c r="AD72" s="4337"/>
      <c r="AE72" s="4337"/>
      <c r="AF72" s="4337"/>
      <c r="AG72"/>
      <c r="AH72" s="6">
        <v>1</v>
      </c>
      <c r="AJ72" s="1370"/>
      <c r="AP72"/>
    </row>
    <row r="73" spans="1:42" s="73" customFormat="1" ht="15.75" customHeight="1" thickTop="1">
      <c r="A73"/>
      <c r="B73" s="24" t="s">
        <v>6</v>
      </c>
      <c r="C73" s="554" t="str">
        <f>C71</f>
        <v>Famille à coller.N.Nom de votre recette.Recette mère ►.S.Saisissez le nom de la recette mère</v>
      </c>
      <c r="D73" s="554"/>
      <c r="E73" s="554"/>
      <c r="F73" s="1140" t="s">
        <v>217</v>
      </c>
      <c r="G73" s="760" t="s">
        <v>216</v>
      </c>
      <c r="H73" s="1081"/>
      <c r="I73" s="4587" t="s">
        <v>215</v>
      </c>
      <c r="J73" s="4811" t="s">
        <v>194</v>
      </c>
      <c r="K73" s="4812" t="s">
        <v>158</v>
      </c>
      <c r="L73" s="1082" t="s">
        <v>214</v>
      </c>
      <c r="M73" s="1370"/>
      <c r="N73" s="5042" t="s">
        <v>6561</v>
      </c>
      <c r="O73" s="4357" t="s">
        <v>84</v>
      </c>
      <c r="P73" s="5034" t="s">
        <v>6562</v>
      </c>
      <c r="Q73" s="4358" t="s">
        <v>84</v>
      </c>
      <c r="R73" s="5036" t="s">
        <v>40</v>
      </c>
      <c r="S73"/>
      <c r="T73" s="889" t="s">
        <v>135</v>
      </c>
      <c r="U73" s="1292">
        <f t="shared" si="18"/>
        <v>1E-3</v>
      </c>
      <c r="V73" s="4359">
        <v>1</v>
      </c>
      <c r="W73" s="5038" t="s">
        <v>213</v>
      </c>
      <c r="X73" s="5040" t="s">
        <v>6563</v>
      </c>
      <c r="Y73" s="1370"/>
      <c r="Z73" s="24" t="str">
        <f t="shared" si="2"/>
        <v>A</v>
      </c>
      <c r="AA73" s="1370"/>
      <c r="AB73" s="4337"/>
      <c r="AC73" s="4337"/>
      <c r="AD73" s="4337"/>
      <c r="AE73" s="4337"/>
      <c r="AF73" s="4337"/>
      <c r="AG73"/>
      <c r="AH73" s="6">
        <v>1</v>
      </c>
      <c r="AJ73" s="1370"/>
      <c r="AP73"/>
    </row>
    <row r="74" spans="1:42" s="73" customFormat="1" ht="16.5" customHeight="1">
      <c r="A74"/>
      <c r="B74" s="24" t="s">
        <v>6</v>
      </c>
      <c r="C74" s="554" t="str">
        <f>C71</f>
        <v>Famille à coller.N.Nom de votre recette.Recette mère ►.S.Saisissez le nom de la recette mère</v>
      </c>
      <c r="D74" s="554"/>
      <c r="E74" s="554"/>
      <c r="F74" s="3866" t="s">
        <v>208</v>
      </c>
      <c r="G74" s="80" t="s">
        <v>207</v>
      </c>
      <c r="H74" s="41" t="s">
        <v>206</v>
      </c>
      <c r="I74" s="4591"/>
      <c r="J74" s="4593"/>
      <c r="K74" s="4817"/>
      <c r="L74" s="1083" t="s">
        <v>205</v>
      </c>
      <c r="M74" s="1370"/>
      <c r="N74" s="5043"/>
      <c r="O74" s="4360">
        <v>1</v>
      </c>
      <c r="P74" s="5035"/>
      <c r="Q74" s="4361">
        <v>1</v>
      </c>
      <c r="R74" s="5037"/>
      <c r="S74"/>
      <c r="T74" s="889" t="s">
        <v>129</v>
      </c>
      <c r="U74" s="1292">
        <f t="shared" si="18"/>
        <v>0.01</v>
      </c>
      <c r="V74" s="4359">
        <v>10</v>
      </c>
      <c r="W74" s="5039"/>
      <c r="X74" s="5041"/>
      <c r="Y74" s="1370"/>
      <c r="Z74" s="24" t="str">
        <f t="shared" ref="Z74:Z99" si="20">B74</f>
        <v>A</v>
      </c>
      <c r="AA74" s="1370"/>
      <c r="AB74" s="4337"/>
      <c r="AC74" s="4337"/>
      <c r="AD74" s="4337"/>
      <c r="AE74" s="4337"/>
      <c r="AF74" s="4337"/>
      <c r="AG74"/>
      <c r="AH74" s="6">
        <v>1</v>
      </c>
      <c r="AJ74" s="1370"/>
      <c r="AP74" s="22" t="s">
        <v>1</v>
      </c>
    </row>
    <row r="75" spans="1:42" s="73" customFormat="1" ht="17.25">
      <c r="A75"/>
      <c r="B75" s="24" t="s">
        <v>6</v>
      </c>
      <c r="C75" s="554" t="str">
        <f>C71</f>
        <v>Famille à coller.N.Nom de votre recette.Recette mère ►.S.Saisissez le nom de la recette mère</v>
      </c>
      <c r="D75" s="554">
        <f>D71</f>
        <v>6</v>
      </c>
      <c r="E75" s="554" t="str">
        <f>E71</f>
        <v>couverts</v>
      </c>
      <c r="F75" s="69"/>
      <c r="G75" s="66"/>
      <c r="H75" s="75" t="str">
        <f t="shared" ref="H75:H94" si="21">IF(AND(F75&gt;0,I75&gt;0),"de","")</f>
        <v/>
      </c>
      <c r="I75" s="64"/>
      <c r="J75" s="3868"/>
      <c r="K75" s="1095">
        <v>1</v>
      </c>
      <c r="L75" s="1084"/>
      <c r="M75" s="1370"/>
      <c r="N75" s="4362">
        <f>IF(W95=0, 0, ROUND((W75/W95)*O74*1000, 0))</f>
        <v>0</v>
      </c>
      <c r="O75" s="4363">
        <f>IFERROR((F75/W95)*O74, 0)</f>
        <v>0</v>
      </c>
      <c r="P75" s="4364">
        <f>IF(X95=0, 0, X75/X95*Q74*1000)</f>
        <v>0</v>
      </c>
      <c r="Q75" s="4365">
        <f>IF(OR(P75=0, N75=0), 0, O75/N75*P75)</f>
        <v>0</v>
      </c>
      <c r="R75" s="4366">
        <f>G75</f>
        <v>0</v>
      </c>
      <c r="S75"/>
      <c r="T75" s="889" t="s">
        <v>130</v>
      </c>
      <c r="U75" s="1292">
        <f t="shared" si="18"/>
        <v>0.1</v>
      </c>
      <c r="V75" s="4359">
        <v>100</v>
      </c>
      <c r="W75" s="4367">
        <f>IF(ISTEXT(F75), 0, IFERROR(INDEX(U65:U95, MATCH(J75, T65:T95, 0)) * I75 * IF(ISBLANK(F75), 1, F75), 0))</f>
        <v>0</v>
      </c>
      <c r="X75" s="4368">
        <f>IF(ISNUMBER(K75), W75*K75*N69, 0)</f>
        <v>0</v>
      </c>
      <c r="Y75" s="1370"/>
      <c r="Z75" s="24" t="str">
        <f t="shared" si="20"/>
        <v>A</v>
      </c>
      <c r="AA75" s="1370"/>
      <c r="AB75" s="4337"/>
      <c r="AC75" s="4337"/>
      <c r="AD75" s="4337"/>
      <c r="AE75" s="4337"/>
      <c r="AF75" s="4337"/>
      <c r="AG75"/>
      <c r="AH75" s="6">
        <v>1</v>
      </c>
      <c r="AJ75" s="1370"/>
      <c r="AP75" s="22"/>
    </row>
    <row r="76" spans="1:42" s="73" customFormat="1" ht="17.25">
      <c r="A76"/>
      <c r="B76" s="25" t="str">
        <f t="shared" ref="B76:B94" si="22">IF(L76&lt;&gt;"","A","►")</f>
        <v>►</v>
      </c>
      <c r="C76" s="765" t="str">
        <f>C71</f>
        <v>Famille à coller.N.Nom de votre recette.Recette mère ►.S.Saisissez le nom de la recette mère</v>
      </c>
      <c r="D76" s="554">
        <f>D71</f>
        <v>6</v>
      </c>
      <c r="E76" s="554" t="str">
        <f>E71</f>
        <v>couverts</v>
      </c>
      <c r="F76" s="69"/>
      <c r="G76" s="66"/>
      <c r="H76" s="65" t="str">
        <f t="shared" si="21"/>
        <v/>
      </c>
      <c r="I76" s="64"/>
      <c r="J76" s="3868"/>
      <c r="K76" s="1095">
        <v>1</v>
      </c>
      <c r="L76" s="1084"/>
      <c r="M76" s="1370"/>
      <c r="N76" s="4362">
        <f>IF(W95=0, 0, ROUND((W76/W95)*O74*1000, 0))</f>
        <v>0</v>
      </c>
      <c r="O76" s="4363">
        <f>IFERROR((F76/W95)*O74, 0)</f>
        <v>0</v>
      </c>
      <c r="P76" s="4364">
        <f>IF(X95=0, 0, X76/X95*Q74*1000)</f>
        <v>0</v>
      </c>
      <c r="Q76" s="4365">
        <f t="shared" ref="Q76:Q94" si="23">IF(OR(P76=0, N76=0), 0, O76/N76*P76)</f>
        <v>0</v>
      </c>
      <c r="R76" s="4369">
        <f>G76</f>
        <v>0</v>
      </c>
      <c r="S76"/>
      <c r="T76" s="889" t="s">
        <v>131</v>
      </c>
      <c r="U76" s="1292">
        <f t="shared" si="18"/>
        <v>1</v>
      </c>
      <c r="V76" s="4359">
        <v>1000</v>
      </c>
      <c r="W76" s="4367">
        <f>IF(ISTEXT(F76), 0, IFERROR(INDEX(U65:U95, MATCH(J76, T65:T95, 0)) * I76 * IF(ISBLANK(F76), 1, F76), 0))</f>
        <v>0</v>
      </c>
      <c r="X76" s="4368">
        <f>IF(ISNUMBER(K76), W76*K76*N69, 0)</f>
        <v>0</v>
      </c>
      <c r="Y76" s="1370"/>
      <c r="Z76" s="25" t="str">
        <f t="shared" si="20"/>
        <v>►</v>
      </c>
      <c r="AA76" s="1370"/>
      <c r="AB76" s="4337"/>
      <c r="AC76" s="4337"/>
      <c r="AD76" s="4337"/>
      <c r="AE76" s="4337"/>
      <c r="AF76" s="4337"/>
      <c r="AG76"/>
      <c r="AH76" s="6">
        <v>1</v>
      </c>
      <c r="AJ76" s="1370"/>
      <c r="AP76" s="22"/>
    </row>
    <row r="77" spans="1:42" s="73" customFormat="1" ht="17.25">
      <c r="A77"/>
      <c r="B77" s="25" t="str">
        <f t="shared" si="22"/>
        <v>►</v>
      </c>
      <c r="C77" s="765" t="str">
        <f>C71</f>
        <v>Famille à coller.N.Nom de votre recette.Recette mère ►.S.Saisissez le nom de la recette mère</v>
      </c>
      <c r="D77" s="554">
        <f>D71</f>
        <v>6</v>
      </c>
      <c r="E77" s="554" t="str">
        <f>E71</f>
        <v>couverts</v>
      </c>
      <c r="F77" s="69"/>
      <c r="G77" s="74"/>
      <c r="H77" s="75" t="str">
        <f t="shared" si="21"/>
        <v/>
      </c>
      <c r="I77" s="64"/>
      <c r="J77" s="3868"/>
      <c r="K77" s="1095">
        <v>1</v>
      </c>
      <c r="L77" s="1084"/>
      <c r="M77" s="1370"/>
      <c r="N77" s="4362">
        <f>IF(W95=0, 0, ROUND((W77/W95)*O74*1000, 0))</f>
        <v>0</v>
      </c>
      <c r="O77" s="4363">
        <f>IFERROR((F77/W95)*O74, 0)</f>
        <v>0</v>
      </c>
      <c r="P77" s="4364">
        <f>IF(X95=0, 0, X77/X95*Q74*1000)</f>
        <v>0</v>
      </c>
      <c r="Q77" s="4365">
        <f t="shared" si="23"/>
        <v>0</v>
      </c>
      <c r="R77" s="4366">
        <f>G77</f>
        <v>0</v>
      </c>
      <c r="S77"/>
      <c r="T77" s="1008" t="s">
        <v>55</v>
      </c>
      <c r="U77" s="1292">
        <f t="shared" si="18"/>
        <v>0.25</v>
      </c>
      <c r="V77" s="4359">
        <v>250</v>
      </c>
      <c r="W77" s="4367">
        <f>IF(ISTEXT(F77), 0, IFERROR(INDEX(U65:U95, MATCH(J77, T65:T95, 0)) * I77 * IF(ISBLANK(F77), 1, F77), 0))</f>
        <v>0</v>
      </c>
      <c r="X77" s="4368">
        <f>IF(ISNUMBER(K77), W77*K77*N69, 0)</f>
        <v>0</v>
      </c>
      <c r="Y77" s="1370"/>
      <c r="Z77" s="25" t="str">
        <f t="shared" si="20"/>
        <v>►</v>
      </c>
      <c r="AA77" s="1370"/>
      <c r="AB77" s="4337"/>
      <c r="AC77" s="4337"/>
      <c r="AD77" s="4337"/>
      <c r="AE77" s="4337"/>
      <c r="AF77" s="4337"/>
      <c r="AG77"/>
      <c r="AH77" s="6">
        <v>1</v>
      </c>
      <c r="AJ77" s="1370"/>
      <c r="AP77" s="22"/>
    </row>
    <row r="78" spans="1:42" s="73" customFormat="1" ht="17.25">
      <c r="A78"/>
      <c r="B78" s="25" t="str">
        <f t="shared" si="22"/>
        <v>A</v>
      </c>
      <c r="C78" s="765" t="str">
        <f>C71</f>
        <v>Famille à coller.N.Nom de votre recette.Recette mère ►.S.Saisissez le nom de la recette mère</v>
      </c>
      <c r="D78" s="554">
        <f>D71</f>
        <v>6</v>
      </c>
      <c r="E78" s="554" t="str">
        <f>E71</f>
        <v>couverts</v>
      </c>
      <c r="F78" s="77"/>
      <c r="G78" s="74"/>
      <c r="H78" s="65" t="str">
        <f t="shared" si="21"/>
        <v/>
      </c>
      <c r="I78" s="64"/>
      <c r="J78" s="3868"/>
      <c r="K78" s="1095">
        <v>1</v>
      </c>
      <c r="L78" s="1084" t="s">
        <v>2625</v>
      </c>
      <c r="M78" s="1370"/>
      <c r="N78" s="4362">
        <f>IF(W95=0, 0, ROUND((W78/W95)*O74*1000, 0))</f>
        <v>0</v>
      </c>
      <c r="O78" s="4363">
        <f>IFERROR((F78/W95)*O74, 0)</f>
        <v>0</v>
      </c>
      <c r="P78" s="4364">
        <f>IF(X95=0, 0, X78/X95*Q74*1000)</f>
        <v>0</v>
      </c>
      <c r="Q78" s="4365">
        <f t="shared" si="23"/>
        <v>0</v>
      </c>
      <c r="R78" s="4370">
        <f>G78</f>
        <v>0</v>
      </c>
      <c r="S78"/>
      <c r="T78" s="1008" t="s">
        <v>56</v>
      </c>
      <c r="U78" s="1292">
        <f t="shared" si="18"/>
        <v>0.5</v>
      </c>
      <c r="V78" s="4359">
        <v>500</v>
      </c>
      <c r="W78" s="4367">
        <f>IF(ISTEXT(F78), 0, IFERROR(INDEX(U65:U95, MATCH(J78, T65:T95, 0)) * I78 * IF(ISBLANK(F78), 1, F78), 0))</f>
        <v>0</v>
      </c>
      <c r="X78" s="4368">
        <f>IF(ISNUMBER(K78), W78*K78*N69, 0)</f>
        <v>0</v>
      </c>
      <c r="Y78" s="1370"/>
      <c r="Z78" s="25" t="str">
        <f t="shared" si="20"/>
        <v>A</v>
      </c>
      <c r="AA78" s="1370"/>
      <c r="AB78" s="4337"/>
      <c r="AC78" s="4337"/>
      <c r="AD78" s="4337"/>
      <c r="AE78" s="4337"/>
      <c r="AF78" s="4337"/>
      <c r="AG78"/>
      <c r="AH78" s="6">
        <v>1</v>
      </c>
      <c r="AJ78" s="1370"/>
      <c r="AP78" s="22"/>
    </row>
    <row r="79" spans="1:42" s="73" customFormat="1" ht="18" customHeight="1">
      <c r="A79"/>
      <c r="B79" s="25" t="str">
        <f t="shared" si="22"/>
        <v>►</v>
      </c>
      <c r="C79" s="765" t="str">
        <f>C71</f>
        <v>Famille à coller.N.Nom de votre recette.Recette mère ►.S.Saisissez le nom de la recette mère</v>
      </c>
      <c r="D79" s="554">
        <f>D71</f>
        <v>6</v>
      </c>
      <c r="E79" s="554" t="str">
        <f>E71</f>
        <v>couverts</v>
      </c>
      <c r="F79" s="77"/>
      <c r="G79" s="74"/>
      <c r="H79" s="65" t="str">
        <f t="shared" si="21"/>
        <v/>
      </c>
      <c r="I79" s="64"/>
      <c r="J79" s="3868"/>
      <c r="K79" s="1095">
        <v>1</v>
      </c>
      <c r="L79" s="1084"/>
      <c r="M79" s="1370"/>
      <c r="N79" s="4362">
        <f>IF(W95=0, 0, ROUND((W79/W95)*O74*1000, 0))</f>
        <v>0</v>
      </c>
      <c r="O79" s="4363">
        <f>IFERROR((F79/W95)*O74, 0)</f>
        <v>0</v>
      </c>
      <c r="P79" s="4364">
        <f>IF(X95=0, 0, X79/X95*Q74*1000)</f>
        <v>0</v>
      </c>
      <c r="Q79" s="4365">
        <f t="shared" si="23"/>
        <v>0</v>
      </c>
      <c r="R79" s="4366">
        <f>G79</f>
        <v>0</v>
      </c>
      <c r="S79"/>
      <c r="T79" s="1294" t="s">
        <v>187</v>
      </c>
      <c r="U79" s="1292">
        <f t="shared" si="18"/>
        <v>0.1</v>
      </c>
      <c r="V79" s="4359">
        <v>100</v>
      </c>
      <c r="W79" s="4367">
        <f>IF(ISTEXT(F79), 0, IFERROR(INDEX(U65:U95, MATCH(J79, T65:T95, 0)) * I79 * IF(ISBLANK(F79), 1, F79), 0))</f>
        <v>0</v>
      </c>
      <c r="X79" s="4368">
        <f>IF(ISNUMBER(K79), W79*K79*N69, 0)</f>
        <v>0</v>
      </c>
      <c r="Y79" s="1370"/>
      <c r="Z79" s="25" t="str">
        <f t="shared" si="20"/>
        <v>►</v>
      </c>
      <c r="AA79" s="1370"/>
      <c r="AB79" s="4337"/>
      <c r="AC79" s="4337"/>
      <c r="AD79" s="4337"/>
      <c r="AE79" s="4337"/>
      <c r="AF79" s="4337"/>
      <c r="AG79"/>
      <c r="AH79" s="6">
        <v>1</v>
      </c>
      <c r="AJ79" s="1370"/>
      <c r="AP79" s="22"/>
    </row>
    <row r="80" spans="1:42" s="73" customFormat="1" ht="18" customHeight="1">
      <c r="A80"/>
      <c r="B80" s="25" t="str">
        <f t="shared" si="22"/>
        <v>►</v>
      </c>
      <c r="C80" s="765" t="str">
        <f>C71</f>
        <v>Famille à coller.N.Nom de votre recette.Recette mère ►.S.Saisissez le nom de la recette mère</v>
      </c>
      <c r="D80" s="554">
        <f>D71</f>
        <v>6</v>
      </c>
      <c r="E80" s="554" t="str">
        <f>E71</f>
        <v>couverts</v>
      </c>
      <c r="F80" s="77"/>
      <c r="G80" s="74"/>
      <c r="H80" s="65" t="str">
        <f t="shared" si="21"/>
        <v/>
      </c>
      <c r="I80" s="64"/>
      <c r="J80" s="3868"/>
      <c r="K80" s="1095">
        <v>1</v>
      </c>
      <c r="L80" s="1084"/>
      <c r="M80" s="1370"/>
      <c r="N80" s="4362">
        <f>IF(W95=0, 0, ROUND((W80/W95)*O74*1000, 0))</f>
        <v>0</v>
      </c>
      <c r="O80" s="4363">
        <f>IFERROR((F80/W95)*O74, 0)</f>
        <v>0</v>
      </c>
      <c r="P80" s="4364">
        <f>IF(X95=0, 0, X80/X95*Q74*1000)</f>
        <v>0</v>
      </c>
      <c r="Q80" s="4365">
        <f t="shared" si="23"/>
        <v>0</v>
      </c>
      <c r="R80" s="4371">
        <f>G80</f>
        <v>0</v>
      </c>
      <c r="S80"/>
      <c r="T80" s="1295" t="s">
        <v>2568</v>
      </c>
      <c r="U80" s="1292">
        <f t="shared" si="18"/>
        <v>4.9299999999999995E-3</v>
      </c>
      <c r="V80" s="4372">
        <v>4.93</v>
      </c>
      <c r="W80" s="4367">
        <f>IF(ISTEXT(F80), 0, IFERROR(INDEX(U65:U95, MATCH(J80, T65:T95, 0)) * I80 * IF(ISBLANK(F80), 1, F80), 0))</f>
        <v>0</v>
      </c>
      <c r="X80" s="4368">
        <f>IF(ISNUMBER(K80), W80*K80*N69, 0)</f>
        <v>0</v>
      </c>
      <c r="Y80" s="1370"/>
      <c r="Z80" s="25" t="str">
        <f t="shared" si="20"/>
        <v>►</v>
      </c>
      <c r="AA80" s="1370"/>
      <c r="AB80" s="4337"/>
      <c r="AC80" s="4337"/>
      <c r="AD80" s="4337"/>
      <c r="AE80" s="4337"/>
      <c r="AF80" s="4337"/>
      <c r="AG80"/>
      <c r="AH80" s="6">
        <v>1</v>
      </c>
    </row>
    <row r="81" spans="1:34" s="73" customFormat="1" ht="17.25">
      <c r="A81"/>
      <c r="B81" s="25" t="str">
        <f t="shared" si="22"/>
        <v>►</v>
      </c>
      <c r="C81" s="765" t="str">
        <f>C71</f>
        <v>Famille à coller.N.Nom de votre recette.Recette mère ►.S.Saisissez le nom de la recette mère</v>
      </c>
      <c r="D81" s="554">
        <f>D71</f>
        <v>6</v>
      </c>
      <c r="E81" s="554" t="str">
        <f>E71</f>
        <v>couverts</v>
      </c>
      <c r="F81" s="77"/>
      <c r="G81" s="74"/>
      <c r="H81" s="65" t="str">
        <f t="shared" si="21"/>
        <v/>
      </c>
      <c r="I81" s="64"/>
      <c r="J81" s="3868"/>
      <c r="K81" s="1095">
        <v>1</v>
      </c>
      <c r="L81" s="1084"/>
      <c r="M81" s="1370"/>
      <c r="N81" s="4362">
        <f>IF(W95=0, 0, ROUND((W81/W95)*O74*1000, 0))</f>
        <v>0</v>
      </c>
      <c r="O81" s="4363">
        <f>IFERROR((F81/W95)*O74, 0)</f>
        <v>0</v>
      </c>
      <c r="P81" s="4364">
        <f>IF(X95=0, 0, X81/X95*Q74*1000)</f>
        <v>0</v>
      </c>
      <c r="Q81" s="4365">
        <f t="shared" si="23"/>
        <v>0</v>
      </c>
      <c r="R81" s="4366">
        <f>G81</f>
        <v>0</v>
      </c>
      <c r="S81"/>
      <c r="T81" s="1295" t="s">
        <v>2570</v>
      </c>
      <c r="U81" s="1292">
        <f t="shared" si="18"/>
        <v>1.4999999999999999E-2</v>
      </c>
      <c r="V81" s="4359">
        <v>15</v>
      </c>
      <c r="W81" s="4367">
        <f>IF(ISTEXT(F81), 0, IFERROR(INDEX(U65:U95, MATCH(J81, T65:T95, 0)) * I81 * IF(ISBLANK(F81), 1, F81), 0))</f>
        <v>0</v>
      </c>
      <c r="X81" s="4368">
        <f>IF(ISNUMBER(K81), W81*K81*N69, 0)</f>
        <v>0</v>
      </c>
      <c r="Y81" s="1370"/>
      <c r="Z81" s="25" t="str">
        <f t="shared" si="20"/>
        <v>►</v>
      </c>
      <c r="AA81" s="1370"/>
      <c r="AB81" s="4337"/>
      <c r="AC81" s="4337"/>
      <c r="AD81" s="4337"/>
      <c r="AE81" s="4337"/>
      <c r="AF81" s="4337"/>
      <c r="AG81"/>
      <c r="AH81" s="6">
        <v>1</v>
      </c>
    </row>
    <row r="82" spans="1:34" s="73" customFormat="1" ht="17.25">
      <c r="A82"/>
      <c r="B82" s="25" t="str">
        <f t="shared" si="22"/>
        <v>►</v>
      </c>
      <c r="C82" s="765" t="str">
        <f>C71</f>
        <v>Famille à coller.N.Nom de votre recette.Recette mère ►.S.Saisissez le nom de la recette mère</v>
      </c>
      <c r="D82" s="554">
        <f>D71</f>
        <v>6</v>
      </c>
      <c r="E82" s="554" t="str">
        <f>E71</f>
        <v>couverts</v>
      </c>
      <c r="F82" s="77"/>
      <c r="G82" s="74"/>
      <c r="H82" s="65" t="str">
        <f t="shared" si="21"/>
        <v/>
      </c>
      <c r="I82" s="64"/>
      <c r="J82" s="3868"/>
      <c r="K82" s="1095">
        <v>1</v>
      </c>
      <c r="L82" s="1084"/>
      <c r="M82" s="1370"/>
      <c r="N82" s="4362">
        <f>IF(W95=0, 0, ROUND((W82/W95)*O74*1000, 0))</f>
        <v>0</v>
      </c>
      <c r="O82" s="4363">
        <f>IFERROR((F82/W95)*O74, 0)</f>
        <v>0</v>
      </c>
      <c r="P82" s="4364">
        <f>IF(X95=0, 0, X82/X95*Q74*1000)</f>
        <v>0</v>
      </c>
      <c r="Q82" s="4365">
        <f t="shared" si="23"/>
        <v>0</v>
      </c>
      <c r="R82" s="4369">
        <f>G82</f>
        <v>0</v>
      </c>
      <c r="S82"/>
      <c r="T82" s="1295" t="s">
        <v>2569</v>
      </c>
      <c r="U82" s="1292">
        <f t="shared" si="18"/>
        <v>5.0000000000000001E-3</v>
      </c>
      <c r="V82" s="4359">
        <v>5</v>
      </c>
      <c r="W82" s="4367">
        <f>IF(ISTEXT(F82), 0, IFERROR(INDEX(U65:U95, MATCH(J82, T65:T95, 0)) * I82 * IF(ISBLANK(F82), 1, F82), 0))</f>
        <v>0</v>
      </c>
      <c r="X82" s="4368">
        <f>IF(ISNUMBER(K82), W82*K82*N69, 0)</f>
        <v>0</v>
      </c>
      <c r="Y82" s="1370"/>
      <c r="Z82" s="25" t="str">
        <f t="shared" si="20"/>
        <v>►</v>
      </c>
      <c r="AA82" s="1370"/>
      <c r="AB82" s="4337"/>
      <c r="AC82" s="4337"/>
      <c r="AD82" s="4337"/>
      <c r="AE82" s="4337"/>
      <c r="AF82" s="4337"/>
      <c r="AG82" t="s">
        <v>1</v>
      </c>
      <c r="AH82" s="6">
        <v>1</v>
      </c>
    </row>
    <row r="83" spans="1:34" s="73" customFormat="1" ht="17.25">
      <c r="A83"/>
      <c r="B83" s="25" t="str">
        <f t="shared" si="22"/>
        <v>►</v>
      </c>
      <c r="C83" s="765" t="str">
        <f>C71</f>
        <v>Famille à coller.N.Nom de votre recette.Recette mère ►.S.Saisissez le nom de la recette mère</v>
      </c>
      <c r="D83" s="554">
        <f>D71</f>
        <v>6</v>
      </c>
      <c r="E83" s="554" t="str">
        <f>E71</f>
        <v>couverts</v>
      </c>
      <c r="F83" s="77"/>
      <c r="G83" s="74"/>
      <c r="H83" s="65" t="str">
        <f t="shared" si="21"/>
        <v/>
      </c>
      <c r="I83" s="64"/>
      <c r="J83" s="3868"/>
      <c r="K83" s="1095">
        <v>1</v>
      </c>
      <c r="L83" s="1084"/>
      <c r="M83" s="1370"/>
      <c r="N83" s="4362">
        <f>IF(W95=0, 0, ROUND((W83/W95)*O74*1000, 0))</f>
        <v>0</v>
      </c>
      <c r="O83" s="4363">
        <f>IFERROR((F83/W95)*O74, 0)</f>
        <v>0</v>
      </c>
      <c r="P83" s="4364">
        <f>IF(X95=0, 0, X83/X95*Q74*1000)</f>
        <v>0</v>
      </c>
      <c r="Q83" s="4365">
        <f t="shared" si="23"/>
        <v>0</v>
      </c>
      <c r="R83" s="4366">
        <f>G83</f>
        <v>0</v>
      </c>
      <c r="S83"/>
      <c r="T83" s="1295" t="s">
        <v>2577</v>
      </c>
      <c r="U83" s="1292">
        <f t="shared" si="18"/>
        <v>0.03</v>
      </c>
      <c r="V83" s="4359">
        <v>30</v>
      </c>
      <c r="W83" s="4367">
        <f>IF(ISTEXT(F83), 0, IFERROR(INDEX(U65:U95, MATCH(J83, T65:T95, 0)) * I83 * IF(ISBLANK(F83), 1, F83), 0))</f>
        <v>0</v>
      </c>
      <c r="X83" s="4368">
        <f>IF(ISNUMBER(K83), W83*K83*N69, 0)</f>
        <v>0</v>
      </c>
      <c r="Y83" s="1370"/>
      <c r="Z83" s="25" t="str">
        <f t="shared" si="20"/>
        <v>►</v>
      </c>
      <c r="AA83" s="1370"/>
      <c r="AB83" s="4337"/>
      <c r="AC83" s="4337"/>
      <c r="AD83" s="4337"/>
      <c r="AE83" s="4337"/>
      <c r="AF83" s="4337"/>
      <c r="AG83"/>
      <c r="AH83" s="6">
        <v>1</v>
      </c>
    </row>
    <row r="84" spans="1:34" s="73" customFormat="1" ht="17.25">
      <c r="A84"/>
      <c r="B84" s="25" t="str">
        <f t="shared" si="22"/>
        <v>►</v>
      </c>
      <c r="C84" s="765" t="str">
        <f>C71</f>
        <v>Famille à coller.N.Nom de votre recette.Recette mère ►.S.Saisissez le nom de la recette mère</v>
      </c>
      <c r="D84" s="554">
        <f>D71</f>
        <v>6</v>
      </c>
      <c r="E84" s="554" t="str">
        <f>E71</f>
        <v>couverts</v>
      </c>
      <c r="F84" s="77"/>
      <c r="G84" s="74"/>
      <c r="H84" s="65" t="str">
        <f t="shared" si="21"/>
        <v/>
      </c>
      <c r="I84" s="64"/>
      <c r="J84" s="3868"/>
      <c r="K84" s="1095">
        <v>1</v>
      </c>
      <c r="L84" s="1084"/>
      <c r="M84" s="1370"/>
      <c r="N84" s="4362">
        <f>IF(W95=0, 0, ROUND((W84/W95)*O74*1000, 0))</f>
        <v>0</v>
      </c>
      <c r="O84" s="4363">
        <f>IFERROR((F84/W95)*O74, 0)</f>
        <v>0</v>
      </c>
      <c r="P84" s="4364">
        <f>IF(X95=0, 0, X84/X95*Q74*1000)</f>
        <v>0</v>
      </c>
      <c r="Q84" s="4365">
        <f t="shared" si="23"/>
        <v>0</v>
      </c>
      <c r="R84" s="4370">
        <f>G84</f>
        <v>0</v>
      </c>
      <c r="S84"/>
      <c r="T84" s="1295" t="s">
        <v>6568</v>
      </c>
      <c r="U84" s="1292">
        <f t="shared" si="18"/>
        <v>0.06</v>
      </c>
      <c r="V84" s="4359">
        <v>60</v>
      </c>
      <c r="W84" s="4367">
        <f>IF(ISTEXT(F84), 0, IFERROR(INDEX(U65:U95, MATCH(J84, T65:T95, 0)) * I84 * IF(ISBLANK(F84), 1, F84), 0))</f>
        <v>0</v>
      </c>
      <c r="X84" s="4368">
        <f>IF(ISNUMBER(K84), W84*K84*N69, 0)</f>
        <v>0</v>
      </c>
      <c r="Y84" s="1370"/>
      <c r="Z84" s="25" t="str">
        <f t="shared" si="20"/>
        <v>►</v>
      </c>
      <c r="AA84" s="1370"/>
      <c r="AB84" s="4337"/>
      <c r="AC84" s="4337"/>
      <c r="AD84" s="4337"/>
      <c r="AE84" s="4337"/>
      <c r="AF84" s="4337"/>
      <c r="AG84"/>
      <c r="AH84" s="6">
        <v>1</v>
      </c>
    </row>
    <row r="85" spans="1:34" s="73" customFormat="1" ht="17.25">
      <c r="A85"/>
      <c r="B85" s="25" t="str">
        <f t="shared" si="22"/>
        <v>►</v>
      </c>
      <c r="C85" s="765" t="str">
        <f>C71</f>
        <v>Famille à coller.N.Nom de votre recette.Recette mère ►.S.Saisissez le nom de la recette mère</v>
      </c>
      <c r="D85" s="554">
        <f>D71</f>
        <v>6</v>
      </c>
      <c r="E85" s="554" t="str">
        <f>E71</f>
        <v>couverts</v>
      </c>
      <c r="F85" s="77"/>
      <c r="G85" s="74"/>
      <c r="H85" s="65" t="str">
        <f t="shared" si="21"/>
        <v/>
      </c>
      <c r="I85" s="64"/>
      <c r="J85" s="3868"/>
      <c r="K85" s="1095">
        <v>1</v>
      </c>
      <c r="L85" s="1084"/>
      <c r="M85" s="1370"/>
      <c r="N85" s="4362">
        <f>IF(W95=0, 0, ROUND((W85/W95)*O74*1000, 0))</f>
        <v>0</v>
      </c>
      <c r="O85" s="4363">
        <f>IFERROR((F85/W95)*O74, 0)</f>
        <v>0</v>
      </c>
      <c r="P85" s="4364">
        <f>IF(X95=0, 0, X85/X95*Q74*1000)</f>
        <v>0</v>
      </c>
      <c r="Q85" s="4365">
        <f t="shared" si="23"/>
        <v>0</v>
      </c>
      <c r="R85" s="4366">
        <f>G85</f>
        <v>0</v>
      </c>
      <c r="S85"/>
      <c r="T85" s="1295" t="s">
        <v>183</v>
      </c>
      <c r="U85" s="1292">
        <f t="shared" si="18"/>
        <v>0.22500000000000001</v>
      </c>
      <c r="V85" s="4359">
        <v>225</v>
      </c>
      <c r="W85" s="4367">
        <f>IF(ISTEXT(F85), 0, IFERROR(INDEX(U65:U95, MATCH(J85, T65:T95, 0)) * I85 * IF(ISBLANK(F85), 1, F85), 0))</f>
        <v>0</v>
      </c>
      <c r="X85" s="4368">
        <f>IF(ISNUMBER(K85), W85*K85*N69, 0)</f>
        <v>0</v>
      </c>
      <c r="Y85" s="1370"/>
      <c r="Z85" s="25" t="str">
        <f t="shared" si="20"/>
        <v>►</v>
      </c>
      <c r="AA85" s="1370"/>
      <c r="AB85" s="4337"/>
      <c r="AC85" s="4337"/>
      <c r="AD85" s="4337"/>
      <c r="AE85" s="4337"/>
      <c r="AF85" s="4337"/>
      <c r="AG85"/>
      <c r="AH85" s="6">
        <v>1</v>
      </c>
    </row>
    <row r="86" spans="1:34" s="73" customFormat="1" ht="17.25">
      <c r="A86"/>
      <c r="B86" s="25" t="str">
        <f t="shared" si="22"/>
        <v>►</v>
      </c>
      <c r="C86" s="765" t="str">
        <f>C71</f>
        <v>Famille à coller.N.Nom de votre recette.Recette mère ►.S.Saisissez le nom de la recette mère</v>
      </c>
      <c r="D86" s="554">
        <f>D71</f>
        <v>6</v>
      </c>
      <c r="E86" s="554" t="str">
        <f>E71</f>
        <v>couverts</v>
      </c>
      <c r="F86" s="77"/>
      <c r="G86" s="74"/>
      <c r="H86" s="65" t="str">
        <f t="shared" si="21"/>
        <v/>
      </c>
      <c r="I86" s="64"/>
      <c r="J86" s="3868"/>
      <c r="K86" s="1095">
        <v>1</v>
      </c>
      <c r="L86" s="1084"/>
      <c r="M86" s="1370"/>
      <c r="N86" s="4362">
        <f>IF(W95=0, 0, ROUND((W86/W95)*O74*1000, 0))</f>
        <v>0</v>
      </c>
      <c r="O86" s="4363">
        <f>IFERROR((F86/W95)*O74, 0)</f>
        <v>0</v>
      </c>
      <c r="P86" s="4364">
        <f>IF(X95=0, 0, X86/X95*Q74*1000)</f>
        <v>0</v>
      </c>
      <c r="Q86" s="4365">
        <f t="shared" si="23"/>
        <v>0</v>
      </c>
      <c r="R86" s="4371">
        <f>G86</f>
        <v>0</v>
      </c>
      <c r="S86"/>
      <c r="T86" s="1295" t="s">
        <v>2584</v>
      </c>
      <c r="U86" s="1292">
        <f t="shared" si="18"/>
        <v>0.11799999999999999</v>
      </c>
      <c r="V86" s="4359">
        <v>118</v>
      </c>
      <c r="W86" s="4367">
        <f>IF(ISTEXT(F86), 0, IFERROR(INDEX(U65:U95, MATCH(J86, T65:T95, 0)) * I86 * IF(ISBLANK(F86), 1, F86), 0))</f>
        <v>0</v>
      </c>
      <c r="X86" s="4368">
        <f>IF(ISNUMBER(K86), W86*K86*N69, 0)</f>
        <v>0</v>
      </c>
      <c r="Y86" s="1370"/>
      <c r="Z86" s="25" t="str">
        <f t="shared" si="20"/>
        <v>►</v>
      </c>
      <c r="AA86" s="1370"/>
      <c r="AB86" s="4337"/>
      <c r="AC86" s="4337"/>
      <c r="AD86" s="4337"/>
      <c r="AE86" s="4337"/>
      <c r="AF86" s="4337"/>
      <c r="AG86"/>
      <c r="AH86" s="6">
        <v>1</v>
      </c>
    </row>
    <row r="87" spans="1:34" s="73" customFormat="1" ht="17.25">
      <c r="A87"/>
      <c r="B87" s="25" t="str">
        <f t="shared" si="22"/>
        <v>►</v>
      </c>
      <c r="C87" s="765" t="str">
        <f>C71</f>
        <v>Famille à coller.N.Nom de votre recette.Recette mère ►.S.Saisissez le nom de la recette mère</v>
      </c>
      <c r="D87" s="554">
        <f>D71</f>
        <v>6</v>
      </c>
      <c r="E87" s="554" t="str">
        <f>E71</f>
        <v>couverts</v>
      </c>
      <c r="F87" s="77"/>
      <c r="G87" s="74"/>
      <c r="H87" s="65" t="str">
        <f t="shared" si="21"/>
        <v/>
      </c>
      <c r="I87" s="64"/>
      <c r="J87" s="3868"/>
      <c r="K87" s="1095">
        <v>1</v>
      </c>
      <c r="L87" s="1084"/>
      <c r="M87" s="1370"/>
      <c r="N87" s="4362">
        <f>IF(W95=0, 0, ROUND((W87/W95)*O74*1000, 0))</f>
        <v>0</v>
      </c>
      <c r="O87" s="4363">
        <f>IFERROR((F87/W95)*O74, 0)</f>
        <v>0</v>
      </c>
      <c r="P87" s="4364">
        <f>IF(X95=0, 0, X87/X95*Q74*1000)</f>
        <v>0</v>
      </c>
      <c r="Q87" s="4365">
        <f t="shared" si="23"/>
        <v>0</v>
      </c>
      <c r="R87" s="4366">
        <f>G87</f>
        <v>0</v>
      </c>
      <c r="S87"/>
      <c r="T87" s="1295" t="s">
        <v>2586</v>
      </c>
      <c r="U87" s="1292">
        <f t="shared" si="18"/>
        <v>0.25</v>
      </c>
      <c r="V87" s="4359">
        <v>250</v>
      </c>
      <c r="W87" s="4367">
        <f>IF(ISTEXT(F87), 0, IFERROR(INDEX(U65:U95, MATCH(J87, T65:T95, 0)) * I87 * IF(ISBLANK(F87), 1, F87), 0))</f>
        <v>0</v>
      </c>
      <c r="X87" s="4368">
        <f>IF(ISNUMBER(K87), W87*K87*N69, 0)</f>
        <v>0</v>
      </c>
      <c r="Y87" s="1370"/>
      <c r="Z87" s="25" t="str">
        <f t="shared" si="20"/>
        <v>►</v>
      </c>
      <c r="AA87" s="1370"/>
      <c r="AB87" s="4337"/>
      <c r="AC87" s="4337"/>
      <c r="AD87" s="4337"/>
      <c r="AE87" s="4337"/>
      <c r="AF87" s="4337"/>
      <c r="AG87"/>
      <c r="AH87" s="6">
        <v>1</v>
      </c>
    </row>
    <row r="88" spans="1:34" s="73" customFormat="1" ht="17.25">
      <c r="A88"/>
      <c r="B88" s="25" t="str">
        <f t="shared" si="22"/>
        <v>►</v>
      </c>
      <c r="C88" s="765" t="str">
        <f>C71</f>
        <v>Famille à coller.N.Nom de votre recette.Recette mère ►.S.Saisissez le nom de la recette mère</v>
      </c>
      <c r="D88" s="554">
        <f>D71</f>
        <v>6</v>
      </c>
      <c r="E88" s="554" t="str">
        <f>E71</f>
        <v>couverts</v>
      </c>
      <c r="F88" s="77"/>
      <c r="G88" s="74"/>
      <c r="H88" s="65" t="str">
        <f t="shared" si="21"/>
        <v/>
      </c>
      <c r="I88" s="64"/>
      <c r="J88" s="3868"/>
      <c r="K88" s="1095">
        <v>1</v>
      </c>
      <c r="L88" s="1084"/>
      <c r="M88" s="1370"/>
      <c r="N88" s="4362">
        <f>IF(W95=0, 0, ROUND((W88/W95)*O74*1000, 0))</f>
        <v>0</v>
      </c>
      <c r="O88" s="4363">
        <f>IFERROR((F88/W95)*O74, 0)</f>
        <v>0</v>
      </c>
      <c r="P88" s="4364">
        <f>IF(X95=0, 0, X88/X95*Q74*1000)</f>
        <v>0</v>
      </c>
      <c r="Q88" s="4365">
        <f t="shared" si="23"/>
        <v>0</v>
      </c>
      <c r="R88" s="4369">
        <f>G88</f>
        <v>0</v>
      </c>
      <c r="S88"/>
      <c r="T88" s="1295" t="s">
        <v>2585</v>
      </c>
      <c r="U88" s="1292">
        <f t="shared" si="18"/>
        <v>0.15</v>
      </c>
      <c r="V88" s="4359">
        <v>150</v>
      </c>
      <c r="W88" s="4367">
        <f>IF(ISTEXT(F88), 0, IFERROR(INDEX(U65:U95, MATCH(J88, T65:T95, 0)) * I88 * IF(ISBLANK(F88), 1, F88), 0))</f>
        <v>0</v>
      </c>
      <c r="X88" s="4368">
        <f>IF(ISNUMBER(K88), W88*K88*N69, 0)</f>
        <v>0</v>
      </c>
      <c r="Y88" s="1370"/>
      <c r="Z88" s="25" t="str">
        <f t="shared" si="20"/>
        <v>►</v>
      </c>
      <c r="AA88" s="1370"/>
      <c r="AB88" s="4337"/>
      <c r="AC88" s="4337"/>
      <c r="AD88" s="4337"/>
      <c r="AE88" s="4337"/>
      <c r="AF88" s="4337"/>
      <c r="AG88"/>
      <c r="AH88" s="6">
        <v>1</v>
      </c>
    </row>
    <row r="89" spans="1:34" s="73" customFormat="1" ht="17.25">
      <c r="A89"/>
      <c r="B89" s="25" t="str">
        <f t="shared" si="22"/>
        <v>►</v>
      </c>
      <c r="C89" s="765" t="str">
        <f>C71</f>
        <v>Famille à coller.N.Nom de votre recette.Recette mère ►.S.Saisissez le nom de la recette mère</v>
      </c>
      <c r="D89" s="554">
        <f>D71</f>
        <v>6</v>
      </c>
      <c r="E89" s="554" t="str">
        <f>E71</f>
        <v>couverts</v>
      </c>
      <c r="F89" s="77"/>
      <c r="G89" s="74"/>
      <c r="H89" s="65" t="str">
        <f t="shared" si="21"/>
        <v/>
      </c>
      <c r="I89" s="64"/>
      <c r="J89" s="3868"/>
      <c r="K89" s="1095">
        <v>1</v>
      </c>
      <c r="L89" s="1084"/>
      <c r="M89" s="1370"/>
      <c r="N89" s="4362">
        <f>IF(W95=0, 0, ROUND((W89/W95)*O74*1000, 0))</f>
        <v>0</v>
      </c>
      <c r="O89" s="4363">
        <f>IFERROR((F89/W95)*O74, 0)</f>
        <v>0</v>
      </c>
      <c r="P89" s="4364">
        <f>IF(X95=0, 0, X89/X95*Q74*1000)</f>
        <v>0</v>
      </c>
      <c r="Q89" s="4365">
        <f t="shared" si="23"/>
        <v>0</v>
      </c>
      <c r="R89" s="4366">
        <f>G89</f>
        <v>0</v>
      </c>
      <c r="S89"/>
      <c r="T89" s="1295" t="s">
        <v>2587</v>
      </c>
      <c r="U89" s="1292">
        <f t="shared" si="18"/>
        <v>0.35</v>
      </c>
      <c r="V89" s="4359">
        <v>350</v>
      </c>
      <c r="W89" s="4367">
        <f>IF(ISTEXT(F89), 0, IFERROR(INDEX(U65:U95, MATCH(J89, T65:T95, 0)) * I89 * IF(ISBLANK(F89), 1, F89), 0))</f>
        <v>0</v>
      </c>
      <c r="X89" s="4368">
        <f>IF(ISNUMBER(K89), W89*K89*N69, 0)</f>
        <v>0</v>
      </c>
      <c r="Y89" s="1370"/>
      <c r="Z89" s="25" t="str">
        <f t="shared" si="20"/>
        <v>►</v>
      </c>
      <c r="AA89" s="1370"/>
      <c r="AB89" s="4337"/>
      <c r="AC89" s="4337"/>
      <c r="AD89" s="4337"/>
      <c r="AE89" s="4337"/>
      <c r="AF89" s="4337"/>
      <c r="AG89"/>
      <c r="AH89" s="6">
        <v>1</v>
      </c>
    </row>
    <row r="90" spans="1:34" s="73" customFormat="1" ht="17.25">
      <c r="A90"/>
      <c r="B90" s="25" t="str">
        <f t="shared" si="22"/>
        <v>►</v>
      </c>
      <c r="C90" s="765" t="str">
        <f>C71</f>
        <v>Famille à coller.N.Nom de votre recette.Recette mère ►.S.Saisissez le nom de la recette mère</v>
      </c>
      <c r="D90" s="554">
        <f>D71</f>
        <v>6</v>
      </c>
      <c r="E90" s="554" t="str">
        <f>E71</f>
        <v>couverts</v>
      </c>
      <c r="F90" s="77"/>
      <c r="G90" s="74"/>
      <c r="H90" s="65" t="str">
        <f t="shared" si="21"/>
        <v/>
      </c>
      <c r="I90" s="64"/>
      <c r="J90" s="3868"/>
      <c r="K90" s="1095">
        <v>1</v>
      </c>
      <c r="L90" s="1084"/>
      <c r="M90" s="1370"/>
      <c r="N90" s="4362">
        <f>IF(W95=0, 0, ROUND((W90/W95)*O74*1000, 0))</f>
        <v>0</v>
      </c>
      <c r="O90" s="4363">
        <f>IFERROR((F90/W95)*O74, 0)</f>
        <v>0</v>
      </c>
      <c r="P90" s="4364">
        <f>IF(X95=0, 0, X90/X95*Q74*1000)</f>
        <v>0</v>
      </c>
      <c r="Q90" s="4365">
        <f t="shared" si="23"/>
        <v>0</v>
      </c>
      <c r="R90" s="4370">
        <f>G90</f>
        <v>0</v>
      </c>
      <c r="S90"/>
      <c r="T90" s="1301" t="s">
        <v>2588</v>
      </c>
      <c r="U90" s="1299">
        <f t="shared" si="18"/>
        <v>1.4E-2</v>
      </c>
      <c r="V90" s="4359">
        <v>14</v>
      </c>
      <c r="W90" s="4367">
        <f>IF(ISTEXT(F90), 0, IFERROR(INDEX(U65:U95, MATCH(J90, T65:T95, 0)) * I90 * IF(ISBLANK(F90), 1, F90), 0))</f>
        <v>0</v>
      </c>
      <c r="X90" s="4368">
        <f>IF(ISNUMBER(K90), W90*K90*N69, 0)</f>
        <v>0</v>
      </c>
      <c r="Y90" s="1370"/>
      <c r="Z90" s="25" t="str">
        <f t="shared" si="20"/>
        <v>►</v>
      </c>
      <c r="AA90" s="1370"/>
      <c r="AB90" s="4337"/>
      <c r="AC90" s="4337"/>
      <c r="AD90" s="4337"/>
      <c r="AE90" s="4337"/>
      <c r="AF90" s="4337"/>
      <c r="AG90"/>
      <c r="AH90" s="6">
        <v>1</v>
      </c>
    </row>
    <row r="91" spans="1:34" s="73" customFormat="1" ht="17.25">
      <c r="A91"/>
      <c r="B91" s="25" t="str">
        <f t="shared" si="22"/>
        <v>►</v>
      </c>
      <c r="C91" s="765" t="str">
        <f>C71</f>
        <v>Famille à coller.N.Nom de votre recette.Recette mère ►.S.Saisissez le nom de la recette mère</v>
      </c>
      <c r="D91" s="554">
        <f>D71</f>
        <v>6</v>
      </c>
      <c r="E91" s="554" t="str">
        <f>E71</f>
        <v>couverts</v>
      </c>
      <c r="F91" s="77"/>
      <c r="G91" s="74"/>
      <c r="H91" s="65" t="str">
        <f t="shared" si="21"/>
        <v/>
      </c>
      <c r="I91" s="64"/>
      <c r="J91" s="3868"/>
      <c r="K91" s="1095">
        <v>1</v>
      </c>
      <c r="L91" s="1084"/>
      <c r="M91" s="1370"/>
      <c r="N91" s="4362">
        <f>IF(W95=0, 0, ROUND((W91/W95)*O74*1000, 0))</f>
        <v>0</v>
      </c>
      <c r="O91" s="4363">
        <f>IFERROR((F91/W95)*O74, 0)</f>
        <v>0</v>
      </c>
      <c r="P91" s="4364">
        <f>IF(X95=0, 0, X91/X95*Q74*1000)</f>
        <v>0</v>
      </c>
      <c r="Q91" s="4365">
        <f t="shared" si="23"/>
        <v>0</v>
      </c>
      <c r="R91" s="4366">
        <f>G91</f>
        <v>0</v>
      </c>
      <c r="S91"/>
      <c r="T91" s="1301" t="s">
        <v>2589</v>
      </c>
      <c r="U91" s="1302">
        <f t="shared" si="18"/>
        <v>2.835E-2</v>
      </c>
      <c r="V91" s="4409">
        <v>28.35</v>
      </c>
      <c r="W91" s="4367">
        <f>IF(ISTEXT(F91), 0, IFERROR(INDEX(U65:U95, MATCH(J91, T65:T95, 0)) * I91 * IF(ISBLANK(F91), 1, F91), 0))</f>
        <v>0</v>
      </c>
      <c r="X91" s="4368">
        <f>IF(ISNUMBER(K91), W91*K91*N69, 0)</f>
        <v>0</v>
      </c>
      <c r="Y91" s="1370"/>
      <c r="Z91" s="25" t="str">
        <f t="shared" si="20"/>
        <v>►</v>
      </c>
      <c r="AA91" s="1370"/>
      <c r="AB91" s="4337"/>
      <c r="AC91" s="4337"/>
      <c r="AD91" s="4337"/>
      <c r="AE91" s="4337"/>
      <c r="AF91" s="4337"/>
      <c r="AG91"/>
      <c r="AH91" s="6">
        <v>1</v>
      </c>
    </row>
    <row r="92" spans="1:34" s="73" customFormat="1" ht="17.25">
      <c r="A92"/>
      <c r="B92" s="25" t="str">
        <f t="shared" si="22"/>
        <v>►</v>
      </c>
      <c r="C92" s="765" t="str">
        <f>C71</f>
        <v>Famille à coller.N.Nom de votre recette.Recette mère ►.S.Saisissez le nom de la recette mère</v>
      </c>
      <c r="D92" s="554">
        <f>D71</f>
        <v>6</v>
      </c>
      <c r="E92" s="554" t="str">
        <f>E71</f>
        <v>couverts</v>
      </c>
      <c r="F92" s="77"/>
      <c r="G92" s="74"/>
      <c r="H92" s="65" t="str">
        <f t="shared" si="21"/>
        <v/>
      </c>
      <c r="I92" s="64"/>
      <c r="J92" s="3868"/>
      <c r="K92" s="1095">
        <v>1</v>
      </c>
      <c r="L92" s="1084"/>
      <c r="M92" s="1370"/>
      <c r="N92" s="4362">
        <f>IF(W95=0, 0, ROUND((W92/W95)*O74*1000, 0))</f>
        <v>0</v>
      </c>
      <c r="O92" s="4363">
        <f>IFERROR((F92/W95)*O74, 0)</f>
        <v>0</v>
      </c>
      <c r="P92" s="4364">
        <f>IF(X95=0, 0, X92/X95*Q74*1000)</f>
        <v>0</v>
      </c>
      <c r="Q92" s="4365">
        <f t="shared" si="23"/>
        <v>0</v>
      </c>
      <c r="R92" s="4371">
        <f>G92</f>
        <v>0</v>
      </c>
      <c r="S92"/>
      <c r="T92" s="1301" t="s">
        <v>2599</v>
      </c>
      <c r="U92" s="1292">
        <f t="shared" si="18"/>
        <v>0.22500000000000001</v>
      </c>
      <c r="V92" s="4359">
        <v>225</v>
      </c>
      <c r="W92" s="4367">
        <f>IF(ISTEXT(F92), 0, IFERROR(INDEX(U65:U95, MATCH(J92, T65:T95, 0)) * I92 * IF(ISBLANK(F92), 1, F92), 0))</f>
        <v>0</v>
      </c>
      <c r="X92" s="4368">
        <f>IF(ISNUMBER(K92), W92*K92*N69, 0)</f>
        <v>0</v>
      </c>
      <c r="Y92" s="1370"/>
      <c r="Z92" s="25" t="str">
        <f t="shared" si="20"/>
        <v>►</v>
      </c>
      <c r="AA92" s="1370"/>
      <c r="AB92" s="4337"/>
      <c r="AC92" s="4337"/>
      <c r="AD92" s="4337"/>
      <c r="AE92" s="4337"/>
      <c r="AF92" s="4337"/>
      <c r="AG92"/>
      <c r="AH92" s="6">
        <v>1</v>
      </c>
    </row>
    <row r="93" spans="1:34" s="73" customFormat="1" ht="17.25">
      <c r="A93"/>
      <c r="B93" s="25" t="str">
        <f t="shared" si="22"/>
        <v>►</v>
      </c>
      <c r="C93" s="765" t="str">
        <f>C71</f>
        <v>Famille à coller.N.Nom de votre recette.Recette mère ►.S.Saisissez le nom de la recette mère</v>
      </c>
      <c r="D93" s="554">
        <f>D71</f>
        <v>6</v>
      </c>
      <c r="E93" s="554" t="str">
        <f>E71</f>
        <v>couverts</v>
      </c>
      <c r="F93" s="77"/>
      <c r="G93" s="74"/>
      <c r="H93" s="65" t="str">
        <f t="shared" si="21"/>
        <v/>
      </c>
      <c r="I93" s="64"/>
      <c r="J93" s="3868"/>
      <c r="K93" s="1095">
        <v>1</v>
      </c>
      <c r="L93" s="1084"/>
      <c r="M93" s="1370"/>
      <c r="N93" s="4362">
        <f>IF(W95=0, 0, ROUND((W93/W95)*O74*1000, 0))</f>
        <v>0</v>
      </c>
      <c r="O93" s="4363">
        <f>IFERROR((F93/W95)*O74, 0)</f>
        <v>0</v>
      </c>
      <c r="P93" s="4364">
        <f>IF(X95=0, 0, X93/X95*Q74*1000)</f>
        <v>0</v>
      </c>
      <c r="Q93" s="4365">
        <f t="shared" si="23"/>
        <v>0</v>
      </c>
      <c r="R93" s="4366">
        <f>G93</f>
        <v>0</v>
      </c>
      <c r="S93"/>
      <c r="T93" s="1301" t="s">
        <v>2593</v>
      </c>
      <c r="U93" s="1292">
        <f t="shared" si="18"/>
        <v>0.11799999999999999</v>
      </c>
      <c r="V93" s="4359">
        <v>118</v>
      </c>
      <c r="W93" s="4367">
        <f>IF(ISTEXT(F93), 0, IFERROR(INDEX(U65:U95, MATCH(J93, T65:T95, 0)) * I93 * IF(ISBLANK(F93), 1, F93), 0))</f>
        <v>0</v>
      </c>
      <c r="X93" s="4368">
        <f>IF(ISNUMBER(K93), W93*K93*N69, 0)</f>
        <v>0</v>
      </c>
      <c r="Y93" s="1370"/>
      <c r="Z93" s="25" t="str">
        <f t="shared" si="20"/>
        <v>►</v>
      </c>
      <c r="AA93" s="1370"/>
      <c r="AB93" s="4337"/>
      <c r="AC93" s="4337"/>
      <c r="AD93" s="4337"/>
      <c r="AE93" s="4337"/>
      <c r="AF93" s="4337"/>
      <c r="AG93"/>
      <c r="AH93" s="6">
        <v>1</v>
      </c>
    </row>
    <row r="94" spans="1:34" s="73" customFormat="1" ht="17.25">
      <c r="A94"/>
      <c r="B94" s="25" t="str">
        <f t="shared" si="22"/>
        <v>►</v>
      </c>
      <c r="C94" s="765" t="str">
        <f>C71</f>
        <v>Famille à coller.N.Nom de votre recette.Recette mère ►.S.Saisissez le nom de la recette mère</v>
      </c>
      <c r="D94" s="554">
        <f>D71</f>
        <v>6</v>
      </c>
      <c r="E94" s="554" t="str">
        <f>E71</f>
        <v>couverts</v>
      </c>
      <c r="F94" s="69"/>
      <c r="G94" s="66"/>
      <c r="H94" s="65" t="str">
        <f t="shared" si="21"/>
        <v/>
      </c>
      <c r="I94" s="64"/>
      <c r="J94" s="1031"/>
      <c r="K94" s="1095">
        <v>1</v>
      </c>
      <c r="L94" s="1084"/>
      <c r="M94" s="1370"/>
      <c r="N94" s="4362">
        <f>IF(W95=0, 0, ROUND((W94/W95)*O74*1000, 0))</f>
        <v>0</v>
      </c>
      <c r="O94" s="4363">
        <f>IFERROR((F94/W95)*O74, 0)</f>
        <v>0</v>
      </c>
      <c r="P94" s="4364">
        <f>IF(X95=0, 0, X94/X95*Q74*1000)</f>
        <v>0</v>
      </c>
      <c r="Q94" s="4365">
        <f t="shared" si="23"/>
        <v>0</v>
      </c>
      <c r="R94" s="4369">
        <f>G94</f>
        <v>0</v>
      </c>
      <c r="S94"/>
      <c r="T94" s="1301" t="s">
        <v>2592</v>
      </c>
      <c r="U94" s="1292">
        <f t="shared" si="18"/>
        <v>5.8999999999999997E-2</v>
      </c>
      <c r="V94" s="4359">
        <v>59</v>
      </c>
      <c r="W94" s="4367">
        <f>IF(ISTEXT(F94), 0, IFERROR(INDEX(U65:U95, MATCH(J94, T65:T95, 0)) * I94 * IF(ISBLANK(F94), 1, F94), 0))</f>
        <v>0</v>
      </c>
      <c r="X94" s="4368">
        <f>IF(ISNUMBER(K94), W94*K94*N69, 0)</f>
        <v>0</v>
      </c>
      <c r="Y94" s="1370"/>
      <c r="Z94" s="25" t="str">
        <f t="shared" si="20"/>
        <v>►</v>
      </c>
      <c r="AA94" s="1370"/>
      <c r="AB94" s="4337"/>
      <c r="AC94" s="4337"/>
      <c r="AD94" s="4337"/>
      <c r="AE94" s="4337"/>
      <c r="AF94" s="4337"/>
      <c r="AG94"/>
      <c r="AH94" s="6">
        <v>1</v>
      </c>
    </row>
    <row r="95" spans="1:34" s="73" customFormat="1" ht="16.5" thickBot="1">
      <c r="A95"/>
      <c r="B95" s="63" t="s">
        <v>6</v>
      </c>
      <c r="C95" s="604" t="str">
        <f>C71</f>
        <v>Famille à coller.N.Nom de votre recette.Recette mère ►.S.Saisissez le nom de la recette mère</v>
      </c>
      <c r="D95" s="777">
        <f>D71</f>
        <v>6</v>
      </c>
      <c r="E95" s="606" t="str">
        <f>E71</f>
        <v>couverts</v>
      </c>
      <c r="F95" s="5086"/>
      <c r="G95" s="5086"/>
      <c r="H95" s="5086" t="s">
        <v>6464</v>
      </c>
      <c r="I95" s="5087"/>
      <c r="J95" s="5088"/>
      <c r="K95" s="5088"/>
      <c r="L95" s="5089"/>
      <c r="M95" s="1370"/>
      <c r="N95" s="5095">
        <f>SUM(N75:N94)</f>
        <v>0</v>
      </c>
      <c r="O95" s="5096"/>
      <c r="P95" s="5097">
        <f>SUM(P75:P94)</f>
        <v>0</v>
      </c>
      <c r="Q95" s="5096"/>
      <c r="R95" s="5098"/>
      <c r="T95" s="4410" t="s">
        <v>2614</v>
      </c>
      <c r="U95" s="4411">
        <f t="shared" si="18"/>
        <v>0.47299999999999998</v>
      </c>
      <c r="V95" s="4412">
        <v>473</v>
      </c>
      <c r="W95" s="4378">
        <f>SUM(W75:W94)</f>
        <v>0</v>
      </c>
      <c r="X95" s="4379">
        <f>SUM(X75:X94)</f>
        <v>0</v>
      </c>
      <c r="Y95" s="1370"/>
      <c r="Z95" s="63" t="str">
        <f t="shared" si="20"/>
        <v>A</v>
      </c>
      <c r="AA95" s="1370"/>
      <c r="AB95" s="4337"/>
      <c r="AC95" s="4337"/>
      <c r="AD95" s="4337"/>
      <c r="AE95" s="4337"/>
      <c r="AF95" s="4337"/>
      <c r="AG95"/>
      <c r="AH95" s="6">
        <v>1</v>
      </c>
    </row>
    <row r="96" spans="1:34" s="73" customFormat="1" ht="18.75" customHeight="1">
      <c r="A96"/>
      <c r="B96" s="4380" t="s">
        <v>7</v>
      </c>
      <c r="C96" s="4381" t="str">
        <f>C71</f>
        <v>Famille à coller.N.Nom de votre recette.Recette mère ►.S.Saisissez le nom de la recette mère</v>
      </c>
      <c r="D96" s="4381">
        <f>D71</f>
        <v>6</v>
      </c>
      <c r="E96" s="4102" t="str">
        <f>E71</f>
        <v>couverts</v>
      </c>
      <c r="F96" s="4382"/>
      <c r="G96" s="4383"/>
      <c r="H96" s="4382" t="s">
        <v>23</v>
      </c>
      <c r="I96" s="4384" t="s">
        <v>6564</v>
      </c>
      <c r="J96" s="4385"/>
      <c r="K96" s="4385"/>
      <c r="L96" s="4385"/>
      <c r="M96" s="5094"/>
      <c r="N96" s="5099" t="s">
        <v>6572</v>
      </c>
      <c r="O96" s="4385"/>
      <c r="P96" s="4385"/>
      <c r="Q96" s="4385"/>
      <c r="R96" s="4385"/>
      <c r="S96" s="4385"/>
      <c r="T96" s="4385"/>
      <c r="U96" s="4387"/>
      <c r="V96" s="4387"/>
      <c r="W96" s="4387"/>
      <c r="X96" s="4388" t="s">
        <v>1</v>
      </c>
      <c r="Y96" s="4389"/>
      <c r="Z96" s="4380" t="str">
        <f t="shared" si="20"/>
        <v>►</v>
      </c>
      <c r="AA96" s="1370"/>
      <c r="AB96" s="4337"/>
      <c r="AC96" s="4337"/>
      <c r="AD96" s="4337"/>
      <c r="AE96" s="4337"/>
      <c r="AF96" s="4337"/>
      <c r="AG96"/>
      <c r="AH96" s="6">
        <v>1</v>
      </c>
    </row>
    <row r="97" spans="1:36" s="73" customFormat="1" ht="15.75" customHeight="1">
      <c r="A97"/>
      <c r="B97" s="4390" t="s">
        <v>7</v>
      </c>
      <c r="C97" s="4391" t="str">
        <f t="shared" ref="C97:X97" si="24">SUBSTITUTE(ADDRESS(1,COLUMN(),4),"1","")</f>
        <v>C</v>
      </c>
      <c r="D97" s="4391" t="str">
        <f t="shared" si="24"/>
        <v>D</v>
      </c>
      <c r="E97" s="4391" t="str">
        <f t="shared" si="24"/>
        <v>E</v>
      </c>
      <c r="F97" s="767" t="str">
        <f t="shared" si="24"/>
        <v>F</v>
      </c>
      <c r="G97" s="767" t="str">
        <f t="shared" si="24"/>
        <v>G</v>
      </c>
      <c r="H97" s="767" t="str">
        <f t="shared" si="24"/>
        <v>H</v>
      </c>
      <c r="I97" s="767" t="str">
        <f t="shared" si="24"/>
        <v>I</v>
      </c>
      <c r="J97" s="767" t="str">
        <f t="shared" si="24"/>
        <v>J</v>
      </c>
      <c r="K97" s="767" t="str">
        <f t="shared" si="24"/>
        <v>K</v>
      </c>
      <c r="L97" s="4392" t="str">
        <f t="shared" si="24"/>
        <v>L</v>
      </c>
      <c r="M97" s="4392" t="str">
        <f t="shared" si="24"/>
        <v>M</v>
      </c>
      <c r="N97" s="4392" t="str">
        <f t="shared" si="24"/>
        <v>N</v>
      </c>
      <c r="O97" s="767" t="str">
        <f t="shared" si="24"/>
        <v>O</v>
      </c>
      <c r="P97" s="767" t="str">
        <f t="shared" si="24"/>
        <v>P</v>
      </c>
      <c r="Q97" s="767" t="str">
        <f t="shared" si="24"/>
        <v>Q</v>
      </c>
      <c r="R97" s="767" t="str">
        <f t="shared" si="24"/>
        <v>R</v>
      </c>
      <c r="S97" s="767" t="str">
        <f t="shared" si="24"/>
        <v>S</v>
      </c>
      <c r="T97" s="767" t="str">
        <f t="shared" si="24"/>
        <v>T</v>
      </c>
      <c r="U97" s="4393" t="str">
        <f t="shared" si="24"/>
        <v>U</v>
      </c>
      <c r="V97" s="4393" t="str">
        <f t="shared" si="24"/>
        <v>V</v>
      </c>
      <c r="W97" s="4393" t="str">
        <f t="shared" si="24"/>
        <v>W</v>
      </c>
      <c r="X97" s="4394" t="str">
        <f t="shared" si="24"/>
        <v>X</v>
      </c>
      <c r="Y97" s="4389"/>
      <c r="Z97" s="4390" t="str">
        <f t="shared" si="20"/>
        <v>►</v>
      </c>
      <c r="AA97" s="1370"/>
      <c r="AB97" s="4337"/>
      <c r="AC97" s="4337"/>
      <c r="AD97" s="4337"/>
      <c r="AE97" s="4337"/>
      <c r="AF97" s="4337"/>
      <c r="AG97"/>
      <c r="AH97" s="6">
        <v>1</v>
      </c>
    </row>
    <row r="98" spans="1:36" s="73" customFormat="1" ht="15.75">
      <c r="A98"/>
      <c r="B98" s="4390" t="s">
        <v>7</v>
      </c>
      <c r="C98" s="4395">
        <f t="shared" ref="C98:X98" ca="1" si="25">CELL("largeur",C98)</f>
        <v>2</v>
      </c>
      <c r="D98" s="4395">
        <f t="shared" ca="1" si="25"/>
        <v>2</v>
      </c>
      <c r="E98" s="4395">
        <f t="shared" ca="1" si="25"/>
        <v>2</v>
      </c>
      <c r="F98" s="7">
        <f t="shared" ca="1" si="25"/>
        <v>11</v>
      </c>
      <c r="G98" s="7">
        <f t="shared" ca="1" si="25"/>
        <v>11</v>
      </c>
      <c r="H98" s="7">
        <f t="shared" ca="1" si="25"/>
        <v>3</v>
      </c>
      <c r="I98" s="7">
        <f t="shared" ca="1" si="25"/>
        <v>11</v>
      </c>
      <c r="J98" s="7">
        <f t="shared" ca="1" si="25"/>
        <v>11</v>
      </c>
      <c r="K98" s="7">
        <f t="shared" ca="1" si="25"/>
        <v>12</v>
      </c>
      <c r="L98" s="7">
        <f t="shared" ca="1" si="25"/>
        <v>40</v>
      </c>
      <c r="M98" s="7">
        <f t="shared" ca="1" si="25"/>
        <v>3</v>
      </c>
      <c r="N98" s="7">
        <f t="shared" ca="1" si="25"/>
        <v>11</v>
      </c>
      <c r="O98" s="7">
        <f t="shared" ca="1" si="25"/>
        <v>11</v>
      </c>
      <c r="P98" s="7">
        <f t="shared" ca="1" si="25"/>
        <v>11</v>
      </c>
      <c r="Q98" s="7">
        <f t="shared" ca="1" si="25"/>
        <v>11</v>
      </c>
      <c r="R98" s="7">
        <f t="shared" ca="1" si="25"/>
        <v>11</v>
      </c>
      <c r="S98" s="7">
        <f t="shared" ca="1" si="25"/>
        <v>3</v>
      </c>
      <c r="T98" s="7">
        <f t="shared" ca="1" si="25"/>
        <v>11</v>
      </c>
      <c r="U98" s="4396">
        <f t="shared" ca="1" si="25"/>
        <v>11</v>
      </c>
      <c r="V98" s="4396">
        <f t="shared" ca="1" si="25"/>
        <v>11</v>
      </c>
      <c r="W98" s="4396">
        <f t="shared" ca="1" si="25"/>
        <v>11</v>
      </c>
      <c r="X98" s="4397">
        <f t="shared" ca="1" si="25"/>
        <v>12</v>
      </c>
      <c r="Y98" s="4389"/>
      <c r="Z98" s="4390" t="str">
        <f t="shared" si="20"/>
        <v>►</v>
      </c>
      <c r="AA98" s="1370"/>
      <c r="AB98" s="4337"/>
      <c r="AC98" s="4337"/>
      <c r="AD98" s="4337"/>
      <c r="AE98" s="4337"/>
      <c r="AF98" s="4337"/>
      <c r="AG98"/>
      <c r="AH98" s="6">
        <v>1</v>
      </c>
    </row>
    <row r="99" spans="1:36" s="73" customFormat="1" ht="16.5" customHeight="1" thickBot="1">
      <c r="A99"/>
      <c r="B99" s="4398" t="s">
        <v>6</v>
      </c>
      <c r="C99" s="4399">
        <v>2</v>
      </c>
      <c r="D99" s="4399">
        <v>2</v>
      </c>
      <c r="E99" s="4399">
        <v>2</v>
      </c>
      <c r="F99" s="4399">
        <v>11</v>
      </c>
      <c r="G99" s="4399">
        <v>11</v>
      </c>
      <c r="H99" s="4399">
        <v>3</v>
      </c>
      <c r="I99" s="4399">
        <v>11</v>
      </c>
      <c r="J99" s="4399">
        <v>11</v>
      </c>
      <c r="K99" s="4399">
        <v>12</v>
      </c>
      <c r="L99" s="4399">
        <v>40</v>
      </c>
      <c r="M99" s="4399">
        <v>3</v>
      </c>
      <c r="N99" s="4399">
        <v>11</v>
      </c>
      <c r="O99" s="4399">
        <v>11</v>
      </c>
      <c r="P99" s="4399">
        <v>11</v>
      </c>
      <c r="Q99" s="4399">
        <v>11</v>
      </c>
      <c r="R99" s="4399">
        <v>11</v>
      </c>
      <c r="S99" s="4399">
        <v>3</v>
      </c>
      <c r="T99" s="4399">
        <v>11</v>
      </c>
      <c r="U99" s="4399">
        <v>11</v>
      </c>
      <c r="V99" s="4399">
        <v>11</v>
      </c>
      <c r="W99" s="4399">
        <v>11</v>
      </c>
      <c r="X99" s="4400">
        <v>12</v>
      </c>
      <c r="Y99" s="4389"/>
      <c r="Z99" s="4398" t="str">
        <f t="shared" si="20"/>
        <v>A</v>
      </c>
      <c r="AA99" s="1370"/>
      <c r="AB99" s="4337"/>
      <c r="AC99" s="4337"/>
      <c r="AD99" s="4337"/>
      <c r="AE99" s="4337"/>
      <c r="AF99" s="4337"/>
      <c r="AG99"/>
      <c r="AH99" s="6">
        <v>1</v>
      </c>
    </row>
    <row r="100" spans="1:36">
      <c r="AH100" s="6">
        <v>1</v>
      </c>
    </row>
    <row r="101" spans="1:36">
      <c r="AH101" s="314" t="s">
        <v>0</v>
      </c>
    </row>
    <row r="102" spans="1:36">
      <c r="A102" s="6">
        <v>1</v>
      </c>
      <c r="B102" s="6">
        <v>1</v>
      </c>
      <c r="C102" s="6">
        <v>1</v>
      </c>
      <c r="D102" s="6">
        <v>1</v>
      </c>
      <c r="E102" s="6">
        <v>1</v>
      </c>
      <c r="F102" s="6">
        <v>1</v>
      </c>
      <c r="G102" s="6">
        <v>1</v>
      </c>
      <c r="H102" s="6">
        <v>1</v>
      </c>
      <c r="I102" s="6">
        <v>1</v>
      </c>
      <c r="J102" s="6">
        <v>1</v>
      </c>
      <c r="K102" s="6">
        <v>1</v>
      </c>
      <c r="L102" s="6">
        <v>1</v>
      </c>
      <c r="M102" s="6">
        <v>1</v>
      </c>
      <c r="N102" s="6">
        <v>1</v>
      </c>
      <c r="O102" s="6">
        <v>1</v>
      </c>
      <c r="P102" s="6">
        <v>1</v>
      </c>
      <c r="Q102" s="6">
        <v>1</v>
      </c>
      <c r="R102" s="6">
        <v>1</v>
      </c>
      <c r="S102" s="6">
        <v>1</v>
      </c>
      <c r="T102" s="6">
        <v>1</v>
      </c>
      <c r="U102" s="6">
        <v>1</v>
      </c>
      <c r="V102" s="6">
        <v>1</v>
      </c>
      <c r="W102" s="6">
        <v>1</v>
      </c>
      <c r="X102" s="6">
        <v>1</v>
      </c>
      <c r="Y102" s="6">
        <v>1</v>
      </c>
      <c r="Z102" s="6">
        <v>1</v>
      </c>
      <c r="AA102" s="6">
        <v>1</v>
      </c>
      <c r="AB102" s="6">
        <v>1</v>
      </c>
      <c r="AC102" s="6">
        <v>1</v>
      </c>
      <c r="AD102" s="6">
        <v>1</v>
      </c>
      <c r="AE102" s="6">
        <v>1</v>
      </c>
      <c r="AF102" s="6">
        <v>1</v>
      </c>
      <c r="AG102" s="6">
        <v>1</v>
      </c>
      <c r="AH102" s="5" t="str">
        <f>ADDRESS(ROW(),COLUMN(),4)</f>
        <v>AH102</v>
      </c>
      <c r="AI102" s="4"/>
      <c r="AJ102" s="3" t="str">
        <f>ADDRESS(ROW(),COLUMN(),4)</f>
        <v>AJ102</v>
      </c>
    </row>
  </sheetData>
  <mergeCells count="49">
    <mergeCell ref="P73:P74"/>
    <mergeCell ref="R73:R74"/>
    <mergeCell ref="W73:W74"/>
    <mergeCell ref="X73:X74"/>
    <mergeCell ref="J68:L69"/>
    <mergeCell ref="H71:J71"/>
    <mergeCell ref="I73:I74"/>
    <mergeCell ref="J73:J74"/>
    <mergeCell ref="K73:K74"/>
    <mergeCell ref="N73:N74"/>
    <mergeCell ref="AC59:AC60"/>
    <mergeCell ref="H65:I66"/>
    <mergeCell ref="J65:L66"/>
    <mergeCell ref="N65:P66"/>
    <mergeCell ref="Q65:Q66"/>
    <mergeCell ref="R65:R66"/>
    <mergeCell ref="P43:P44"/>
    <mergeCell ref="R43:R44"/>
    <mergeCell ref="W43:W44"/>
    <mergeCell ref="X43:X44"/>
    <mergeCell ref="AC53:AC54"/>
    <mergeCell ref="AC56:AC57"/>
    <mergeCell ref="J38:L39"/>
    <mergeCell ref="H41:J41"/>
    <mergeCell ref="I43:I44"/>
    <mergeCell ref="J43:J44"/>
    <mergeCell ref="K43:K44"/>
    <mergeCell ref="N43:N44"/>
    <mergeCell ref="P18:P19"/>
    <mergeCell ref="R18:R19"/>
    <mergeCell ref="W18:W19"/>
    <mergeCell ref="X18:X19"/>
    <mergeCell ref="H35:I36"/>
    <mergeCell ref="J35:L36"/>
    <mergeCell ref="N35:P36"/>
    <mergeCell ref="Q35:Q36"/>
    <mergeCell ref="R35:R36"/>
    <mergeCell ref="J13:L14"/>
    <mergeCell ref="H16:J16"/>
    <mergeCell ref="I18:I19"/>
    <mergeCell ref="J18:J19"/>
    <mergeCell ref="K18:K19"/>
    <mergeCell ref="N18:N19"/>
    <mergeCell ref="B3:B5"/>
    <mergeCell ref="H10:I11"/>
    <mergeCell ref="J10:L11"/>
    <mergeCell ref="N10:P11"/>
    <mergeCell ref="Q10:Q11"/>
    <mergeCell ref="R10:R11"/>
  </mergeCells>
  <conditionalFormatting sqref="K45:K56">
    <cfRule type="cellIs" dxfId="1" priority="2" operator="notEqual">
      <formula>1</formula>
    </cfRule>
  </conditionalFormatting>
  <conditionalFormatting sqref="K20:K26">
    <cfRule type="cellIs" dxfId="0" priority="1" operator="notEqual">
      <formula>1</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812C-7FEF-4E09-A292-BD53DD28D490}">
  <dimension ref="A1:BW374"/>
  <sheetViews>
    <sheetView showZeros="0" topLeftCell="A29" zoomScale="75" zoomScaleNormal="75" workbookViewId="0">
      <selection activeCell="L39" sqref="L39"/>
    </sheetView>
  </sheetViews>
  <sheetFormatPr baseColWidth="10" defaultRowHeight="15"/>
  <cols>
    <col min="1" max="1" width="15.85546875" style="715" customWidth="1"/>
    <col min="2" max="2" width="3.7109375" style="715" customWidth="1"/>
    <col min="3" max="3" width="11.85546875" customWidth="1"/>
    <col min="4" max="7" width="3.7109375" style="715" customWidth="1"/>
    <col min="8" max="9" width="12.7109375" style="715" customWidth="1"/>
    <col min="10" max="10" width="3.7109375" style="715" customWidth="1"/>
    <col min="11" max="11" width="12.7109375" style="715" customWidth="1"/>
    <col min="12" max="12" width="10.7109375" style="715" customWidth="1"/>
    <col min="13" max="13" width="13.7109375" style="715" customWidth="1"/>
    <col min="14" max="14" width="40.7109375" style="715" customWidth="1"/>
    <col min="15" max="15" width="3.140625" style="715" customWidth="1"/>
    <col min="16" max="19" width="3.7109375" style="715" customWidth="1"/>
    <col min="20" max="21" width="12.7109375" style="715" customWidth="1"/>
    <col min="22" max="22" width="3.7109375" style="715" customWidth="1"/>
    <col min="23" max="23" width="12.7109375" style="715" customWidth="1"/>
    <col min="24" max="24" width="10.5703125" style="715" customWidth="1"/>
    <col min="25" max="25" width="13.42578125" style="715" customWidth="1"/>
    <col min="26" max="26" width="40.7109375" style="715" customWidth="1"/>
    <col min="27" max="29" width="10.7109375" style="715" customWidth="1"/>
    <col min="30" max="33" width="3.7109375" style="700" customWidth="1"/>
    <col min="34" max="35" width="12.7109375" style="700" customWidth="1"/>
    <col min="36" max="36" width="3.7109375" style="700" customWidth="1"/>
    <col min="37" max="37" width="12.7109375" style="700" customWidth="1"/>
    <col min="38" max="38" width="10.7109375" customWidth="1"/>
    <col min="39" max="39" width="13.7109375" style="715" customWidth="1"/>
    <col min="40" max="40" width="40.7109375" style="715" customWidth="1"/>
    <col min="41" max="41" width="11.7109375" style="700" customWidth="1"/>
    <col min="43" max="43" width="10.7109375" style="1369" customWidth="1"/>
    <col min="44" max="44" width="9.42578125" style="1369" customWidth="1"/>
    <col min="45" max="45" width="102.7109375" style="1369" customWidth="1"/>
    <col min="46" max="46" width="6" style="1369" customWidth="1"/>
    <col min="47" max="47" width="5.7109375" style="1369" customWidth="1"/>
    <col min="48" max="50" width="10.7109375" style="1369" customWidth="1"/>
    <col min="51" max="51" width="7" style="715" customWidth="1"/>
    <col min="52" max="52" width="13.85546875" customWidth="1"/>
    <col min="53" max="53" width="11.7109375" customWidth="1"/>
    <col min="54" max="54" width="24.140625" customWidth="1"/>
    <col min="55" max="55" width="6.85546875" style="715" customWidth="1"/>
    <col min="56" max="56" width="5.7109375" style="2" customWidth="1"/>
    <col min="57" max="61" width="11.7109375" style="2" customWidth="1"/>
    <col min="62" max="62" width="3.7109375" style="715" customWidth="1"/>
    <col min="63" max="63" width="42.28515625" style="715" customWidth="1"/>
    <col min="64" max="64" width="4.42578125" style="715" customWidth="1"/>
    <col min="65" max="65" width="19.7109375" customWidth="1"/>
    <col min="66" max="66" width="18.7109375" customWidth="1"/>
    <col min="67" max="67" width="10.7109375" customWidth="1"/>
    <col min="68" max="68" width="16.7109375" customWidth="1"/>
    <col min="69" max="69" width="17" bestFit="1" customWidth="1"/>
    <col min="70" max="70" width="11.7109375" customWidth="1"/>
    <col min="71" max="71" width="41" customWidth="1"/>
    <col min="72" max="72" width="11.42578125" style="715"/>
    <col min="73" max="73" width="8.7109375" style="2" customWidth="1"/>
    <col min="74" max="74" width="11.42578125" style="73"/>
    <col min="75" max="75" width="43.5703125" style="73" customWidth="1"/>
    <col min="76" max="16384" width="11.42578125" style="715"/>
  </cols>
  <sheetData>
    <row r="1" spans="1:75" ht="15" customHeight="1" thickTop="1">
      <c r="A1" s="5" t="str">
        <f>ADDRESS(ROW(),COLUMN(),4)</f>
        <v>A1</v>
      </c>
      <c r="B1" s="98" t="str">
        <f t="shared" ref="B1:AO1" si="0">SUBSTITUTE(ADDRESS(1,COLUMN(),4),"1","")</f>
        <v>B</v>
      </c>
      <c r="C1" s="98" t="str">
        <f t="shared" si="0"/>
        <v>C</v>
      </c>
      <c r="D1" s="98" t="str">
        <f t="shared" si="0"/>
        <v>D</v>
      </c>
      <c r="E1" s="98" t="str">
        <f t="shared" si="0"/>
        <v>E</v>
      </c>
      <c r="F1" s="98" t="str">
        <f t="shared" si="0"/>
        <v>F</v>
      </c>
      <c r="G1" s="98" t="str">
        <f t="shared" si="0"/>
        <v>G</v>
      </c>
      <c r="H1" s="98" t="str">
        <f t="shared" si="0"/>
        <v>H</v>
      </c>
      <c r="I1" s="98" t="str">
        <f t="shared" si="0"/>
        <v>I</v>
      </c>
      <c r="J1" s="98" t="str">
        <f t="shared" si="0"/>
        <v>J</v>
      </c>
      <c r="K1" s="98" t="str">
        <f t="shared" si="0"/>
        <v>K</v>
      </c>
      <c r="L1" s="98" t="str">
        <f t="shared" si="0"/>
        <v>L</v>
      </c>
      <c r="M1" s="98" t="str">
        <f t="shared" si="0"/>
        <v>M</v>
      </c>
      <c r="N1" s="98" t="str">
        <f t="shared" si="0"/>
        <v>N</v>
      </c>
      <c r="O1" s="98" t="str">
        <f t="shared" si="0"/>
        <v>O</v>
      </c>
      <c r="P1" s="98" t="str">
        <f t="shared" si="0"/>
        <v>P</v>
      </c>
      <c r="Q1" s="98" t="str">
        <f t="shared" si="0"/>
        <v>Q</v>
      </c>
      <c r="R1" s="98" t="str">
        <f t="shared" si="0"/>
        <v>R</v>
      </c>
      <c r="S1" s="98" t="str">
        <f t="shared" si="0"/>
        <v>S</v>
      </c>
      <c r="T1" s="98" t="str">
        <f t="shared" si="0"/>
        <v>T</v>
      </c>
      <c r="U1" s="98" t="str">
        <f t="shared" si="0"/>
        <v>U</v>
      </c>
      <c r="V1" s="98" t="str">
        <f t="shared" si="0"/>
        <v>V</v>
      </c>
      <c r="W1" s="98" t="str">
        <f t="shared" si="0"/>
        <v>W</v>
      </c>
      <c r="X1" s="98" t="str">
        <f t="shared" si="0"/>
        <v>X</v>
      </c>
      <c r="Y1" s="98" t="str">
        <f t="shared" si="0"/>
        <v>Y</v>
      </c>
      <c r="Z1" s="98" t="str">
        <f t="shared" si="0"/>
        <v>Z</v>
      </c>
      <c r="AA1" s="98" t="str">
        <f t="shared" si="0"/>
        <v>AA</v>
      </c>
      <c r="AB1" s="98" t="str">
        <f t="shared" si="0"/>
        <v>AB</v>
      </c>
      <c r="AC1" s="98" t="str">
        <f t="shared" si="0"/>
        <v>AC</v>
      </c>
      <c r="AD1" s="98" t="str">
        <f t="shared" si="0"/>
        <v>AD</v>
      </c>
      <c r="AE1" s="98" t="str">
        <f t="shared" si="0"/>
        <v>AE</v>
      </c>
      <c r="AF1" s="98" t="str">
        <f t="shared" si="0"/>
        <v>AF</v>
      </c>
      <c r="AG1" s="98" t="str">
        <f t="shared" si="0"/>
        <v>AG</v>
      </c>
      <c r="AH1" s="98" t="str">
        <f t="shared" si="0"/>
        <v>AH</v>
      </c>
      <c r="AI1" s="98" t="str">
        <f t="shared" si="0"/>
        <v>AI</v>
      </c>
      <c r="AJ1" s="98" t="str">
        <f t="shared" si="0"/>
        <v>AJ</v>
      </c>
      <c r="AK1" s="98" t="str">
        <f t="shared" si="0"/>
        <v>AK</v>
      </c>
      <c r="AL1" s="98" t="str">
        <f t="shared" si="0"/>
        <v>AL</v>
      </c>
      <c r="AM1" s="98" t="str">
        <f t="shared" si="0"/>
        <v>AM</v>
      </c>
      <c r="AN1" s="98" t="str">
        <f t="shared" si="0"/>
        <v>AN</v>
      </c>
      <c r="AO1" s="98" t="str">
        <f t="shared" si="0"/>
        <v>AO</v>
      </c>
      <c r="AQ1" s="4246" t="str">
        <f t="shared" ref="AQ1:AX1" si="1">SUBSTITUTE(ADDRESS(1,COLUMN(),4),"1","")</f>
        <v>AQ</v>
      </c>
      <c r="AR1" s="4246" t="str">
        <f t="shared" si="1"/>
        <v>AR</v>
      </c>
      <c r="AS1" s="4246" t="str">
        <f t="shared" si="1"/>
        <v>AS</v>
      </c>
      <c r="AT1" s="4246"/>
      <c r="AU1" s="4246" t="str">
        <f t="shared" si="1"/>
        <v>AU</v>
      </c>
      <c r="AV1" s="4246" t="str">
        <f t="shared" si="1"/>
        <v>AV</v>
      </c>
      <c r="AW1" s="4246" t="str">
        <f t="shared" si="1"/>
        <v>AW</v>
      </c>
      <c r="AX1" s="4246" t="str">
        <f t="shared" si="1"/>
        <v>AX</v>
      </c>
      <c r="AZ1" s="718" t="str">
        <f>SUBSTITUTE(ADDRESS(1,COLUMN(),4),"1","")</f>
        <v>AZ</v>
      </c>
      <c r="BA1" s="718" t="str">
        <f>SUBSTITUTE(ADDRESS(1,COLUMN(),4),"1","")</f>
        <v>BA</v>
      </c>
      <c r="BB1" s="718" t="str">
        <f>SUBSTITUTE(ADDRESS(1,COLUMN(),4),"1","")</f>
        <v>BB</v>
      </c>
      <c r="BD1" s="718" t="str">
        <f t="shared" ref="BD1:BK1" si="2">SUBSTITUTE(ADDRESS(1,COLUMN(),4),"1","")</f>
        <v>BD</v>
      </c>
      <c r="BE1" s="718" t="str">
        <f t="shared" si="2"/>
        <v>BE</v>
      </c>
      <c r="BF1" s="718" t="str">
        <f t="shared" si="2"/>
        <v>BF</v>
      </c>
      <c r="BG1" s="718" t="str">
        <f t="shared" si="2"/>
        <v>BG</v>
      </c>
      <c r="BH1" s="718" t="str">
        <f t="shared" si="2"/>
        <v>BH</v>
      </c>
      <c r="BI1" s="718" t="str">
        <f t="shared" si="2"/>
        <v>BI</v>
      </c>
      <c r="BK1" s="718" t="str">
        <f t="shared" si="2"/>
        <v>BK</v>
      </c>
      <c r="BM1" s="718" t="str">
        <f t="shared" ref="BM1:BS1" si="3">SUBSTITUTE(ADDRESS(1,COLUMN(),4),"1","")</f>
        <v>BM</v>
      </c>
      <c r="BN1" s="718" t="str">
        <f t="shared" si="3"/>
        <v>BN</v>
      </c>
      <c r="BO1" s="718" t="str">
        <f t="shared" si="3"/>
        <v>BO</v>
      </c>
      <c r="BP1" s="718" t="str">
        <f t="shared" si="3"/>
        <v>BP</v>
      </c>
      <c r="BQ1" s="718" t="str">
        <f t="shared" si="3"/>
        <v>BQ</v>
      </c>
      <c r="BR1" s="718" t="str">
        <f t="shared" si="3"/>
        <v>BR</v>
      </c>
      <c r="BS1" s="718" t="str">
        <f t="shared" si="3"/>
        <v>BS</v>
      </c>
      <c r="BU1" s="6">
        <v>1</v>
      </c>
      <c r="BV1" s="718" t="str">
        <f>SUBSTITUTE(ADDRESS(1,COLUMN(),4),"1","")</f>
        <v>BV</v>
      </c>
      <c r="BW1" s="719" t="str">
        <f>SUBSTITUTE(ADDRESS(1,COLUMN(),4),"1","")</f>
        <v>BW</v>
      </c>
    </row>
    <row r="2" spans="1:75" ht="23.25" customHeight="1" thickBot="1">
      <c r="B2" s="1159">
        <f t="shared" ref="B2:AO2" ca="1" si="4">CELL("largeur",B2)</f>
        <v>3</v>
      </c>
      <c r="C2" s="1159">
        <f t="shared" ca="1" si="4"/>
        <v>11</v>
      </c>
      <c r="D2" s="1159">
        <f t="shared" ca="1" si="4"/>
        <v>3</v>
      </c>
      <c r="E2" s="1159">
        <f t="shared" ca="1" si="4"/>
        <v>3</v>
      </c>
      <c r="F2" s="1159">
        <f t="shared" ca="1" si="4"/>
        <v>3</v>
      </c>
      <c r="G2" s="1159">
        <f t="shared" ca="1" si="4"/>
        <v>3</v>
      </c>
      <c r="H2" s="1159">
        <f t="shared" ca="1" si="4"/>
        <v>12</v>
      </c>
      <c r="I2" s="1159">
        <f t="shared" ca="1" si="4"/>
        <v>12</v>
      </c>
      <c r="J2" s="1159">
        <f t="shared" ca="1" si="4"/>
        <v>3</v>
      </c>
      <c r="K2" s="1159">
        <f t="shared" ca="1" si="4"/>
        <v>12</v>
      </c>
      <c r="L2" s="1159">
        <f t="shared" ca="1" si="4"/>
        <v>10</v>
      </c>
      <c r="M2" s="1159">
        <f t="shared" ca="1" si="4"/>
        <v>13</v>
      </c>
      <c r="N2" s="1159">
        <f t="shared" ca="1" si="4"/>
        <v>40</v>
      </c>
      <c r="O2" s="1159">
        <f t="shared" ca="1" si="4"/>
        <v>2</v>
      </c>
      <c r="P2" s="1159">
        <f t="shared" ca="1" si="4"/>
        <v>3</v>
      </c>
      <c r="Q2" s="1159">
        <f t="shared" ca="1" si="4"/>
        <v>3</v>
      </c>
      <c r="R2" s="1159">
        <f t="shared" ca="1" si="4"/>
        <v>3</v>
      </c>
      <c r="S2" s="1159">
        <f t="shared" ca="1" si="4"/>
        <v>3</v>
      </c>
      <c r="T2" s="1159">
        <f t="shared" ca="1" si="4"/>
        <v>12</v>
      </c>
      <c r="U2" s="1159">
        <f t="shared" ca="1" si="4"/>
        <v>12</v>
      </c>
      <c r="V2" s="1159">
        <f t="shared" ca="1" si="4"/>
        <v>3</v>
      </c>
      <c r="W2" s="1159">
        <f t="shared" ca="1" si="4"/>
        <v>12</v>
      </c>
      <c r="X2" s="1159">
        <f t="shared" ca="1" si="4"/>
        <v>10</v>
      </c>
      <c r="Y2" s="1159">
        <f t="shared" ca="1" si="4"/>
        <v>13</v>
      </c>
      <c r="Z2" s="1159">
        <f t="shared" ca="1" si="4"/>
        <v>40</v>
      </c>
      <c r="AA2" s="1159">
        <f t="shared" ca="1" si="4"/>
        <v>10</v>
      </c>
      <c r="AB2" s="1159">
        <f t="shared" ca="1" si="4"/>
        <v>10</v>
      </c>
      <c r="AC2" s="1159">
        <f t="shared" ca="1" si="4"/>
        <v>10</v>
      </c>
      <c r="AD2" s="1159">
        <f t="shared" ca="1" si="4"/>
        <v>3</v>
      </c>
      <c r="AE2" s="1159">
        <f t="shared" ca="1" si="4"/>
        <v>3</v>
      </c>
      <c r="AF2" s="1159">
        <f t="shared" ca="1" si="4"/>
        <v>3</v>
      </c>
      <c r="AG2" s="1159">
        <f t="shared" ca="1" si="4"/>
        <v>3</v>
      </c>
      <c r="AH2" s="1159">
        <f t="shared" ca="1" si="4"/>
        <v>12</v>
      </c>
      <c r="AI2" s="1159">
        <f t="shared" ca="1" si="4"/>
        <v>12</v>
      </c>
      <c r="AJ2" s="1159">
        <f t="shared" ca="1" si="4"/>
        <v>3</v>
      </c>
      <c r="AK2" s="1159">
        <f t="shared" ca="1" si="4"/>
        <v>12</v>
      </c>
      <c r="AL2" s="1159">
        <f t="shared" ca="1" si="4"/>
        <v>10</v>
      </c>
      <c r="AM2" s="1159">
        <f t="shared" ca="1" si="4"/>
        <v>13</v>
      </c>
      <c r="AN2" s="1159">
        <f t="shared" ca="1" si="4"/>
        <v>40</v>
      </c>
      <c r="AO2" s="1159">
        <f t="shared" ca="1" si="4"/>
        <v>11</v>
      </c>
      <c r="AQ2" s="9">
        <f t="shared" ref="AQ2:AX2" ca="1" si="5">CELL("largeur",AQ2)</f>
        <v>10</v>
      </c>
      <c r="AR2" s="9">
        <f t="shared" ca="1" si="5"/>
        <v>9</v>
      </c>
      <c r="AS2" s="9">
        <f t="shared" ca="1" si="5"/>
        <v>102</v>
      </c>
      <c r="AT2" s="9">
        <f t="shared" ca="1" si="5"/>
        <v>5</v>
      </c>
      <c r="AU2" s="9">
        <f t="shared" ca="1" si="5"/>
        <v>5</v>
      </c>
      <c r="AV2" s="9">
        <f t="shared" ca="1" si="5"/>
        <v>10</v>
      </c>
      <c r="AW2" s="9">
        <f t="shared" ca="1" si="5"/>
        <v>10</v>
      </c>
      <c r="AX2" s="9">
        <f t="shared" ca="1" si="5"/>
        <v>10</v>
      </c>
      <c r="AZ2" s="9">
        <f ca="1">CELL("largeur",AZ2)</f>
        <v>13</v>
      </c>
      <c r="BA2" s="9">
        <f ca="1">CELL("largeur",BA2)</f>
        <v>11</v>
      </c>
      <c r="BB2" s="9">
        <f ca="1">CELL("largeur",BB2)</f>
        <v>23</v>
      </c>
      <c r="BD2" s="9">
        <f t="shared" ref="BD2:BK2" ca="1" si="6">CELL("largeur",BD2)</f>
        <v>5</v>
      </c>
      <c r="BE2" s="9">
        <f t="shared" ca="1" si="6"/>
        <v>11</v>
      </c>
      <c r="BF2" s="9">
        <f t="shared" ca="1" si="6"/>
        <v>11</v>
      </c>
      <c r="BG2" s="9">
        <f t="shared" ca="1" si="6"/>
        <v>11</v>
      </c>
      <c r="BH2" s="9">
        <f t="shared" ca="1" si="6"/>
        <v>11</v>
      </c>
      <c r="BI2" s="9">
        <f t="shared" ca="1" si="6"/>
        <v>11</v>
      </c>
      <c r="BK2" s="9">
        <f t="shared" ca="1" si="6"/>
        <v>42</v>
      </c>
      <c r="BM2" s="9">
        <f t="shared" ref="BM2:BS2" ca="1" si="7">CELL("largeur",BM2)</f>
        <v>19</v>
      </c>
      <c r="BN2" s="9">
        <f t="shared" ca="1" si="7"/>
        <v>18</v>
      </c>
      <c r="BO2" s="9">
        <f t="shared" ca="1" si="7"/>
        <v>10</v>
      </c>
      <c r="BP2" s="9">
        <f t="shared" ca="1" si="7"/>
        <v>16</v>
      </c>
      <c r="BQ2" s="9">
        <f t="shared" ca="1" si="7"/>
        <v>16</v>
      </c>
      <c r="BR2" s="9">
        <f t="shared" ca="1" si="7"/>
        <v>11</v>
      </c>
      <c r="BS2" s="9">
        <f t="shared" ca="1" si="7"/>
        <v>40</v>
      </c>
      <c r="BU2" s="6">
        <v>1</v>
      </c>
      <c r="BV2" s="93"/>
      <c r="BW2" s="93" t="s">
        <v>239</v>
      </c>
    </row>
    <row r="3" spans="1:75" ht="23.25" customHeight="1">
      <c r="A3" s="3562" t="s">
        <v>1</v>
      </c>
      <c r="B3" s="4840" t="s">
        <v>2431</v>
      </c>
      <c r="C3" s="4840"/>
      <c r="D3" s="4840"/>
      <c r="E3" s="4840"/>
      <c r="F3" s="4840"/>
      <c r="G3" s="4840"/>
      <c r="H3" s="4840"/>
      <c r="I3" s="4840"/>
      <c r="J3" s="4840"/>
      <c r="K3" s="4840"/>
      <c r="L3" s="4840"/>
      <c r="M3" s="4840"/>
      <c r="N3" s="4840"/>
      <c r="O3" s="39"/>
      <c r="P3" s="790"/>
      <c r="Q3" s="790"/>
      <c r="R3" s="790"/>
      <c r="S3" s="790"/>
      <c r="T3" s="791"/>
      <c r="U3" s="787"/>
      <c r="V3" s="787"/>
      <c r="W3" s="787"/>
      <c r="X3" s="788"/>
      <c r="Y3" s="788"/>
      <c r="Z3" s="788"/>
      <c r="AA3" s="789"/>
      <c r="AB3" s="789"/>
      <c r="AC3" s="789"/>
      <c r="AD3" s="789"/>
      <c r="AE3" s="789"/>
      <c r="AF3" s="789"/>
      <c r="AG3" s="789"/>
      <c r="AH3" s="789"/>
      <c r="AI3" s="789"/>
      <c r="AJ3" s="789"/>
      <c r="AK3" s="789"/>
      <c r="AL3" s="789"/>
      <c r="AM3" s="789"/>
      <c r="AN3" s="789"/>
      <c r="AO3" s="789"/>
      <c r="AQ3" s="4937" t="s">
        <v>2495</v>
      </c>
      <c r="AR3" s="4938"/>
      <c r="AS3" s="4938"/>
      <c r="AT3" s="4938"/>
      <c r="AU3" s="4938"/>
      <c r="AV3" s="4938"/>
      <c r="AW3" s="4938"/>
      <c r="AX3" s="4939"/>
      <c r="AZ3" s="22"/>
      <c r="BA3" s="22"/>
      <c r="BB3" s="22"/>
      <c r="BD3" s="715"/>
      <c r="BE3" s="715"/>
      <c r="BF3" s="715"/>
      <c r="BU3" s="6">
        <v>1</v>
      </c>
      <c r="BV3" s="91">
        <f ca="1">COUNTA(A1:BU374) + COUNTBLANK(A1:BU374)</f>
        <v>27569</v>
      </c>
      <c r="BW3" s="90" t="str">
        <f>"cellules entre"&amp;" " &amp;A1&amp;" et  "&amp;BU374</f>
        <v>cellules entre A1 et  BU374</v>
      </c>
    </row>
    <row r="4" spans="1:75" s="685" customFormat="1" ht="23.25" customHeight="1" thickBot="1">
      <c r="A4" s="3562" t="s">
        <v>1</v>
      </c>
      <c r="B4" s="4841"/>
      <c r="C4" s="4841"/>
      <c r="D4" s="4841"/>
      <c r="E4" s="4841"/>
      <c r="F4" s="4841"/>
      <c r="G4" s="4841"/>
      <c r="H4" s="4841"/>
      <c r="I4" s="4841"/>
      <c r="J4" s="4841"/>
      <c r="K4" s="4841"/>
      <c r="L4" s="4841"/>
      <c r="M4" s="4841"/>
      <c r="N4" s="4841"/>
      <c r="O4" s="721"/>
      <c r="P4" s="715"/>
      <c r="Q4" s="1274" t="s">
        <v>7</v>
      </c>
      <c r="R4" s="1274" t="s">
        <v>2551</v>
      </c>
      <c r="S4" s="1273"/>
      <c r="T4" s="1273"/>
      <c r="U4" s="1273"/>
      <c r="V4" s="1273"/>
      <c r="W4" s="1273"/>
      <c r="X4" s="1273"/>
      <c r="Y4" s="1273"/>
      <c r="Z4" s="1273"/>
      <c r="AA4" s="1274" t="s">
        <v>221</v>
      </c>
      <c r="AB4" s="1282" t="str">
        <f ca="1">AN14</f>
        <v>Aucune colonne masquée</v>
      </c>
      <c r="AC4" s="39"/>
      <c r="AD4" s="39"/>
      <c r="AE4" s="39"/>
      <c r="AH4" s="721"/>
      <c r="AI4" s="793"/>
      <c r="AJ4" s="793" t="str">
        <f ca="1">"Page "&amp;_xlfn.SHEET()&amp;" sur "&amp;_xlfn.SHEETS()</f>
        <v>Page 12 sur 19</v>
      </c>
      <c r="AK4" s="793"/>
      <c r="AL4" s="793"/>
      <c r="AM4" s="793"/>
      <c r="AN4" s="794" t="s">
        <v>1426</v>
      </c>
      <c r="AO4" s="795" t="str">
        <f>BU374</f>
        <v>BU374</v>
      </c>
      <c r="AP4"/>
      <c r="AQ4" s="4940"/>
      <c r="AR4" s="4941"/>
      <c r="AS4" s="4941"/>
      <c r="AT4" s="4941"/>
      <c r="AU4" s="4941"/>
      <c r="AV4" s="4941"/>
      <c r="AW4" s="4941"/>
      <c r="AX4" s="4942"/>
      <c r="AZ4" s="22"/>
      <c r="BA4" s="22"/>
      <c r="BB4" s="22"/>
      <c r="BD4" s="715"/>
      <c r="BG4" s="2"/>
      <c r="BH4" s="2"/>
      <c r="BI4" s="2"/>
      <c r="BJ4" s="715"/>
      <c r="BK4" s="715"/>
      <c r="BL4" s="715"/>
      <c r="BM4"/>
      <c r="BN4"/>
      <c r="BO4"/>
      <c r="BP4"/>
      <c r="BQ4"/>
      <c r="BR4"/>
      <c r="BS4"/>
      <c r="BU4" s="6">
        <v>1</v>
      </c>
      <c r="BV4" s="91">
        <f ca="1">COUNTA(A1:BU374)</f>
        <v>6237</v>
      </c>
      <c r="BW4" s="90" t="s">
        <v>236</v>
      </c>
    </row>
    <row r="5" spans="1:75" ht="24.75" customHeight="1" thickBot="1">
      <c r="A5" s="3562" t="s">
        <v>1</v>
      </c>
      <c r="B5" s="3580" t="str">
        <f t="shared" ref="B5" si="8">SUBSTITUTE(ADDRESS(1,COLUMN(),4),"1","")</f>
        <v>B</v>
      </c>
      <c r="C5" s="3579"/>
      <c r="D5" s="3579"/>
      <c r="E5" s="3579"/>
      <c r="F5" s="3579"/>
      <c r="G5" s="3579"/>
      <c r="H5" s="4914" t="s">
        <v>6447</v>
      </c>
      <c r="I5" s="4914"/>
      <c r="J5" s="4914"/>
      <c r="K5" s="4914"/>
      <c r="L5" s="4914"/>
      <c r="M5" s="4914"/>
      <c r="N5" s="3580" t="str">
        <f t="shared" ref="N5" si="9">SUBSTITUTE(ADDRESS(1,COLUMN(),4),"1","")</f>
        <v>N</v>
      </c>
      <c r="O5" s="721"/>
      <c r="P5" s="3580" t="str">
        <f t="shared" ref="P5" si="10">SUBSTITUTE(ADDRESS(1,COLUMN(),4),"1","")</f>
        <v>P</v>
      </c>
      <c r="Z5" s="3580" t="str">
        <f t="shared" ref="Z5" si="11">SUBSTITUTE(ADDRESS(1,COLUMN(),4),"1","")</f>
        <v>Z</v>
      </c>
      <c r="AF5" s="39"/>
      <c r="AG5" s="39"/>
      <c r="AH5" s="39"/>
      <c r="AI5" s="39"/>
      <c r="AJ5" s="39"/>
      <c r="AK5" s="39"/>
      <c r="AL5" s="39"/>
      <c r="AM5" s="39"/>
      <c r="AN5" s="39"/>
      <c r="AO5" s="39"/>
      <c r="AQ5" s="4943" t="s">
        <v>2496</v>
      </c>
      <c r="AR5" s="4944"/>
      <c r="AS5" s="4944"/>
      <c r="AT5" s="4944"/>
      <c r="AU5" s="4944"/>
      <c r="AV5" s="4944"/>
      <c r="AW5" s="4944"/>
      <c r="AX5" s="4945"/>
      <c r="AZ5" s="22" t="s">
        <v>2552</v>
      </c>
      <c r="BA5" s="22"/>
      <c r="BB5" s="22"/>
      <c r="BD5" s="796" t="s">
        <v>6</v>
      </c>
      <c r="BE5" s="797" t="s">
        <v>2401</v>
      </c>
      <c r="BF5" s="220"/>
      <c r="BG5" s="220"/>
      <c r="BH5" s="221"/>
      <c r="BI5" s="221"/>
      <c r="BJ5" s="717"/>
      <c r="BK5" s="1557" t="s">
        <v>6167</v>
      </c>
      <c r="BL5" s="717"/>
      <c r="BM5" s="4597" t="s">
        <v>2452</v>
      </c>
      <c r="BN5" s="4598"/>
      <c r="BO5" s="4598"/>
      <c r="BP5" s="4598"/>
      <c r="BQ5" s="4598"/>
      <c r="BR5" s="4598"/>
      <c r="BS5" s="4599"/>
      <c r="BU5" s="6">
        <v>1</v>
      </c>
      <c r="BV5" s="91">
        <f ca="1">COUNTBLANK(A1:BU374)</f>
        <v>21332</v>
      </c>
      <c r="BW5" s="90" t="s">
        <v>234</v>
      </c>
    </row>
    <row r="6" spans="1:75" ht="21" customHeight="1">
      <c r="A6" s="3562" t="s">
        <v>1</v>
      </c>
      <c r="B6" s="3578" t="s">
        <v>6</v>
      </c>
      <c r="C6" s="4842" t="s">
        <v>2495</v>
      </c>
      <c r="D6" s="4843"/>
      <c r="E6" s="4843"/>
      <c r="F6" s="4843"/>
      <c r="G6" s="4843"/>
      <c r="H6" s="4843"/>
      <c r="I6" s="4843"/>
      <c r="J6" s="4843"/>
      <c r="K6" s="4843"/>
      <c r="L6" s="4843"/>
      <c r="M6" s="4843"/>
      <c r="N6" s="4844"/>
      <c r="O6" s="39" t="s">
        <v>1</v>
      </c>
      <c r="P6" s="798" t="s">
        <v>6</v>
      </c>
      <c r="Q6" s="799"/>
      <c r="R6" s="799"/>
      <c r="S6" s="799"/>
      <c r="T6" s="4848" t="s">
        <v>2331</v>
      </c>
      <c r="U6" s="4850" t="s">
        <v>2332</v>
      </c>
      <c r="V6" s="4850"/>
      <c r="W6" s="4850"/>
      <c r="X6" s="4850"/>
      <c r="Y6" s="4850"/>
      <c r="Z6" s="4850"/>
      <c r="AA6" s="4850"/>
      <c r="AB6" s="4850"/>
      <c r="AC6" s="4850"/>
      <c r="AD6" s="4850"/>
      <c r="AE6" s="4850"/>
      <c r="AF6" s="4850"/>
      <c r="AG6" s="4850"/>
      <c r="AH6" s="4850"/>
      <c r="AI6" s="4850"/>
      <c r="AJ6" s="4850"/>
      <c r="AK6" s="4850"/>
      <c r="AL6" s="4852" t="s">
        <v>222</v>
      </c>
      <c r="AM6" s="4852"/>
      <c r="AN6" s="4854" t="str">
        <f>LEFT(U6,1)</f>
        <v>M</v>
      </c>
      <c r="AO6" s="4818">
        <v>8</v>
      </c>
      <c r="AQ6" s="4943"/>
      <c r="AR6" s="4944"/>
      <c r="AS6" s="4944"/>
      <c r="AT6" s="4944"/>
      <c r="AU6" s="4944"/>
      <c r="AV6" s="4944"/>
      <c r="AW6" s="4944"/>
      <c r="AX6" s="4945"/>
      <c r="AZ6" s="228" t="s">
        <v>2553</v>
      </c>
      <c r="BA6" s="22"/>
      <c r="BB6" s="22"/>
      <c r="BD6" s="870" t="str">
        <f t="shared" ref="BD6:BD37" si="12">IF(ISBLANK(P6),"►",P6)</f>
        <v>A</v>
      </c>
      <c r="BE6" s="4821" t="s">
        <v>6160</v>
      </c>
      <c r="BF6" s="4821"/>
      <c r="BG6" s="4821"/>
      <c r="BH6" s="4821"/>
      <c r="BI6" s="4821"/>
      <c r="BJ6" s="717"/>
      <c r="BK6" s="3832" t="s">
        <v>6138</v>
      </c>
      <c r="BL6" s="717"/>
      <c r="BM6" s="4600"/>
      <c r="BN6" s="4601"/>
      <c r="BO6" s="4601"/>
      <c r="BP6" s="4601"/>
      <c r="BQ6" s="4601"/>
      <c r="BR6" s="4601"/>
      <c r="BS6" s="4602"/>
      <c r="BU6" s="6">
        <v>1</v>
      </c>
      <c r="BV6" s="91" cm="1">
        <f t="array" ref="BV6">SUM(BU1:BU372+2)</f>
        <v>1116</v>
      </c>
      <c r="BW6" s="90" t="s">
        <v>232</v>
      </c>
    </row>
    <row r="7" spans="1:75" ht="21" customHeight="1">
      <c r="A7" s="3562" t="s">
        <v>1</v>
      </c>
      <c r="B7" s="780" t="s">
        <v>6</v>
      </c>
      <c r="C7" s="4845"/>
      <c r="D7" s="4846"/>
      <c r="E7" s="4846"/>
      <c r="F7" s="4846"/>
      <c r="G7" s="4846"/>
      <c r="H7" s="4846"/>
      <c r="I7" s="4846"/>
      <c r="J7" s="4846"/>
      <c r="K7" s="4846"/>
      <c r="L7" s="4846"/>
      <c r="M7" s="4846"/>
      <c r="N7" s="4847"/>
      <c r="O7" s="39" t="s">
        <v>1</v>
      </c>
      <c r="P7" s="780" t="s">
        <v>6</v>
      </c>
      <c r="Q7" s="800"/>
      <c r="R7" s="800"/>
      <c r="S7" s="800"/>
      <c r="T7" s="4849"/>
      <c r="U7" s="4851"/>
      <c r="V7" s="4851"/>
      <c r="W7" s="4851"/>
      <c r="X7" s="4851"/>
      <c r="Y7" s="4851"/>
      <c r="Z7" s="4851"/>
      <c r="AA7" s="4851"/>
      <c r="AB7" s="4851"/>
      <c r="AC7" s="4851"/>
      <c r="AD7" s="4851"/>
      <c r="AE7" s="4851"/>
      <c r="AF7" s="4851"/>
      <c r="AG7" s="4851"/>
      <c r="AH7" s="4851"/>
      <c r="AI7" s="4851"/>
      <c r="AJ7" s="4851"/>
      <c r="AK7" s="4851"/>
      <c r="AL7" s="4853"/>
      <c r="AM7" s="4853"/>
      <c r="AN7" s="4855"/>
      <c r="AO7" s="4819"/>
      <c r="AQ7" s="4247"/>
      <c r="AR7" s="4248"/>
      <c r="AS7" s="4248"/>
      <c r="AT7" s="4248"/>
      <c r="AU7" s="4248"/>
      <c r="AV7" s="4248"/>
      <c r="AW7" s="4248"/>
      <c r="AX7" s="4249"/>
      <c r="AZ7" s="1283"/>
      <c r="BA7" s="22"/>
      <c r="BB7" s="22"/>
      <c r="BD7" s="870" t="str">
        <f t="shared" si="12"/>
        <v>A</v>
      </c>
      <c r="BE7" s="4821"/>
      <c r="BF7" s="4821"/>
      <c r="BG7" s="4821"/>
      <c r="BH7" s="4821"/>
      <c r="BI7" s="4821"/>
      <c r="BJ7" s="717"/>
      <c r="BK7" s="3832" t="s">
        <v>6146</v>
      </c>
      <c r="BL7" s="717"/>
      <c r="BM7" s="4603"/>
      <c r="BN7" s="4604"/>
      <c r="BO7" s="4604"/>
      <c r="BP7" s="4604"/>
      <c r="BQ7" s="4604"/>
      <c r="BR7" s="4604"/>
      <c r="BS7" s="4605"/>
      <c r="BU7" s="6">
        <v>1</v>
      </c>
      <c r="BV7" s="91">
        <f>SUM(A374:BT374)+1</f>
        <v>73</v>
      </c>
      <c r="BW7" s="90" t="s">
        <v>229</v>
      </c>
    </row>
    <row r="8" spans="1:75" ht="21" customHeight="1" thickBot="1">
      <c r="A8" s="3562" t="s">
        <v>1</v>
      </c>
      <c r="B8" s="780" t="s">
        <v>6</v>
      </c>
      <c r="C8" s="4829" t="s">
        <v>2496</v>
      </c>
      <c r="D8" s="4830"/>
      <c r="E8" s="4830"/>
      <c r="F8" s="4830"/>
      <c r="G8" s="4830"/>
      <c r="H8" s="4830"/>
      <c r="I8" s="4830"/>
      <c r="J8" s="4830"/>
      <c r="K8" s="4830"/>
      <c r="L8" s="4830"/>
      <c r="M8" s="4830"/>
      <c r="N8" s="4831"/>
      <c r="O8" s="39" t="s">
        <v>1</v>
      </c>
      <c r="P8" s="780" t="s">
        <v>6</v>
      </c>
      <c r="Q8" s="1310"/>
      <c r="R8" s="1310"/>
      <c r="S8" s="1311"/>
      <c r="T8" s="4832" t="s">
        <v>2656</v>
      </c>
      <c r="U8" s="4833" t="s">
        <v>2333</v>
      </c>
      <c r="V8" s="4833"/>
      <c r="W8" s="4833"/>
      <c r="X8" s="4833"/>
      <c r="Y8" s="4833"/>
      <c r="Z8" s="4833"/>
      <c r="AA8" s="4833"/>
      <c r="AB8" s="4833"/>
      <c r="AC8" s="4833"/>
      <c r="AD8" s="4833"/>
      <c r="AE8" s="4833"/>
      <c r="AF8" s="4833"/>
      <c r="AG8" s="4833"/>
      <c r="AH8" s="4833"/>
      <c r="AI8" s="4833"/>
      <c r="AJ8" s="4833"/>
      <c r="AK8" s="4833"/>
      <c r="AL8" s="4834" t="s">
        <v>2402</v>
      </c>
      <c r="AM8" s="4834"/>
      <c r="AN8" s="4822" t="s">
        <v>2427</v>
      </c>
      <c r="AO8" s="4819"/>
      <c r="AQ8" s="4247"/>
      <c r="AR8" s="4248"/>
      <c r="AS8" s="4248"/>
      <c r="AT8" s="4248"/>
      <c r="AU8" s="4248"/>
      <c r="AV8" s="4248"/>
      <c r="AW8" s="4248"/>
      <c r="AX8" s="4249"/>
      <c r="AZ8" s="22"/>
      <c r="BA8" s="22"/>
      <c r="BB8" s="22"/>
      <c r="BD8" s="870" t="str">
        <f t="shared" si="12"/>
        <v>A</v>
      </c>
      <c r="BE8" s="3837" t="s">
        <v>6162</v>
      </c>
      <c r="BF8" s="3837"/>
      <c r="BG8" s="3837"/>
      <c r="BH8" s="3837"/>
      <c r="BI8" s="3837"/>
      <c r="BJ8" s="717"/>
      <c r="BK8" s="3832" t="s">
        <v>6147</v>
      </c>
      <c r="BL8" s="717"/>
      <c r="BM8" s="1042"/>
      <c r="BN8" s="979"/>
      <c r="BO8" s="979"/>
      <c r="BP8" s="979"/>
      <c r="BQ8" s="979"/>
      <c r="BR8" s="979"/>
      <c r="BS8" s="1372"/>
      <c r="BU8" s="6">
        <v>1</v>
      </c>
    </row>
    <row r="9" spans="1:75" ht="21" customHeight="1" thickBot="1">
      <c r="A9" s="3562" t="s">
        <v>1</v>
      </c>
      <c r="B9" s="780" t="s">
        <v>6</v>
      </c>
      <c r="C9" s="3847"/>
      <c r="D9" s="4835" t="s">
        <v>2334</v>
      </c>
      <c r="E9" s="4835"/>
      <c r="F9" s="4835"/>
      <c r="G9" s="4835"/>
      <c r="H9" s="4835"/>
      <c r="I9" s="4835"/>
      <c r="J9" s="4835"/>
      <c r="K9" s="4835"/>
      <c r="L9" s="4835"/>
      <c r="M9" s="4835"/>
      <c r="N9" s="4836"/>
      <c r="O9" s="39" t="s">
        <v>1</v>
      </c>
      <c r="P9" s="780" t="s">
        <v>6</v>
      </c>
      <c r="Q9" s="1310"/>
      <c r="R9" s="1310"/>
      <c r="S9" s="1311"/>
      <c r="T9" s="4832"/>
      <c r="U9" s="4833"/>
      <c r="V9" s="4833"/>
      <c r="W9" s="4833"/>
      <c r="X9" s="4833"/>
      <c r="Y9" s="4833"/>
      <c r="Z9" s="4833"/>
      <c r="AA9" s="4833"/>
      <c r="AB9" s="4833"/>
      <c r="AC9" s="4833"/>
      <c r="AD9" s="4833"/>
      <c r="AE9" s="4833"/>
      <c r="AF9" s="4833"/>
      <c r="AG9" s="4833"/>
      <c r="AH9" s="4833"/>
      <c r="AI9" s="4833"/>
      <c r="AJ9" s="4833"/>
      <c r="AK9" s="4833"/>
      <c r="AL9" s="4834"/>
      <c r="AM9" s="4834"/>
      <c r="AN9" s="4822"/>
      <c r="AO9" s="4819"/>
      <c r="AQ9" s="4247"/>
      <c r="AR9" s="4248"/>
      <c r="AS9" s="4248"/>
      <c r="AT9" s="4248"/>
      <c r="AU9" s="4248"/>
      <c r="AV9" s="4248"/>
      <c r="AW9" s="4248"/>
      <c r="AX9" s="4249"/>
      <c r="AZ9" s="4823" t="s">
        <v>2554</v>
      </c>
      <c r="BA9" s="4824"/>
      <c r="BB9" s="4825"/>
      <c r="BD9" s="870" t="str">
        <f t="shared" si="12"/>
        <v>A</v>
      </c>
      <c r="BE9" s="3837" t="s">
        <v>6163</v>
      </c>
      <c r="BF9" s="3837"/>
      <c r="BG9" s="3837"/>
      <c r="BH9" s="3837"/>
      <c r="BI9" s="3837"/>
      <c r="BJ9" s="717"/>
      <c r="BK9" s="3832" t="s">
        <v>6139</v>
      </c>
      <c r="BL9" s="717"/>
      <c r="BM9" s="1042"/>
      <c r="BN9" s="990" t="s">
        <v>238</v>
      </c>
      <c r="BO9" s="979"/>
      <c r="BP9" s="979"/>
      <c r="BQ9" s="979"/>
      <c r="BR9" s="979"/>
      <c r="BS9" s="1372"/>
      <c r="BU9" s="6">
        <v>1</v>
      </c>
      <c r="BW9" s="715"/>
    </row>
    <row r="10" spans="1:75" ht="21" customHeight="1">
      <c r="A10" s="3562" t="s">
        <v>1</v>
      </c>
      <c r="B10" s="780" t="s">
        <v>6</v>
      </c>
      <c r="C10" s="3575"/>
      <c r="D10" s="721"/>
      <c r="E10" s="721"/>
      <c r="F10" s="721"/>
      <c r="G10" s="721"/>
      <c r="H10" s="721"/>
      <c r="I10" s="721"/>
      <c r="J10" s="721"/>
      <c r="K10" s="721"/>
      <c r="L10" s="721"/>
      <c r="M10" s="721"/>
      <c r="N10" s="1191"/>
      <c r="O10" s="39" t="s">
        <v>1</v>
      </c>
      <c r="P10" s="780" t="s">
        <v>6</v>
      </c>
      <c r="Q10" s="1309"/>
      <c r="R10" s="1309"/>
      <c r="S10" s="1309"/>
      <c r="T10" s="803"/>
      <c r="U10" s="803"/>
      <c r="V10" s="803"/>
      <c r="W10" s="803"/>
      <c r="X10" s="803"/>
      <c r="Y10" s="803"/>
      <c r="Z10" s="803"/>
      <c r="AA10" s="883"/>
      <c r="AB10" s="883"/>
      <c r="AC10" s="883"/>
      <c r="AD10" s="883"/>
      <c r="AE10" s="883"/>
      <c r="AF10" s="883"/>
      <c r="AG10" s="883"/>
      <c r="AH10" s="883"/>
      <c r="AI10" s="4826" t="s">
        <v>2661</v>
      </c>
      <c r="AJ10" s="4826"/>
      <c r="AK10" s="4826"/>
      <c r="AL10" s="4826"/>
      <c r="AM10" s="4827">
        <v>45</v>
      </c>
      <c r="AN10" s="4828" t="s">
        <v>2339</v>
      </c>
      <c r="AO10" s="4819"/>
      <c r="AQ10" s="4247"/>
      <c r="AR10" s="4248"/>
      <c r="AS10" s="4248"/>
      <c r="AT10" s="4248"/>
      <c r="AU10" s="4248"/>
      <c r="AV10" s="4248"/>
      <c r="AW10" s="4248"/>
      <c r="AX10" s="4249"/>
      <c r="AZ10" s="1283" t="s">
        <v>2555</v>
      </c>
      <c r="BD10" s="870" t="str">
        <f t="shared" si="12"/>
        <v>A</v>
      </c>
      <c r="BE10" s="729"/>
      <c r="BF10" s="729"/>
      <c r="BG10" s="729"/>
      <c r="BH10" s="729"/>
      <c r="BI10" s="729"/>
      <c r="BJ10" s="717"/>
      <c r="BK10" s="3832" t="s">
        <v>6148</v>
      </c>
      <c r="BL10" s="717"/>
      <c r="BM10" s="1042"/>
      <c r="BN10" s="991" t="s">
        <v>237</v>
      </c>
      <c r="BO10" s="979"/>
      <c r="BP10" s="979"/>
      <c r="BQ10" s="979"/>
      <c r="BR10" s="979"/>
      <c r="BS10" s="1372"/>
      <c r="BU10" s="6">
        <v>1</v>
      </c>
      <c r="BW10" s="715"/>
    </row>
    <row r="11" spans="1:75" ht="21" customHeight="1">
      <c r="A11" s="3562" t="s">
        <v>1</v>
      </c>
      <c r="B11" s="780" t="s">
        <v>6</v>
      </c>
      <c r="C11" s="3575"/>
      <c r="D11" s="721"/>
      <c r="E11" s="721"/>
      <c r="F11" s="721"/>
      <c r="G11" s="721"/>
      <c r="H11" s="721"/>
      <c r="I11" s="721"/>
      <c r="J11" s="721"/>
      <c r="K11" s="721"/>
      <c r="L11" s="721"/>
      <c r="M11" s="721"/>
      <c r="N11" s="1191"/>
      <c r="O11" s="39" t="s">
        <v>1</v>
      </c>
      <c r="P11" s="780" t="s">
        <v>6</v>
      </c>
      <c r="Q11" s="1309"/>
      <c r="R11" s="1309"/>
      <c r="S11" s="1309"/>
      <c r="T11" s="803"/>
      <c r="U11" s="803"/>
      <c r="V11" s="803"/>
      <c r="W11" s="803"/>
      <c r="X11" s="803"/>
      <c r="Y11" s="803"/>
      <c r="Z11" s="803"/>
      <c r="AA11" s="883"/>
      <c r="AB11" s="883"/>
      <c r="AC11" s="883"/>
      <c r="AD11" s="883"/>
      <c r="AE11" s="883"/>
      <c r="AF11" s="883"/>
      <c r="AG11" s="883"/>
      <c r="AH11" s="883"/>
      <c r="AI11" s="4826"/>
      <c r="AJ11" s="4826"/>
      <c r="AK11" s="4826"/>
      <c r="AL11" s="4826"/>
      <c r="AM11" s="4827"/>
      <c r="AN11" s="4828"/>
      <c r="AO11" s="4819"/>
      <c r="AQ11" s="4247"/>
      <c r="AR11" s="4248"/>
      <c r="AS11" s="4248"/>
      <c r="AT11" s="4248"/>
      <c r="AU11" s="4248"/>
      <c r="AV11" s="4248"/>
      <c r="AW11" s="4248"/>
      <c r="AX11" s="4249"/>
      <c r="AZ11" s="1284" t="s">
        <v>2556</v>
      </c>
      <c r="BB11" s="1285" t="s">
        <v>2557</v>
      </c>
      <c r="BD11" s="870" t="str">
        <f t="shared" si="12"/>
        <v>A</v>
      </c>
      <c r="BE11" s="3837" t="s">
        <v>6161</v>
      </c>
      <c r="BF11" s="3837"/>
      <c r="BG11" s="3837"/>
      <c r="BH11" s="3837"/>
      <c r="BI11" s="3837"/>
      <c r="BJ11" s="717"/>
      <c r="BK11" s="3832" t="s">
        <v>6140</v>
      </c>
      <c r="BL11" s="717"/>
      <c r="BM11" s="1042"/>
      <c r="BN11" s="991" t="s">
        <v>235</v>
      </c>
      <c r="BO11" s="979"/>
      <c r="BP11" s="979"/>
      <c r="BQ11" s="979"/>
      <c r="BR11" s="979"/>
      <c r="BS11" s="1372"/>
      <c r="BU11" s="6">
        <v>1</v>
      </c>
    </row>
    <row r="12" spans="1:75" ht="21" customHeight="1">
      <c r="A12" s="3562" t="s">
        <v>1</v>
      </c>
      <c r="B12" s="780" t="s">
        <v>6</v>
      </c>
      <c r="C12" s="3575"/>
      <c r="D12" s="721"/>
      <c r="E12" s="721"/>
      <c r="F12" s="721"/>
      <c r="G12" s="721"/>
      <c r="H12" s="721"/>
      <c r="I12" s="721"/>
      <c r="J12" s="721"/>
      <c r="K12" s="721"/>
      <c r="L12" s="721"/>
      <c r="M12" s="721"/>
      <c r="N12" s="1191"/>
      <c r="O12" s="39" t="s">
        <v>1</v>
      </c>
      <c r="P12" s="780" t="s">
        <v>6</v>
      </c>
      <c r="Q12" s="1309"/>
      <c r="R12" s="1309"/>
      <c r="S12" s="1309"/>
      <c r="T12" s="803"/>
      <c r="U12" s="803"/>
      <c r="V12" s="803"/>
      <c r="W12" s="803"/>
      <c r="X12" s="803"/>
      <c r="Y12" s="803"/>
      <c r="Z12" s="803"/>
      <c r="AA12" s="804"/>
      <c r="AB12" s="804"/>
      <c r="AC12" s="804"/>
      <c r="AD12" s="805"/>
      <c r="AE12" s="883"/>
      <c r="AF12" s="883"/>
      <c r="AG12" s="883"/>
      <c r="AH12" s="883"/>
      <c r="AI12" s="1312"/>
      <c r="AJ12" s="1312"/>
      <c r="AK12" s="1312"/>
      <c r="AL12" s="1312"/>
      <c r="AM12" s="1312"/>
      <c r="AN12" s="1278" t="s">
        <v>2662</v>
      </c>
      <c r="AO12" s="4819"/>
      <c r="AQ12" s="4247"/>
      <c r="AR12" s="4248"/>
      <c r="AS12" s="4248"/>
      <c r="AT12" s="4248"/>
      <c r="AU12" s="4248"/>
      <c r="AV12" s="4248"/>
      <c r="AW12" s="4248"/>
      <c r="AX12" s="4249"/>
      <c r="AZ12" s="1286" t="str">
        <f>SUBSTITUTE(ADDRESS(1,COLUMN(),4),"1","")</f>
        <v>AZ</v>
      </c>
      <c r="BA12" s="1287">
        <v>0</v>
      </c>
      <c r="BB12" s="1285" t="s">
        <v>2558</v>
      </c>
      <c r="BD12" s="870" t="str">
        <f t="shared" si="12"/>
        <v>A</v>
      </c>
      <c r="BE12" s="729"/>
      <c r="BF12" s="729"/>
      <c r="BG12" s="729"/>
      <c r="BH12" s="729"/>
      <c r="BI12" s="729"/>
      <c r="BJ12" s="717"/>
      <c r="BK12" s="3832" t="s">
        <v>6149</v>
      </c>
      <c r="BL12" s="717"/>
      <c r="BM12" s="1042"/>
      <c r="BN12" s="991" t="s">
        <v>233</v>
      </c>
      <c r="BO12" s="979"/>
      <c r="BP12" s="979"/>
      <c r="BQ12" s="979"/>
      <c r="BR12" s="979"/>
      <c r="BS12" s="1372"/>
      <c r="BU12" s="6">
        <v>1</v>
      </c>
    </row>
    <row r="13" spans="1:75" ht="21" customHeight="1">
      <c r="A13" s="3562" t="s">
        <v>1</v>
      </c>
      <c r="B13" s="780" t="s">
        <v>6</v>
      </c>
      <c r="C13" s="3575"/>
      <c r="D13" s="721"/>
      <c r="E13" s="721"/>
      <c r="F13" s="721"/>
      <c r="G13" s="721"/>
      <c r="H13" s="721"/>
      <c r="I13" s="721"/>
      <c r="J13" s="721"/>
      <c r="K13" s="721"/>
      <c r="L13" s="721"/>
      <c r="M13" s="721"/>
      <c r="N13" s="1191"/>
      <c r="O13" s="39" t="s">
        <v>1</v>
      </c>
      <c r="P13" s="780" t="s">
        <v>6</v>
      </c>
      <c r="Q13" s="1382" t="s">
        <v>2663</v>
      </c>
      <c r="R13" s="1309"/>
      <c r="S13" s="1309"/>
      <c r="T13" s="721"/>
      <c r="U13" s="721"/>
      <c r="V13" s="721"/>
      <c r="W13" s="721"/>
      <c r="X13" s="721"/>
      <c r="Y13" s="721"/>
      <c r="Z13" s="721"/>
      <c r="AA13" s="721"/>
      <c r="AB13" s="721"/>
      <c r="AC13" s="721"/>
      <c r="AD13" s="792"/>
      <c r="AE13" s="792"/>
      <c r="AF13" s="792"/>
      <c r="AG13" s="792"/>
      <c r="AH13" s="1275"/>
      <c r="AI13" s="1275"/>
      <c r="AJ13" s="637"/>
      <c r="AK13" s="637"/>
      <c r="AL13" s="22"/>
      <c r="AM13" s="1276"/>
      <c r="AN13" s="1278"/>
      <c r="AO13" s="4820"/>
      <c r="AQ13" s="4247"/>
      <c r="AR13" s="4248"/>
      <c r="AS13" s="4248"/>
      <c r="AT13" s="4248"/>
      <c r="AU13" s="4248"/>
      <c r="AV13" s="4248"/>
      <c r="AW13" s="4248"/>
      <c r="AX13" s="4249"/>
      <c r="AZ13" s="1288" t="s">
        <v>2559</v>
      </c>
      <c r="BA13" s="1287">
        <v>0</v>
      </c>
      <c r="BB13" s="1289" t="s">
        <v>2560</v>
      </c>
      <c r="BD13" s="870" t="str">
        <f t="shared" si="12"/>
        <v>A</v>
      </c>
      <c r="BE13" s="3837" t="s">
        <v>6165</v>
      </c>
      <c r="BF13" s="3837"/>
      <c r="BG13" s="3837"/>
      <c r="BH13" s="3837"/>
      <c r="BI13" s="3837"/>
      <c r="BJ13" s="717"/>
      <c r="BK13" s="3832" t="s">
        <v>6150</v>
      </c>
      <c r="BL13" s="717"/>
      <c r="BM13" s="1042"/>
      <c r="BN13" s="991" t="s">
        <v>231</v>
      </c>
      <c r="BO13" s="979"/>
      <c r="BP13" s="979"/>
      <c r="BQ13" s="979"/>
      <c r="BR13" s="979"/>
      <c r="BS13" s="1372"/>
      <c r="BU13" s="6">
        <v>1</v>
      </c>
    </row>
    <row r="14" spans="1:75" ht="21" customHeight="1">
      <c r="A14" s="3562" t="s">
        <v>1</v>
      </c>
      <c r="B14" s="780" t="s">
        <v>6</v>
      </c>
      <c r="C14" s="3575"/>
      <c r="D14" s="721"/>
      <c r="E14" s="721"/>
      <c r="F14" s="721"/>
      <c r="G14" s="721"/>
      <c r="H14" s="721"/>
      <c r="I14" s="721"/>
      <c r="J14" s="721"/>
      <c r="K14" s="721"/>
      <c r="L14" s="721"/>
      <c r="M14" s="721"/>
      <c r="N14" s="1191"/>
      <c r="O14" s="39" t="s">
        <v>1</v>
      </c>
      <c r="P14" s="780" t="s">
        <v>6</v>
      </c>
      <c r="Q14" s="1281"/>
      <c r="R14" s="1281"/>
      <c r="S14" s="1281"/>
      <c r="T14" s="1281"/>
      <c r="U14" s="1281"/>
      <c r="V14" s="1281"/>
      <c r="W14" s="1281"/>
      <c r="X14" s="1281"/>
      <c r="Y14" s="1281"/>
      <c r="Z14" s="1281"/>
      <c r="AA14" s="1281"/>
      <c r="AB14" s="1281"/>
      <c r="AC14" s="1281"/>
      <c r="AD14" s="1281"/>
      <c r="AE14" s="1281"/>
      <c r="AF14" s="1281"/>
      <c r="AG14" s="1281"/>
      <c r="AH14" s="1281"/>
      <c r="AI14" s="1279"/>
      <c r="AJ14" s="1279"/>
      <c r="AK14" s="1279"/>
      <c r="AL14" s="1279"/>
      <c r="AM14" s="1279"/>
      <c r="AN14" s="1277" t="str">
        <f ca="1">IF(COUNTIF(P2:AO2,"&lt;0.5")=0,"Aucune colonne masquée",COUNTIF(P2:AO2,"&lt;0.5")&amp;" colonnes masquées : "&amp;(AK15&amp;AL15&amp;AM15))</f>
        <v>Aucune colonne masquée</v>
      </c>
      <c r="AO14" s="1272"/>
      <c r="AQ14" s="4247"/>
      <c r="AR14" s="4248"/>
      <c r="AS14" s="4248"/>
      <c r="AT14" s="4248"/>
      <c r="AU14" s="4248"/>
      <c r="AV14" s="4248"/>
      <c r="AW14" s="4248"/>
      <c r="AX14" s="4249"/>
      <c r="AZ14" s="1288" t="s">
        <v>2561</v>
      </c>
      <c r="BA14" s="1287">
        <v>0</v>
      </c>
      <c r="BB14" s="1289" t="s">
        <v>2562</v>
      </c>
      <c r="BD14" s="870" t="str">
        <f t="shared" si="12"/>
        <v>A</v>
      </c>
      <c r="BE14" s="3837"/>
      <c r="BF14" s="3837"/>
      <c r="BG14" s="3837"/>
      <c r="BH14" s="3837"/>
      <c r="BI14" s="3837"/>
      <c r="BJ14" s="717"/>
      <c r="BK14" s="3832" t="s">
        <v>6151</v>
      </c>
      <c r="BL14" s="717"/>
      <c r="BM14" s="1042"/>
      <c r="BN14" s="991" t="s">
        <v>228</v>
      </c>
      <c r="BO14" s="979"/>
      <c r="BP14" s="979"/>
      <c r="BQ14" s="979"/>
      <c r="BR14" s="979"/>
      <c r="BS14" s="1372"/>
      <c r="BU14" s="6">
        <v>1</v>
      </c>
    </row>
    <row r="15" spans="1:75" ht="21" customHeight="1">
      <c r="A15" s="3562" t="s">
        <v>1</v>
      </c>
      <c r="B15" s="780" t="s">
        <v>6</v>
      </c>
      <c r="C15" s="3575"/>
      <c r="D15" s="721"/>
      <c r="E15" s="721"/>
      <c r="F15" s="721"/>
      <c r="G15" s="721"/>
      <c r="H15" s="721"/>
      <c r="I15" s="721"/>
      <c r="J15" s="721"/>
      <c r="K15" s="721"/>
      <c r="L15" s="721"/>
      <c r="M15" s="721"/>
      <c r="N15" s="1191"/>
      <c r="O15" s="39" t="s">
        <v>1</v>
      </c>
      <c r="P15" s="780" t="s">
        <v>6</v>
      </c>
      <c r="Q15" s="1281"/>
      <c r="R15" s="1281"/>
      <c r="S15" s="1281"/>
      <c r="T15" s="1281"/>
      <c r="U15" s="1281"/>
      <c r="V15" s="1281"/>
      <c r="W15" s="1281"/>
      <c r="X15" s="1281"/>
      <c r="Y15" s="1281"/>
      <c r="Z15" s="1281"/>
      <c r="AA15" s="1281"/>
      <c r="AB15" s="1281"/>
      <c r="AC15" s="1281"/>
      <c r="AD15" s="1281"/>
      <c r="AE15" s="1281"/>
      <c r="AF15" s="1281"/>
      <c r="AG15" s="1281"/>
      <c r="AH15" s="1281"/>
      <c r="AI15" s="1280" t="str">
        <f ca="1">IF(Q2&lt;0.5,Q1&amp;".","")&amp;IF(R2&lt;0.5,R1&amp;".","")&amp;IF(S2&lt;0.5,S1&amp;".","")&amp;IF(T2&lt;0.5,T1&amp;".","")&amp;IF(U2&lt;0.5,U1&amp;".","")&amp;IF(V2&lt;0.5,V1&amp;".","")&amp;IF(W2&lt;0.5,W1&amp;".","")&amp;IF(X2&lt;0.5,X1&amp;".","")&amp;IF(Y2&lt;0.5,Y1&amp;".","")</f>
        <v/>
      </c>
      <c r="AJ15" s="1280"/>
      <c r="AK15" s="1280" t="str">
        <f ca="1">IF(AA2&lt;0.5,AA1&amp;".","")&amp;IF(AB2&lt;0.5,AB1&amp;".","")&amp;IF(AC2&lt;0.5,AC1&amp;".","")&amp;IF(AD2&lt;0.5,AD1&amp;".","")&amp;IF(AE2&lt;0.5,AE1&amp;".","")&amp;IF(AF2&lt;0.5,AF1&amp;".","")&amp;IF(AG2&lt;0.5,AG1&amp;".","")&amp;IF(AH2&lt;0.5,AH1&amp;".","")&amp;IF(AI2&lt;0.5,AI1&amp;".","")</f>
        <v/>
      </c>
      <c r="AL15" s="1280" t="str">
        <f ca="1">IF(AJ2&lt;0.5,AJ1&amp;".","")&amp;IF(AK2&lt;0.5,AK1&amp;".","")&amp;IF(AL2&lt;0.5,AL1&amp;".","")&amp;IF(AM2&lt;0.5,AM1&amp;".","")&amp;IF(AN2&lt;0.5,AN1&amp;".","")&amp;IF(AO2&lt;0.5,AO1&amp;".","")</f>
        <v/>
      </c>
      <c r="AM15" s="1280"/>
      <c r="AN15" s="1277" t="str">
        <f>ROWS(BD6:BD270)-SUBTOTAL(103,BD6:BD270)&amp;" "&amp;"Lignes masquées"</f>
        <v>0 Lignes masquées</v>
      </c>
      <c r="AO15" s="1272"/>
      <c r="AQ15" s="4247"/>
      <c r="AR15" s="4248"/>
      <c r="AS15" s="4248"/>
      <c r="AT15" s="4248"/>
      <c r="AU15" s="4248"/>
      <c r="AV15" s="4248"/>
      <c r="AW15" s="4248"/>
      <c r="AX15" s="4249"/>
      <c r="AZ15" s="1288" t="s">
        <v>2563</v>
      </c>
      <c r="BA15" s="1287">
        <v>0</v>
      </c>
      <c r="BB15" s="1289" t="s">
        <v>2564</v>
      </c>
      <c r="BD15" s="870" t="str">
        <f t="shared" si="12"/>
        <v>A</v>
      </c>
      <c r="BE15" s="3837" t="s">
        <v>6166</v>
      </c>
      <c r="BF15" s="3837"/>
      <c r="BG15" s="3837"/>
      <c r="BH15" s="3837"/>
      <c r="BI15" s="729"/>
      <c r="BJ15" s="717"/>
      <c r="BK15" s="3832" t="s">
        <v>6152</v>
      </c>
      <c r="BL15" s="717"/>
      <c r="BM15" s="1042"/>
      <c r="BN15" s="979"/>
      <c r="BO15" s="979"/>
      <c r="BP15" s="979"/>
      <c r="BQ15" s="979"/>
      <c r="BR15" s="979"/>
      <c r="BS15" s="1372"/>
      <c r="BU15" s="6">
        <v>1</v>
      </c>
    </row>
    <row r="16" spans="1:75" ht="18.75" customHeight="1">
      <c r="A16" s="3562" t="s">
        <v>1</v>
      </c>
      <c r="B16" s="780" t="s">
        <v>6</v>
      </c>
      <c r="C16" s="3575"/>
      <c r="D16" s="721"/>
      <c r="E16" s="721"/>
      <c r="F16" s="721"/>
      <c r="G16" s="721"/>
      <c r="H16" s="721"/>
      <c r="I16" s="721"/>
      <c r="J16" s="721"/>
      <c r="K16" s="721"/>
      <c r="L16" s="721"/>
      <c r="M16" s="721"/>
      <c r="N16" s="1191"/>
      <c r="O16" s="39" t="s">
        <v>1</v>
      </c>
      <c r="P16" s="780" t="s">
        <v>6</v>
      </c>
      <c r="Q16" s="1308"/>
      <c r="R16" s="1308"/>
      <c r="S16" s="1308"/>
      <c r="T16" s="4640" t="s">
        <v>2657</v>
      </c>
      <c r="U16" s="4640"/>
      <c r="V16" s="4640"/>
      <c r="W16" s="4640"/>
      <c r="X16" s="4640"/>
      <c r="Y16" s="4640"/>
      <c r="Z16" s="816"/>
      <c r="AA16" s="4869" t="s">
        <v>2658</v>
      </c>
      <c r="AB16" s="4869"/>
      <c r="AC16" s="4869"/>
      <c r="AD16" s="4869"/>
      <c r="AE16" s="4869"/>
      <c r="AF16" s="4869"/>
      <c r="AG16" s="807"/>
      <c r="AH16" s="807"/>
      <c r="AI16" s="808" t="s">
        <v>2664</v>
      </c>
      <c r="AJ16" s="807"/>
      <c r="AK16" s="4644" t="s">
        <v>2660</v>
      </c>
      <c r="AL16" s="816"/>
      <c r="AM16" s="816"/>
      <c r="AN16" s="816"/>
      <c r="AO16" s="4878" t="str">
        <f>U8</f>
        <v>recette Béghin Say de Jean-Jacques Borne MOF 1994</v>
      </c>
      <c r="AQ16" s="4247"/>
      <c r="AR16" s="4248"/>
      <c r="AS16" s="4248"/>
      <c r="AT16" s="4248"/>
      <c r="AU16" s="4248"/>
      <c r="AV16" s="4248"/>
      <c r="AW16" s="4248"/>
      <c r="AX16" s="4249"/>
      <c r="AZ16" s="952" t="s">
        <v>134</v>
      </c>
      <c r="BA16" s="1290">
        <f t="shared" ref="BA16:BA79" si="13">BB16 / 1000</f>
        <v>1E-3</v>
      </c>
      <c r="BB16" s="1291">
        <v>1</v>
      </c>
      <c r="BD16" s="870" t="str">
        <f t="shared" si="12"/>
        <v>A</v>
      </c>
      <c r="BE16" s="3837"/>
      <c r="BF16" s="3837"/>
      <c r="BG16" s="3837"/>
      <c r="BH16" s="3837"/>
      <c r="BI16" s="3837"/>
      <c r="BJ16" s="717"/>
      <c r="BK16" s="3832" t="s">
        <v>6141</v>
      </c>
      <c r="BL16" s="717"/>
      <c r="BM16" s="1375" t="s">
        <v>2447</v>
      </c>
      <c r="BN16" s="730"/>
      <c r="BO16" s="730"/>
      <c r="BP16" s="730"/>
      <c r="BQ16" s="730"/>
      <c r="BR16" s="730"/>
      <c r="BS16" s="1379"/>
      <c r="BU16" s="6">
        <v>1</v>
      </c>
    </row>
    <row r="17" spans="1:73" ht="18.75" customHeight="1">
      <c r="A17" s="3562" t="s">
        <v>1</v>
      </c>
      <c r="B17" s="780" t="s">
        <v>6</v>
      </c>
      <c r="C17" s="3575"/>
      <c r="D17" s="721"/>
      <c r="E17" s="721"/>
      <c r="F17" s="721"/>
      <c r="G17" s="721"/>
      <c r="H17" s="721"/>
      <c r="I17" s="721"/>
      <c r="J17" s="721"/>
      <c r="K17" s="721"/>
      <c r="L17" s="721"/>
      <c r="M17" s="721"/>
      <c r="N17" s="1191"/>
      <c r="O17" s="39" t="s">
        <v>1</v>
      </c>
      <c r="P17" s="780" t="s">
        <v>6</v>
      </c>
      <c r="Q17" s="1308"/>
      <c r="R17" s="1308"/>
      <c r="S17" s="1308"/>
      <c r="T17" s="4640"/>
      <c r="U17" s="4640"/>
      <c r="V17" s="4640"/>
      <c r="W17" s="4640"/>
      <c r="X17" s="4640"/>
      <c r="Y17" s="4640"/>
      <c r="Z17" s="822"/>
      <c r="AA17" s="4869"/>
      <c r="AB17" s="4869"/>
      <c r="AC17" s="4869"/>
      <c r="AD17" s="4869"/>
      <c r="AE17" s="4869"/>
      <c r="AF17" s="4869"/>
      <c r="AG17" s="808"/>
      <c r="AH17" s="808"/>
      <c r="AI17" s="808" t="s">
        <v>2432</v>
      </c>
      <c r="AJ17" s="807"/>
      <c r="AK17" s="4644"/>
      <c r="AL17" s="816"/>
      <c r="AM17" s="816"/>
      <c r="AN17" s="816"/>
      <c r="AO17" s="4879"/>
      <c r="AQ17" s="4247"/>
      <c r="AR17" s="4248"/>
      <c r="AS17" s="4248"/>
      <c r="AT17" s="4248"/>
      <c r="AU17" s="4248"/>
      <c r="AV17" s="4248"/>
      <c r="AW17" s="4248"/>
      <c r="AX17" s="4249"/>
      <c r="AZ17" s="1016" t="s">
        <v>133</v>
      </c>
      <c r="BA17" s="1290">
        <f t="shared" si="13"/>
        <v>1</v>
      </c>
      <c r="BB17" s="1291">
        <v>1000</v>
      </c>
      <c r="BD17" s="870" t="str">
        <f t="shared" si="12"/>
        <v>A</v>
      </c>
      <c r="BE17" s="729" t="s">
        <v>10</v>
      </c>
      <c r="BF17" s="727"/>
      <c r="BG17" s="727"/>
      <c r="BH17" s="915"/>
      <c r="BI17" s="915"/>
      <c r="BJ17" s="717"/>
      <c r="BK17" s="3832" t="s">
        <v>6153</v>
      </c>
      <c r="BL17" s="717"/>
      <c r="BM17" s="1375"/>
      <c r="BN17" s="730"/>
      <c r="BO17" s="730"/>
      <c r="BP17" s="730"/>
      <c r="BQ17" s="730"/>
      <c r="BR17" s="730"/>
      <c r="BS17" s="1379"/>
      <c r="BU17" s="6">
        <v>1</v>
      </c>
    </row>
    <row r="18" spans="1:73" s="73" customFormat="1" ht="18.75" customHeight="1">
      <c r="A18" s="3562" t="s">
        <v>1</v>
      </c>
      <c r="B18" s="780" t="s">
        <v>6</v>
      </c>
      <c r="C18" s="3575"/>
      <c r="D18" s="721"/>
      <c r="E18" s="721"/>
      <c r="F18" s="721"/>
      <c r="G18" s="721"/>
      <c r="H18" s="721"/>
      <c r="I18" s="721"/>
      <c r="J18" s="721"/>
      <c r="K18" s="721"/>
      <c r="L18" s="721"/>
      <c r="M18" s="721"/>
      <c r="N18" s="1191"/>
      <c r="O18" s="39" t="s">
        <v>1</v>
      </c>
      <c r="P18" s="780" t="s">
        <v>6</v>
      </c>
      <c r="Q18" s="1308"/>
      <c r="R18" s="1308"/>
      <c r="S18" s="1308"/>
      <c r="T18" s="882" t="s">
        <v>2403</v>
      </c>
      <c r="U18" s="882"/>
      <c r="V18" s="809"/>
      <c r="W18" s="809"/>
      <c r="X18" s="810" t="s">
        <v>2404</v>
      </c>
      <c r="Y18" s="810" t="s">
        <v>2426</v>
      </c>
      <c r="Z18" s="816"/>
      <c r="AA18" s="866" t="s">
        <v>2429</v>
      </c>
      <c r="AB18" s="812" t="s">
        <v>2659</v>
      </c>
      <c r="AC18" s="806"/>
      <c r="AD18" s="806"/>
      <c r="AE18" s="806"/>
      <c r="AF18" s="806"/>
      <c r="AG18" s="806"/>
      <c r="AH18" s="813"/>
      <c r="AI18" s="815" t="s">
        <v>2428</v>
      </c>
      <c r="AJ18" s="814"/>
      <c r="AK18" s="4645"/>
      <c r="AL18" s="816"/>
      <c r="AM18" s="816"/>
      <c r="AN18" s="816"/>
      <c r="AO18" s="4879"/>
      <c r="AP18"/>
      <c r="AQ18" s="4247"/>
      <c r="AR18" s="4248"/>
      <c r="AS18" s="4248"/>
      <c r="AT18" s="4248"/>
      <c r="AU18" s="4248"/>
      <c r="AV18" s="4248"/>
      <c r="AW18" s="4248"/>
      <c r="AX18" s="4249"/>
      <c r="AY18" s="715"/>
      <c r="AZ18" s="1009" t="s">
        <v>2565</v>
      </c>
      <c r="BA18" s="1290">
        <f t="shared" si="13"/>
        <v>0.25</v>
      </c>
      <c r="BB18" s="1291">
        <v>250</v>
      </c>
      <c r="BC18" s="715"/>
      <c r="BD18" s="870" t="str">
        <f t="shared" si="12"/>
        <v>A</v>
      </c>
      <c r="BE18" s="726" t="s">
        <v>2336</v>
      </c>
      <c r="BF18" s="727"/>
      <c r="BG18" s="727"/>
      <c r="BH18" s="728"/>
      <c r="BI18" s="728"/>
      <c r="BJ18" s="717"/>
      <c r="BK18" s="3832" t="s">
        <v>6154</v>
      </c>
      <c r="BL18" s="717"/>
      <c r="BM18" s="1392" t="s">
        <v>2650</v>
      </c>
      <c r="BN18" s="1413"/>
      <c r="BO18" s="1413"/>
      <c r="BP18" s="1413"/>
      <c r="BQ18" s="1413"/>
      <c r="BR18" s="1413"/>
      <c r="BS18" s="1414"/>
      <c r="BU18" s="6">
        <v>1</v>
      </c>
    </row>
    <row r="19" spans="1:73" s="73" customFormat="1" ht="18.75" customHeight="1">
      <c r="A19" s="3562" t="s">
        <v>1</v>
      </c>
      <c r="B19" s="780" t="s">
        <v>6</v>
      </c>
      <c r="C19" s="3575"/>
      <c r="D19" s="721"/>
      <c r="E19" s="721"/>
      <c r="F19" s="721"/>
      <c r="G19" s="721"/>
      <c r="H19" s="721"/>
      <c r="I19" s="721"/>
      <c r="J19" s="721"/>
      <c r="K19" s="721"/>
      <c r="L19" s="721"/>
      <c r="M19" s="721"/>
      <c r="N19" s="1191"/>
      <c r="O19" s="39" t="s">
        <v>1</v>
      </c>
      <c r="P19" s="780" t="s">
        <v>6</v>
      </c>
      <c r="Q19" s="1308"/>
      <c r="R19" s="1308"/>
      <c r="S19" s="1308"/>
      <c r="T19" s="4856">
        <f>IF(ISBLANK(T41),0,T41)</f>
        <v>18</v>
      </c>
      <c r="U19" s="4858" t="str">
        <f>IF(ISBLANK(U41),0,U41)</f>
        <v>assiettes</v>
      </c>
      <c r="V19" s="879"/>
      <c r="W19" s="879"/>
      <c r="X19" s="4860">
        <f>IFERROR(Y19/T19,0)</f>
        <v>3.2000000000000001E-2</v>
      </c>
      <c r="Y19" s="4860">
        <f>IF(AA67=0,0,AA67)</f>
        <v>0.57600000000000007</v>
      </c>
      <c r="Z19" s="816"/>
      <c r="AA19" s="4861">
        <v>20</v>
      </c>
      <c r="AB19" s="4863" t="str">
        <f>IF(AA19&gt;0,U19,"")</f>
        <v>assiettes</v>
      </c>
      <c r="AC19" s="4865">
        <f>IF(ISBLANK(AA19),0,(Y19/T19)*AA19)</f>
        <v>0.64</v>
      </c>
      <c r="AD19" s="881"/>
      <c r="AE19" s="881"/>
      <c r="AF19" s="881"/>
      <c r="AG19" s="881"/>
      <c r="AH19" s="881"/>
      <c r="AI19" s="4867">
        <f>IF(T19*Y19=0,0,(Y19/T19)*AM10)</f>
        <v>1.44</v>
      </c>
      <c r="AJ19" s="4868"/>
      <c r="AK19" s="4652">
        <v>1.1519999999999999</v>
      </c>
      <c r="AL19" s="4837" t="str">
        <f>X37</f>
        <v>CHIBOUST PAMPLEMOUSSE</v>
      </c>
      <c r="AM19" s="4838"/>
      <c r="AN19" s="4839"/>
      <c r="AO19" s="4879"/>
      <c r="AP19"/>
      <c r="AQ19" s="4250"/>
      <c r="AR19" s="4046" t="s">
        <v>2638</v>
      </c>
      <c r="AS19" s="4251"/>
      <c r="AT19" s="4248"/>
      <c r="AU19" s="4248"/>
      <c r="AV19" s="4248"/>
      <c r="AW19" s="4248"/>
      <c r="AX19" s="4249"/>
      <c r="AY19" s="715"/>
      <c r="AZ19" s="1009" t="s">
        <v>2566</v>
      </c>
      <c r="BA19" s="1290">
        <f t="shared" si="13"/>
        <v>0.5</v>
      </c>
      <c r="BB19" s="1291">
        <v>500</v>
      </c>
      <c r="BC19" s="715"/>
      <c r="BD19" s="870" t="str">
        <f t="shared" si="12"/>
        <v>A</v>
      </c>
      <c r="BE19" s="726"/>
      <c r="BF19" s="801"/>
      <c r="BG19" s="727"/>
      <c r="BH19" s="728"/>
      <c r="BI19" s="728"/>
      <c r="BJ19" s="717"/>
      <c r="BK19" s="3832" t="s">
        <v>6142</v>
      </c>
      <c r="BL19" s="717"/>
      <c r="BM19" s="1415" t="s">
        <v>2653</v>
      </c>
      <c r="BN19" s="1416"/>
      <c r="BO19" s="1413"/>
      <c r="BP19" s="1413"/>
      <c r="BQ19" s="1413"/>
      <c r="BR19" s="1413"/>
      <c r="BS19" s="1414"/>
      <c r="BU19" s="6">
        <v>1</v>
      </c>
    </row>
    <row r="20" spans="1:73" s="73" customFormat="1" ht="18.75" customHeight="1">
      <c r="A20" s="3562" t="s">
        <v>1</v>
      </c>
      <c r="B20" s="780" t="s">
        <v>6</v>
      </c>
      <c r="C20" s="3575"/>
      <c r="D20" s="721"/>
      <c r="E20" s="721"/>
      <c r="F20" s="721"/>
      <c r="G20" s="721"/>
      <c r="H20" s="721"/>
      <c r="I20" s="721"/>
      <c r="J20" s="721"/>
      <c r="K20" s="721"/>
      <c r="L20" s="721"/>
      <c r="M20" s="721"/>
      <c r="N20" s="1191"/>
      <c r="O20" s="39" t="s">
        <v>1</v>
      </c>
      <c r="P20" s="780" t="s">
        <v>6</v>
      </c>
      <c r="Q20" s="1308"/>
      <c r="R20" s="1308"/>
      <c r="S20" s="1308"/>
      <c r="T20" s="4857"/>
      <c r="U20" s="4859"/>
      <c r="V20" s="880"/>
      <c r="W20" s="880"/>
      <c r="X20" s="4649"/>
      <c r="Y20" s="4649"/>
      <c r="Z20" s="816"/>
      <c r="AA20" s="4862"/>
      <c r="AB20" s="4864"/>
      <c r="AC20" s="4866"/>
      <c r="AD20" s="817"/>
      <c r="AE20" s="817"/>
      <c r="AF20" s="817"/>
      <c r="AG20" s="817"/>
      <c r="AH20" s="817"/>
      <c r="AI20" s="4867"/>
      <c r="AJ20" s="4868"/>
      <c r="AK20" s="4653"/>
      <c r="AL20" s="4837"/>
      <c r="AM20" s="4838"/>
      <c r="AN20" s="4839"/>
      <c r="AO20" s="4879"/>
      <c r="AP20"/>
      <c r="AQ20" s="4252" t="s">
        <v>2348</v>
      </c>
      <c r="AR20" s="4248"/>
      <c r="AS20" s="4248"/>
      <c r="AT20" s="4248"/>
      <c r="AU20" s="4248"/>
      <c r="AV20" s="4248"/>
      <c r="AW20" s="4248"/>
      <c r="AX20" s="4249"/>
      <c r="AY20" s="715"/>
      <c r="AZ20" s="1009" t="s">
        <v>2567</v>
      </c>
      <c r="BA20" s="1290">
        <f t="shared" si="13"/>
        <v>0.33332999999999996</v>
      </c>
      <c r="BB20" s="1291">
        <v>333.33</v>
      </c>
      <c r="BC20" s="715"/>
      <c r="BD20" s="870" t="str">
        <f t="shared" si="12"/>
        <v>A</v>
      </c>
      <c r="BE20" s="802" t="s">
        <v>6</v>
      </c>
      <c r="BF20" s="726" t="s">
        <v>2336</v>
      </c>
      <c r="BG20" s="727"/>
      <c r="BH20" s="728"/>
      <c r="BI20" s="728"/>
      <c r="BJ20" s="717"/>
      <c r="BK20" s="3832" t="s">
        <v>6155</v>
      </c>
      <c r="BL20" s="717"/>
      <c r="BM20" s="1417" t="s">
        <v>2665</v>
      </c>
      <c r="BN20" s="1416"/>
      <c r="BO20" s="1413"/>
      <c r="BP20" s="1413"/>
      <c r="BQ20" s="1413"/>
      <c r="BR20" s="1413"/>
      <c r="BS20" s="1414"/>
      <c r="BU20" s="6">
        <v>1</v>
      </c>
    </row>
    <row r="21" spans="1:73" s="73" customFormat="1" ht="18.75" customHeight="1">
      <c r="A21" s="3562" t="s">
        <v>1</v>
      </c>
      <c r="B21" s="780" t="s">
        <v>6</v>
      </c>
      <c r="C21" s="3575"/>
      <c r="D21" s="721"/>
      <c r="E21" s="721"/>
      <c r="F21" s="721"/>
      <c r="G21" s="721"/>
      <c r="H21" s="721"/>
      <c r="I21" s="721"/>
      <c r="J21" s="721"/>
      <c r="K21" s="721"/>
      <c r="L21" s="721"/>
      <c r="M21" s="721"/>
      <c r="N21" s="1191"/>
      <c r="O21" s="39" t="s">
        <v>1</v>
      </c>
      <c r="P21" s="780" t="s">
        <v>6</v>
      </c>
      <c r="Q21" s="1308"/>
      <c r="R21" s="1308"/>
      <c r="S21" s="1308"/>
      <c r="T21" s="4856">
        <f>IF(ISBLANK(T73),0,T73)</f>
        <v>18</v>
      </c>
      <c r="U21" s="4858" t="str">
        <f>IF(ISBLANK(U73),0,U73)</f>
        <v>assiettes</v>
      </c>
      <c r="V21" s="879"/>
      <c r="W21" s="879"/>
      <c r="X21" s="4860">
        <f>IFERROR(Y21/T21,0)</f>
        <v>0</v>
      </c>
      <c r="Y21" s="4860">
        <f>IF(AA99=0,0,AA99)</f>
        <v>0</v>
      </c>
      <c r="Z21" s="816"/>
      <c r="AA21" s="4861"/>
      <c r="AB21" s="4863" t="str">
        <f>IF(AA21&gt;0,U21,"")</f>
        <v/>
      </c>
      <c r="AC21" s="4865">
        <f>IF(ISBLANK(AA21),0,(Y21/T21)*AA21)</f>
        <v>0</v>
      </c>
      <c r="AD21" s="817"/>
      <c r="AE21" s="817"/>
      <c r="AF21" s="817"/>
      <c r="AG21" s="817"/>
      <c r="AH21" s="817"/>
      <c r="AI21" s="4867">
        <f>IF(T21*Y21=0,0,(Y21/T21)*AM10)</f>
        <v>0</v>
      </c>
      <c r="AJ21" s="4868"/>
      <c r="AK21" s="4652"/>
      <c r="AL21" s="4837" t="str">
        <f>X69</f>
        <v>CHIBOUST PAMPLEMOUSSE</v>
      </c>
      <c r="AM21" s="4838"/>
      <c r="AN21" s="4839"/>
      <c r="AO21" s="4879"/>
      <c r="AP21"/>
      <c r="AQ21" s="4252" t="s">
        <v>2349</v>
      </c>
      <c r="AR21" s="4248"/>
      <c r="AS21" s="4248"/>
      <c r="AT21" s="4248"/>
      <c r="AU21" s="4248"/>
      <c r="AV21" s="4248"/>
      <c r="AW21" s="4248"/>
      <c r="AX21" s="4249"/>
      <c r="AY21" s="715"/>
      <c r="AZ21" s="889" t="s">
        <v>135</v>
      </c>
      <c r="BA21" s="1292">
        <f t="shared" si="13"/>
        <v>1E-3</v>
      </c>
      <c r="BB21" s="1293">
        <v>1</v>
      </c>
      <c r="BC21" s="715"/>
      <c r="BD21" s="870" t="str">
        <f t="shared" si="12"/>
        <v>A</v>
      </c>
      <c r="BE21" s="726" t="s">
        <v>2337</v>
      </c>
      <c r="BF21" s="725" t="s">
        <v>2401</v>
      </c>
      <c r="BG21" s="727"/>
      <c r="BH21" s="728"/>
      <c r="BI21" s="728"/>
      <c r="BJ21" s="717"/>
      <c r="BK21" s="3832" t="s">
        <v>6143</v>
      </c>
      <c r="BL21" s="717"/>
      <c r="BM21" s="1417"/>
      <c r="BN21" s="1418" t="s">
        <v>2666</v>
      </c>
      <c r="BO21" s="1413"/>
      <c r="BP21" s="1413"/>
      <c r="BQ21" s="1413"/>
      <c r="BR21" s="1413"/>
      <c r="BS21" s="1414"/>
      <c r="BU21" s="6">
        <v>1</v>
      </c>
    </row>
    <row r="22" spans="1:73" s="73" customFormat="1" ht="18.75" customHeight="1">
      <c r="A22" s="3562" t="s">
        <v>1</v>
      </c>
      <c r="B22" s="780" t="s">
        <v>6</v>
      </c>
      <c r="C22" s="3575"/>
      <c r="D22" s="721"/>
      <c r="E22" s="721"/>
      <c r="F22" s="721"/>
      <c r="G22" s="721"/>
      <c r="H22" s="721"/>
      <c r="I22" s="721"/>
      <c r="J22" s="721"/>
      <c r="K22" s="721"/>
      <c r="L22" s="721"/>
      <c r="M22" s="721"/>
      <c r="N22" s="1191"/>
      <c r="O22" s="39" t="s">
        <v>1</v>
      </c>
      <c r="P22" s="780" t="s">
        <v>6</v>
      </c>
      <c r="Q22" s="1308"/>
      <c r="R22" s="1308"/>
      <c r="S22" s="1308"/>
      <c r="T22" s="4857"/>
      <c r="U22" s="4859"/>
      <c r="V22" s="880"/>
      <c r="W22" s="880"/>
      <c r="X22" s="4649"/>
      <c r="Y22" s="4649"/>
      <c r="Z22" s="816"/>
      <c r="AA22" s="4862"/>
      <c r="AB22" s="4864"/>
      <c r="AC22" s="4866"/>
      <c r="AD22" s="817"/>
      <c r="AE22" s="817"/>
      <c r="AF22" s="817"/>
      <c r="AG22" s="817"/>
      <c r="AH22" s="817"/>
      <c r="AI22" s="4867"/>
      <c r="AJ22" s="4868"/>
      <c r="AK22" s="4653"/>
      <c r="AL22" s="4837"/>
      <c r="AM22" s="4838"/>
      <c r="AN22" s="4839"/>
      <c r="AO22" s="4879"/>
      <c r="AP22"/>
      <c r="AQ22" s="4252" t="s">
        <v>2350</v>
      </c>
      <c r="AR22" s="4248"/>
      <c r="AS22" s="4248"/>
      <c r="AT22" s="4248"/>
      <c r="AU22" s="4248"/>
      <c r="AV22" s="4248"/>
      <c r="AW22" s="4248"/>
      <c r="AX22" s="4249"/>
      <c r="AY22" s="715"/>
      <c r="AZ22" s="889" t="s">
        <v>129</v>
      </c>
      <c r="BA22" s="1292">
        <f t="shared" si="13"/>
        <v>0.01</v>
      </c>
      <c r="BB22" s="1293">
        <v>10</v>
      </c>
      <c r="BC22" s="715"/>
      <c r="BD22" s="870" t="str">
        <f t="shared" si="12"/>
        <v>A</v>
      </c>
      <c r="BE22" s="278"/>
      <c r="BF22" s="727"/>
      <c r="BG22" s="727"/>
      <c r="BH22" s="728"/>
      <c r="BI22" s="728"/>
      <c r="BJ22" s="717"/>
      <c r="BK22" s="3832" t="s">
        <v>6136</v>
      </c>
      <c r="BL22" s="717"/>
      <c r="BM22" s="1419" t="s">
        <v>2648</v>
      </c>
      <c r="BN22" s="1416"/>
      <c r="BO22" s="1413"/>
      <c r="BP22" s="1413"/>
      <c r="BQ22" s="1413"/>
      <c r="BR22" s="1413"/>
      <c r="BS22" s="1414"/>
      <c r="BU22" s="6">
        <v>1</v>
      </c>
    </row>
    <row r="23" spans="1:73" s="73" customFormat="1" ht="18.75" customHeight="1">
      <c r="A23" s="3562" t="s">
        <v>1</v>
      </c>
      <c r="B23" s="780" t="s">
        <v>6</v>
      </c>
      <c r="C23" s="3575"/>
      <c r="D23" s="721"/>
      <c r="E23" s="721"/>
      <c r="F23" s="721"/>
      <c r="G23" s="721"/>
      <c r="H23" s="721"/>
      <c r="I23" s="721"/>
      <c r="J23" s="721"/>
      <c r="K23" s="721"/>
      <c r="L23" s="721"/>
      <c r="M23" s="721"/>
      <c r="N23" s="1191"/>
      <c r="O23" s="39" t="s">
        <v>1</v>
      </c>
      <c r="P23" s="780" t="s">
        <v>6</v>
      </c>
      <c r="Q23" s="1308"/>
      <c r="R23" s="1308"/>
      <c r="S23" s="1308"/>
      <c r="T23" s="4856">
        <f>IF(ISBLANK(T105),0,T105)</f>
        <v>18</v>
      </c>
      <c r="U23" s="4858" t="str">
        <f>IF(ISBLANK(U105),0,U105)</f>
        <v>assiettes</v>
      </c>
      <c r="V23" s="879"/>
      <c r="W23" s="879"/>
      <c r="X23" s="4860">
        <f>IFERROR(Y23/T23,0)</f>
        <v>1.7500000000000002E-2</v>
      </c>
      <c r="Y23" s="4860">
        <f>IF(AA131=0,0,AA131)</f>
        <v>0.315</v>
      </c>
      <c r="Z23" s="816"/>
      <c r="AA23" s="4861"/>
      <c r="AB23" s="4863" t="str">
        <f>IF(AA23&gt;0,U23,"")</f>
        <v/>
      </c>
      <c r="AC23" s="4865">
        <f>IF(ISBLANK(AA23),0,(Y23/T23)*AA23)</f>
        <v>0</v>
      </c>
      <c r="AD23" s="817"/>
      <c r="AE23" s="817"/>
      <c r="AF23" s="817"/>
      <c r="AG23" s="817"/>
      <c r="AH23" s="817"/>
      <c r="AI23" s="4867">
        <f>IF(T23*Y23=0,0,(Y23/T23)*AM10)</f>
        <v>0.78750000000000009</v>
      </c>
      <c r="AJ23" s="4868"/>
      <c r="AK23" s="4652"/>
      <c r="AL23" s="4837" t="str">
        <f>X101</f>
        <v>COULIS DE MANGUE</v>
      </c>
      <c r="AM23" s="4838"/>
      <c r="AN23" s="4839"/>
      <c r="AO23" s="4879"/>
      <c r="AP23"/>
      <c r="AQ23" s="4252" t="s">
        <v>2351</v>
      </c>
      <c r="AR23" s="4248"/>
      <c r="AS23" s="4248"/>
      <c r="AT23" s="20" t="s">
        <v>2552</v>
      </c>
      <c r="AU23" s="4248"/>
      <c r="AV23" s="4248"/>
      <c r="AW23" s="4248"/>
      <c r="AX23" s="4249"/>
      <c r="AY23" s="715"/>
      <c r="AZ23" s="889" t="s">
        <v>130</v>
      </c>
      <c r="BA23" s="1292">
        <f t="shared" si="13"/>
        <v>0.1</v>
      </c>
      <c r="BB23" s="1293">
        <v>100</v>
      </c>
      <c r="BC23" s="715"/>
      <c r="BD23" s="870" t="str">
        <f t="shared" si="12"/>
        <v>A</v>
      </c>
      <c r="BE23" s="729" t="s">
        <v>5</v>
      </c>
      <c r="BF23" s="727"/>
      <c r="BG23" s="727"/>
      <c r="BH23" s="728"/>
      <c r="BI23" s="728"/>
      <c r="BJ23" s="717"/>
      <c r="BK23" s="715"/>
      <c r="BL23" s="717"/>
      <c r="BM23" s="1419" t="s">
        <v>2649</v>
      </c>
      <c r="BN23" s="1416"/>
      <c r="BO23" s="1413"/>
      <c r="BP23" s="1413"/>
      <c r="BQ23" s="1413"/>
      <c r="BR23" s="1413"/>
      <c r="BS23" s="1414"/>
      <c r="BU23" s="6">
        <v>1</v>
      </c>
    </row>
    <row r="24" spans="1:73" s="73" customFormat="1" ht="18.75" customHeight="1">
      <c r="A24" s="3562" t="s">
        <v>1</v>
      </c>
      <c r="B24" s="780" t="s">
        <v>6</v>
      </c>
      <c r="C24" s="3575"/>
      <c r="D24" s="721"/>
      <c r="E24" s="721"/>
      <c r="F24" s="721"/>
      <c r="G24" s="721"/>
      <c r="H24" s="721"/>
      <c r="I24" s="721"/>
      <c r="J24" s="721"/>
      <c r="K24" s="721"/>
      <c r="L24" s="721"/>
      <c r="M24" s="721"/>
      <c r="N24" s="1191"/>
      <c r="O24" s="39" t="s">
        <v>1</v>
      </c>
      <c r="P24" s="780" t="s">
        <v>6</v>
      </c>
      <c r="Q24" s="1308"/>
      <c r="R24" s="1308"/>
      <c r="S24" s="1308"/>
      <c r="T24" s="4857"/>
      <c r="U24" s="4859"/>
      <c r="V24" s="880"/>
      <c r="W24" s="880"/>
      <c r="X24" s="4649"/>
      <c r="Y24" s="4649"/>
      <c r="Z24" s="816"/>
      <c r="AA24" s="4862"/>
      <c r="AB24" s="4864"/>
      <c r="AC24" s="4866"/>
      <c r="AD24" s="817"/>
      <c r="AE24" s="817"/>
      <c r="AF24" s="817"/>
      <c r="AG24" s="817"/>
      <c r="AH24" s="817"/>
      <c r="AI24" s="4867"/>
      <c r="AJ24" s="4868"/>
      <c r="AK24" s="4653"/>
      <c r="AL24" s="4837"/>
      <c r="AM24" s="4838"/>
      <c r="AN24" s="4839"/>
      <c r="AO24" s="4879"/>
      <c r="AP24"/>
      <c r="AQ24" s="4253" t="s">
        <v>2352</v>
      </c>
      <c r="AR24" s="4248"/>
      <c r="AS24" s="4248"/>
      <c r="AT24" s="3547" t="s">
        <v>2553</v>
      </c>
      <c r="AU24" s="4248"/>
      <c r="AV24" s="4248"/>
      <c r="AW24" s="4248"/>
      <c r="AX24" s="4249"/>
      <c r="AY24" s="715"/>
      <c r="AZ24" s="889" t="s">
        <v>131</v>
      </c>
      <c r="BA24" s="1292">
        <f t="shared" si="13"/>
        <v>1</v>
      </c>
      <c r="BB24" s="1293">
        <v>1000</v>
      </c>
      <c r="BC24" s="715"/>
      <c r="BD24" s="870" t="str">
        <f t="shared" si="12"/>
        <v>A</v>
      </c>
      <c r="BE24" s="730"/>
      <c r="BF24" s="727"/>
      <c r="BG24" s="727"/>
      <c r="BH24" s="728"/>
      <c r="BI24" s="728"/>
      <c r="BJ24" s="717"/>
      <c r="BK24" s="3833" t="s">
        <v>2714</v>
      </c>
      <c r="BL24" s="717"/>
      <c r="BM24" s="1415" t="s">
        <v>2655</v>
      </c>
      <c r="BN24" s="1416"/>
      <c r="BO24" s="1413"/>
      <c r="BP24" s="1413"/>
      <c r="BQ24" s="1413"/>
      <c r="BR24" s="1413"/>
      <c r="BS24" s="1414"/>
      <c r="BU24" s="6">
        <v>1</v>
      </c>
    </row>
    <row r="25" spans="1:73" s="73" customFormat="1" ht="18.75" customHeight="1">
      <c r="A25" s="3562" t="s">
        <v>1</v>
      </c>
      <c r="B25" s="780" t="s">
        <v>6</v>
      </c>
      <c r="C25" s="3575"/>
      <c r="D25" s="721"/>
      <c r="E25" s="721"/>
      <c r="F25" s="721"/>
      <c r="G25" s="721"/>
      <c r="H25" s="721"/>
      <c r="I25" s="721"/>
      <c r="J25" s="721"/>
      <c r="K25" s="721"/>
      <c r="L25" s="721"/>
      <c r="M25" s="721"/>
      <c r="N25" s="1191"/>
      <c r="O25" s="39" t="s">
        <v>1</v>
      </c>
      <c r="P25" s="780" t="s">
        <v>6</v>
      </c>
      <c r="Q25" s="1308"/>
      <c r="R25" s="1308"/>
      <c r="S25" s="1308"/>
      <c r="T25" s="4856">
        <f>IF(ISBLANK(T137),0,T137)</f>
        <v>18</v>
      </c>
      <c r="U25" s="4858" t="str">
        <f>IF(ISBLANK(U137),0,U137)</f>
        <v>assiettes</v>
      </c>
      <c r="V25" s="879"/>
      <c r="W25" s="879"/>
      <c r="X25" s="4860">
        <f>IFERROR(Y25/T25,0)</f>
        <v>1.4611111111111111E-2</v>
      </c>
      <c r="Y25" s="4860">
        <f>IF(AA163=0,0,AA163)</f>
        <v>0.26300000000000001</v>
      </c>
      <c r="Z25" s="816"/>
      <c r="AA25" s="4861"/>
      <c r="AB25" s="4863" t="str">
        <f>IF(AA25&gt;0,U25,"")</f>
        <v/>
      </c>
      <c r="AC25" s="4865">
        <f>IF(ISBLANK(AA25),0,(Y25/T25)*AA25)</f>
        <v>0</v>
      </c>
      <c r="AD25" s="817"/>
      <c r="AE25" s="817"/>
      <c r="AF25" s="817"/>
      <c r="AG25" s="817"/>
      <c r="AH25" s="817"/>
      <c r="AI25" s="4867">
        <f>IF(T25*Y25=0,0,(Y25/T25)*AM10)</f>
        <v>0.65749999999999997</v>
      </c>
      <c r="AJ25" s="4868"/>
      <c r="AK25" s="4652"/>
      <c r="AL25" s="4837" t="str">
        <f>X133</f>
        <v>JUS DE FRAISES DES BOIS</v>
      </c>
      <c r="AM25" s="4838"/>
      <c r="AN25" s="4839"/>
      <c r="AO25" s="4879"/>
      <c r="AP25"/>
      <c r="AQ25" s="4946" t="s">
        <v>2494</v>
      </c>
      <c r="AR25" s="4947"/>
      <c r="AS25" s="4947"/>
      <c r="AT25" s="4947"/>
      <c r="AU25" s="4947"/>
      <c r="AV25" s="4947"/>
      <c r="AW25" s="4947"/>
      <c r="AX25" s="4948"/>
      <c r="AY25" s="715"/>
      <c r="AZ25" s="1008" t="s">
        <v>55</v>
      </c>
      <c r="BA25" s="1292">
        <f t="shared" si="13"/>
        <v>0.25</v>
      </c>
      <c r="BB25" s="1293">
        <v>250</v>
      </c>
      <c r="BC25" s="715"/>
      <c r="BD25" s="870" t="str">
        <f t="shared" si="12"/>
        <v>A</v>
      </c>
      <c r="BE25" s="729" t="s">
        <v>3</v>
      </c>
      <c r="BF25" s="727"/>
      <c r="BG25" s="727"/>
      <c r="BH25" s="728"/>
      <c r="BI25" s="728"/>
      <c r="BJ25" s="717"/>
      <c r="BK25" s="3832" t="s">
        <v>6144</v>
      </c>
      <c r="BL25" s="717"/>
      <c r="BM25" s="1415"/>
      <c r="BN25" s="1420" t="s">
        <v>2667</v>
      </c>
      <c r="BO25" s="1413"/>
      <c r="BP25" s="1413"/>
      <c r="BQ25" s="1413"/>
      <c r="BR25" s="1413"/>
      <c r="BS25" s="1414"/>
      <c r="BU25" s="6">
        <v>1</v>
      </c>
    </row>
    <row r="26" spans="1:73" s="73" customFormat="1" ht="18.75" customHeight="1">
      <c r="A26" s="3562" t="s">
        <v>1</v>
      </c>
      <c r="B26" s="780" t="s">
        <v>6</v>
      </c>
      <c r="C26" s="3575"/>
      <c r="D26" s="721"/>
      <c r="E26" s="721"/>
      <c r="F26" s="721"/>
      <c r="G26" s="721"/>
      <c r="H26" s="721"/>
      <c r="I26" s="721"/>
      <c r="J26" s="721"/>
      <c r="K26" s="721"/>
      <c r="L26" s="721"/>
      <c r="M26" s="721"/>
      <c r="N26" s="1191"/>
      <c r="O26" s="39" t="s">
        <v>1</v>
      </c>
      <c r="P26" s="780" t="s">
        <v>6</v>
      </c>
      <c r="Q26" s="1308"/>
      <c r="R26" s="1308"/>
      <c r="S26" s="1308"/>
      <c r="T26" s="4857"/>
      <c r="U26" s="4859"/>
      <c r="V26" s="880"/>
      <c r="W26" s="880"/>
      <c r="X26" s="4649"/>
      <c r="Y26" s="4649"/>
      <c r="Z26" s="816"/>
      <c r="AA26" s="4862"/>
      <c r="AB26" s="4864"/>
      <c r="AC26" s="4866"/>
      <c r="AD26" s="817"/>
      <c r="AE26" s="817"/>
      <c r="AF26" s="817"/>
      <c r="AG26" s="817"/>
      <c r="AH26" s="817"/>
      <c r="AI26" s="4867"/>
      <c r="AJ26" s="4868"/>
      <c r="AK26" s="4653"/>
      <c r="AL26" s="4837"/>
      <c r="AM26" s="4838"/>
      <c r="AN26" s="4839"/>
      <c r="AO26" s="4879"/>
      <c r="AP26"/>
      <c r="AQ26" s="4949"/>
      <c r="AR26" s="4950"/>
      <c r="AS26" s="4950"/>
      <c r="AT26" s="4950"/>
      <c r="AU26" s="4950"/>
      <c r="AV26" s="4950"/>
      <c r="AW26" s="4950"/>
      <c r="AX26" s="4951"/>
      <c r="AY26" s="715"/>
      <c r="AZ26" s="1008" t="s">
        <v>56</v>
      </c>
      <c r="BA26" s="1292">
        <f t="shared" si="13"/>
        <v>0.5</v>
      </c>
      <c r="BB26" s="1293">
        <v>500</v>
      </c>
      <c r="BC26" s="715"/>
      <c r="BD26" s="870" t="str">
        <f t="shared" si="12"/>
        <v>A</v>
      </c>
      <c r="BE26" s="730"/>
      <c r="BF26" s="730"/>
      <c r="BG26" s="727"/>
      <c r="BH26" s="728"/>
      <c r="BI26" s="728"/>
      <c r="BJ26" s="717"/>
      <c r="BK26" s="3832" t="s">
        <v>6156</v>
      </c>
      <c r="BL26" s="717"/>
      <c r="BM26" s="1415"/>
      <c r="BN26" s="1421" t="s">
        <v>2668</v>
      </c>
      <c r="BO26" s="1413"/>
      <c r="BP26" s="1413"/>
      <c r="BQ26" s="1413"/>
      <c r="BR26" s="1413"/>
      <c r="BS26" s="1414"/>
      <c r="BU26" s="6">
        <v>1</v>
      </c>
    </row>
    <row r="27" spans="1:73" s="73" customFormat="1" ht="18.75" customHeight="1">
      <c r="A27" s="3562" t="s">
        <v>1</v>
      </c>
      <c r="B27" s="780" t="s">
        <v>6</v>
      </c>
      <c r="C27" s="3575"/>
      <c r="D27" s="721"/>
      <c r="E27" s="721"/>
      <c r="F27" s="721"/>
      <c r="G27" s="721"/>
      <c r="H27" s="721"/>
      <c r="I27" s="721"/>
      <c r="J27" s="721"/>
      <c r="K27" s="721"/>
      <c r="L27" s="721"/>
      <c r="M27" s="721"/>
      <c r="N27" s="1191"/>
      <c r="O27" s="39" t="s">
        <v>1</v>
      </c>
      <c r="P27" s="780" t="s">
        <v>6</v>
      </c>
      <c r="Q27" s="1308"/>
      <c r="R27" s="1308"/>
      <c r="S27" s="1308"/>
      <c r="T27" s="4856">
        <f>IF(ISBLANK(T169),0,T169)</f>
        <v>0</v>
      </c>
      <c r="U27" s="4858">
        <f>IF(ISBLANK(U169),0,U169)</f>
        <v>0</v>
      </c>
      <c r="V27" s="879"/>
      <c r="W27" s="879"/>
      <c r="X27" s="4860">
        <f>IFERROR(Y27/T27,0)</f>
        <v>0</v>
      </c>
      <c r="Y27" s="4860">
        <f>IF(AA195=0,0,AA195)</f>
        <v>0</v>
      </c>
      <c r="Z27" s="816"/>
      <c r="AA27" s="4861"/>
      <c r="AB27" s="4863" t="str">
        <f>IF(AA27&gt;0,U27,"")</f>
        <v/>
      </c>
      <c r="AC27" s="4865">
        <f>IF(ISBLANK(AA27),0,(Y27/T27)*AA27)</f>
        <v>0</v>
      </c>
      <c r="AD27" s="817"/>
      <c r="AE27" s="817"/>
      <c r="AF27" s="817"/>
      <c r="AG27" s="817"/>
      <c r="AH27" s="817"/>
      <c r="AI27" s="4867">
        <f>IF(T27*Y27=0,0,(Y27/T27)*AM10)</f>
        <v>0</v>
      </c>
      <c r="AJ27" s="4868"/>
      <c r="AK27" s="4652"/>
      <c r="AL27" s="4837">
        <f>X165</f>
        <v>0</v>
      </c>
      <c r="AM27" s="4838"/>
      <c r="AN27" s="4839"/>
      <c r="AO27" s="4879"/>
      <c r="AP27"/>
      <c r="AQ27" s="4952" t="s">
        <v>6448</v>
      </c>
      <c r="AR27" s="4953"/>
      <c r="AS27" s="4953"/>
      <c r="AT27" s="4953"/>
      <c r="AU27" s="4953"/>
      <c r="AV27" s="4953"/>
      <c r="AW27" s="4953"/>
      <c r="AX27" s="4954"/>
      <c r="AY27" s="715"/>
      <c r="AZ27" s="1294" t="s">
        <v>187</v>
      </c>
      <c r="BA27" s="1292">
        <f t="shared" si="13"/>
        <v>0.1</v>
      </c>
      <c r="BB27" s="1293">
        <v>100</v>
      </c>
      <c r="BC27" s="715"/>
      <c r="BD27" s="870" t="str">
        <f t="shared" si="12"/>
        <v>A</v>
      </c>
      <c r="BE27" s="729" t="s">
        <v>2</v>
      </c>
      <c r="BF27" s="727"/>
      <c r="BG27" s="727"/>
      <c r="BH27" s="728"/>
      <c r="BI27" s="728"/>
      <c r="BJ27" s="717"/>
      <c r="BK27" s="3832" t="s">
        <v>6152</v>
      </c>
      <c r="BL27" s="717"/>
      <c r="BM27" s="1422"/>
      <c r="BN27" s="1418" t="s">
        <v>2669</v>
      </c>
      <c r="BO27" s="1413"/>
      <c r="BP27" s="1413"/>
      <c r="BQ27" s="1413"/>
      <c r="BR27" s="1413"/>
      <c r="BS27" s="1414"/>
      <c r="BU27" s="6">
        <v>1</v>
      </c>
    </row>
    <row r="28" spans="1:73" s="73" customFormat="1" ht="18.75" customHeight="1">
      <c r="A28" s="3562" t="s">
        <v>1</v>
      </c>
      <c r="B28" s="780" t="s">
        <v>6</v>
      </c>
      <c r="C28" s="3575"/>
      <c r="D28" s="4889" t="s">
        <v>2638</v>
      </c>
      <c r="E28" s="4889"/>
      <c r="F28" s="4889"/>
      <c r="G28" s="4889"/>
      <c r="H28" s="3564"/>
      <c r="I28" s="3564"/>
      <c r="J28" s="3564"/>
      <c r="K28" s="3564"/>
      <c r="L28" s="3564"/>
      <c r="M28" s="3564"/>
      <c r="N28" s="3565"/>
      <c r="O28" s="39" t="s">
        <v>1</v>
      </c>
      <c r="P28" s="780" t="s">
        <v>6</v>
      </c>
      <c r="Q28" s="1308"/>
      <c r="R28" s="1308"/>
      <c r="S28" s="1308"/>
      <c r="T28" s="4857"/>
      <c r="U28" s="4859"/>
      <c r="V28" s="880"/>
      <c r="W28" s="880"/>
      <c r="X28" s="4649"/>
      <c r="Y28" s="4649"/>
      <c r="Z28" s="816"/>
      <c r="AA28" s="4862"/>
      <c r="AB28" s="4864"/>
      <c r="AC28" s="4866"/>
      <c r="AD28" s="817"/>
      <c r="AE28" s="817"/>
      <c r="AF28" s="817"/>
      <c r="AG28" s="817"/>
      <c r="AH28" s="817"/>
      <c r="AI28" s="4867"/>
      <c r="AJ28" s="4868"/>
      <c r="AK28" s="4653"/>
      <c r="AL28" s="4837"/>
      <c r="AM28" s="4838"/>
      <c r="AN28" s="4839"/>
      <c r="AO28" s="4879"/>
      <c r="AP28"/>
      <c r="AQ28" s="4955" t="s">
        <v>6516</v>
      </c>
      <c r="AR28" s="4956"/>
      <c r="AS28" s="4956"/>
      <c r="AT28" s="4956"/>
      <c r="AU28" s="4956"/>
      <c r="AV28" s="4956"/>
      <c r="AW28" s="4045"/>
      <c r="AX28" s="4254" t="str">
        <f>AT73</f>
        <v>◄ cellule AS73</v>
      </c>
      <c r="AY28" s="715"/>
      <c r="AZ28" s="1295" t="s">
        <v>2568</v>
      </c>
      <c r="BA28" s="1292">
        <f t="shared" si="13"/>
        <v>4.9299999999999995E-3</v>
      </c>
      <c r="BB28" s="1296">
        <v>4.93</v>
      </c>
      <c r="BC28" s="715"/>
      <c r="BD28" s="870" t="str">
        <f t="shared" si="12"/>
        <v>A</v>
      </c>
      <c r="BE28" s="730"/>
      <c r="BF28" s="730"/>
      <c r="BG28" s="730"/>
      <c r="BH28" s="730"/>
      <c r="BI28" s="730"/>
      <c r="BJ28" s="717"/>
      <c r="BK28" s="3832" t="s">
        <v>6141</v>
      </c>
      <c r="BL28" s="717"/>
      <c r="BM28" s="1419"/>
      <c r="BN28" s="1421" t="s">
        <v>2661</v>
      </c>
      <c r="BO28" s="1413"/>
      <c r="BP28" s="1413"/>
      <c r="BQ28" s="1413"/>
      <c r="BR28" s="1413"/>
      <c r="BS28" s="1414"/>
      <c r="BU28" s="6">
        <v>1</v>
      </c>
    </row>
    <row r="29" spans="1:73" s="73" customFormat="1" ht="18.75" customHeight="1">
      <c r="A29" s="3562" t="s">
        <v>1</v>
      </c>
      <c r="B29" s="780" t="s">
        <v>6</v>
      </c>
      <c r="C29" s="3575"/>
      <c r="D29" s="1351" t="s">
        <v>2348</v>
      </c>
      <c r="E29" s="222"/>
      <c r="F29" s="39"/>
      <c r="G29" s="39"/>
      <c r="H29" s="39"/>
      <c r="I29" s="39"/>
      <c r="J29" s="39"/>
      <c r="K29" s="39"/>
      <c r="L29" s="39"/>
      <c r="M29" s="39"/>
      <c r="N29" s="1191"/>
      <c r="O29" s="39" t="s">
        <v>1</v>
      </c>
      <c r="P29" s="780" t="s">
        <v>6</v>
      </c>
      <c r="Q29" s="1308"/>
      <c r="R29" s="1308"/>
      <c r="S29" s="1308"/>
      <c r="T29" s="4856">
        <f>IF(ISBLANK(T201),0,T201)</f>
        <v>0</v>
      </c>
      <c r="U29" s="4858">
        <f>IF(ISBLANK(U201),0,U201)</f>
        <v>0</v>
      </c>
      <c r="V29" s="879"/>
      <c r="W29" s="879"/>
      <c r="X29" s="4860">
        <f>IFERROR(Y29/T29,0)</f>
        <v>0</v>
      </c>
      <c r="Y29" s="4860">
        <f>IF(AA227=0,0,AA227)</f>
        <v>0</v>
      </c>
      <c r="Z29" s="816"/>
      <c r="AA29" s="4861"/>
      <c r="AB29" s="4863" t="str">
        <f>IF(AA29&gt;0,U29,"")</f>
        <v/>
      </c>
      <c r="AC29" s="4865">
        <f>IF(ISBLANK(AA29),0,(Y29/T29)*AA29)</f>
        <v>0</v>
      </c>
      <c r="AD29" s="817"/>
      <c r="AE29" s="817"/>
      <c r="AF29" s="817"/>
      <c r="AG29" s="817"/>
      <c r="AH29" s="817"/>
      <c r="AI29" s="4867">
        <f>IF(T29*Y29=0,0,(Y29/T29)*AM10)</f>
        <v>0</v>
      </c>
      <c r="AJ29" s="4868"/>
      <c r="AK29" s="4652"/>
      <c r="AL29" s="4837">
        <f>X197</f>
        <v>0</v>
      </c>
      <c r="AM29" s="4838"/>
      <c r="AN29" s="4839"/>
      <c r="AO29" s="4879"/>
      <c r="AP29"/>
      <c r="AQ29" s="1355" t="s">
        <v>2642</v>
      </c>
      <c r="AR29" s="1356"/>
      <c r="AS29" s="1356"/>
      <c r="AT29" s="1356"/>
      <c r="AU29" s="1356"/>
      <c r="AV29" s="1356"/>
      <c r="AW29" s="1356"/>
      <c r="AX29" s="1358"/>
      <c r="AY29" s="715"/>
      <c r="AZ29" s="1295" t="s">
        <v>2569</v>
      </c>
      <c r="BA29" s="1292">
        <f t="shared" si="13"/>
        <v>5.0000000000000001E-3</v>
      </c>
      <c r="BB29" s="1293">
        <v>5</v>
      </c>
      <c r="BC29" s="715"/>
      <c r="BD29" s="870" t="str">
        <f t="shared" si="12"/>
        <v>A</v>
      </c>
      <c r="BE29" s="729"/>
      <c r="BF29" s="730"/>
      <c r="BG29" s="730"/>
      <c r="BH29" s="730"/>
      <c r="BI29" s="730"/>
      <c r="BJ29" s="717"/>
      <c r="BK29" s="3832" t="s">
        <v>6157</v>
      </c>
      <c r="BL29" s="717"/>
      <c r="BM29" s="1419"/>
      <c r="BN29" s="1423" t="s">
        <v>2670</v>
      </c>
      <c r="BO29" s="1413"/>
      <c r="BP29" s="1413"/>
      <c r="BQ29" s="1413"/>
      <c r="BR29" s="1413"/>
      <c r="BS29" s="1414"/>
      <c r="BU29" s="6">
        <v>1</v>
      </c>
    </row>
    <row r="30" spans="1:73" s="73" customFormat="1" ht="18.75" customHeight="1" thickBot="1">
      <c r="A30" s="3562" t="s">
        <v>1</v>
      </c>
      <c r="B30" s="780" t="s">
        <v>6</v>
      </c>
      <c r="C30" s="3575"/>
      <c r="D30" s="1351" t="s">
        <v>2349</v>
      </c>
      <c r="E30" s="222"/>
      <c r="F30" s="39"/>
      <c r="G30" s="39"/>
      <c r="H30" s="39"/>
      <c r="I30" s="39"/>
      <c r="J30" s="39"/>
      <c r="K30" s="39"/>
      <c r="L30" s="39"/>
      <c r="M30" s="39"/>
      <c r="N30" s="1191"/>
      <c r="O30" s="39" t="s">
        <v>1</v>
      </c>
      <c r="P30" s="780" t="s">
        <v>6</v>
      </c>
      <c r="Q30" s="1308"/>
      <c r="R30" s="1308"/>
      <c r="S30" s="1308"/>
      <c r="T30" s="4857"/>
      <c r="U30" s="4859"/>
      <c r="V30" s="890"/>
      <c r="W30" s="890"/>
      <c r="X30" s="4649"/>
      <c r="Y30" s="4649"/>
      <c r="Z30" s="816"/>
      <c r="AA30" s="4862"/>
      <c r="AB30" s="4864"/>
      <c r="AC30" s="4866"/>
      <c r="AD30" s="817"/>
      <c r="AE30" s="817"/>
      <c r="AF30" s="817"/>
      <c r="AG30" s="817"/>
      <c r="AH30" s="817"/>
      <c r="AI30" s="4867"/>
      <c r="AJ30" s="4868"/>
      <c r="AK30" s="4653"/>
      <c r="AL30" s="4837"/>
      <c r="AM30" s="4838"/>
      <c r="AN30" s="4839"/>
      <c r="AO30" s="4879"/>
      <c r="AP30"/>
      <c r="AQ30" s="1355" t="s">
        <v>2642</v>
      </c>
      <c r="AR30" s="1356"/>
      <c r="AS30" s="1356"/>
      <c r="AT30" s="1356"/>
      <c r="AU30" s="1356"/>
      <c r="AV30" s="1356"/>
      <c r="AW30" s="1356"/>
      <c r="AX30" s="1358"/>
      <c r="AY30" s="715"/>
      <c r="AZ30" s="1295" t="s">
        <v>2570</v>
      </c>
      <c r="BA30" s="1292">
        <f t="shared" si="13"/>
        <v>1.4999999999999999E-2</v>
      </c>
      <c r="BB30" s="1293">
        <v>15</v>
      </c>
      <c r="BC30" s="715"/>
      <c r="BD30" s="870" t="str">
        <f t="shared" si="12"/>
        <v>A</v>
      </c>
      <c r="BE30" s="731" t="s">
        <v>450</v>
      </c>
      <c r="BF30" s="730"/>
      <c r="BG30" s="730"/>
      <c r="BH30" s="730"/>
      <c r="BI30" s="730"/>
      <c r="BJ30" s="717"/>
      <c r="BK30" s="3832" t="s">
        <v>6158</v>
      </c>
      <c r="BL30" s="717"/>
      <c r="BM30" s="1383" t="s">
        <v>2652</v>
      </c>
      <c r="BN30" s="1380"/>
      <c r="BO30" s="730"/>
      <c r="BP30" s="730"/>
      <c r="BQ30" s="730"/>
      <c r="BR30" s="730"/>
      <c r="BS30" s="1379"/>
      <c r="BU30" s="6">
        <v>1</v>
      </c>
    </row>
    <row r="31" spans="1:73" s="73" customFormat="1" ht="18.75" customHeight="1" thickTop="1">
      <c r="A31" s="3562" t="s">
        <v>1</v>
      </c>
      <c r="B31" s="780" t="s">
        <v>6</v>
      </c>
      <c r="C31" s="3575"/>
      <c r="D31" s="1351" t="s">
        <v>2350</v>
      </c>
      <c r="E31" s="222"/>
      <c r="F31" s="39"/>
      <c r="G31" s="39"/>
      <c r="H31" s="39"/>
      <c r="I31" s="39"/>
      <c r="J31" s="39"/>
      <c r="K31" s="39"/>
      <c r="L31" s="39"/>
      <c r="M31" s="39"/>
      <c r="N31" s="1191"/>
      <c r="O31" s="39" t="s">
        <v>1</v>
      </c>
      <c r="P31" s="780" t="s">
        <v>6</v>
      </c>
      <c r="Q31" s="1308"/>
      <c r="R31" s="1308"/>
      <c r="S31" s="1308"/>
      <c r="T31" s="818"/>
      <c r="U31" s="811"/>
      <c r="V31" s="819"/>
      <c r="W31" s="819"/>
      <c r="X31" s="820"/>
      <c r="Y31" s="821"/>
      <c r="Z31" s="822"/>
      <c r="AA31" s="816"/>
      <c r="AB31" s="806"/>
      <c r="AC31" s="806"/>
      <c r="AD31" s="816"/>
      <c r="AE31" s="816"/>
      <c r="AF31" s="816"/>
      <c r="AG31" s="816"/>
      <c r="AH31" s="823"/>
      <c r="AI31" s="824"/>
      <c r="AJ31" s="204"/>
      <c r="AK31" s="884"/>
      <c r="AL31" s="204"/>
      <c r="AM31" s="816"/>
      <c r="AN31" s="816"/>
      <c r="AO31" s="4879"/>
      <c r="AP31"/>
      <c r="AQ31" s="1355"/>
      <c r="AR31" s="1356"/>
      <c r="AS31" s="1356"/>
      <c r="AT31" s="1356"/>
      <c r="AU31" s="1356"/>
      <c r="AV31" s="1356"/>
      <c r="AW31" s="1356"/>
      <c r="AX31" s="1358"/>
      <c r="AY31" s="715"/>
      <c r="AZ31" s="1297" t="s">
        <v>2571</v>
      </c>
      <c r="BA31" s="1298">
        <f t="shared" si="13"/>
        <v>1.25E-3</v>
      </c>
      <c r="BB31" s="1296">
        <v>1.25</v>
      </c>
      <c r="BC31" s="715"/>
      <c r="BD31" s="870" t="str">
        <f t="shared" si="12"/>
        <v>A</v>
      </c>
      <c r="BE31" s="731"/>
      <c r="BF31" s="727"/>
      <c r="BG31" s="730"/>
      <c r="BH31" s="730"/>
      <c r="BI31" s="730"/>
      <c r="BJ31" s="717"/>
      <c r="BK31" s="3832" t="s">
        <v>6145</v>
      </c>
      <c r="BL31" s="717"/>
      <c r="BM31" s="4611" t="s">
        <v>2651</v>
      </c>
      <c r="BN31" s="4612"/>
      <c r="BO31" s="4612"/>
      <c r="BP31" s="4612"/>
      <c r="BQ31" s="4612"/>
      <c r="BR31" s="4612"/>
      <c r="BS31" s="4613"/>
      <c r="BU31" s="6">
        <v>1</v>
      </c>
    </row>
    <row r="32" spans="1:73" s="73" customFormat="1" ht="18.75" customHeight="1">
      <c r="A32" s="3562" t="s">
        <v>1</v>
      </c>
      <c r="B32" s="780" t="s">
        <v>6</v>
      </c>
      <c r="C32" s="3575"/>
      <c r="D32" s="1351" t="s">
        <v>2351</v>
      </c>
      <c r="E32" s="222"/>
      <c r="F32" s="39"/>
      <c r="G32" s="39"/>
      <c r="H32" s="39"/>
      <c r="I32" s="39"/>
      <c r="J32" s="39"/>
      <c r="K32" s="39"/>
      <c r="L32" s="39"/>
      <c r="M32" s="1352" t="s">
        <v>2353</v>
      </c>
      <c r="N32" s="3566" t="s">
        <v>2354</v>
      </c>
      <c r="O32" s="39" t="s">
        <v>1</v>
      </c>
      <c r="P32" s="780" t="s">
        <v>6</v>
      </c>
      <c r="Q32" s="1308"/>
      <c r="R32" s="1308"/>
      <c r="S32" s="1308"/>
      <c r="T32" s="825"/>
      <c r="U32" s="826"/>
      <c r="V32" s="826"/>
      <c r="W32" s="827"/>
      <c r="X32" s="820"/>
      <c r="Y32" s="806"/>
      <c r="Z32" s="822"/>
      <c r="AA32" s="816"/>
      <c r="AB32" s="806"/>
      <c r="AC32" s="806"/>
      <c r="AD32" s="816"/>
      <c r="AE32" s="816"/>
      <c r="AF32" s="816"/>
      <c r="AG32" s="816"/>
      <c r="AH32" s="823"/>
      <c r="AI32" s="824"/>
      <c r="AJ32" s="204"/>
      <c r="AK32" s="884" t="s">
        <v>2405</v>
      </c>
      <c r="AL32" s="204"/>
      <c r="AM32" s="816"/>
      <c r="AN32" s="816"/>
      <c r="AO32" s="4879"/>
      <c r="AP32"/>
      <c r="AQ32" s="1355"/>
      <c r="AR32" s="1356"/>
      <c r="AS32" s="1356"/>
      <c r="AW32" s="1356"/>
      <c r="AX32" s="1358"/>
      <c r="AY32" s="715"/>
      <c r="AZ32" s="1297" t="s">
        <v>2572</v>
      </c>
      <c r="BA32" s="1299">
        <f t="shared" si="13"/>
        <v>2.5000000000000001E-3</v>
      </c>
      <c r="BB32" s="1300">
        <v>2.5</v>
      </c>
      <c r="BC32" s="715"/>
      <c r="BD32" s="870" t="str">
        <f t="shared" si="12"/>
        <v>A</v>
      </c>
      <c r="BE32" s="731" t="s">
        <v>452</v>
      </c>
      <c r="BF32" s="730"/>
      <c r="BG32" s="730"/>
      <c r="BH32" s="730"/>
      <c r="BI32" s="730"/>
      <c r="BJ32" s="717"/>
      <c r="BK32" s="3832" t="s">
        <v>6159</v>
      </c>
      <c r="BL32" s="717"/>
      <c r="BM32" s="4614" t="s">
        <v>2357</v>
      </c>
      <c r="BN32" s="4615"/>
      <c r="BO32" s="4615"/>
      <c r="BP32" s="4615"/>
      <c r="BQ32" s="4615"/>
      <c r="BR32" s="4615"/>
      <c r="BS32" s="4616"/>
      <c r="BU32" s="6">
        <v>1</v>
      </c>
    </row>
    <row r="33" spans="1:73" s="73" customFormat="1" ht="18.75" customHeight="1" thickBot="1">
      <c r="A33" s="3562" t="s">
        <v>1</v>
      </c>
      <c r="B33" s="780" t="s">
        <v>6</v>
      </c>
      <c r="C33" s="3575"/>
      <c r="D33" s="1351" t="s">
        <v>2352</v>
      </c>
      <c r="E33" s="222"/>
      <c r="F33" s="39"/>
      <c r="G33" s="39"/>
      <c r="H33" s="39"/>
      <c r="I33" s="39"/>
      <c r="J33" s="39"/>
      <c r="K33" s="39"/>
      <c r="L33" s="39"/>
      <c r="M33" s="1352"/>
      <c r="N33" s="3566" t="s">
        <v>2355</v>
      </c>
      <c r="O33" s="39" t="s">
        <v>1</v>
      </c>
      <c r="P33" s="780" t="s">
        <v>6</v>
      </c>
      <c r="Q33" s="828"/>
      <c r="R33" s="828"/>
      <c r="S33" s="828"/>
      <c r="T33" s="828"/>
      <c r="U33" s="828"/>
      <c r="V33" s="828"/>
      <c r="W33" s="828"/>
      <c r="X33" s="828"/>
      <c r="Y33" s="828"/>
      <c r="Z33" s="828"/>
      <c r="AA33" s="828"/>
      <c r="AB33" s="828"/>
      <c r="AC33" s="828"/>
      <c r="AD33" s="828"/>
      <c r="AE33" s="828"/>
      <c r="AF33" s="828"/>
      <c r="AG33" s="828"/>
      <c r="AH33" s="828"/>
      <c r="AI33" s="829"/>
      <c r="AJ33" s="886"/>
      <c r="AK33" s="885"/>
      <c r="AL33" s="886"/>
      <c r="AM33" s="887"/>
      <c r="AN33" s="888"/>
      <c r="AO33" s="4880"/>
      <c r="AP33"/>
      <c r="AQ33" s="1355"/>
      <c r="AR33" s="1356"/>
      <c r="AS33" s="1356"/>
      <c r="AW33" s="1356"/>
      <c r="AX33" s="1358"/>
      <c r="AY33" s="715"/>
      <c r="AZ33" s="1297" t="s">
        <v>2573</v>
      </c>
      <c r="BA33" s="1299">
        <f t="shared" si="13"/>
        <v>4.4999999999999997E-3</v>
      </c>
      <c r="BB33" s="1300">
        <v>4.5</v>
      </c>
      <c r="BC33" s="715"/>
      <c r="BD33" s="870" t="str">
        <f t="shared" si="12"/>
        <v>A</v>
      </c>
      <c r="BE33" s="731"/>
      <c r="BF33" s="727"/>
      <c r="BG33" s="727"/>
      <c r="BH33" s="728"/>
      <c r="BI33" s="728"/>
      <c r="BJ33" s="717"/>
      <c r="BK33" s="3832" t="s">
        <v>6137</v>
      </c>
      <c r="BL33" s="717"/>
      <c r="BM33" s="4617"/>
      <c r="BN33" s="4618"/>
      <c r="BO33" s="4618"/>
      <c r="BP33" s="4618"/>
      <c r="BQ33" s="4618"/>
      <c r="BR33" s="4618"/>
      <c r="BS33" s="4619"/>
      <c r="BU33" s="6">
        <v>1</v>
      </c>
    </row>
    <row r="34" spans="1:73" s="73" customFormat="1" ht="18.75" customHeight="1" thickTop="1">
      <c r="A34" s="3562" t="s">
        <v>1</v>
      </c>
      <c r="B34" s="780" t="s">
        <v>7</v>
      </c>
      <c r="C34" s="920"/>
      <c r="D34" s="721"/>
      <c r="E34" s="721"/>
      <c r="F34" s="721"/>
      <c r="G34" s="721"/>
      <c r="H34" s="721"/>
      <c r="I34" s="721"/>
      <c r="J34" s="721"/>
      <c r="K34" s="721"/>
      <c r="L34" s="721"/>
      <c r="M34" s="721"/>
      <c r="N34" s="1191"/>
      <c r="O34" s="39" t="s">
        <v>1</v>
      </c>
      <c r="P34" s="780" t="s">
        <v>7</v>
      </c>
      <c r="Q34" s="830"/>
      <c r="R34" s="830"/>
      <c r="S34" s="830"/>
      <c r="T34" s="3838" t="s">
        <v>6169</v>
      </c>
      <c r="U34" s="831"/>
      <c r="V34" s="831"/>
      <c r="W34" s="831"/>
      <c r="X34" s="831"/>
      <c r="Y34" s="831"/>
      <c r="Z34" s="831"/>
      <c r="AA34" s="832"/>
      <c r="AB34" s="831"/>
      <c r="AC34" s="831"/>
      <c r="AD34" s="833"/>
      <c r="AE34" s="833"/>
      <c r="AF34" s="833"/>
      <c r="AG34" s="833"/>
      <c r="AH34" s="833"/>
      <c r="AI34" s="833"/>
      <c r="AJ34" s="742"/>
      <c r="AK34" s="742"/>
      <c r="AL34" s="742"/>
      <c r="AM34" s="742"/>
      <c r="AN34" s="3840" t="s">
        <v>6169</v>
      </c>
      <c r="AO34" s="917"/>
      <c r="AP34"/>
      <c r="AQ34" s="1355"/>
      <c r="AR34" s="1356"/>
      <c r="AS34" s="1356"/>
      <c r="AW34" s="1356"/>
      <c r="AX34" s="1358"/>
      <c r="AY34" s="715"/>
      <c r="AZ34" s="1297" t="s">
        <v>2574</v>
      </c>
      <c r="BA34" s="1292">
        <f t="shared" si="13"/>
        <v>5.0000000000000001E-3</v>
      </c>
      <c r="BB34" s="1293">
        <v>5</v>
      </c>
      <c r="BC34" s="715"/>
      <c r="BD34" s="870" t="str">
        <f t="shared" si="12"/>
        <v>►</v>
      </c>
      <c r="BE34" s="731" t="s">
        <v>470</v>
      </c>
      <c r="BF34" s="727"/>
      <c r="BG34" s="727"/>
      <c r="BH34" s="728"/>
      <c r="BI34" s="728"/>
      <c r="BJ34" s="717"/>
      <c r="BK34" s="1046"/>
      <c r="BL34" s="717"/>
      <c r="BM34" s="4620" t="s">
        <v>2654</v>
      </c>
      <c r="BN34" s="4621"/>
      <c r="BO34" s="4621"/>
      <c r="BP34" s="4621"/>
      <c r="BQ34" s="4621"/>
      <c r="BR34" s="4621"/>
      <c r="BS34" s="4622"/>
      <c r="BU34" s="6">
        <v>1</v>
      </c>
    </row>
    <row r="35" spans="1:73" s="73" customFormat="1" ht="18.75" customHeight="1" thickBot="1">
      <c r="A35" s="3562" t="s">
        <v>1</v>
      </c>
      <c r="B35" s="780" t="s">
        <v>7</v>
      </c>
      <c r="C35" s="3576">
        <f t="shared" ref="C35:N35" ca="1" si="14">CELL("largeur",C35)</f>
        <v>11</v>
      </c>
      <c r="D35" s="1159">
        <f t="shared" ca="1" si="14"/>
        <v>3</v>
      </c>
      <c r="E35" s="1159">
        <f t="shared" ca="1" si="14"/>
        <v>3</v>
      </c>
      <c r="F35" s="1159">
        <f t="shared" ca="1" si="14"/>
        <v>3</v>
      </c>
      <c r="G35" s="1159">
        <f t="shared" ca="1" si="14"/>
        <v>3</v>
      </c>
      <c r="H35" s="1159">
        <f t="shared" ca="1" si="14"/>
        <v>12</v>
      </c>
      <c r="I35" s="1159">
        <f t="shared" ca="1" si="14"/>
        <v>12</v>
      </c>
      <c r="J35" s="1159">
        <f t="shared" ca="1" si="14"/>
        <v>3</v>
      </c>
      <c r="K35" s="1159">
        <f t="shared" ca="1" si="14"/>
        <v>12</v>
      </c>
      <c r="L35" s="1159">
        <f t="shared" ca="1" si="14"/>
        <v>10</v>
      </c>
      <c r="M35" s="1159">
        <f t="shared" ca="1" si="14"/>
        <v>13</v>
      </c>
      <c r="N35" s="3563">
        <f t="shared" ca="1" si="14"/>
        <v>40</v>
      </c>
      <c r="O35" s="39" t="s">
        <v>1</v>
      </c>
      <c r="P35" s="780" t="s">
        <v>7</v>
      </c>
      <c r="Q35" s="830"/>
      <c r="R35" s="830"/>
      <c r="S35" s="830"/>
      <c r="T35" s="3838" t="s">
        <v>6168</v>
      </c>
      <c r="U35" s="830"/>
      <c r="V35" s="830"/>
      <c r="W35" s="830"/>
      <c r="X35" s="830"/>
      <c r="Y35" s="830"/>
      <c r="Z35" s="830"/>
      <c r="AA35" s="830"/>
      <c r="AB35" s="830"/>
      <c r="AC35" s="830"/>
      <c r="AD35" s="830"/>
      <c r="AE35" s="830"/>
      <c r="AF35" s="830"/>
      <c r="AG35" s="830"/>
      <c r="AH35" s="830"/>
      <c r="AI35" s="830"/>
      <c r="AJ35" s="830"/>
      <c r="AK35" s="830"/>
      <c r="AL35" s="830"/>
      <c r="AM35" s="830"/>
      <c r="AN35" s="3840" t="s">
        <v>6168</v>
      </c>
      <c r="AO35" s="893"/>
      <c r="AP35"/>
      <c r="AQ35" s="1355"/>
      <c r="AR35" s="1356"/>
      <c r="AS35" s="1356"/>
      <c r="AW35" s="1356"/>
      <c r="AX35" s="1358"/>
      <c r="AY35" s="715"/>
      <c r="AZ35" s="1297" t="s">
        <v>2575</v>
      </c>
      <c r="BA35" s="1299">
        <f t="shared" si="13"/>
        <v>7.4999999999999997E-3</v>
      </c>
      <c r="BB35" s="1300">
        <v>7.5</v>
      </c>
      <c r="BC35" s="715"/>
      <c r="BD35" s="870" t="str">
        <f t="shared" si="12"/>
        <v>►</v>
      </c>
      <c r="BE35" s="731"/>
      <c r="BF35" s="727"/>
      <c r="BG35" s="727"/>
      <c r="BH35" s="728"/>
      <c r="BI35" s="728"/>
      <c r="BJ35" s="717"/>
      <c r="BK35" s="1046"/>
      <c r="BL35" s="717"/>
      <c r="BM35" s="1384" t="s">
        <v>2358</v>
      </c>
      <c r="BN35" s="965"/>
      <c r="BO35" s="965"/>
      <c r="BP35" s="965"/>
      <c r="BQ35" s="965"/>
      <c r="BR35" s="965"/>
      <c r="BS35" s="1385"/>
      <c r="BU35" s="6">
        <v>1</v>
      </c>
    </row>
    <row r="36" spans="1:73" s="73" customFormat="1" ht="18.75" customHeight="1" thickBot="1">
      <c r="A36" s="3562" t="s">
        <v>1</v>
      </c>
      <c r="B36" s="780" t="s">
        <v>7</v>
      </c>
      <c r="C36" s="3577"/>
      <c r="D36" s="3845"/>
      <c r="E36" s="3845"/>
      <c r="F36" s="3845"/>
      <c r="G36" s="3845"/>
      <c r="H36" s="3845"/>
      <c r="I36" s="3845"/>
      <c r="J36" s="3845"/>
      <c r="K36" s="3845"/>
      <c r="L36" s="3845"/>
      <c r="M36" s="3845"/>
      <c r="N36" s="3845"/>
      <c r="O36" s="39" t="s">
        <v>1</v>
      </c>
      <c r="P36" s="780" t="s">
        <v>7</v>
      </c>
      <c r="Q36" s="3865" t="s">
        <v>108</v>
      </c>
      <c r="R36" s="830"/>
      <c r="S36" s="830"/>
      <c r="T36" s="3838"/>
      <c r="U36" s="830"/>
      <c r="V36" s="830"/>
      <c r="W36" s="830"/>
      <c r="X36" s="830"/>
      <c r="Y36" s="830"/>
      <c r="Z36" s="830"/>
      <c r="AA36" s="830"/>
      <c r="AB36" s="830"/>
      <c r="AC36" s="830"/>
      <c r="AD36" s="830"/>
      <c r="AE36" s="830"/>
      <c r="AF36" s="830"/>
      <c r="AG36" s="830"/>
      <c r="AH36" s="830"/>
      <c r="AI36" s="830"/>
      <c r="AJ36" s="830"/>
      <c r="AK36" s="830"/>
      <c r="AL36" s="830"/>
      <c r="AM36" s="830"/>
      <c r="AN36" s="830"/>
      <c r="AO36" s="893"/>
      <c r="AP36"/>
      <c r="AQ36" s="1355"/>
      <c r="AR36" s="1356"/>
      <c r="AS36" s="1356"/>
      <c r="AW36" s="1356"/>
      <c r="AX36" s="1358"/>
      <c r="AY36" s="715"/>
      <c r="AZ36" s="1297" t="s">
        <v>2576</v>
      </c>
      <c r="BA36" s="1292">
        <f t="shared" si="13"/>
        <v>1.4999999999999999E-2</v>
      </c>
      <c r="BB36" s="1293">
        <v>15</v>
      </c>
      <c r="BC36" s="715"/>
      <c r="BD36" s="870" t="str">
        <f t="shared" si="12"/>
        <v>►</v>
      </c>
      <c r="BE36" s="731"/>
      <c r="BF36" s="727"/>
      <c r="BG36" s="727"/>
      <c r="BH36" s="728"/>
      <c r="BI36" s="728"/>
      <c r="BJ36" s="717"/>
      <c r="BK36" s="1046"/>
      <c r="BL36" s="717"/>
      <c r="BM36" s="1386" t="s">
        <v>2359</v>
      </c>
      <c r="BN36" s="739"/>
      <c r="BO36" s="739"/>
      <c r="BP36" s="739"/>
      <c r="BQ36" s="739"/>
      <c r="BR36" s="739"/>
      <c r="BS36" s="1387"/>
      <c r="BU36" s="6">
        <v>1</v>
      </c>
    </row>
    <row r="37" spans="1:73" s="73" customFormat="1" ht="18.75" customHeight="1">
      <c r="A37" s="1557" t="s">
        <v>6135</v>
      </c>
      <c r="B37" s="3572" t="str">
        <f>IF(ISBLANK(P37),"►",P37)</f>
        <v>A</v>
      </c>
      <c r="C37" s="3855" t="s">
        <v>7</v>
      </c>
      <c r="D37" s="49" t="s">
        <v>6</v>
      </c>
      <c r="E37" s="4056" t="str">
        <f>E43</f>
        <v>Dessert assiette.C.Chiboust pamplemousse.Recette mère ►.M.Mille-feuille meringue et chiboust pamplemousse aux fraises des bois</v>
      </c>
      <c r="F37" s="4057">
        <f>F43</f>
        <v>18</v>
      </c>
      <c r="G37" s="4057" t="str">
        <f>G43</f>
        <v>assiettes</v>
      </c>
      <c r="H37" s="4058" t="s">
        <v>1</v>
      </c>
      <c r="I37" s="1118" t="s">
        <v>2500</v>
      </c>
      <c r="J37" s="4701" t="s">
        <v>2340</v>
      </c>
      <c r="K37" s="4701"/>
      <c r="L37" s="4802" t="s">
        <v>2338</v>
      </c>
      <c r="M37" s="4802"/>
      <c r="N37" s="4803"/>
      <c r="O37" s="39" t="s">
        <v>1</v>
      </c>
      <c r="P37" s="49" t="s">
        <v>6</v>
      </c>
      <c r="Q37" s="4056" t="str">
        <f>Q43</f>
        <v>Dessert assiette.C.Chiboust pamplemousse.Recette mère ►.M.Mille-feuille meringue et chiboust pamplemousse aux fraises des bois</v>
      </c>
      <c r="R37" s="4057">
        <f>R43</f>
        <v>18</v>
      </c>
      <c r="S37" s="4057" t="str">
        <f>S43</f>
        <v>assiettes</v>
      </c>
      <c r="T37" s="4058" t="s">
        <v>1</v>
      </c>
      <c r="U37" s="1118" t="s">
        <v>2500</v>
      </c>
      <c r="V37" s="4701" t="s">
        <v>2340</v>
      </c>
      <c r="W37" s="4701"/>
      <c r="X37" s="4802" t="s">
        <v>2338</v>
      </c>
      <c r="Y37" s="4802"/>
      <c r="Z37" s="4803"/>
      <c r="AA37" s="1079">
        <f>IFERROR(INDEX(BA13:BA82,MATCH(X37,AZ13:AZ82,0)) * W37 * IF(ISBLANK(T37), 1, T37), 0)</f>
        <v>0</v>
      </c>
      <c r="AB37" s="4872" t="str">
        <f>X37</f>
        <v>CHIBOUST PAMPLEMOUSSE</v>
      </c>
      <c r="AC37" s="4873"/>
      <c r="AD37" s="4873"/>
      <c r="AE37" s="4873"/>
      <c r="AF37" s="4873"/>
      <c r="AG37" s="4873"/>
      <c r="AH37" s="4873"/>
      <c r="AI37" s="4873"/>
      <c r="AJ37" s="4873"/>
      <c r="AK37" s="4873"/>
      <c r="AL37" s="4873"/>
      <c r="AM37" s="4873"/>
      <c r="AN37" s="4876">
        <f>IF(ISBLANK(AK19),AI19,AK19)</f>
        <v>1.1519999999999999</v>
      </c>
      <c r="AO37" s="4818">
        <f>AO6</f>
        <v>8</v>
      </c>
      <c r="AP37"/>
      <c r="AQ37" s="1355"/>
      <c r="AR37" s="1356"/>
      <c r="AS37" s="1356"/>
      <c r="AW37" s="1356"/>
      <c r="AX37" s="1358"/>
      <c r="AY37" s="1557" t="s">
        <v>6135</v>
      </c>
      <c r="AZ37" s="1295" t="s">
        <v>2577</v>
      </c>
      <c r="BA37" s="1292">
        <f t="shared" si="13"/>
        <v>0.03</v>
      </c>
      <c r="BB37" s="1293">
        <v>30</v>
      </c>
      <c r="BC37" s="1557" t="s">
        <v>6135</v>
      </c>
      <c r="BD37" s="870" t="str">
        <f t="shared" si="12"/>
        <v>A</v>
      </c>
      <c r="BE37" s="732"/>
      <c r="BF37" s="727"/>
      <c r="BG37" s="727"/>
      <c r="BH37" s="728"/>
      <c r="BI37" s="728"/>
      <c r="BJ37" s="717"/>
      <c r="BK37" s="1557" t="s">
        <v>6135</v>
      </c>
      <c r="BL37" s="717"/>
      <c r="BM37" s="4623" t="s">
        <v>2671</v>
      </c>
      <c r="BN37" s="4624"/>
      <c r="BO37" s="4624"/>
      <c r="BP37" s="4624"/>
      <c r="BQ37" s="4624"/>
      <c r="BR37" s="4624"/>
      <c r="BS37" s="4625"/>
      <c r="BT37" s="1557" t="s">
        <v>6135</v>
      </c>
      <c r="BU37" s="6">
        <v>1</v>
      </c>
    </row>
    <row r="38" spans="1:73" s="73" customFormat="1" ht="18.75" customHeight="1">
      <c r="A38" s="3562" t="s">
        <v>1</v>
      </c>
      <c r="B38" s="3573" t="str">
        <f>IF(ISBLANK(P38),"►",P38)</f>
        <v>A</v>
      </c>
      <c r="C38" s="3567"/>
      <c r="D38" s="24" t="s">
        <v>6</v>
      </c>
      <c r="E38" s="4059" t="str">
        <f>E43</f>
        <v>Dessert assiette.C.Chiboust pamplemousse.Recette mère ►.M.Mille-feuille meringue et chiboust pamplemousse aux fraises des bois</v>
      </c>
      <c r="F38" s="4060"/>
      <c r="G38" s="4060"/>
      <c r="H38" s="4061" t="s">
        <v>2620</v>
      </c>
      <c r="I38" s="1121" t="s">
        <v>2501</v>
      </c>
      <c r="J38" s="4702"/>
      <c r="K38" s="4702"/>
      <c r="L38" s="4804"/>
      <c r="M38" s="4804"/>
      <c r="N38" s="4805"/>
      <c r="O38" s="39" t="s">
        <v>1</v>
      </c>
      <c r="P38" s="24" t="s">
        <v>6</v>
      </c>
      <c r="Q38" s="4059" t="str">
        <f>Q43</f>
        <v>Dessert assiette.C.Chiboust pamplemousse.Recette mère ►.M.Mille-feuille meringue et chiboust pamplemousse aux fraises des bois</v>
      </c>
      <c r="R38" s="4060"/>
      <c r="S38" s="4060"/>
      <c r="T38" s="4061" t="s">
        <v>2620</v>
      </c>
      <c r="U38" s="1121" t="s">
        <v>2501</v>
      </c>
      <c r="V38" s="4702"/>
      <c r="W38" s="4702"/>
      <c r="X38" s="4804"/>
      <c r="Y38" s="4804"/>
      <c r="Z38" s="4805"/>
      <c r="AA38" s="1079">
        <f>IFERROR(INDEX(BA13:BA82,MATCH(X38,AZ13:AZ82,0)) * W38 * IF(ISBLANK(T38), 1, T38), 0)</f>
        <v>0</v>
      </c>
      <c r="AB38" s="4874"/>
      <c r="AC38" s="4875"/>
      <c r="AD38" s="4875"/>
      <c r="AE38" s="4875"/>
      <c r="AF38" s="4875"/>
      <c r="AG38" s="4875"/>
      <c r="AH38" s="4875"/>
      <c r="AI38" s="4875"/>
      <c r="AJ38" s="4875"/>
      <c r="AK38" s="4875"/>
      <c r="AL38" s="4875"/>
      <c r="AM38" s="4875"/>
      <c r="AN38" s="4877"/>
      <c r="AO38" s="4819"/>
      <c r="AP38"/>
      <c r="AQ38" s="1355"/>
      <c r="AR38" s="1356"/>
      <c r="AS38" s="1356"/>
      <c r="AT38" s="1356"/>
      <c r="AU38" s="1356"/>
      <c r="AV38" s="1356"/>
      <c r="AW38" s="1356"/>
      <c r="AX38" s="1358"/>
      <c r="AY38" s="715"/>
      <c r="AZ38" s="1295" t="s">
        <v>2578</v>
      </c>
      <c r="BA38" s="1292">
        <f t="shared" si="13"/>
        <v>0.04</v>
      </c>
      <c r="BB38" s="1293">
        <v>40</v>
      </c>
      <c r="BC38" s="715"/>
      <c r="BD38" s="870" t="str">
        <f t="shared" ref="BD38:BD69" si="15">IF(ISBLANK(P38),"►",P38)</f>
        <v>A</v>
      </c>
      <c r="BE38" s="732"/>
      <c r="BF38" s="727"/>
      <c r="BG38" s="727"/>
      <c r="BH38" s="728"/>
      <c r="BI38" s="728"/>
      <c r="BJ38" s="717"/>
      <c r="BK38" s="3570"/>
      <c r="BL38" s="717"/>
      <c r="BM38" s="4623"/>
      <c r="BN38" s="4624"/>
      <c r="BO38" s="4624"/>
      <c r="BP38" s="4624"/>
      <c r="BQ38" s="4624"/>
      <c r="BR38" s="4624"/>
      <c r="BS38" s="4625"/>
      <c r="BU38" s="6">
        <v>1</v>
      </c>
    </row>
    <row r="39" spans="1:73" s="73" customFormat="1" ht="18.75" customHeight="1">
      <c r="A39" s="3562" t="s">
        <v>1</v>
      </c>
      <c r="B39" s="3573" t="str">
        <f t="shared" ref="B39:B102" si="16">IF(ISBLANK(P39),"►",P39)</f>
        <v>A</v>
      </c>
      <c r="C39" s="3567"/>
      <c r="D39" s="24" t="s">
        <v>6</v>
      </c>
      <c r="E39" s="4062" t="str">
        <f>E43</f>
        <v>Dessert assiette.C.Chiboust pamplemousse.Recette mère ►.M.Mille-feuille meringue et chiboust pamplemousse aux fraises des bois</v>
      </c>
      <c r="F39" s="4063"/>
      <c r="G39" s="4064"/>
      <c r="H39" s="1123"/>
      <c r="I39" s="1124" t="s">
        <v>6458</v>
      </c>
      <c r="J39" s="4065"/>
      <c r="K39" s="1080" t="s">
        <v>121</v>
      </c>
      <c r="L39" s="4066" t="s">
        <v>2333</v>
      </c>
      <c r="M39" s="22"/>
      <c r="N39" s="4067"/>
      <c r="O39" s="39" t="s">
        <v>1</v>
      </c>
      <c r="P39" s="24" t="s">
        <v>6</v>
      </c>
      <c r="Q39" s="4062" t="str">
        <f>Q43</f>
        <v>Dessert assiette.C.Chiboust pamplemousse.Recette mère ►.M.Mille-feuille meringue et chiboust pamplemousse aux fraises des bois</v>
      </c>
      <c r="R39" s="4063"/>
      <c r="S39" s="4064"/>
      <c r="T39" s="1123"/>
      <c r="U39" s="1124" t="s">
        <v>6458</v>
      </c>
      <c r="V39" s="4065"/>
      <c r="W39" s="1080" t="s">
        <v>121</v>
      </c>
      <c r="X39" s="4066" t="s">
        <v>2333</v>
      </c>
      <c r="Y39" s="22"/>
      <c r="Z39" s="4067"/>
      <c r="AA39" s="1079">
        <f>IFERROR(INDEX(BA13:BA82,MATCH(X39,AZ13:AZ82,0)) * W39 * IF(ISBLANK(T39), 1, T39), 0)</f>
        <v>0</v>
      </c>
      <c r="AB39" s="834"/>
      <c r="AC39" s="834"/>
      <c r="AD39" s="834"/>
      <c r="AE39" s="834"/>
      <c r="AF39" s="834"/>
      <c r="AG39" s="834"/>
      <c r="AH39" s="834"/>
      <c r="AI39" s="835"/>
      <c r="AJ39" s="835"/>
      <c r="AK39" s="835"/>
      <c r="AL39" s="835"/>
      <c r="AM39" s="916" t="s">
        <v>224</v>
      </c>
      <c r="AN39" s="878">
        <f>IF(AA67=0,0,AN37/AA67)</f>
        <v>1.9999999999999996</v>
      </c>
      <c r="AO39" s="4819"/>
      <c r="AP39"/>
      <c r="AQ39" s="1355"/>
      <c r="AR39" s="1356"/>
      <c r="AS39" s="1356"/>
      <c r="AT39" s="1356"/>
      <c r="AU39" s="1356"/>
      <c r="AV39" s="1356"/>
      <c r="AW39" s="1356"/>
      <c r="AX39" s="1358"/>
      <c r="AY39" s="715"/>
      <c r="AZ39" s="1295" t="s">
        <v>2579</v>
      </c>
      <c r="BA39" s="1292">
        <f t="shared" si="13"/>
        <v>0.06</v>
      </c>
      <c r="BB39" s="1293">
        <v>60</v>
      </c>
      <c r="BC39" s="715"/>
      <c r="BD39" s="870" t="str">
        <f t="shared" si="15"/>
        <v>A</v>
      </c>
      <c r="BE39" s="732"/>
      <c r="BF39" s="727"/>
      <c r="BG39" s="727"/>
      <c r="BH39" s="728"/>
      <c r="BI39" s="728"/>
      <c r="BJ39" s="717"/>
      <c r="BK39" s="3570"/>
      <c r="BL39" s="717"/>
      <c r="BM39" s="4623"/>
      <c r="BN39" s="4624"/>
      <c r="BO39" s="4624"/>
      <c r="BP39" s="4624"/>
      <c r="BQ39" s="4624"/>
      <c r="BR39" s="4624"/>
      <c r="BS39" s="4625"/>
      <c r="BU39" s="6">
        <v>1</v>
      </c>
    </row>
    <row r="40" spans="1:73" s="73" customFormat="1" ht="18.75" customHeight="1">
      <c r="A40" s="3562" t="s">
        <v>1</v>
      </c>
      <c r="B40" s="3573" t="str">
        <f t="shared" si="16"/>
        <v>A</v>
      </c>
      <c r="C40" s="3567"/>
      <c r="D40" s="24" t="s">
        <v>6</v>
      </c>
      <c r="E40" s="4068" t="str">
        <f>E43</f>
        <v>Dessert assiette.C.Chiboust pamplemousse.Recette mère ►.M.Mille-feuille meringue et chiboust pamplemousse aux fraises des bois</v>
      </c>
      <c r="F40" s="4068"/>
      <c r="G40" s="4068"/>
      <c r="H40" s="46" t="s">
        <v>110</v>
      </c>
      <c r="I40" s="592"/>
      <c r="J40" s="592"/>
      <c r="K40" s="4069" t="s">
        <v>116</v>
      </c>
      <c r="L40" s="4808" t="str">
        <f>H43</f>
        <v>Dessert assiette.C.Chiboust pamplemousse.Recette mère ►.M.Mille-feuille meringue et chiboust pamplemousse aux fraises des bois</v>
      </c>
      <c r="M40" s="4808"/>
      <c r="N40" s="4809"/>
      <c r="O40" s="39" t="s">
        <v>1</v>
      </c>
      <c r="P40" s="24" t="s">
        <v>6</v>
      </c>
      <c r="Q40" s="4068" t="str">
        <f>Q43</f>
        <v>Dessert assiette.C.Chiboust pamplemousse.Recette mère ►.M.Mille-feuille meringue et chiboust pamplemousse aux fraises des bois</v>
      </c>
      <c r="R40" s="4068"/>
      <c r="S40" s="4068"/>
      <c r="T40" s="46" t="s">
        <v>110</v>
      </c>
      <c r="U40" s="592"/>
      <c r="V40" s="592"/>
      <c r="W40" s="4069" t="s">
        <v>116</v>
      </c>
      <c r="X40" s="4808" t="str">
        <f>T43</f>
        <v>Dessert assiette.C.Chiboust pamplemousse.Recette mère ►.M.Mille-feuille meringue et chiboust pamplemousse aux fraises des bois</v>
      </c>
      <c r="Y40" s="4808"/>
      <c r="Z40" s="4809"/>
      <c r="AA40" s="1079">
        <f>IFERROR(INDEX(BA13:BA82,MATCH(X40,AZ13:AZ82,0)) * W40 * IF(ISBLANK(T40), 1, T40), 0)</f>
        <v>0</v>
      </c>
      <c r="AB40" s="834"/>
      <c r="AC40" s="834"/>
      <c r="AD40" s="834"/>
      <c r="AE40" s="834"/>
      <c r="AF40" s="834"/>
      <c r="AG40" s="834"/>
      <c r="AH40" s="834"/>
      <c r="AI40" s="808" t="str">
        <f>IF(AK19&gt;0,"avec Poids modifié ❹","avec Poids prévu ③")</f>
        <v>avec Poids modifié ❹</v>
      </c>
      <c r="AJ40" s="808"/>
      <c r="AK40" s="808"/>
      <c r="AL40" s="807" t="s">
        <v>2406</v>
      </c>
      <c r="AM40" s="807"/>
      <c r="AN40" s="807"/>
      <c r="AO40" s="4819"/>
      <c r="AP40"/>
      <c r="AQ40" s="1355"/>
      <c r="AR40" s="1356"/>
      <c r="AS40" s="1356"/>
      <c r="AT40" s="1356"/>
      <c r="AU40" s="1356"/>
      <c r="AV40" s="1356"/>
      <c r="AW40" s="1356"/>
      <c r="AX40" s="1358"/>
      <c r="AY40" s="715"/>
      <c r="AZ40" s="1295" t="s">
        <v>2580</v>
      </c>
      <c r="BA40" s="1292">
        <f t="shared" si="13"/>
        <v>7.0000000000000007E-2</v>
      </c>
      <c r="BB40" s="1293">
        <v>70</v>
      </c>
      <c r="BC40" s="715"/>
      <c r="BD40" s="870" t="str">
        <f t="shared" si="15"/>
        <v>A</v>
      </c>
      <c r="BE40" s="732"/>
      <c r="BF40" s="727"/>
      <c r="BG40" s="727"/>
      <c r="BH40" s="728"/>
      <c r="BI40" s="728"/>
      <c r="BJ40" s="717"/>
      <c r="BK40" s="3570"/>
      <c r="BL40" s="717"/>
      <c r="BM40" s="4623" t="s">
        <v>2672</v>
      </c>
      <c r="BN40" s="4624"/>
      <c r="BO40" s="4624"/>
      <c r="BP40" s="4624"/>
      <c r="BQ40" s="4624"/>
      <c r="BR40" s="4624"/>
      <c r="BS40" s="4625"/>
      <c r="BU40" s="6">
        <v>1</v>
      </c>
    </row>
    <row r="41" spans="1:73" s="73" customFormat="1" ht="18.75" customHeight="1">
      <c r="A41" s="3562" t="s">
        <v>1</v>
      </c>
      <c r="B41" s="3573" t="str">
        <f t="shared" si="16"/>
        <v>A</v>
      </c>
      <c r="C41" s="3567"/>
      <c r="D41" s="24" t="s">
        <v>6</v>
      </c>
      <c r="E41" s="4068" t="str">
        <f>E43</f>
        <v>Dessert assiette.C.Chiboust pamplemousse.Recette mère ►.M.Mille-feuille meringue et chiboust pamplemousse aux fraises des bois</v>
      </c>
      <c r="F41" s="4068"/>
      <c r="G41" s="4068"/>
      <c r="H41" s="607">
        <v>18</v>
      </c>
      <c r="I41" s="47" t="s">
        <v>2339</v>
      </c>
      <c r="J41" s="46"/>
      <c r="K41" s="46"/>
      <c r="L41" s="4808"/>
      <c r="M41" s="4808"/>
      <c r="N41" s="4809"/>
      <c r="O41" s="39" t="s">
        <v>1</v>
      </c>
      <c r="P41" s="24" t="s">
        <v>6</v>
      </c>
      <c r="Q41" s="4068" t="str">
        <f>Q43</f>
        <v>Dessert assiette.C.Chiboust pamplemousse.Recette mère ►.M.Mille-feuille meringue et chiboust pamplemousse aux fraises des bois</v>
      </c>
      <c r="R41" s="4068"/>
      <c r="S41" s="4068"/>
      <c r="T41" s="607">
        <v>18</v>
      </c>
      <c r="U41" s="47" t="s">
        <v>2339</v>
      </c>
      <c r="V41" s="46"/>
      <c r="W41" s="46"/>
      <c r="X41" s="4808"/>
      <c r="Y41" s="4808"/>
      <c r="Z41" s="4809"/>
      <c r="AA41" s="1079">
        <f>IFERROR(INDEX(BA13:BA82,MATCH(X41,AZ13:AZ82,0)) * W41 * IF(ISBLANK(T41), 1, T41), 0)</f>
        <v>0</v>
      </c>
      <c r="AB41" s="836"/>
      <c r="AC41" s="837"/>
      <c r="AD41" s="837"/>
      <c r="AE41" s="837"/>
      <c r="AF41" s="837"/>
      <c r="AG41" s="837"/>
      <c r="AH41" s="837"/>
      <c r="AI41" s="4877">
        <f>AN37</f>
        <v>1.1519999999999999</v>
      </c>
      <c r="AJ41" s="4877"/>
      <c r="AK41" s="4877"/>
      <c r="AL41" s="4886">
        <f>AM10</f>
        <v>45</v>
      </c>
      <c r="AM41" s="4887" t="str">
        <f>AN10</f>
        <v>assiettes</v>
      </c>
      <c r="AN41" s="4887"/>
      <c r="AO41" s="4819"/>
      <c r="AP41"/>
      <c r="AQ41" s="1355"/>
      <c r="AR41" s="1356"/>
      <c r="AS41" s="1356"/>
      <c r="AT41" s="1356"/>
      <c r="AU41" s="1356"/>
      <c r="AV41" s="1356"/>
      <c r="AW41" s="1356"/>
      <c r="AX41" s="1358"/>
      <c r="AY41" s="715"/>
      <c r="AZ41" s="1295" t="s">
        <v>2581</v>
      </c>
      <c r="BA41" s="1292">
        <f t="shared" si="13"/>
        <v>0.09</v>
      </c>
      <c r="BB41" s="1293">
        <v>90</v>
      </c>
      <c r="BC41" s="715"/>
      <c r="BD41" s="870" t="str">
        <f t="shared" si="15"/>
        <v>A</v>
      </c>
      <c r="BE41" s="732"/>
      <c r="BF41" s="727"/>
      <c r="BG41" s="727"/>
      <c r="BH41" s="728"/>
      <c r="BI41" s="728"/>
      <c r="BJ41" s="717"/>
      <c r="BK41" s="3570"/>
      <c r="BL41" s="717"/>
      <c r="BM41" s="4623"/>
      <c r="BN41" s="4624"/>
      <c r="BO41" s="4624"/>
      <c r="BP41" s="4624"/>
      <c r="BQ41" s="4624"/>
      <c r="BR41" s="4624"/>
      <c r="BS41" s="4625"/>
      <c r="BU41" s="6">
        <v>1</v>
      </c>
    </row>
    <row r="42" spans="1:73" s="73" customFormat="1" ht="18.75" customHeight="1">
      <c r="A42" s="3562" t="s">
        <v>1</v>
      </c>
      <c r="B42" s="3573" t="str">
        <f t="shared" si="16"/>
        <v>►</v>
      </c>
      <c r="C42" s="3567"/>
      <c r="D42" s="24" t="s">
        <v>7</v>
      </c>
      <c r="E42" s="4068" t="str">
        <f>E43</f>
        <v>Dessert assiette.C.Chiboust pamplemousse.Recette mère ►.M.Mille-feuille meringue et chiboust pamplemousse aux fraises des bois</v>
      </c>
      <c r="F42" s="4068"/>
      <c r="G42" s="4068"/>
      <c r="H42" s="4071"/>
      <c r="I42" s="1129"/>
      <c r="J42" s="1129"/>
      <c r="K42" s="1129"/>
      <c r="L42" s="1129"/>
      <c r="M42" s="1129"/>
      <c r="N42" s="4094"/>
      <c r="O42" s="39" t="s">
        <v>1</v>
      </c>
      <c r="P42" s="24" t="s">
        <v>7</v>
      </c>
      <c r="Q42" s="4070" t="str">
        <f>Q43</f>
        <v>Dessert assiette.C.Chiboust pamplemousse.Recette mère ►.M.Mille-feuille meringue et chiboust pamplemousse aux fraises des bois</v>
      </c>
      <c r="R42" s="4070"/>
      <c r="S42" s="4070"/>
      <c r="T42" s="4071"/>
      <c r="U42" s="1129"/>
      <c r="V42" s="1129"/>
      <c r="W42" s="1129"/>
      <c r="X42" s="1129"/>
      <c r="Y42" s="1129"/>
      <c r="Z42" s="1130"/>
      <c r="AA42" s="1079">
        <f>IFERROR(INDEX(BA13:BA82,MATCH(X42,AZ13:AZ82,0)) * W42 * IF(ISBLANK(T42), 1, T42), 0)</f>
        <v>0</v>
      </c>
      <c r="AB42" s="838"/>
      <c r="AC42" s="838"/>
      <c r="AD42" s="838"/>
      <c r="AE42" s="838"/>
      <c r="AF42" s="838"/>
      <c r="AG42" s="838"/>
      <c r="AH42" s="838"/>
      <c r="AI42" s="4877"/>
      <c r="AJ42" s="4877"/>
      <c r="AK42" s="4877"/>
      <c r="AL42" s="4886"/>
      <c r="AM42" s="4887"/>
      <c r="AN42" s="4887"/>
      <c r="AO42" s="4819"/>
      <c r="AP42"/>
      <c r="AQ42" s="1355"/>
      <c r="AR42" s="1356"/>
      <c r="AS42" s="1356"/>
      <c r="AT42" s="1356"/>
      <c r="AU42" s="1356"/>
      <c r="AV42" s="1356"/>
      <c r="AW42" s="1356"/>
      <c r="AX42" s="1358"/>
      <c r="AY42" s="715"/>
      <c r="AZ42" s="1295" t="s">
        <v>2582</v>
      </c>
      <c r="BA42" s="1292">
        <f t="shared" si="13"/>
        <v>0.12</v>
      </c>
      <c r="BB42" s="1293">
        <v>120</v>
      </c>
      <c r="BC42" s="715"/>
      <c r="BD42" s="870" t="str">
        <f t="shared" si="15"/>
        <v>►</v>
      </c>
      <c r="BE42" s="731"/>
      <c r="BF42" s="727"/>
      <c r="BG42" s="727"/>
      <c r="BH42" s="728"/>
      <c r="BI42" s="728"/>
      <c r="BJ42" s="717"/>
      <c r="BK42" s="3570"/>
      <c r="BL42" s="717"/>
      <c r="BM42" s="4623"/>
      <c r="BN42" s="4624"/>
      <c r="BO42" s="4624"/>
      <c r="BP42" s="4624"/>
      <c r="BQ42" s="4624"/>
      <c r="BR42" s="4624"/>
      <c r="BS42" s="4625"/>
      <c r="BU42" s="6">
        <v>1</v>
      </c>
    </row>
    <row r="43" spans="1:73" s="73" customFormat="1" ht="18.75" customHeight="1">
      <c r="A43" s="3562" t="s">
        <v>1</v>
      </c>
      <c r="B43" s="3573" t="str">
        <f t="shared" si="16"/>
        <v>►</v>
      </c>
      <c r="C43" s="3567"/>
      <c r="D43" s="4072" t="s">
        <v>7</v>
      </c>
      <c r="E43" s="4073" t="str">
        <f>H43</f>
        <v>Dessert assiette.C.Chiboust pamplemousse.Recette mère ►.M.Mille-feuille meringue et chiboust pamplemousse aux fraises des bois</v>
      </c>
      <c r="F43" s="4073">
        <f>H41</f>
        <v>18</v>
      </c>
      <c r="G43" s="4073" t="str">
        <f>I41</f>
        <v>assiettes</v>
      </c>
      <c r="H43" s="4074" t="str">
        <f>UPPER(LEFT(J37,1))&amp;LOWER(MID(J37,2,999))&amp;"."&amp;UPPER(LEFT(L37,1))&amp;"."&amp;UPPER(LEFT(L37,1))&amp;LOWER(MID(L37,2,999))&amp;"."&amp;IF(ISTEXT(N43),M43&amp;"."&amp;UPPER(LEFT(N43,1))&amp;"."&amp;UPPER(LEFT(N43,1))&amp;LOWER(MID(N43,2,999)),I43)</f>
        <v>Dessert assiette.C.Chiboust pamplemousse.Recette mère ►.M.Mille-feuille meringue et chiboust pamplemousse aux fraises des bois</v>
      </c>
      <c r="I43" s="4075" t="s">
        <v>2384</v>
      </c>
      <c r="J43" s="4810" t="s">
        <v>104</v>
      </c>
      <c r="K43" s="4810"/>
      <c r="L43" s="4810"/>
      <c r="M43" s="4076" t="s">
        <v>2381</v>
      </c>
      <c r="N43" s="1135" t="s">
        <v>2332</v>
      </c>
      <c r="O43" s="39" t="s">
        <v>1</v>
      </c>
      <c r="P43" s="4072" t="s">
        <v>7</v>
      </c>
      <c r="Q43" s="4073" t="str">
        <f>T43</f>
        <v>Dessert assiette.C.Chiboust pamplemousse.Recette mère ►.M.Mille-feuille meringue et chiboust pamplemousse aux fraises des bois</v>
      </c>
      <c r="R43" s="4073">
        <f>T41</f>
        <v>18</v>
      </c>
      <c r="S43" s="4073" t="str">
        <f>U41</f>
        <v>assiettes</v>
      </c>
      <c r="T43" s="4074" t="str">
        <f>UPPER(LEFT(V37,1))&amp;LOWER(MID(V37,2,999))&amp;"."&amp;UPPER(LEFT(X37,1))&amp;"."&amp;UPPER(LEFT(X37,1))&amp;LOWER(MID(X37,2,999))&amp;"."&amp;IF(ISTEXT(Z43),Y43&amp;"."&amp;UPPER(LEFT(Z43,1))&amp;"."&amp;UPPER(LEFT(Z43,1))&amp;LOWER(MID(Z43,2,999)),U43)</f>
        <v>Dessert assiette.C.Chiboust pamplemousse.Recette mère ►.M.Mille-feuille meringue et chiboust pamplemousse aux fraises des bois</v>
      </c>
      <c r="U43" s="4075" t="s">
        <v>2384</v>
      </c>
      <c r="V43" s="4810" t="s">
        <v>104</v>
      </c>
      <c r="W43" s="4810"/>
      <c r="X43" s="4810"/>
      <c r="Y43" s="4076" t="s">
        <v>2381</v>
      </c>
      <c r="Z43" s="1135" t="s">
        <v>2332</v>
      </c>
      <c r="AA43" s="1079">
        <f>IFERROR(INDEX(BA13:BA82,MATCH(X43,AZ13:AZ82,0)) * W43 * IF(ISBLANK(T43), 1, T43), 0)</f>
        <v>0</v>
      </c>
      <c r="AB43" s="838"/>
      <c r="AC43" s="838"/>
      <c r="AD43" s="838"/>
      <c r="AE43" s="838"/>
      <c r="AF43" s="4883">
        <f>AI19</f>
        <v>1.44</v>
      </c>
      <c r="AG43" s="4883"/>
      <c r="AH43" s="838"/>
      <c r="AI43" s="838"/>
      <c r="AJ43" s="3551"/>
      <c r="AK43" s="3552" t="str">
        <f>IF(AF43&gt;0," avec Poids prévu ③ " &amp; AL41 &amp; " " &amp; AM41 &amp; " de","")</f>
        <v xml:space="preserve"> avec Poids prévu ③ 45 assiettes de</v>
      </c>
      <c r="AL43" s="3553">
        <f>AF43/AL41*1000</f>
        <v>32</v>
      </c>
      <c r="AM43" s="864"/>
      <c r="AN43" s="807"/>
      <c r="AO43" s="4819"/>
      <c r="AP43"/>
      <c r="AQ43" s="1355"/>
      <c r="AR43" s="1356"/>
      <c r="AS43" s="1356"/>
      <c r="AT43" s="1356"/>
      <c r="AU43" s="1356"/>
      <c r="AV43" s="1356"/>
      <c r="AW43" s="1356"/>
      <c r="AX43" s="1358"/>
      <c r="AY43" s="715"/>
      <c r="AZ43" s="1295" t="s">
        <v>2583</v>
      </c>
      <c r="BA43" s="1292">
        <f t="shared" si="13"/>
        <v>0.12</v>
      </c>
      <c r="BB43" s="1293">
        <v>120</v>
      </c>
      <c r="BC43" s="715"/>
      <c r="BD43" s="870" t="str">
        <f t="shared" si="15"/>
        <v>►</v>
      </c>
      <c r="BE43" s="731"/>
      <c r="BF43" s="727"/>
      <c r="BG43" s="727"/>
      <c r="BH43" s="728"/>
      <c r="BI43" s="728"/>
      <c r="BJ43" s="717"/>
      <c r="BK43" s="3570"/>
      <c r="BL43" s="717"/>
      <c r="BM43" s="1042"/>
      <c r="BN43" s="979"/>
      <c r="BO43" s="740" t="s">
        <v>2360</v>
      </c>
      <c r="BP43" s="979"/>
      <c r="BQ43" s="979"/>
      <c r="BR43" s="979"/>
      <c r="BS43" s="1372"/>
      <c r="BU43" s="6">
        <v>1</v>
      </c>
    </row>
    <row r="44" spans="1:73" s="73" customFormat="1" ht="18.75" customHeight="1">
      <c r="A44" s="3562" t="s">
        <v>1</v>
      </c>
      <c r="B44" s="3573" t="str">
        <f t="shared" si="16"/>
        <v>►</v>
      </c>
      <c r="C44" s="4882" t="s">
        <v>2475</v>
      </c>
      <c r="D44" s="1143" t="s">
        <v>6</v>
      </c>
      <c r="E44" s="4096" t="str">
        <f>E43</f>
        <v>Dessert assiette.C.Chiboust pamplemousse.Recette mère ►.M.Mille-feuille meringue et chiboust pamplemousse aux fraises des bois</v>
      </c>
      <c r="F44" s="4096">
        <f>F43</f>
        <v>18</v>
      </c>
      <c r="G44" s="4096" t="str">
        <f>G43</f>
        <v>assiettes</v>
      </c>
      <c r="H44" s="4097" t="s">
        <v>19</v>
      </c>
      <c r="I44" s="4098">
        <v>13</v>
      </c>
      <c r="J44" s="4099" t="s">
        <v>6462</v>
      </c>
      <c r="K44" s="4100"/>
      <c r="L44" s="4100"/>
      <c r="M44" s="4100"/>
      <c r="N44" s="4101"/>
      <c r="O44" s="39" t="s">
        <v>1</v>
      </c>
      <c r="P44" s="24" t="s">
        <v>7</v>
      </c>
      <c r="Q44" s="554" t="str">
        <f>Q43</f>
        <v>Dessert assiette.C.Chiboust pamplemousse.Recette mère ►.M.Mille-feuille meringue et chiboust pamplemousse aux fraises des bois</v>
      </c>
      <c r="R44" s="554"/>
      <c r="S44" s="554"/>
      <c r="T44" s="1136" t="s">
        <v>19</v>
      </c>
      <c r="U44" s="1137" t="s">
        <v>18</v>
      </c>
      <c r="V44" s="1137" t="s">
        <v>17</v>
      </c>
      <c r="W44" s="1137" t="s">
        <v>16</v>
      </c>
      <c r="X44" s="1137" t="s">
        <v>15</v>
      </c>
      <c r="Y44" s="1138" t="s">
        <v>14</v>
      </c>
      <c r="Z44" s="1139" t="s">
        <v>13</v>
      </c>
      <c r="AA44" s="1079">
        <f>IFERROR(INDEX(BA13:BA82,MATCH(X44,AZ13:AZ82,0)) * W44 * IF(ISBLANK(T44), 1, T44), 0)</f>
        <v>0</v>
      </c>
      <c r="AB44" s="838"/>
      <c r="AC44" s="838"/>
      <c r="AD44" s="838"/>
      <c r="AE44" s="838"/>
      <c r="AF44" s="4883">
        <f>AK19</f>
        <v>1.1519999999999999</v>
      </c>
      <c r="AG44" s="4883"/>
      <c r="AH44" s="3554"/>
      <c r="AI44" s="3555"/>
      <c r="AJ44" s="3554"/>
      <c r="AK44" s="3552" t="str">
        <f>IF(AF44&gt;0," avec poids modifié ❹ " &amp; AL41 &amp; " " &amp; AM41 &amp; " de","")</f>
        <v xml:space="preserve"> avec poids modifié ❹ 45 assiettes de</v>
      </c>
      <c r="AL44" s="3553">
        <f>AF44/AL41*1000</f>
        <v>25.599999999999998</v>
      </c>
      <c r="AM44" s="864"/>
      <c r="AN44" s="865"/>
      <c r="AO44" s="4820"/>
      <c r="AP44"/>
      <c r="AQ44" s="1355"/>
      <c r="AR44" s="1356"/>
      <c r="AS44" s="1356"/>
      <c r="AT44" s="1356"/>
      <c r="AU44" s="1356"/>
      <c r="AV44" s="1356"/>
      <c r="AW44" s="1356"/>
      <c r="AX44" s="1358"/>
      <c r="AY44" s="715"/>
      <c r="AZ44" s="1295" t="s">
        <v>183</v>
      </c>
      <c r="BA44" s="1292">
        <f t="shared" si="13"/>
        <v>0.22500000000000001</v>
      </c>
      <c r="BB44" s="1293">
        <v>225</v>
      </c>
      <c r="BC44" s="715"/>
      <c r="BD44" s="870" t="str">
        <f t="shared" si="15"/>
        <v>►</v>
      </c>
      <c r="BE44" s="755"/>
      <c r="BF44" s="727"/>
      <c r="BG44" s="727"/>
      <c r="BH44" s="728"/>
      <c r="BI44" s="728"/>
      <c r="BJ44" s="717"/>
      <c r="BK44" s="3570"/>
      <c r="BL44" s="717"/>
      <c r="BM44" s="1042"/>
      <c r="BN44" s="979"/>
      <c r="BO44" s="986">
        <v>1.5</v>
      </c>
      <c r="BP44" s="979"/>
      <c r="BQ44" s="979"/>
      <c r="BR44" s="979"/>
      <c r="BS44" s="1372"/>
      <c r="BU44" s="6">
        <v>1</v>
      </c>
    </row>
    <row r="45" spans="1:73" s="73" customFormat="1" ht="18.75" customHeight="1">
      <c r="A45" s="3562" t="s">
        <v>1</v>
      </c>
      <c r="B45" s="3573" t="str">
        <f t="shared" si="16"/>
        <v>A</v>
      </c>
      <c r="C45" s="4882"/>
      <c r="D45" s="1143" t="s">
        <v>6</v>
      </c>
      <c r="E45" s="1314" t="str">
        <f>E43</f>
        <v>Dessert assiette.C.Chiboust pamplemousse.Recette mère ►.M.Mille-feuille meringue et chiboust pamplemousse aux fraises des bois</v>
      </c>
      <c r="F45" s="1314"/>
      <c r="G45" s="1314"/>
      <c r="H45" s="1320" t="s">
        <v>2627</v>
      </c>
      <c r="I45" s="11"/>
      <c r="J45" s="11"/>
      <c r="K45" s="11"/>
      <c r="L45" s="11"/>
      <c r="M45" s="11"/>
      <c r="N45" s="1094"/>
      <c r="O45" s="39" t="s">
        <v>1</v>
      </c>
      <c r="P45" s="24" t="s">
        <v>6</v>
      </c>
      <c r="Q45" s="554" t="str">
        <f>Q43</f>
        <v>Dessert assiette.C.Chiboust pamplemousse.Recette mère ►.M.Mille-feuille meringue et chiboust pamplemousse aux fraises des bois</v>
      </c>
      <c r="R45" s="554"/>
      <c r="S45" s="554"/>
      <c r="T45" s="1140" t="s">
        <v>217</v>
      </c>
      <c r="U45" s="760" t="s">
        <v>216</v>
      </c>
      <c r="V45" s="1081"/>
      <c r="W45" s="4587" t="s">
        <v>215</v>
      </c>
      <c r="X45" s="4811" t="s">
        <v>194</v>
      </c>
      <c r="Y45" s="4816" t="s">
        <v>158</v>
      </c>
      <c r="Z45" s="1082" t="s">
        <v>214</v>
      </c>
      <c r="AA45" s="4884" t="s">
        <v>213</v>
      </c>
      <c r="AB45" s="867"/>
      <c r="AC45" s="839" t="s">
        <v>2363</v>
      </c>
      <c r="AD45" s="840"/>
      <c r="AE45" s="877"/>
      <c r="AF45" s="877"/>
      <c r="AG45" s="877"/>
      <c r="AH45" s="841"/>
      <c r="AI45" s="841"/>
      <c r="AJ45" s="841"/>
      <c r="AK45" s="841"/>
      <c r="AL45" s="841"/>
      <c r="AM45" s="841"/>
      <c r="AN45" s="877"/>
      <c r="AO45" s="4881" t="str">
        <f>AO16</f>
        <v>recette Béghin Say de Jean-Jacques Borne MOF 1994</v>
      </c>
      <c r="AP45"/>
      <c r="AQ45" s="1355"/>
      <c r="AR45" s="1356"/>
      <c r="AS45" s="1356"/>
      <c r="AT45" s="1356"/>
      <c r="AU45" s="1356"/>
      <c r="AV45" s="1356"/>
      <c r="AW45" s="1356"/>
      <c r="AX45" s="1358"/>
      <c r="AY45" s="715"/>
      <c r="AZ45" s="1295" t="s">
        <v>2584</v>
      </c>
      <c r="BA45" s="1292">
        <f t="shared" si="13"/>
        <v>0.11799999999999999</v>
      </c>
      <c r="BB45" s="1293">
        <v>118</v>
      </c>
      <c r="BC45" s="715"/>
      <c r="BD45" s="870" t="str">
        <f t="shared" si="15"/>
        <v>A</v>
      </c>
      <c r="BE45" s="731" t="s">
        <v>540</v>
      </c>
      <c r="BF45" s="727"/>
      <c r="BG45" s="727"/>
      <c r="BH45" s="728"/>
      <c r="BI45" s="728"/>
      <c r="BJ45" s="717"/>
      <c r="BK45" s="3570"/>
      <c r="BL45" s="717"/>
      <c r="BM45" s="1042"/>
      <c r="BN45" s="979"/>
      <c r="BO45" s="986"/>
      <c r="BP45" s="979"/>
      <c r="BQ45" s="979"/>
      <c r="BR45" s="979"/>
      <c r="BS45" s="1372"/>
      <c r="BU45" s="6">
        <v>1</v>
      </c>
    </row>
    <row r="46" spans="1:73" s="73" customFormat="1" ht="18.75" customHeight="1">
      <c r="A46" s="3562" t="s">
        <v>1</v>
      </c>
      <c r="B46" s="3573" t="str">
        <f t="shared" si="16"/>
        <v>A</v>
      </c>
      <c r="D46" s="1145" t="s">
        <v>6</v>
      </c>
      <c r="E46" s="1314" t="str">
        <f>E43</f>
        <v>Dessert assiette.C.Chiboust pamplemousse.Recette mère ►.M.Mille-feuille meringue et chiboust pamplemousse aux fraises des bois</v>
      </c>
      <c r="F46" s="1314"/>
      <c r="G46" s="1314"/>
      <c r="H46" s="1092"/>
      <c r="I46" s="1092" t="s">
        <v>2396</v>
      </c>
      <c r="J46" s="20"/>
      <c r="K46" s="20"/>
      <c r="L46" s="20"/>
      <c r="M46" s="20"/>
      <c r="N46" s="1094"/>
      <c r="O46" s="39" t="s">
        <v>1</v>
      </c>
      <c r="P46" s="24" t="s">
        <v>6</v>
      </c>
      <c r="Q46" s="554" t="str">
        <f>Q43</f>
        <v>Dessert assiette.C.Chiboust pamplemousse.Recette mère ►.M.Mille-feuille meringue et chiboust pamplemousse aux fraises des bois</v>
      </c>
      <c r="R46" s="554"/>
      <c r="S46" s="554"/>
      <c r="T46" s="3866" t="s">
        <v>208</v>
      </c>
      <c r="U46" s="80" t="s">
        <v>207</v>
      </c>
      <c r="V46" s="41" t="s">
        <v>206</v>
      </c>
      <c r="W46" s="4591"/>
      <c r="X46" s="4593"/>
      <c r="Y46" s="4817"/>
      <c r="Z46" s="1083" t="s">
        <v>205</v>
      </c>
      <c r="AA46" s="4885"/>
      <c r="AB46" s="868">
        <v>1</v>
      </c>
      <c r="AC46" s="873" t="s">
        <v>84</v>
      </c>
      <c r="AD46" s="842"/>
      <c r="AE46" s="843"/>
      <c r="AF46" s="843"/>
      <c r="AG46" s="843"/>
      <c r="AH46" s="843"/>
      <c r="AI46" s="844" t="s">
        <v>84</v>
      </c>
      <c r="AJ46" s="843"/>
      <c r="AK46" s="845" t="s">
        <v>2408</v>
      </c>
      <c r="AL46" s="843"/>
      <c r="AM46" s="843" t="s">
        <v>2409</v>
      </c>
      <c r="AN46" s="876" t="s">
        <v>2407</v>
      </c>
      <c r="AO46" s="4879"/>
      <c r="AP46"/>
      <c r="AQ46" s="1355"/>
      <c r="AR46" s="1356"/>
      <c r="AS46" s="1356"/>
      <c r="AT46" s="1356"/>
      <c r="AU46" s="1356"/>
      <c r="AV46" s="1356"/>
      <c r="AW46" s="1356"/>
      <c r="AX46" s="1358"/>
      <c r="AY46" s="715"/>
      <c r="AZ46" s="1295" t="s">
        <v>2585</v>
      </c>
      <c r="BA46" s="1292">
        <f t="shared" si="13"/>
        <v>0.15</v>
      </c>
      <c r="BB46" s="1293">
        <v>150</v>
      </c>
      <c r="BC46" s="715"/>
      <c r="BD46" s="870" t="str">
        <f t="shared" si="15"/>
        <v>A</v>
      </c>
      <c r="BE46" s="731" t="s">
        <v>547</v>
      </c>
      <c r="BF46" s="727"/>
      <c r="BG46" s="727"/>
      <c r="BH46" s="728"/>
      <c r="BI46" s="728"/>
      <c r="BJ46" s="717"/>
      <c r="BK46" s="3570"/>
      <c r="BL46" s="717"/>
      <c r="BM46" s="1042"/>
      <c r="BN46" s="989"/>
      <c r="BO46" s="986"/>
      <c r="BP46" s="979"/>
      <c r="BQ46" s="979"/>
      <c r="BR46" s="979"/>
      <c r="BS46" s="1372"/>
      <c r="BU46" s="6">
        <v>1</v>
      </c>
    </row>
    <row r="47" spans="1:73" s="73" customFormat="1" ht="18.75" customHeight="1">
      <c r="A47" s="3562" t="s">
        <v>1</v>
      </c>
      <c r="B47" s="3573" t="str">
        <f t="shared" si="16"/>
        <v>A</v>
      </c>
      <c r="C47" s="3571">
        <f>IF(H47=C37,1,LEN(H47))</f>
        <v>51</v>
      </c>
      <c r="D47" s="25" t="str">
        <f t="shared" ref="D47:D58" si="17">IF(OR(K47&lt;&gt;"",L47&lt;&gt; "",M47&lt;&gt;"",N47&lt;&gt;""),"A", "►")</f>
        <v>►</v>
      </c>
      <c r="E47" s="1314" t="str">
        <f>E43</f>
        <v>Dessert assiette.C.Chiboust pamplemousse.Recette mère ►.M.Mille-feuille meringue et chiboust pamplemousse aux fraises des bois</v>
      </c>
      <c r="F47" s="1314">
        <f>F43</f>
        <v>18</v>
      </c>
      <c r="G47" s="1314" t="str">
        <f>G43</f>
        <v>assiettes</v>
      </c>
      <c r="H47" s="3869" t="s">
        <v>2385</v>
      </c>
      <c r="I47" s="930"/>
      <c r="J47" s="1322"/>
      <c r="K47" s="1322"/>
      <c r="L47" s="1322"/>
      <c r="M47" s="1323"/>
      <c r="N47" s="1324"/>
      <c r="O47" s="39" t="s">
        <v>1</v>
      </c>
      <c r="P47" s="24" t="s">
        <v>6</v>
      </c>
      <c r="Q47" s="554" t="str">
        <f>Q43</f>
        <v>Dessert assiette.C.Chiboust pamplemousse.Recette mère ►.M.Mille-feuille meringue et chiboust pamplemousse aux fraises des bois</v>
      </c>
      <c r="R47" s="554">
        <f>R43</f>
        <v>18</v>
      </c>
      <c r="S47" s="554" t="str">
        <f>S43</f>
        <v>assiettes</v>
      </c>
      <c r="T47" s="69"/>
      <c r="U47" s="66"/>
      <c r="V47" s="75" t="str">
        <f t="shared" ref="V47:V58" si="18">IF(AND(T47&gt;0,W47&gt;0),"de","")</f>
        <v/>
      </c>
      <c r="W47" s="64">
        <v>150</v>
      </c>
      <c r="X47" s="3867" t="s">
        <v>134</v>
      </c>
      <c r="Y47" s="68">
        <v>1</v>
      </c>
      <c r="Z47" s="1084" t="s">
        <v>2342</v>
      </c>
      <c r="AA47" s="1307">
        <f>IFERROR(INDEX(BA13:BA82,MATCH(X47,AZ13:AZ82,0)) * W47 * IF(ISBLANK(T47), 1, T47), 0)</f>
        <v>0.15</v>
      </c>
      <c r="AB47" s="875">
        <f>IF(AA67=0,0,AA47*AB46*1000/AA67)</f>
        <v>260.41666666666663</v>
      </c>
      <c r="AC47" s="872">
        <f>IF(ISNUMBER(T47),T47*AB46/AA67,0)</f>
        <v>0</v>
      </c>
      <c r="AD47" s="3893"/>
      <c r="AE47" s="3894"/>
      <c r="AF47" s="3894"/>
      <c r="AG47" s="3894"/>
      <c r="AH47" s="3894"/>
      <c r="AI47" s="3895">
        <f>IF(OR(ISTEXT(T47),AA67=0),0,T47*AN39)</f>
        <v>0</v>
      </c>
      <c r="AJ47" s="3894"/>
      <c r="AK47" s="3896">
        <f t="shared" ref="AK47:AK66" si="19">U47</f>
        <v>0</v>
      </c>
      <c r="AL47" s="3894"/>
      <c r="AM47" s="3897">
        <f>IF(AA47=0,0,AA47*AN39)</f>
        <v>0.29999999999999993</v>
      </c>
      <c r="AN47" s="3898" t="str">
        <f t="shared" ref="AN47:AN66" si="20">Z47</f>
        <v>crème</v>
      </c>
      <c r="AO47" s="4879"/>
      <c r="AP47"/>
      <c r="AQ47" s="1355"/>
      <c r="AR47" s="1356"/>
      <c r="AS47" s="1356"/>
      <c r="AT47" s="1356"/>
      <c r="AU47" s="1356"/>
      <c r="AV47" s="1356"/>
      <c r="AW47" s="1356"/>
      <c r="AX47" s="1358"/>
      <c r="AY47" s="715"/>
      <c r="AZ47" s="1295" t="s">
        <v>2586</v>
      </c>
      <c r="BA47" s="1292">
        <f t="shared" si="13"/>
        <v>0.25</v>
      </c>
      <c r="BB47" s="1293">
        <v>250</v>
      </c>
      <c r="BC47" s="715"/>
      <c r="BD47" s="870" t="str">
        <f t="shared" si="15"/>
        <v>A</v>
      </c>
      <c r="BE47" s="732"/>
      <c r="BF47" s="727"/>
      <c r="BG47" s="727"/>
      <c r="BH47" s="728"/>
      <c r="BI47" s="728"/>
      <c r="BJ47" s="717"/>
      <c r="BK47" s="3570"/>
      <c r="BL47" s="717"/>
      <c r="BM47" s="1042"/>
      <c r="BN47" s="988" t="s">
        <v>2673</v>
      </c>
      <c r="BO47" s="966"/>
      <c r="BP47" s="966"/>
      <c r="BQ47" s="966"/>
      <c r="BR47" s="975"/>
      <c r="BS47" s="1388"/>
      <c r="BU47" s="6">
        <v>1</v>
      </c>
    </row>
    <row r="48" spans="1:73" s="73" customFormat="1" ht="18.75" customHeight="1">
      <c r="A48" s="3562" t="s">
        <v>1</v>
      </c>
      <c r="B48" s="3573" t="str">
        <f t="shared" si="16"/>
        <v>A</v>
      </c>
      <c r="C48" s="3571">
        <f>IF(H48=C37,1,LEN(H48))</f>
        <v>33</v>
      </c>
      <c r="D48" s="25" t="str">
        <f t="shared" si="17"/>
        <v>►</v>
      </c>
      <c r="E48" s="1314" t="str">
        <f>E43</f>
        <v>Dessert assiette.C.Chiboust pamplemousse.Recette mère ►.M.Mille-feuille meringue et chiboust pamplemousse aux fraises des bois</v>
      </c>
      <c r="F48" s="1314">
        <f>F43</f>
        <v>18</v>
      </c>
      <c r="G48" s="1314" t="str">
        <f>G43</f>
        <v>assiettes</v>
      </c>
      <c r="H48" s="3869" t="s">
        <v>2386</v>
      </c>
      <c r="I48" s="930"/>
      <c r="J48" s="1323"/>
      <c r="K48" s="1323"/>
      <c r="L48" s="1323"/>
      <c r="M48" s="1323"/>
      <c r="N48" s="1324"/>
      <c r="O48" s="39" t="s">
        <v>1</v>
      </c>
      <c r="P48" s="25" t="str">
        <f t="shared" ref="P48:P58" si="21">IF(Z48&lt;&gt;"","A","►")</f>
        <v>A</v>
      </c>
      <c r="Q48" s="765" t="str">
        <f>Q43</f>
        <v>Dessert assiette.C.Chiboust pamplemousse.Recette mère ►.M.Mille-feuille meringue et chiboust pamplemousse aux fraises des bois</v>
      </c>
      <c r="R48" s="554">
        <f>R43</f>
        <v>18</v>
      </c>
      <c r="S48" s="554" t="str">
        <f>S43</f>
        <v>assiettes</v>
      </c>
      <c r="T48" s="69"/>
      <c r="U48" s="66"/>
      <c r="V48" s="65" t="str">
        <f t="shared" si="18"/>
        <v/>
      </c>
      <c r="W48" s="64">
        <v>8</v>
      </c>
      <c r="X48" s="3867" t="s">
        <v>134</v>
      </c>
      <c r="Y48" s="68">
        <v>1</v>
      </c>
      <c r="Z48" s="1084" t="s">
        <v>2343</v>
      </c>
      <c r="AA48" s="1307">
        <f>IFERROR(INDEX(BA13:BA82,MATCH(X48,AZ13:AZ82,0)) * W48 * IF(ISBLANK(T48), 1, T48), 0)</f>
        <v>8.0000000000000002E-3</v>
      </c>
      <c r="AB48" s="875">
        <f>IF(AA67=0,0,AA48*AB46*1000/AA67)</f>
        <v>13.888888888888888</v>
      </c>
      <c r="AC48" s="872">
        <f>IF(ISNUMBER(T48),T48*AB46/AA67,0)</f>
        <v>0</v>
      </c>
      <c r="AD48" s="846"/>
      <c r="AE48" s="833"/>
      <c r="AF48" s="833"/>
      <c r="AG48" s="833"/>
      <c r="AH48" s="833"/>
      <c r="AI48" s="874">
        <f>IF(OR(ISTEXT(T48),AA67=0),0,T48*AN39)</f>
        <v>0</v>
      </c>
      <c r="AJ48" s="833"/>
      <c r="AK48" s="742">
        <f t="shared" si="19"/>
        <v>0</v>
      </c>
      <c r="AL48" s="833"/>
      <c r="AM48" s="826">
        <f>IF(AA48=0,0,AA48*AN39)</f>
        <v>1.5999999999999997E-2</v>
      </c>
      <c r="AN48" s="856" t="str">
        <f t="shared" si="20"/>
        <v>zestes de pamplemousse</v>
      </c>
      <c r="AO48" s="4879"/>
      <c r="AP48"/>
      <c r="AQ48" s="1355"/>
      <c r="AR48" s="1356"/>
      <c r="AS48" s="1356"/>
      <c r="AT48" s="1356"/>
      <c r="AU48" s="1356"/>
      <c r="AV48" s="1356"/>
      <c r="AW48" s="1356"/>
      <c r="AX48" s="1358"/>
      <c r="AY48" s="715"/>
      <c r="AZ48" s="1295" t="s">
        <v>2587</v>
      </c>
      <c r="BA48" s="1292">
        <f t="shared" si="13"/>
        <v>0.35</v>
      </c>
      <c r="BB48" s="1293">
        <v>350</v>
      </c>
      <c r="BC48" s="715"/>
      <c r="BD48" s="870" t="str">
        <f t="shared" si="15"/>
        <v>A</v>
      </c>
      <c r="BE48" s="732"/>
      <c r="BF48" s="727"/>
      <c r="BG48" s="727"/>
      <c r="BH48" s="728"/>
      <c r="BI48" s="728"/>
      <c r="BJ48" s="717"/>
      <c r="BK48" s="3570"/>
      <c r="BL48" s="717"/>
      <c r="BM48" s="1042"/>
      <c r="BN48" s="4626" t="s">
        <v>2674</v>
      </c>
      <c r="BO48" s="4626"/>
      <c r="BP48" s="4626"/>
      <c r="BQ48" s="4626"/>
      <c r="BR48" s="979"/>
      <c r="BS48" s="1372"/>
      <c r="BU48" s="6">
        <v>1</v>
      </c>
    </row>
    <row r="49" spans="1:73" s="73" customFormat="1" ht="18.75" customHeight="1">
      <c r="A49" s="3562" t="s">
        <v>1</v>
      </c>
      <c r="B49" s="3573" t="str">
        <f t="shared" si="16"/>
        <v>A</v>
      </c>
      <c r="C49" s="3571">
        <f>IF(H49=C37,1,LEN(H49))</f>
        <v>44</v>
      </c>
      <c r="D49" s="25" t="str">
        <f t="shared" si="17"/>
        <v>►</v>
      </c>
      <c r="E49" s="1314" t="str">
        <f>E43</f>
        <v>Dessert assiette.C.Chiboust pamplemousse.Recette mère ►.M.Mille-feuille meringue et chiboust pamplemousse aux fraises des bois</v>
      </c>
      <c r="F49" s="1314">
        <f>F43</f>
        <v>18</v>
      </c>
      <c r="G49" s="1314" t="str">
        <f>G43</f>
        <v>assiettes</v>
      </c>
      <c r="H49" s="3869" t="s">
        <v>2387</v>
      </c>
      <c r="I49" s="930"/>
      <c r="J49" s="1323"/>
      <c r="K49" s="1323"/>
      <c r="L49" s="1323"/>
      <c r="M49" s="1323"/>
      <c r="N49" s="1324"/>
      <c r="O49" s="39" t="s">
        <v>1</v>
      </c>
      <c r="P49" s="25" t="str">
        <f t="shared" si="21"/>
        <v>A</v>
      </c>
      <c r="Q49" s="765" t="str">
        <f>Q43</f>
        <v>Dessert assiette.C.Chiboust pamplemousse.Recette mère ►.M.Mille-feuille meringue et chiboust pamplemousse aux fraises des bois</v>
      </c>
      <c r="R49" s="554">
        <f>R43</f>
        <v>18</v>
      </c>
      <c r="S49" s="554" t="str">
        <f>S43</f>
        <v>assiettes</v>
      </c>
      <c r="T49" s="69"/>
      <c r="U49" s="74"/>
      <c r="V49" s="75" t="str">
        <f t="shared" si="18"/>
        <v/>
      </c>
      <c r="W49" s="64">
        <v>105</v>
      </c>
      <c r="X49" s="3867" t="s">
        <v>134</v>
      </c>
      <c r="Y49" s="68">
        <v>1</v>
      </c>
      <c r="Z49" s="1084" t="s">
        <v>195</v>
      </c>
      <c r="AA49" s="1307">
        <f>IFERROR(INDEX(BA13:BA82,MATCH(X49,AZ13:AZ82,0)) * W49 * IF(ISBLANK(T49), 1, T49), 0)</f>
        <v>0.105</v>
      </c>
      <c r="AB49" s="875">
        <f>IF(AA67=0,0,AA49*AB46*1000/AA67)</f>
        <v>182.29166666666666</v>
      </c>
      <c r="AC49" s="872">
        <f>IF(ISNUMBER(T49),T49*AB46/AA67,0)</f>
        <v>0</v>
      </c>
      <c r="AD49" s="3893"/>
      <c r="AE49" s="3894"/>
      <c r="AF49" s="3894"/>
      <c r="AG49" s="3894"/>
      <c r="AH49" s="3894"/>
      <c r="AI49" s="3895">
        <f>IF(OR(ISTEXT(T49),AA67=0),0,T49*AN39)</f>
        <v>0</v>
      </c>
      <c r="AJ49" s="3894"/>
      <c r="AK49" s="3896">
        <f t="shared" si="19"/>
        <v>0</v>
      </c>
      <c r="AL49" s="3894"/>
      <c r="AM49" s="3897">
        <f>IF(AA49=0,0,AA49*AN39)</f>
        <v>0.20999999999999994</v>
      </c>
      <c r="AN49" s="3898" t="str">
        <f t="shared" si="20"/>
        <v>jaunes d'œufs</v>
      </c>
      <c r="AO49" s="4879"/>
      <c r="AP49"/>
      <c r="AQ49" s="1355"/>
      <c r="AR49" s="1356"/>
      <c r="AS49" s="1356"/>
      <c r="AT49" s="1356"/>
      <c r="AU49" s="1356"/>
      <c r="AV49" s="1356"/>
      <c r="AW49" s="1356"/>
      <c r="AX49" s="1358"/>
      <c r="AY49" s="3892"/>
      <c r="AZ49" s="1301" t="s">
        <v>2588</v>
      </c>
      <c r="BA49" s="1299">
        <f t="shared" si="13"/>
        <v>1.4E-2</v>
      </c>
      <c r="BB49" s="1293">
        <v>14</v>
      </c>
      <c r="BC49" s="715"/>
      <c r="BD49" s="870" t="str">
        <f t="shared" si="15"/>
        <v>A</v>
      </c>
      <c r="BE49" s="278" t="s">
        <v>618</v>
      </c>
      <c r="BF49" s="727"/>
      <c r="BG49" s="727"/>
      <c r="BH49" s="728"/>
      <c r="BI49" s="728"/>
      <c r="BJ49" s="717"/>
      <c r="BK49" s="3570"/>
      <c r="BL49" s="717"/>
      <c r="BM49" s="1042"/>
      <c r="BN49" s="4626"/>
      <c r="BO49" s="4626"/>
      <c r="BP49" s="4626"/>
      <c r="BQ49" s="4626"/>
      <c r="BR49" s="979"/>
      <c r="BS49" s="1372"/>
      <c r="BU49" s="6">
        <v>1</v>
      </c>
    </row>
    <row r="50" spans="1:73" s="73" customFormat="1" ht="18.75" customHeight="1">
      <c r="A50" s="3562" t="s">
        <v>1</v>
      </c>
      <c r="B50" s="3573" t="str">
        <f t="shared" si="16"/>
        <v>A</v>
      </c>
      <c r="C50" s="3571">
        <f>IF(H50=C37,1,LEN(H50))</f>
        <v>26</v>
      </c>
      <c r="D50" s="25" t="str">
        <f t="shared" si="17"/>
        <v>►</v>
      </c>
      <c r="E50" s="1314" t="str">
        <f>E43</f>
        <v>Dessert assiette.C.Chiboust pamplemousse.Recette mère ►.M.Mille-feuille meringue et chiboust pamplemousse aux fraises des bois</v>
      </c>
      <c r="F50" s="1314">
        <f>F43</f>
        <v>18</v>
      </c>
      <c r="G50" s="1314" t="str">
        <f>G43</f>
        <v>assiettes</v>
      </c>
      <c r="H50" s="3869" t="s">
        <v>2388</v>
      </c>
      <c r="I50" s="930"/>
      <c r="J50" s="1323"/>
      <c r="K50" s="1323"/>
      <c r="L50" s="1323"/>
      <c r="M50" s="1323"/>
      <c r="N50" s="1324"/>
      <c r="O50" s="39" t="s">
        <v>1</v>
      </c>
      <c r="P50" s="25" t="str">
        <f t="shared" si="21"/>
        <v>A</v>
      </c>
      <c r="Q50" s="765" t="str">
        <f>Q43</f>
        <v>Dessert assiette.C.Chiboust pamplemousse.Recette mère ►.M.Mille-feuille meringue et chiboust pamplemousse aux fraises des bois</v>
      </c>
      <c r="R50" s="554">
        <f>R43</f>
        <v>18</v>
      </c>
      <c r="S50" s="554" t="str">
        <f>S43</f>
        <v>assiettes</v>
      </c>
      <c r="T50" s="77"/>
      <c r="U50" s="74"/>
      <c r="V50" s="65" t="str">
        <f t="shared" si="18"/>
        <v/>
      </c>
      <c r="W50" s="64">
        <v>35</v>
      </c>
      <c r="X50" s="3867" t="s">
        <v>134</v>
      </c>
      <c r="Y50" s="68">
        <v>1</v>
      </c>
      <c r="Z50" s="1084" t="s">
        <v>2344</v>
      </c>
      <c r="AA50" s="1307">
        <f>IFERROR(INDEX(BA13:BA82,MATCH(X50,AZ13:AZ82,0)) * W50 * IF(ISBLANK(T50), 1, T50), 0)</f>
        <v>3.5000000000000003E-2</v>
      </c>
      <c r="AB50" s="875">
        <f>IF(AA67=0,0,AA50*AB46*1000/AA67)</f>
        <v>60.763888888888879</v>
      </c>
      <c r="AC50" s="872">
        <f>IF(ISNUMBER(T50),T50*AB46/AA67,0)</f>
        <v>0</v>
      </c>
      <c r="AD50" s="846"/>
      <c r="AE50" s="833"/>
      <c r="AF50" s="833"/>
      <c r="AG50" s="833"/>
      <c r="AH50" s="833"/>
      <c r="AI50" s="874">
        <f>IF(OR(ISTEXT(T50),AA67=0),0,T50*AN39)</f>
        <v>0</v>
      </c>
      <c r="AJ50" s="833"/>
      <c r="AK50" s="742">
        <f t="shared" si="19"/>
        <v>0</v>
      </c>
      <c r="AL50" s="833"/>
      <c r="AM50" s="826">
        <f>IF(AA50=0,0,AA50*AN39)</f>
        <v>6.9999999999999993E-2</v>
      </c>
      <c r="AN50" s="856" t="str">
        <f t="shared" si="20"/>
        <v>cassonade l'antillaise</v>
      </c>
      <c r="AO50" s="4879"/>
      <c r="AP50"/>
      <c r="AQ50" s="1355"/>
      <c r="AR50" s="1356"/>
      <c r="AS50" s="1356"/>
      <c r="AT50" s="1356"/>
      <c r="AU50" s="1356"/>
      <c r="AV50" s="1356"/>
      <c r="AW50" s="1356"/>
      <c r="AX50" s="1358"/>
      <c r="AY50" s="715"/>
      <c r="AZ50" s="1301" t="s">
        <v>2589</v>
      </c>
      <c r="BA50" s="1302">
        <f t="shared" si="13"/>
        <v>2.835E-2</v>
      </c>
      <c r="BB50" s="1303">
        <v>28.35</v>
      </c>
      <c r="BC50" s="715"/>
      <c r="BD50" s="870" t="str">
        <f t="shared" si="15"/>
        <v>A</v>
      </c>
      <c r="BE50" s="734" t="s">
        <v>622</v>
      </c>
      <c r="BF50" s="727"/>
      <c r="BG50" s="727"/>
      <c r="BH50" s="728"/>
      <c r="BI50" s="728"/>
      <c r="BJ50" s="717"/>
      <c r="BK50" s="3570"/>
      <c r="BL50" s="717"/>
      <c r="BM50" s="1042"/>
      <c r="BN50" s="4627" t="s">
        <v>2675</v>
      </c>
      <c r="BO50" s="4627"/>
      <c r="BP50" s="4627"/>
      <c r="BQ50" s="4627"/>
      <c r="BR50" s="979"/>
      <c r="BS50" s="1372"/>
      <c r="BU50" s="6">
        <v>1</v>
      </c>
    </row>
    <row r="51" spans="1:73" s="73" customFormat="1" ht="18.75" customHeight="1">
      <c r="A51" s="3562" t="s">
        <v>1</v>
      </c>
      <c r="B51" s="3573" t="str">
        <f t="shared" si="16"/>
        <v>A</v>
      </c>
      <c r="C51" s="3571">
        <f>IF(H51=C37,1,LEN(H51))</f>
        <v>42</v>
      </c>
      <c r="D51" s="25" t="str">
        <f t="shared" si="17"/>
        <v>►</v>
      </c>
      <c r="E51" s="1314" t="str">
        <f>E43</f>
        <v>Dessert assiette.C.Chiboust pamplemousse.Recette mère ►.M.Mille-feuille meringue et chiboust pamplemousse aux fraises des bois</v>
      </c>
      <c r="F51" s="1314">
        <f>F43</f>
        <v>18</v>
      </c>
      <c r="G51" s="1314" t="str">
        <f>G43</f>
        <v>assiettes</v>
      </c>
      <c r="H51" s="3869" t="s">
        <v>2389</v>
      </c>
      <c r="I51" s="930"/>
      <c r="J51" s="1323"/>
      <c r="K51" s="1323"/>
      <c r="L51" s="1323"/>
      <c r="M51" s="1323"/>
      <c r="N51" s="1324"/>
      <c r="O51" s="39" t="s">
        <v>1</v>
      </c>
      <c r="P51" s="25" t="str">
        <f t="shared" si="21"/>
        <v>A</v>
      </c>
      <c r="Q51" s="765" t="str">
        <f>Q43</f>
        <v>Dessert assiette.C.Chiboust pamplemousse.Recette mère ►.M.Mille-feuille meringue et chiboust pamplemousse aux fraises des bois</v>
      </c>
      <c r="R51" s="554">
        <f>R43</f>
        <v>18</v>
      </c>
      <c r="S51" s="554" t="str">
        <f>S43</f>
        <v>assiettes</v>
      </c>
      <c r="T51" s="77"/>
      <c r="U51" s="74"/>
      <c r="V51" s="65" t="str">
        <f t="shared" si="18"/>
        <v/>
      </c>
      <c r="W51" s="64">
        <v>15</v>
      </c>
      <c r="X51" s="3867" t="s">
        <v>134</v>
      </c>
      <c r="Y51" s="68">
        <v>1</v>
      </c>
      <c r="Z51" s="1084" t="s">
        <v>2345</v>
      </c>
      <c r="AA51" s="1307">
        <f>IFERROR(INDEX(BA13:BA82,MATCH(X51,AZ13:AZ82,0)) * W51 * IF(ISBLANK(T51), 1, T51), 0)</f>
        <v>1.4999999999999999E-2</v>
      </c>
      <c r="AB51" s="875">
        <f>IF(AA67=0,0,AA51*AB46*1000/AA67)</f>
        <v>26.041666666666664</v>
      </c>
      <c r="AC51" s="872">
        <f>IF(ISNUMBER(T51),T51*AB46/AA67,0)</f>
        <v>0</v>
      </c>
      <c r="AD51" s="3893"/>
      <c r="AE51" s="3894"/>
      <c r="AF51" s="3894"/>
      <c r="AG51" s="3894"/>
      <c r="AH51" s="3894"/>
      <c r="AI51" s="3895">
        <f>IF(OR(ISTEXT(T51),AA67=0),0,T51*AN39)</f>
        <v>0</v>
      </c>
      <c r="AJ51" s="3894"/>
      <c r="AK51" s="3896">
        <f t="shared" si="19"/>
        <v>0</v>
      </c>
      <c r="AL51" s="3894"/>
      <c r="AM51" s="3897">
        <f>IF(AA51=0,0,AA51*AN39)</f>
        <v>2.9999999999999992E-2</v>
      </c>
      <c r="AN51" s="3898" t="str">
        <f t="shared" si="20"/>
        <v>maïzena</v>
      </c>
      <c r="AO51" s="4879"/>
      <c r="AP51"/>
      <c r="AQ51" s="1355"/>
      <c r="AR51" s="1356"/>
      <c r="AS51" s="1356"/>
      <c r="AT51" s="1356"/>
      <c r="AU51" s="1356"/>
      <c r="AV51" s="1356"/>
      <c r="AW51" s="1356"/>
      <c r="AX51" s="1358"/>
      <c r="AY51" s="715"/>
      <c r="AZ51" s="1301" t="s">
        <v>2590</v>
      </c>
      <c r="BA51" s="1302">
        <f t="shared" si="13"/>
        <v>2.9569999999999999E-2</v>
      </c>
      <c r="BB51" s="1303">
        <v>29.57</v>
      </c>
      <c r="BC51" s="715"/>
      <c r="BD51" s="870" t="str">
        <f t="shared" si="15"/>
        <v>A</v>
      </c>
      <c r="BE51" s="731"/>
      <c r="BF51" s="727"/>
      <c r="BG51" s="727"/>
      <c r="BH51" s="728"/>
      <c r="BI51" s="728"/>
      <c r="BJ51" s="717"/>
      <c r="BK51" s="3570"/>
      <c r="BL51" s="717"/>
      <c r="BM51" s="1042"/>
      <c r="BN51" s="4627"/>
      <c r="BO51" s="4627"/>
      <c r="BP51" s="4627"/>
      <c r="BQ51" s="4627"/>
      <c r="BR51" s="979"/>
      <c r="BS51" s="1372"/>
      <c r="BU51" s="6">
        <v>1</v>
      </c>
    </row>
    <row r="52" spans="1:73" s="73" customFormat="1" ht="18.75" customHeight="1">
      <c r="A52" s="3562" t="s">
        <v>1</v>
      </c>
      <c r="B52" s="3573" t="str">
        <f t="shared" si="16"/>
        <v>A</v>
      </c>
      <c r="C52" s="3571">
        <f>IF(H52=C37,1,LEN(H52))</f>
        <v>46</v>
      </c>
      <c r="D52" s="25" t="str">
        <f t="shared" si="17"/>
        <v>►</v>
      </c>
      <c r="E52" s="1314" t="str">
        <f>E43</f>
        <v>Dessert assiette.C.Chiboust pamplemousse.Recette mère ►.M.Mille-feuille meringue et chiboust pamplemousse aux fraises des bois</v>
      </c>
      <c r="F52" s="1314">
        <f>F43</f>
        <v>18</v>
      </c>
      <c r="G52" s="1314" t="str">
        <f>G43</f>
        <v>assiettes</v>
      </c>
      <c r="H52" s="3869" t="s">
        <v>2390</v>
      </c>
      <c r="I52" s="930"/>
      <c r="J52" s="1323"/>
      <c r="K52" s="1323"/>
      <c r="L52" s="1323"/>
      <c r="M52" s="1323"/>
      <c r="N52" s="1324"/>
      <c r="O52" s="39" t="s">
        <v>1</v>
      </c>
      <c r="P52" s="25" t="str">
        <f t="shared" si="21"/>
        <v>A</v>
      </c>
      <c r="Q52" s="765" t="str">
        <f>Q43</f>
        <v>Dessert assiette.C.Chiboust pamplemousse.Recette mère ►.M.Mille-feuille meringue et chiboust pamplemousse aux fraises des bois</v>
      </c>
      <c r="R52" s="554">
        <f>R43</f>
        <v>18</v>
      </c>
      <c r="S52" s="554" t="str">
        <f>S43</f>
        <v>assiettes</v>
      </c>
      <c r="T52" s="77"/>
      <c r="U52" s="74"/>
      <c r="V52" s="65" t="str">
        <f t="shared" si="18"/>
        <v/>
      </c>
      <c r="W52" s="64">
        <v>8</v>
      </c>
      <c r="X52" s="3867" t="s">
        <v>134</v>
      </c>
      <c r="Y52" s="68">
        <v>1</v>
      </c>
      <c r="Z52" s="1084" t="s">
        <v>2346</v>
      </c>
      <c r="AA52" s="1307">
        <f>IFERROR(INDEX(BA13:BA82,MATCH(X52,AZ13:AZ82,0)) * W52 * IF(ISBLANK(T52), 1, T52), 0)</f>
        <v>8.0000000000000002E-3</v>
      </c>
      <c r="AB52" s="875">
        <f>IF(AA67=0,0,AA52*AB46*1000/AA67)</f>
        <v>13.888888888888888</v>
      </c>
      <c r="AC52" s="872">
        <f>IF(ISNUMBER(T52),T52*AB46/AA67,0)</f>
        <v>0</v>
      </c>
      <c r="AD52" s="846"/>
      <c r="AE52" s="833"/>
      <c r="AF52" s="833"/>
      <c r="AG52" s="833"/>
      <c r="AH52" s="833"/>
      <c r="AI52" s="874">
        <f>IF(OR(ISTEXT(T52),AA67=0),0,T52*AN39)</f>
        <v>0</v>
      </c>
      <c r="AJ52" s="833"/>
      <c r="AK52" s="742">
        <f t="shared" si="19"/>
        <v>0</v>
      </c>
      <c r="AL52" s="833"/>
      <c r="AM52" s="826">
        <f>IF(AA52=0,0,AA52*AN39)</f>
        <v>1.5999999999999997E-2</v>
      </c>
      <c r="AN52" s="856" t="str">
        <f t="shared" si="20"/>
        <v>gélatine</v>
      </c>
      <c r="AO52" s="4879"/>
      <c r="AP52"/>
      <c r="AQ52" s="1355"/>
      <c r="AR52" s="1356"/>
      <c r="AS52" s="1356"/>
      <c r="AT52" s="1356"/>
      <c r="AU52" s="1356"/>
      <c r="AV52" s="1356"/>
      <c r="AW52" s="1356"/>
      <c r="AX52" s="1358"/>
      <c r="AY52" s="715"/>
      <c r="AZ52" s="1301" t="s">
        <v>2591</v>
      </c>
      <c r="BA52" s="1292">
        <f t="shared" si="13"/>
        <v>2.9000000000000001E-2</v>
      </c>
      <c r="BB52" s="1293">
        <v>29</v>
      </c>
      <c r="BC52" s="715"/>
      <c r="BD52" s="870" t="str">
        <f t="shared" si="15"/>
        <v>A</v>
      </c>
      <c r="BE52" s="731"/>
      <c r="BF52" s="727"/>
      <c r="BG52" s="727"/>
      <c r="BH52" s="728"/>
      <c r="BI52" s="728"/>
      <c r="BJ52" s="717"/>
      <c r="BK52" s="3570"/>
      <c r="BL52" s="717"/>
      <c r="BM52" s="1042"/>
      <c r="BN52" s="967" t="s">
        <v>2361</v>
      </c>
      <c r="BO52" s="968"/>
      <c r="BP52" s="968"/>
      <c r="BQ52" s="979"/>
      <c r="BR52" s="979"/>
      <c r="BS52" s="1372"/>
      <c r="BU52" s="6">
        <v>1</v>
      </c>
    </row>
    <row r="53" spans="1:73" s="73" customFormat="1" ht="18.75" customHeight="1">
      <c r="A53" s="3562" t="s">
        <v>1</v>
      </c>
      <c r="B53" s="3573" t="str">
        <f t="shared" si="16"/>
        <v>A</v>
      </c>
      <c r="C53" s="3571">
        <f>IF(H53=C37,1,LEN(H53))</f>
        <v>0</v>
      </c>
      <c r="D53" s="25" t="str">
        <f t="shared" si="17"/>
        <v>►</v>
      </c>
      <c r="E53" s="1314" t="str">
        <f>E43</f>
        <v>Dessert assiette.C.Chiboust pamplemousse.Recette mère ►.M.Mille-feuille meringue et chiboust pamplemousse aux fraises des bois</v>
      </c>
      <c r="F53" s="1314">
        <f>F43</f>
        <v>18</v>
      </c>
      <c r="G53" s="1314" t="str">
        <f>G43</f>
        <v>assiettes</v>
      </c>
      <c r="H53" s="1092"/>
      <c r="I53" s="1092" t="s">
        <v>2391</v>
      </c>
      <c r="J53" s="1323"/>
      <c r="K53" s="1323"/>
      <c r="L53" s="1323"/>
      <c r="M53" s="1323"/>
      <c r="N53" s="1324"/>
      <c r="O53" s="39" t="s">
        <v>1</v>
      </c>
      <c r="P53" s="25" t="str">
        <f t="shared" si="21"/>
        <v>A</v>
      </c>
      <c r="Q53" s="765" t="str">
        <f>Q43</f>
        <v>Dessert assiette.C.Chiboust pamplemousse.Recette mère ►.M.Mille-feuille meringue et chiboust pamplemousse aux fraises des bois</v>
      </c>
      <c r="R53" s="554">
        <f>R43</f>
        <v>18</v>
      </c>
      <c r="S53" s="554" t="str">
        <f>S43</f>
        <v>assiettes</v>
      </c>
      <c r="T53" s="77"/>
      <c r="U53" s="74"/>
      <c r="V53" s="65" t="str">
        <f t="shared" si="18"/>
        <v/>
      </c>
      <c r="W53" s="64">
        <v>160</v>
      </c>
      <c r="X53" s="3867" t="s">
        <v>134</v>
      </c>
      <c r="Y53" s="68">
        <v>1</v>
      </c>
      <c r="Z53" s="1084" t="s">
        <v>2347</v>
      </c>
      <c r="AA53" s="1307">
        <f>IFERROR(INDEX(BA13:BA82,MATCH(X53,AZ13:AZ82,0)) * W53 * IF(ISBLANK(T53), 1, T53), 0)</f>
        <v>0.16</v>
      </c>
      <c r="AB53" s="875">
        <f>IF(AA67=0,0,AA53*AB46*1000/AA67)</f>
        <v>277.77777777777777</v>
      </c>
      <c r="AC53" s="872">
        <f>IF(ISNUMBER(T53),T53*AB46/AA67,0)</f>
        <v>0</v>
      </c>
      <c r="AD53" s="3893"/>
      <c r="AE53" s="3894"/>
      <c r="AF53" s="3894"/>
      <c r="AG53" s="3894"/>
      <c r="AH53" s="3894"/>
      <c r="AI53" s="3895">
        <f>IF(OR(ISTEXT(T53),AA67=0),0,T53*AN39)</f>
        <v>0</v>
      </c>
      <c r="AJ53" s="3894"/>
      <c r="AK53" s="3896">
        <f t="shared" si="19"/>
        <v>0</v>
      </c>
      <c r="AL53" s="3894"/>
      <c r="AM53" s="3897">
        <f>IF(AA53=0,0,AA53*AN39)</f>
        <v>0.31999999999999995</v>
      </c>
      <c r="AN53" s="3898" t="str">
        <f t="shared" si="20"/>
        <v>blancs d'œufs</v>
      </c>
      <c r="AO53" s="4879"/>
      <c r="AP53"/>
      <c r="AQ53" s="1355"/>
      <c r="AR53" s="1356"/>
      <c r="AS53" s="1356"/>
      <c r="AT53" s="1356"/>
      <c r="AU53" s="1356"/>
      <c r="AV53" s="1356"/>
      <c r="AW53" s="1356"/>
      <c r="AX53" s="1358"/>
      <c r="AY53" s="715"/>
      <c r="AZ53" s="1301" t="s">
        <v>2592</v>
      </c>
      <c r="BA53" s="1292">
        <f t="shared" si="13"/>
        <v>5.8999999999999997E-2</v>
      </c>
      <c r="BB53" s="1293">
        <v>59</v>
      </c>
      <c r="BC53" s="715"/>
      <c r="BD53" s="870" t="str">
        <f t="shared" si="15"/>
        <v>A</v>
      </c>
      <c r="BE53" s="731"/>
      <c r="BF53" s="727"/>
      <c r="BG53" s="727"/>
      <c r="BH53" s="728"/>
      <c r="BI53" s="728"/>
      <c r="BJ53" s="717"/>
      <c r="BK53" s="3570"/>
      <c r="BL53" s="717"/>
      <c r="BM53" s="4628" t="s">
        <v>2362</v>
      </c>
      <c r="BN53" s="4629"/>
      <c r="BO53" s="4629"/>
      <c r="BP53" s="4629"/>
      <c r="BQ53" s="4629"/>
      <c r="BR53" s="4629"/>
      <c r="BS53" s="4630"/>
      <c r="BU53" s="6">
        <v>1</v>
      </c>
    </row>
    <row r="54" spans="1:73" s="73" customFormat="1" ht="18.75" customHeight="1">
      <c r="A54" s="3562" t="s">
        <v>1</v>
      </c>
      <c r="B54" s="3573" t="str">
        <f t="shared" si="16"/>
        <v>A</v>
      </c>
      <c r="C54" s="3571">
        <f>IF(H54=C37,1,LEN(H54))</f>
        <v>44</v>
      </c>
      <c r="D54" s="25" t="str">
        <f t="shared" si="17"/>
        <v>►</v>
      </c>
      <c r="E54" s="1314" t="str">
        <f>E43</f>
        <v>Dessert assiette.C.Chiboust pamplemousse.Recette mère ►.M.Mille-feuille meringue et chiboust pamplemousse aux fraises des bois</v>
      </c>
      <c r="F54" s="1314">
        <f>F43</f>
        <v>18</v>
      </c>
      <c r="G54" s="1314" t="str">
        <f>G43</f>
        <v>assiettes</v>
      </c>
      <c r="H54" s="3869" t="s">
        <v>2394</v>
      </c>
      <c r="I54" s="930"/>
      <c r="J54" s="1323"/>
      <c r="K54" s="1323"/>
      <c r="L54" s="1323"/>
      <c r="M54" s="1323"/>
      <c r="N54" s="1324"/>
      <c r="O54" s="39" t="s">
        <v>1</v>
      </c>
      <c r="P54" s="25" t="str">
        <f t="shared" si="21"/>
        <v>A</v>
      </c>
      <c r="Q54" s="765" t="str">
        <f>Q43</f>
        <v>Dessert assiette.C.Chiboust pamplemousse.Recette mère ►.M.Mille-feuille meringue et chiboust pamplemousse aux fraises des bois</v>
      </c>
      <c r="R54" s="554">
        <f>R43</f>
        <v>18</v>
      </c>
      <c r="S54" s="554" t="str">
        <f>S43</f>
        <v>assiettes</v>
      </c>
      <c r="T54" s="77"/>
      <c r="U54" s="74"/>
      <c r="V54" s="65" t="str">
        <f t="shared" si="18"/>
        <v/>
      </c>
      <c r="W54" s="64">
        <v>95</v>
      </c>
      <c r="X54" s="3867" t="s">
        <v>134</v>
      </c>
      <c r="Y54" s="68">
        <v>1</v>
      </c>
      <c r="Z54" s="1084" t="s">
        <v>2344</v>
      </c>
      <c r="AA54" s="1307">
        <f>IFERROR(INDEX(BA13:BA82,MATCH(X54,AZ13:AZ82,0)) * W54 * IF(ISBLANK(T54), 1, T54), 0)</f>
        <v>9.5000000000000001E-2</v>
      </c>
      <c r="AB54" s="875">
        <f>IF(AA67=0,0,AA54*AB46*1000/AA67)</f>
        <v>164.93055555555554</v>
      </c>
      <c r="AC54" s="872">
        <f>IF(ISNUMBER(T54),T54*AB46/AA67,0)</f>
        <v>0</v>
      </c>
      <c r="AD54" s="846"/>
      <c r="AE54" s="833"/>
      <c r="AF54" s="833"/>
      <c r="AG54" s="833"/>
      <c r="AH54" s="833"/>
      <c r="AI54" s="874">
        <f>IF(OR(ISTEXT(T54),AA67=0),0,T54*AN39)</f>
        <v>0</v>
      </c>
      <c r="AJ54" s="833"/>
      <c r="AK54" s="742">
        <f t="shared" si="19"/>
        <v>0</v>
      </c>
      <c r="AL54" s="833"/>
      <c r="AM54" s="826">
        <f>IF(AA54=0,0,AA54*AN39)</f>
        <v>0.18999999999999995</v>
      </c>
      <c r="AN54" s="856" t="str">
        <f t="shared" si="20"/>
        <v>cassonade l'antillaise</v>
      </c>
      <c r="AO54" s="4879"/>
      <c r="AP54"/>
      <c r="AQ54" s="1355"/>
      <c r="AR54" s="1356"/>
      <c r="AS54" s="1356"/>
      <c r="AT54" s="1356"/>
      <c r="AU54" s="1356"/>
      <c r="AV54" s="1356"/>
      <c r="AW54" s="1356"/>
      <c r="AX54" s="1358"/>
      <c r="AY54" s="715"/>
      <c r="AZ54" s="1301" t="s">
        <v>2593</v>
      </c>
      <c r="BA54" s="1292">
        <f t="shared" si="13"/>
        <v>0.11799999999999999</v>
      </c>
      <c r="BB54" s="1293">
        <v>118</v>
      </c>
      <c r="BC54" s="715"/>
      <c r="BD54" s="870" t="str">
        <f t="shared" si="15"/>
        <v>A</v>
      </c>
      <c r="BE54" s="731"/>
      <c r="BF54" s="727"/>
      <c r="BG54" s="727"/>
      <c r="BH54" s="728"/>
      <c r="BI54" s="728"/>
      <c r="BJ54" s="717"/>
      <c r="BK54" s="3570"/>
      <c r="BL54" s="717"/>
      <c r="BM54" s="4628"/>
      <c r="BN54" s="4629"/>
      <c r="BO54" s="4629"/>
      <c r="BP54" s="4629"/>
      <c r="BQ54" s="4629"/>
      <c r="BR54" s="4629"/>
      <c r="BS54" s="4630"/>
      <c r="BU54" s="6">
        <v>1</v>
      </c>
    </row>
    <row r="55" spans="1:73" s="73" customFormat="1" ht="18.75" customHeight="1">
      <c r="A55" s="3562" t="s">
        <v>1</v>
      </c>
      <c r="B55" s="3573" t="str">
        <f t="shared" si="16"/>
        <v>►</v>
      </c>
      <c r="C55" s="3571">
        <f>IF(H55=C37,1,LEN(H55))</f>
        <v>45</v>
      </c>
      <c r="D55" s="25" t="str">
        <f t="shared" si="17"/>
        <v>►</v>
      </c>
      <c r="E55" s="1314" t="str">
        <f>E43</f>
        <v>Dessert assiette.C.Chiboust pamplemousse.Recette mère ►.M.Mille-feuille meringue et chiboust pamplemousse aux fraises des bois</v>
      </c>
      <c r="F55" s="1314">
        <f>F43</f>
        <v>18</v>
      </c>
      <c r="G55" s="1314" t="str">
        <f>G43</f>
        <v>assiettes</v>
      </c>
      <c r="H55" s="3869" t="s">
        <v>2395</v>
      </c>
      <c r="I55" s="930"/>
      <c r="J55" s="1323"/>
      <c r="K55" s="1323"/>
      <c r="L55" s="1323"/>
      <c r="M55" s="1323"/>
      <c r="N55" s="1324"/>
      <c r="O55" s="39" t="s">
        <v>1</v>
      </c>
      <c r="P55" s="25" t="str">
        <f t="shared" si="21"/>
        <v>►</v>
      </c>
      <c r="Q55" s="765" t="str">
        <f>Q43</f>
        <v>Dessert assiette.C.Chiboust pamplemousse.Recette mère ►.M.Mille-feuille meringue et chiboust pamplemousse aux fraises des bois</v>
      </c>
      <c r="R55" s="554">
        <f>R43</f>
        <v>18</v>
      </c>
      <c r="S55" s="554" t="str">
        <f>S43</f>
        <v>assiettes</v>
      </c>
      <c r="T55" s="77"/>
      <c r="U55" s="74"/>
      <c r="V55" s="65" t="str">
        <f t="shared" si="18"/>
        <v/>
      </c>
      <c r="W55" s="64"/>
      <c r="X55" s="3868"/>
      <c r="Y55" s="68">
        <v>1</v>
      </c>
      <c r="Z55" s="1084"/>
      <c r="AA55" s="1307">
        <f>IFERROR(INDEX(BA13:BA82,MATCH(X55,AZ13:AZ82,0)) * W55 * IF(ISBLANK(T55), 1, T55), 0)</f>
        <v>0</v>
      </c>
      <c r="AB55" s="875">
        <f>IF(AA67=0,0,AA55*AB46*1000/AA67)</f>
        <v>0</v>
      </c>
      <c r="AC55" s="872">
        <f>IF(ISNUMBER(T55),T55*AB46/AA67,0)</f>
        <v>0</v>
      </c>
      <c r="AD55" s="3893"/>
      <c r="AE55" s="3894"/>
      <c r="AF55" s="3894"/>
      <c r="AG55" s="3894"/>
      <c r="AH55" s="3894"/>
      <c r="AI55" s="3895">
        <f>IF(OR(ISTEXT(T55),AA67=0),0,T55*AN39)</f>
        <v>0</v>
      </c>
      <c r="AJ55" s="3894"/>
      <c r="AK55" s="3896">
        <f t="shared" si="19"/>
        <v>0</v>
      </c>
      <c r="AL55" s="3894"/>
      <c r="AM55" s="3897">
        <f>IF(AA55=0,0,AA55*AN39)</f>
        <v>0</v>
      </c>
      <c r="AN55" s="3898">
        <f t="shared" si="20"/>
        <v>0</v>
      </c>
      <c r="AO55" s="4879"/>
      <c r="AP55"/>
      <c r="AQ55" s="1355"/>
      <c r="AR55" s="1356"/>
      <c r="AS55" s="1356"/>
      <c r="AT55" s="1356"/>
      <c r="AU55" s="1356"/>
      <c r="AV55" s="1356"/>
      <c r="AW55" s="1356"/>
      <c r="AX55" s="1358"/>
      <c r="AY55" s="715"/>
      <c r="AZ55" s="1301" t="s">
        <v>2594</v>
      </c>
      <c r="BA55" s="1290">
        <f t="shared" si="13"/>
        <v>0.113</v>
      </c>
      <c r="BB55" s="1291">
        <v>113</v>
      </c>
      <c r="BC55" s="715"/>
      <c r="BD55" s="870" t="str">
        <f t="shared" si="15"/>
        <v>►</v>
      </c>
      <c r="BE55" s="731"/>
      <c r="BF55" s="727"/>
      <c r="BG55" s="727"/>
      <c r="BH55" s="728"/>
      <c r="BI55" s="728"/>
      <c r="BJ55" s="717"/>
      <c r="BK55" s="3570"/>
      <c r="BL55" s="717"/>
      <c r="BM55" s="4628"/>
      <c r="BN55" s="4629"/>
      <c r="BO55" s="4629"/>
      <c r="BP55" s="4629"/>
      <c r="BQ55" s="4629"/>
      <c r="BR55" s="4629"/>
      <c r="BS55" s="4630"/>
      <c r="BU55" s="6">
        <v>1</v>
      </c>
    </row>
    <row r="56" spans="1:73" s="73" customFormat="1" ht="18.75" customHeight="1">
      <c r="A56" s="3562" t="s">
        <v>1</v>
      </c>
      <c r="B56" s="3573" t="str">
        <f t="shared" si="16"/>
        <v>►</v>
      </c>
      <c r="C56" s="3571">
        <f>IF(H56=C37,1,LEN(H56))</f>
        <v>60</v>
      </c>
      <c r="D56" s="25" t="str">
        <f t="shared" si="17"/>
        <v>►</v>
      </c>
      <c r="E56" s="1314" t="str">
        <f>E43</f>
        <v>Dessert assiette.C.Chiboust pamplemousse.Recette mère ►.M.Mille-feuille meringue et chiboust pamplemousse aux fraises des bois</v>
      </c>
      <c r="F56" s="1314">
        <f>F43</f>
        <v>18</v>
      </c>
      <c r="G56" s="1314" t="str">
        <f>G43</f>
        <v>assiettes</v>
      </c>
      <c r="H56" s="3869" t="s">
        <v>2392</v>
      </c>
      <c r="I56" s="930"/>
      <c r="J56" s="1323"/>
      <c r="K56" s="1323"/>
      <c r="L56" s="1323"/>
      <c r="M56" s="1323"/>
      <c r="N56" s="1324"/>
      <c r="O56" s="39" t="s">
        <v>1</v>
      </c>
      <c r="P56" s="25" t="str">
        <f t="shared" si="21"/>
        <v>►</v>
      </c>
      <c r="Q56" s="765" t="str">
        <f>Q43</f>
        <v>Dessert assiette.C.Chiboust pamplemousse.Recette mère ►.M.Mille-feuille meringue et chiboust pamplemousse aux fraises des bois</v>
      </c>
      <c r="R56" s="554">
        <f>R43</f>
        <v>18</v>
      </c>
      <c r="S56" s="554" t="str">
        <f>S43</f>
        <v>assiettes</v>
      </c>
      <c r="T56" s="77"/>
      <c r="U56" s="74"/>
      <c r="V56" s="65" t="str">
        <f t="shared" si="18"/>
        <v/>
      </c>
      <c r="W56" s="64"/>
      <c r="X56" s="3868"/>
      <c r="Y56" s="68">
        <v>1</v>
      </c>
      <c r="Z56" s="1084"/>
      <c r="AA56" s="1307">
        <f>IFERROR(INDEX(BA13:BA82,MATCH(X56,AZ13:AZ82,0)) * W56 * IF(ISBLANK(T56), 1, T56), 0)</f>
        <v>0</v>
      </c>
      <c r="AB56" s="875">
        <f>IF(AA67=0,0,AA56*AB46*1000/AA67)</f>
        <v>0</v>
      </c>
      <c r="AC56" s="872">
        <f>IF(ISNUMBER(T56),T56*AB46/AA67,0)</f>
        <v>0</v>
      </c>
      <c r="AD56" s="846"/>
      <c r="AE56" s="833"/>
      <c r="AF56" s="833"/>
      <c r="AG56" s="833"/>
      <c r="AH56" s="833"/>
      <c r="AI56" s="874">
        <f>IF(OR(ISTEXT(T56),AA67=0),0,T56*AN39)</f>
        <v>0</v>
      </c>
      <c r="AJ56" s="833"/>
      <c r="AK56" s="742">
        <f t="shared" si="19"/>
        <v>0</v>
      </c>
      <c r="AL56" s="833"/>
      <c r="AM56" s="826">
        <f>IF(AA56=0,0,AA56*AN39)</f>
        <v>0</v>
      </c>
      <c r="AN56" s="856">
        <f t="shared" si="20"/>
        <v>0</v>
      </c>
      <c r="AO56" s="4879"/>
      <c r="AP56"/>
      <c r="AQ56" s="1355"/>
      <c r="AR56" s="1356"/>
      <c r="AS56" s="1356"/>
      <c r="AT56" s="1356"/>
      <c r="AU56" s="1356"/>
      <c r="AV56" s="1356"/>
      <c r="AW56" s="1356"/>
      <c r="AX56" s="1358"/>
      <c r="AY56" s="715"/>
      <c r="AZ56" s="1301" t="s">
        <v>2595</v>
      </c>
      <c r="BA56" s="1290">
        <f t="shared" si="13"/>
        <v>0.13</v>
      </c>
      <c r="BB56" s="1291">
        <v>130</v>
      </c>
      <c r="BC56" s="715"/>
      <c r="BD56" s="870" t="str">
        <f t="shared" si="15"/>
        <v>►</v>
      </c>
      <c r="BE56" s="731"/>
      <c r="BF56" s="727"/>
      <c r="BG56" s="727"/>
      <c r="BH56" s="728"/>
      <c r="BI56" s="728"/>
      <c r="BJ56" s="717"/>
      <c r="BK56" s="3570"/>
      <c r="BL56" s="717"/>
      <c r="BM56" s="1042"/>
      <c r="BN56" s="979"/>
      <c r="BO56" s="979"/>
      <c r="BP56" s="979"/>
      <c r="BQ56" s="979"/>
      <c r="BR56" s="979"/>
      <c r="BS56" s="1372"/>
      <c r="BU56" s="6">
        <v>1</v>
      </c>
    </row>
    <row r="57" spans="1:73" s="73" customFormat="1" ht="18.75" customHeight="1">
      <c r="A57" s="3562" t="s">
        <v>1</v>
      </c>
      <c r="B57" s="3573" t="str">
        <f t="shared" si="16"/>
        <v>►</v>
      </c>
      <c r="C57" s="3571">
        <f>IF(H57=C37,1,LEN(H57))</f>
        <v>55</v>
      </c>
      <c r="D57" s="25" t="str">
        <f t="shared" si="17"/>
        <v>►</v>
      </c>
      <c r="E57" s="1314" t="str">
        <f>E43</f>
        <v>Dessert assiette.C.Chiboust pamplemousse.Recette mère ►.M.Mille-feuille meringue et chiboust pamplemousse aux fraises des bois</v>
      </c>
      <c r="F57" s="1314">
        <f>F43</f>
        <v>18</v>
      </c>
      <c r="G57" s="1314" t="str">
        <f>G43</f>
        <v>assiettes</v>
      </c>
      <c r="H57" s="3869" t="s">
        <v>2393</v>
      </c>
      <c r="I57" s="930"/>
      <c r="J57" s="1323"/>
      <c r="K57" s="1323"/>
      <c r="L57" s="1323"/>
      <c r="M57" s="1323"/>
      <c r="N57" s="1324"/>
      <c r="O57" s="39" t="s">
        <v>1</v>
      </c>
      <c r="P57" s="25" t="str">
        <f t="shared" si="21"/>
        <v>►</v>
      </c>
      <c r="Q57" s="765" t="str">
        <f>Q43</f>
        <v>Dessert assiette.C.Chiboust pamplemousse.Recette mère ►.M.Mille-feuille meringue et chiboust pamplemousse aux fraises des bois</v>
      </c>
      <c r="R57" s="554">
        <f>R43</f>
        <v>18</v>
      </c>
      <c r="S57" s="554" t="str">
        <f>S43</f>
        <v>assiettes</v>
      </c>
      <c r="T57" s="77"/>
      <c r="U57" s="74"/>
      <c r="V57" s="65" t="str">
        <f t="shared" si="18"/>
        <v/>
      </c>
      <c r="W57" s="64"/>
      <c r="X57" s="3868"/>
      <c r="Y57" s="68">
        <v>1</v>
      </c>
      <c r="Z57" s="1084"/>
      <c r="AA57" s="1307">
        <f>IFERROR(INDEX(BA13:BA82,MATCH(X57,AZ13:AZ82,0)) * W57 * IF(ISBLANK(T57), 1, T57), 0)</f>
        <v>0</v>
      </c>
      <c r="AB57" s="875">
        <f>IF(AA67=0,0,AA57*AB46*1000/AA67)</f>
        <v>0</v>
      </c>
      <c r="AC57" s="872">
        <f>IF(ISNUMBER(T57),T57*AB46/AA67,0)</f>
        <v>0</v>
      </c>
      <c r="AD57" s="3893"/>
      <c r="AE57" s="3894"/>
      <c r="AF57" s="3894"/>
      <c r="AG57" s="3894"/>
      <c r="AH57" s="3894"/>
      <c r="AI57" s="3895">
        <f>IF(OR(ISTEXT(T57),AA67=0),0,T57*AN39)</f>
        <v>0</v>
      </c>
      <c r="AJ57" s="3894"/>
      <c r="AK57" s="3896">
        <f t="shared" si="19"/>
        <v>0</v>
      </c>
      <c r="AL57" s="3894"/>
      <c r="AM57" s="3897">
        <f>IF(AA57=0,0,AA57*AN39)</f>
        <v>0</v>
      </c>
      <c r="AN57" s="3898">
        <f t="shared" si="20"/>
        <v>0</v>
      </c>
      <c r="AO57" s="4879"/>
      <c r="AP57"/>
      <c r="AQ57" s="1355"/>
      <c r="AR57" s="1356"/>
      <c r="AS57" s="1356"/>
      <c r="AT57" s="1356"/>
      <c r="AU57" s="1356"/>
      <c r="AV57" s="1356"/>
      <c r="AW57" s="1356"/>
      <c r="AX57" s="1358"/>
      <c r="AY57" s="715"/>
      <c r="AZ57" s="1301" t="s">
        <v>2596</v>
      </c>
      <c r="BA57" s="1290">
        <f t="shared" si="13"/>
        <v>0.13</v>
      </c>
      <c r="BB57" s="1291">
        <v>130</v>
      </c>
      <c r="BC57" s="715"/>
      <c r="BD57" s="870" t="str">
        <f t="shared" si="15"/>
        <v>►</v>
      </c>
      <c r="BE57" s="732"/>
      <c r="BF57" s="727"/>
      <c r="BG57" s="727"/>
      <c r="BH57" s="727"/>
      <c r="BI57" s="728"/>
      <c r="BJ57" s="717"/>
      <c r="BK57" s="3570"/>
      <c r="BL57" s="717"/>
      <c r="BM57" s="1389"/>
      <c r="BN57" s="971" t="s">
        <v>2363</v>
      </c>
      <c r="BO57" s="970">
        <v>1</v>
      </c>
      <c r="BP57" s="972" t="s">
        <v>2364</v>
      </c>
      <c r="BQ57" s="973"/>
      <c r="BR57" s="969"/>
      <c r="BS57" s="1390"/>
      <c r="BU57" s="6">
        <v>1</v>
      </c>
    </row>
    <row r="58" spans="1:73" s="73" customFormat="1" ht="18.75" customHeight="1">
      <c r="A58" s="3562" t="s">
        <v>1</v>
      </c>
      <c r="B58" s="3573" t="str">
        <f t="shared" si="16"/>
        <v>►</v>
      </c>
      <c r="C58" s="3571">
        <f>IF(H58=C37,1,LEN(H58))</f>
        <v>0</v>
      </c>
      <c r="D58" s="25" t="str">
        <f t="shared" si="17"/>
        <v>►</v>
      </c>
      <c r="E58" s="1314" t="str">
        <f>E43</f>
        <v>Dessert assiette.C.Chiboust pamplemousse.Recette mère ►.M.Mille-feuille meringue et chiboust pamplemousse aux fraises des bois</v>
      </c>
      <c r="F58" s="1314">
        <f>F43</f>
        <v>18</v>
      </c>
      <c r="G58" s="1314" t="str">
        <f>G43</f>
        <v>assiettes</v>
      </c>
      <c r="H58" s="1321"/>
      <c r="I58" s="1323"/>
      <c r="J58" s="1323"/>
      <c r="K58" s="1323"/>
      <c r="L58" s="1323"/>
      <c r="M58" s="1323"/>
      <c r="N58" s="1324"/>
      <c r="O58" s="39" t="s">
        <v>1</v>
      </c>
      <c r="P58" s="25" t="str">
        <f t="shared" si="21"/>
        <v>►</v>
      </c>
      <c r="Q58" s="765" t="str">
        <f>Q43</f>
        <v>Dessert assiette.C.Chiboust pamplemousse.Recette mère ►.M.Mille-feuille meringue et chiboust pamplemousse aux fraises des bois</v>
      </c>
      <c r="R58" s="554">
        <f>R43</f>
        <v>18</v>
      </c>
      <c r="S58" s="554" t="str">
        <f>S43</f>
        <v>assiettes</v>
      </c>
      <c r="T58" s="69"/>
      <c r="U58" s="66"/>
      <c r="V58" s="65" t="str">
        <f t="shared" si="18"/>
        <v/>
      </c>
      <c r="W58" s="64"/>
      <c r="X58" s="3557"/>
      <c r="Y58" s="68">
        <v>1</v>
      </c>
      <c r="Z58" s="1084"/>
      <c r="AA58" s="1307">
        <f>IFERROR(INDEX(BA13:BA82,MATCH(X58,AZ13:AZ82,0)) * W58 * IF(ISBLANK(T58), 1, T58), 0)</f>
        <v>0</v>
      </c>
      <c r="AB58" s="875">
        <f>IF(AA67=0,0,AA58*AB46*1000/AA67)</f>
        <v>0</v>
      </c>
      <c r="AC58" s="872">
        <f>IF(ISNUMBER(T58),T58*AB46/AA67,0)</f>
        <v>0</v>
      </c>
      <c r="AD58" s="846"/>
      <c r="AE58" s="833"/>
      <c r="AF58" s="833"/>
      <c r="AG58" s="833"/>
      <c r="AH58" s="833"/>
      <c r="AI58" s="874">
        <f>IF(OR(ISTEXT(T58),AA67=0),0,T58*AN39)</f>
        <v>0</v>
      </c>
      <c r="AJ58" s="833"/>
      <c r="AK58" s="742">
        <f t="shared" si="19"/>
        <v>0</v>
      </c>
      <c r="AL58" s="833"/>
      <c r="AM58" s="826">
        <f>IF(AA58=0,0,AA58*AN39)</f>
        <v>0</v>
      </c>
      <c r="AN58" s="856">
        <f t="shared" si="20"/>
        <v>0</v>
      </c>
      <c r="AO58" s="4879"/>
      <c r="AP58"/>
      <c r="AQ58" s="1355"/>
      <c r="AR58" s="1356"/>
      <c r="AS58" s="1356"/>
      <c r="AT58" s="1356"/>
      <c r="AU58" s="1356"/>
      <c r="AV58" s="1356"/>
      <c r="AW58" s="1356"/>
      <c r="AX58" s="1358"/>
      <c r="AY58" s="715"/>
      <c r="AZ58" s="1301" t="s">
        <v>2597</v>
      </c>
      <c r="BA58" s="1290">
        <f t="shared" si="13"/>
        <v>0.2</v>
      </c>
      <c r="BB58" s="1291">
        <v>200</v>
      </c>
      <c r="BC58" s="715"/>
      <c r="BD58" s="870" t="str">
        <f t="shared" si="15"/>
        <v>►</v>
      </c>
      <c r="BE58" s="731" t="s">
        <v>638</v>
      </c>
      <c r="BF58" s="727"/>
      <c r="BG58" s="727"/>
      <c r="BH58" s="727"/>
      <c r="BI58" s="728"/>
      <c r="BJ58" s="717"/>
      <c r="BK58" s="3570"/>
      <c r="BL58" s="717"/>
      <c r="BM58" s="4631" t="s">
        <v>2450</v>
      </c>
      <c r="BN58" s="4632"/>
      <c r="BO58" s="4632"/>
      <c r="BP58" s="4632"/>
      <c r="BQ58" s="4632"/>
      <c r="BR58" s="4632"/>
      <c r="BS58" s="4633"/>
      <c r="BU58" s="6">
        <v>1</v>
      </c>
    </row>
    <row r="59" spans="1:73" s="73" customFormat="1" ht="18.75" customHeight="1" thickBot="1">
      <c r="A59" s="3562" t="s">
        <v>1</v>
      </c>
      <c r="B59" s="3573" t="str">
        <f t="shared" si="16"/>
        <v>A</v>
      </c>
      <c r="C59" s="3571">
        <f>IF(H59=C37,1,LEN(H59))</f>
        <v>24</v>
      </c>
      <c r="D59" s="1146" t="s">
        <v>6</v>
      </c>
      <c r="E59" s="1147" t="str">
        <f>E43</f>
        <v>Dessert assiette.C.Chiboust pamplemousse.Recette mère ►.M.Mille-feuille meringue et chiboust pamplemousse aux fraises des bois</v>
      </c>
      <c r="F59" s="1147">
        <f>F43</f>
        <v>18</v>
      </c>
      <c r="G59" s="1147" t="str">
        <f>G43</f>
        <v>assiettes</v>
      </c>
      <c r="H59" s="1325" t="s">
        <v>1090</v>
      </c>
      <c r="I59" s="1148"/>
      <c r="J59" s="1149"/>
      <c r="K59" s="1179" t="s">
        <v>2503</v>
      </c>
      <c r="L59" s="1149"/>
      <c r="M59" s="1149"/>
      <c r="N59" s="1150"/>
      <c r="O59" s="39" t="s">
        <v>1</v>
      </c>
      <c r="P59" s="63" t="s">
        <v>6</v>
      </c>
      <c r="Q59" s="3873" t="str">
        <f>Q50</f>
        <v>Dessert assiette.C.Chiboust pamplemousse.Recette mère ►.M.Mille-feuille meringue et chiboust pamplemousse aux fraises des bois</v>
      </c>
      <c r="R59" s="3874">
        <f>R50</f>
        <v>18</v>
      </c>
      <c r="S59" s="3875" t="str">
        <f>S50</f>
        <v>assiettes</v>
      </c>
      <c r="T59" s="3876" t="s">
        <v>1090</v>
      </c>
      <c r="U59" s="3877"/>
      <c r="V59" s="3871"/>
      <c r="W59" s="3871"/>
      <c r="X59" s="3871"/>
      <c r="Y59" s="3871"/>
      <c r="Z59" s="3872"/>
      <c r="AA59" s="1307">
        <f>IFERROR(INDEX(BA13:BA82,MATCH(X59,AZ13:AZ82,0)) * W59 * IF(ISBLANK(T59), 1, T59), 0)</f>
        <v>0</v>
      </c>
      <c r="AB59" s="875">
        <f>IF(AA67=0,0,AA59*AB46*1000/AA67)</f>
        <v>0</v>
      </c>
      <c r="AC59" s="872">
        <f>IF(ISNUMBER(T59),T59*AB46/AA67,0)</f>
        <v>0</v>
      </c>
      <c r="AD59" s="3893"/>
      <c r="AE59" s="3894"/>
      <c r="AF59" s="3894"/>
      <c r="AG59" s="3894"/>
      <c r="AH59" s="3894"/>
      <c r="AI59" s="3895">
        <f>IF(OR(ISTEXT(T59),AA67=0),0,T59*AN39)</f>
        <v>0</v>
      </c>
      <c r="AJ59" s="3894"/>
      <c r="AK59" s="3896">
        <f t="shared" si="19"/>
        <v>0</v>
      </c>
      <c r="AL59" s="3894"/>
      <c r="AM59" s="3897">
        <f>IF(AA59=0,0,AA59*AN39)</f>
        <v>0</v>
      </c>
      <c r="AN59" s="3898">
        <f t="shared" si="20"/>
        <v>0</v>
      </c>
      <c r="AO59" s="4879"/>
      <c r="AP59"/>
      <c r="AQ59" s="1355"/>
      <c r="AR59" s="1356"/>
      <c r="AS59" s="1356"/>
      <c r="AT59" s="1356"/>
      <c r="AU59" s="1356"/>
      <c r="AV59" s="1356"/>
      <c r="AW59" s="1356"/>
      <c r="AX59" s="1358"/>
      <c r="AY59" s="715"/>
      <c r="AZ59" s="1301" t="s">
        <v>2598</v>
      </c>
      <c r="BA59" s="1290">
        <f t="shared" si="13"/>
        <v>0.23</v>
      </c>
      <c r="BB59" s="1291">
        <v>230</v>
      </c>
      <c r="BC59" s="715"/>
      <c r="BD59" s="870" t="str">
        <f t="shared" si="15"/>
        <v>A</v>
      </c>
      <c r="BE59" s="730"/>
      <c r="BF59" s="727"/>
      <c r="BG59" s="727"/>
      <c r="BH59" s="727"/>
      <c r="BI59" s="728"/>
      <c r="BJ59" s="717"/>
      <c r="BK59" s="3570"/>
      <c r="BL59" s="717"/>
      <c r="BM59" s="4631"/>
      <c r="BN59" s="4632"/>
      <c r="BO59" s="4632"/>
      <c r="BP59" s="4632"/>
      <c r="BQ59" s="4632"/>
      <c r="BR59" s="4632"/>
      <c r="BS59" s="4633"/>
      <c r="BU59" s="6">
        <v>1</v>
      </c>
    </row>
    <row r="60" spans="1:73" s="73" customFormat="1" ht="18.75" customHeight="1">
      <c r="A60" s="3562" t="s">
        <v>1</v>
      </c>
      <c r="B60" s="3573" t="str">
        <f t="shared" si="16"/>
        <v>►</v>
      </c>
      <c r="C60" s="3571">
        <f>IF(H60=C37,1,LEN(H60))</f>
        <v>0</v>
      </c>
      <c r="D60" s="871" t="s">
        <v>7</v>
      </c>
      <c r="E60" s="741"/>
      <c r="F60" s="741"/>
      <c r="G60" s="741"/>
      <c r="H60" s="742"/>
      <c r="I60" s="742"/>
      <c r="J60" s="742"/>
      <c r="K60" s="742"/>
      <c r="L60" s="742"/>
      <c r="M60" s="742"/>
      <c r="N60" s="1089"/>
      <c r="O60" s="39" t="s">
        <v>1</v>
      </c>
      <c r="P60" s="871" t="s">
        <v>7</v>
      </c>
      <c r="Q60" s="741"/>
      <c r="R60" s="741"/>
      <c r="S60" s="741"/>
      <c r="T60" s="742"/>
      <c r="U60" s="742"/>
      <c r="V60" s="742"/>
      <c r="W60" s="742"/>
      <c r="X60" s="742"/>
      <c r="Y60" s="742"/>
      <c r="Z60" s="1086"/>
      <c r="AA60" s="1307">
        <f>IFERROR(INDEX(BA13:BA82,MATCH(X60,AZ13:AZ82,0)) * W60 * IF(ISBLANK(T60), 1, T60), 0)</f>
        <v>0</v>
      </c>
      <c r="AB60" s="875">
        <f>IF(AA67=0,0,AA60*AB46*1000/AA67)</f>
        <v>0</v>
      </c>
      <c r="AC60" s="872">
        <f>IF(ISNUMBER(T60),T60*AB46/AA67,0)</f>
        <v>0</v>
      </c>
      <c r="AD60" s="846"/>
      <c r="AE60" s="833"/>
      <c r="AF60" s="833"/>
      <c r="AG60" s="833"/>
      <c r="AH60" s="833"/>
      <c r="AI60" s="874">
        <f>IF(OR(ISTEXT(T60),AA67=0),0,T60*AN39)</f>
        <v>0</v>
      </c>
      <c r="AJ60" s="833"/>
      <c r="AK60" s="742">
        <f t="shared" si="19"/>
        <v>0</v>
      </c>
      <c r="AL60" s="833"/>
      <c r="AM60" s="826">
        <f>IF(AA60=0,0,AA60*AN39)</f>
        <v>0</v>
      </c>
      <c r="AN60" s="856">
        <f t="shared" si="20"/>
        <v>0</v>
      </c>
      <c r="AO60" s="4879"/>
      <c r="AP60"/>
      <c r="AQ60" s="1355"/>
      <c r="AR60" s="1356"/>
      <c r="AS60" s="1356"/>
      <c r="AT60" s="1356"/>
      <c r="AU60" s="1356"/>
      <c r="AV60" s="1356"/>
      <c r="AW60" s="1356"/>
      <c r="AX60" s="1358"/>
      <c r="AY60" s="715"/>
      <c r="AZ60" s="1301" t="s">
        <v>2599</v>
      </c>
      <c r="BA60" s="1292">
        <f t="shared" si="13"/>
        <v>0.22500000000000001</v>
      </c>
      <c r="BB60" s="1293">
        <v>225</v>
      </c>
      <c r="BC60" s="715"/>
      <c r="BD60" s="870" t="str">
        <f t="shared" si="15"/>
        <v>►</v>
      </c>
      <c r="BE60" s="731" t="s">
        <v>643</v>
      </c>
      <c r="BF60" s="727"/>
      <c r="BG60" s="727"/>
      <c r="BH60" s="727"/>
      <c r="BI60" s="728"/>
      <c r="BJ60" s="717"/>
      <c r="BK60" s="3570"/>
      <c r="BL60" s="717"/>
      <c r="BM60" s="4631"/>
      <c r="BN60" s="4632"/>
      <c r="BO60" s="4632"/>
      <c r="BP60" s="4632"/>
      <c r="BQ60" s="4632"/>
      <c r="BR60" s="4632"/>
      <c r="BS60" s="4633"/>
      <c r="BU60" s="6">
        <v>1</v>
      </c>
    </row>
    <row r="61" spans="1:73" s="73" customFormat="1" ht="18.75" customHeight="1">
      <c r="A61" s="3562" t="s">
        <v>1</v>
      </c>
      <c r="B61" s="3573" t="str">
        <f t="shared" si="16"/>
        <v>►</v>
      </c>
      <c r="C61" s="3571">
        <f>IF(H61=C37,1,LEN(H61))</f>
        <v>0</v>
      </c>
      <c r="D61" s="871" t="s">
        <v>7</v>
      </c>
      <c r="E61" s="741"/>
      <c r="F61" s="741"/>
      <c r="G61" s="741"/>
      <c r="H61" s="742"/>
      <c r="I61" s="742"/>
      <c r="J61" s="742"/>
      <c r="K61" s="742"/>
      <c r="L61" s="742"/>
      <c r="M61" s="742"/>
      <c r="N61" s="1089"/>
      <c r="O61" s="39" t="s">
        <v>1</v>
      </c>
      <c r="P61" s="871" t="s">
        <v>7</v>
      </c>
      <c r="Q61" s="741"/>
      <c r="R61" s="741"/>
      <c r="S61" s="741"/>
      <c r="T61" s="742"/>
      <c r="U61" s="742"/>
      <c r="V61" s="742"/>
      <c r="W61" s="742"/>
      <c r="X61" s="742"/>
      <c r="Y61" s="742"/>
      <c r="Z61" s="1086"/>
      <c r="AA61" s="1307">
        <f>IFERROR(INDEX(BA13:BA82,MATCH(X61,AZ13:AZ82,0)) * W61 * IF(ISBLANK(T61), 1, T61), 0)</f>
        <v>0</v>
      </c>
      <c r="AB61" s="875">
        <f>IF(AA67=0,0,AA61*AB46*1000/AA67)</f>
        <v>0</v>
      </c>
      <c r="AC61" s="872">
        <f>IF(ISNUMBER(T61),T61*AB46/AA67,0)</f>
        <v>0</v>
      </c>
      <c r="AD61" s="3893"/>
      <c r="AE61" s="3894"/>
      <c r="AF61" s="3894"/>
      <c r="AG61" s="3894"/>
      <c r="AH61" s="3894"/>
      <c r="AI61" s="3895">
        <f>IF(OR(ISTEXT(T61),AA67=0),0,T61*AN39)</f>
        <v>0</v>
      </c>
      <c r="AJ61" s="3894"/>
      <c r="AK61" s="3896">
        <f t="shared" si="19"/>
        <v>0</v>
      </c>
      <c r="AL61" s="3894"/>
      <c r="AM61" s="3897">
        <f>IF(AA61=0,0,AA61*AN39)</f>
        <v>0</v>
      </c>
      <c r="AN61" s="3898">
        <f t="shared" si="20"/>
        <v>0</v>
      </c>
      <c r="AO61" s="4879"/>
      <c r="AP61"/>
      <c r="AQ61" s="1355"/>
      <c r="AR61" s="1356"/>
      <c r="AS61" s="1356"/>
      <c r="AT61" s="1356"/>
      <c r="AU61" s="1356"/>
      <c r="AV61" s="1356"/>
      <c r="AW61" s="1356"/>
      <c r="AX61" s="1358"/>
      <c r="AY61" s="715"/>
      <c r="AZ61" s="1301" t="s">
        <v>2600</v>
      </c>
      <c r="BA61" s="1292">
        <f t="shared" si="13"/>
        <v>0.23599999999999999</v>
      </c>
      <c r="BB61" s="1293">
        <v>236</v>
      </c>
      <c r="BC61" s="715"/>
      <c r="BD61" s="870" t="str">
        <f t="shared" si="15"/>
        <v>►</v>
      </c>
      <c r="BE61" s="730"/>
      <c r="BF61" s="727"/>
      <c r="BG61" s="727"/>
      <c r="BH61" s="727"/>
      <c r="BI61" s="728"/>
      <c r="BJ61" s="717"/>
      <c r="BK61" s="3570"/>
      <c r="BL61" s="717"/>
      <c r="BM61" s="1042"/>
      <c r="BN61" s="979"/>
      <c r="BO61" s="979"/>
      <c r="BP61" s="979"/>
      <c r="BQ61" s="979"/>
      <c r="BR61" s="979"/>
      <c r="BS61" s="1372"/>
      <c r="BU61" s="6">
        <v>1</v>
      </c>
    </row>
    <row r="62" spans="1:73" s="73" customFormat="1" ht="18.75" customHeight="1">
      <c r="A62" s="3562" t="s">
        <v>1</v>
      </c>
      <c r="B62" s="3573" t="str">
        <f t="shared" si="16"/>
        <v>►</v>
      </c>
      <c r="C62" s="3571">
        <f>IF(H62=C37,1,LEN(H62))</f>
        <v>0</v>
      </c>
      <c r="D62" s="871" t="s">
        <v>7</v>
      </c>
      <c r="E62" s="741"/>
      <c r="F62" s="741"/>
      <c r="G62" s="741"/>
      <c r="H62" s="742"/>
      <c r="I62" s="742"/>
      <c r="J62" s="742"/>
      <c r="K62" s="742"/>
      <c r="L62" s="742"/>
      <c r="M62" s="742"/>
      <c r="N62" s="1089"/>
      <c r="O62" s="39" t="s">
        <v>1</v>
      </c>
      <c r="P62" s="871" t="s">
        <v>7</v>
      </c>
      <c r="Q62" s="741"/>
      <c r="R62" s="741"/>
      <c r="S62" s="741"/>
      <c r="T62" s="742"/>
      <c r="U62" s="742"/>
      <c r="V62" s="742"/>
      <c r="W62" s="742"/>
      <c r="X62" s="742"/>
      <c r="Y62" s="742"/>
      <c r="Z62" s="1086"/>
      <c r="AA62" s="1307">
        <f>IFERROR(INDEX(BA13:BA82,MATCH(X62,AZ13:AZ82,0)) * W62 * IF(ISBLANK(T62), 1, T62), 0)</f>
        <v>0</v>
      </c>
      <c r="AB62" s="875">
        <f>IF(AA67=0,0,AA62*AB46*1000/AA67)</f>
        <v>0</v>
      </c>
      <c r="AC62" s="872">
        <f>IF(ISNUMBER(T62),T62*AB46/AA67,0)</f>
        <v>0</v>
      </c>
      <c r="AD62" s="846"/>
      <c r="AE62" s="833"/>
      <c r="AF62" s="833"/>
      <c r="AG62" s="833"/>
      <c r="AH62" s="833"/>
      <c r="AI62" s="874">
        <f>IF(OR(ISTEXT(T62),AA67=0),0,T62*AN39)</f>
        <v>0</v>
      </c>
      <c r="AJ62" s="833"/>
      <c r="AK62" s="742">
        <f t="shared" si="19"/>
        <v>0</v>
      </c>
      <c r="AL62" s="833"/>
      <c r="AM62" s="826">
        <f>IF(AA62=0,0,AA62*AN39)</f>
        <v>0</v>
      </c>
      <c r="AN62" s="856">
        <f t="shared" si="20"/>
        <v>0</v>
      </c>
      <c r="AO62" s="4879"/>
      <c r="AP62"/>
      <c r="AQ62" s="1355"/>
      <c r="AR62" s="1356"/>
      <c r="AS62" s="1356"/>
      <c r="AT62" s="1356"/>
      <c r="AU62" s="1356"/>
      <c r="AV62" s="1356"/>
      <c r="AW62" s="1356"/>
      <c r="AX62" s="1358"/>
      <c r="AY62" s="715"/>
      <c r="AZ62" s="1301" t="s">
        <v>2601</v>
      </c>
      <c r="BA62" s="1292">
        <f t="shared" si="13"/>
        <v>0.2366</v>
      </c>
      <c r="BB62" s="1300">
        <v>236.6</v>
      </c>
      <c r="BC62" s="715"/>
      <c r="BD62" s="870" t="str">
        <f t="shared" si="15"/>
        <v>►</v>
      </c>
      <c r="BE62" s="731" t="s">
        <v>647</v>
      </c>
      <c r="BF62" s="727"/>
      <c r="BG62" s="727"/>
      <c r="BH62" s="727"/>
      <c r="BI62" s="728"/>
      <c r="BJ62" s="717"/>
      <c r="BK62" s="3570"/>
      <c r="BL62" s="717"/>
      <c r="BM62" s="1391" t="s">
        <v>2446</v>
      </c>
      <c r="BN62" s="974"/>
      <c r="BO62" s="974"/>
      <c r="BP62" s="974"/>
      <c r="BQ62" s="974"/>
      <c r="BR62" s="975"/>
      <c r="BS62" s="1388"/>
      <c r="BU62" s="6">
        <v>1</v>
      </c>
    </row>
    <row r="63" spans="1:73" s="73" customFormat="1" ht="18.75" customHeight="1" thickBot="1">
      <c r="A63" s="3562" t="s">
        <v>1</v>
      </c>
      <c r="B63" s="3573" t="str">
        <f t="shared" si="16"/>
        <v>►</v>
      </c>
      <c r="C63" s="3571">
        <f>IF(H63=C37,1,LEN(H63))</f>
        <v>0</v>
      </c>
      <c r="D63" s="871" t="s">
        <v>7</v>
      </c>
      <c r="E63" s="741"/>
      <c r="F63" s="741"/>
      <c r="G63" s="741"/>
      <c r="H63" s="742"/>
      <c r="I63" s="742"/>
      <c r="J63" s="742"/>
      <c r="K63" s="742"/>
      <c r="L63" s="742"/>
      <c r="M63" s="742"/>
      <c r="N63" s="1089"/>
      <c r="O63" s="39" t="s">
        <v>1</v>
      </c>
      <c r="P63" s="871" t="s">
        <v>7</v>
      </c>
      <c r="Q63" s="741"/>
      <c r="R63" s="741"/>
      <c r="S63" s="741"/>
      <c r="T63" s="742"/>
      <c r="U63" s="742"/>
      <c r="V63" s="742"/>
      <c r="W63" s="742"/>
      <c r="X63" s="742"/>
      <c r="Y63" s="742"/>
      <c r="Z63" s="1086"/>
      <c r="AA63" s="1307">
        <f>IFERROR(INDEX(BA13:BA82,MATCH(X63,AZ13:AZ82,0)) * W63 * IF(ISBLANK(T63), 1, T63), 0)</f>
        <v>0</v>
      </c>
      <c r="AB63" s="875">
        <f>IF(AA67=0,0,AA63*AB46*1000/AA67)</f>
        <v>0</v>
      </c>
      <c r="AC63" s="872">
        <f>IF(ISNUMBER(T63),T63*AB46/AA67,0)</f>
        <v>0</v>
      </c>
      <c r="AD63" s="3893"/>
      <c r="AE63" s="3894"/>
      <c r="AF63" s="3894"/>
      <c r="AG63" s="3894"/>
      <c r="AH63" s="3894"/>
      <c r="AI63" s="3895">
        <f>IF(OR(ISTEXT(T63),AA67=0),0,T63*AN39)</f>
        <v>0</v>
      </c>
      <c r="AJ63" s="3894"/>
      <c r="AK63" s="3896">
        <f t="shared" si="19"/>
        <v>0</v>
      </c>
      <c r="AL63" s="3894"/>
      <c r="AM63" s="3897">
        <f>IF(AA63=0,0,AA63*AN39)</f>
        <v>0</v>
      </c>
      <c r="AN63" s="3898">
        <f t="shared" si="20"/>
        <v>0</v>
      </c>
      <c r="AO63" s="4879"/>
      <c r="AP63"/>
      <c r="AQ63" s="1355"/>
      <c r="AR63" s="1356"/>
      <c r="AS63" s="1356"/>
      <c r="AT63" s="1356"/>
      <c r="AU63" s="1356"/>
      <c r="AV63" s="1356"/>
      <c r="AW63" s="1356"/>
      <c r="AX63" s="1358"/>
      <c r="AY63" s="715"/>
      <c r="AZ63" s="1301" t="s">
        <v>2602</v>
      </c>
      <c r="BA63" s="1292">
        <f t="shared" si="13"/>
        <v>0.24</v>
      </c>
      <c r="BB63" s="1293">
        <v>240</v>
      </c>
      <c r="BC63" s="715"/>
      <c r="BD63" s="870" t="str">
        <f t="shared" si="15"/>
        <v>►</v>
      </c>
      <c r="BE63" s="730"/>
      <c r="BF63" s="730"/>
      <c r="BG63" s="730"/>
      <c r="BH63" s="730"/>
      <c r="BI63" s="730"/>
      <c r="BJ63" s="717"/>
      <c r="BK63" s="3570"/>
      <c r="BL63" s="717"/>
      <c r="BM63" s="1042"/>
      <c r="BN63" s="979"/>
      <c r="BO63" s="979"/>
      <c r="BP63" s="979"/>
      <c r="BQ63" s="979"/>
      <c r="BR63" s="979"/>
      <c r="BS63" s="1372"/>
      <c r="BU63" s="6">
        <v>1</v>
      </c>
    </row>
    <row r="64" spans="1:73" s="73" customFormat="1" ht="18.75" customHeight="1">
      <c r="A64" s="3562" t="s">
        <v>1</v>
      </c>
      <c r="B64" s="3573" t="str">
        <f t="shared" si="16"/>
        <v>►</v>
      </c>
      <c r="C64" s="3571">
        <f>IF(H64=C37,1,LEN(H64))</f>
        <v>0</v>
      </c>
      <c r="D64" s="871" t="s">
        <v>7</v>
      </c>
      <c r="E64" s="741"/>
      <c r="F64" s="741"/>
      <c r="G64" s="741"/>
      <c r="H64" s="742"/>
      <c r="I64" s="742"/>
      <c r="J64" s="742"/>
      <c r="K64" s="742"/>
      <c r="L64" s="742"/>
      <c r="M64" s="742"/>
      <c r="N64" s="1089"/>
      <c r="O64" s="39" t="s">
        <v>1</v>
      </c>
      <c r="P64" s="871" t="s">
        <v>7</v>
      </c>
      <c r="Q64" s="741"/>
      <c r="R64" s="741"/>
      <c r="S64" s="741"/>
      <c r="T64" s="742"/>
      <c r="U64" s="742"/>
      <c r="V64" s="742"/>
      <c r="W64" s="742"/>
      <c r="X64" s="742"/>
      <c r="Y64" s="742"/>
      <c r="Z64" s="1086"/>
      <c r="AA64" s="1307">
        <f>IFERROR(INDEX(BA13:BA82,MATCH(X64,AZ13:AZ82,0)) * W64 * IF(ISBLANK(T64), 1, T64), 0)</f>
        <v>0</v>
      </c>
      <c r="AB64" s="875">
        <f>IF(AA67=0,0,AA64*AB46*1000/AA67)</f>
        <v>0</v>
      </c>
      <c r="AC64" s="872">
        <f>IF(ISNUMBER(T64),T64*AB46/AA67,0)</f>
        <v>0</v>
      </c>
      <c r="AD64" s="846"/>
      <c r="AE64" s="833"/>
      <c r="AF64" s="833"/>
      <c r="AG64" s="833"/>
      <c r="AH64" s="833"/>
      <c r="AI64" s="874">
        <f>IF(OR(ISTEXT(T64),AA67=0),0,T64*AN39)</f>
        <v>0</v>
      </c>
      <c r="AJ64" s="833"/>
      <c r="AK64" s="742">
        <f t="shared" si="19"/>
        <v>0</v>
      </c>
      <c r="AL64" s="833"/>
      <c r="AM64" s="826">
        <f>IF(AA64=0,0,AA64*AN39)</f>
        <v>0</v>
      </c>
      <c r="AN64" s="856">
        <f t="shared" si="20"/>
        <v>0</v>
      </c>
      <c r="AO64" s="4879"/>
      <c r="AP64"/>
      <c r="AQ64" s="4915" t="s">
        <v>2637</v>
      </c>
      <c r="AR64" s="4916"/>
      <c r="AS64" s="4916"/>
      <c r="AT64" s="4916"/>
      <c r="AU64" s="4916"/>
      <c r="AV64" s="4916"/>
      <c r="AW64" s="4916"/>
      <c r="AX64" s="4917"/>
      <c r="AY64" s="715"/>
      <c r="AZ64" s="1301" t="s">
        <v>2603</v>
      </c>
      <c r="BA64" s="1292">
        <f t="shared" si="13"/>
        <v>0.23658999999999999</v>
      </c>
      <c r="BB64" s="1293">
        <v>236.59</v>
      </c>
      <c r="BC64" s="715"/>
      <c r="BD64" s="870" t="str">
        <f t="shared" si="15"/>
        <v>►</v>
      </c>
      <c r="BE64" s="731"/>
      <c r="BF64" s="730"/>
      <c r="BG64" s="730"/>
      <c r="BH64" s="730"/>
      <c r="BI64" s="730"/>
      <c r="BJ64" s="717"/>
      <c r="BK64" s="3570"/>
      <c r="BL64" s="717"/>
      <c r="BM64" s="4634" t="s">
        <v>2365</v>
      </c>
      <c r="BN64" s="4635"/>
      <c r="BO64" s="4635"/>
      <c r="BP64" s="4635"/>
      <c r="BQ64" s="4635"/>
      <c r="BR64" s="4635"/>
      <c r="BS64" s="4636"/>
      <c r="BU64" s="6">
        <v>1</v>
      </c>
    </row>
    <row r="65" spans="1:73" s="73" customFormat="1" ht="18.75" customHeight="1">
      <c r="A65" s="3562" t="s">
        <v>1</v>
      </c>
      <c r="B65" s="3573" t="str">
        <f t="shared" si="16"/>
        <v>►</v>
      </c>
      <c r="C65" s="3571">
        <f>IF(H65=C37,1,LEN(H65))</f>
        <v>0</v>
      </c>
      <c r="D65" s="871" t="s">
        <v>7</v>
      </c>
      <c r="E65" s="741"/>
      <c r="F65" s="741"/>
      <c r="G65" s="741"/>
      <c r="H65" s="742"/>
      <c r="I65" s="742"/>
      <c r="J65" s="742"/>
      <c r="K65" s="742"/>
      <c r="L65" s="742"/>
      <c r="M65" s="742"/>
      <c r="N65" s="1089"/>
      <c r="O65" s="39" t="s">
        <v>1</v>
      </c>
      <c r="P65" s="871" t="s">
        <v>7</v>
      </c>
      <c r="Q65" s="741"/>
      <c r="R65" s="741"/>
      <c r="S65" s="741"/>
      <c r="T65" s="742"/>
      <c r="U65" s="742"/>
      <c r="V65" s="742"/>
      <c r="W65" s="742"/>
      <c r="X65" s="742"/>
      <c r="Y65" s="742"/>
      <c r="Z65" s="1086"/>
      <c r="AA65" s="1307">
        <f>IFERROR(INDEX(BA13:BA82,MATCH(X65,AZ13:AZ82,0)) * W65 * IF(ISBLANK(T65), 1, T65), 0)</f>
        <v>0</v>
      </c>
      <c r="AB65" s="875">
        <f>IF(AA67=0,0,AA65*AB46*1000/AA67)</f>
        <v>0</v>
      </c>
      <c r="AC65" s="872">
        <f>IF(ISNUMBER(T65),T65*AB46/AA67,0)</f>
        <v>0</v>
      </c>
      <c r="AD65" s="3893"/>
      <c r="AE65" s="3894"/>
      <c r="AF65" s="3894"/>
      <c r="AG65" s="3894"/>
      <c r="AH65" s="3894"/>
      <c r="AI65" s="3895">
        <f>IF(OR(ISTEXT(T65),AA67=0),0,T65*AN39)</f>
        <v>0</v>
      </c>
      <c r="AJ65" s="3894"/>
      <c r="AK65" s="3896">
        <f t="shared" si="19"/>
        <v>0</v>
      </c>
      <c r="AL65" s="3894"/>
      <c r="AM65" s="3897">
        <f>IF(AA65=0,0,AA65*AN39)</f>
        <v>0</v>
      </c>
      <c r="AN65" s="3898">
        <f t="shared" si="20"/>
        <v>0</v>
      </c>
      <c r="AO65" s="4879"/>
      <c r="AP65"/>
      <c r="AQ65" s="4918" t="s">
        <v>6517</v>
      </c>
      <c r="AR65" s="4919"/>
      <c r="AS65" s="4919"/>
      <c r="AT65" s="4919"/>
      <c r="AU65" s="4919"/>
      <c r="AV65" s="4919"/>
      <c r="AW65" s="4919"/>
      <c r="AX65" s="4920"/>
      <c r="AY65" s="715"/>
      <c r="AZ65" s="1301" t="s">
        <v>2604</v>
      </c>
      <c r="BA65" s="1290">
        <f t="shared" si="13"/>
        <v>0.45</v>
      </c>
      <c r="BB65" s="1291">
        <v>450</v>
      </c>
      <c r="BC65" s="715"/>
      <c r="BD65" s="870" t="str">
        <f t="shared" si="15"/>
        <v>►</v>
      </c>
      <c r="BE65" s="730"/>
      <c r="BF65" s="730"/>
      <c r="BG65" s="730"/>
      <c r="BH65" s="730"/>
      <c r="BI65" s="730"/>
      <c r="BJ65" s="717"/>
      <c r="BK65" s="3570"/>
      <c r="BL65" s="717"/>
      <c r="BM65" s="4634"/>
      <c r="BN65" s="4635"/>
      <c r="BO65" s="4635"/>
      <c r="BP65" s="4635"/>
      <c r="BQ65" s="4635"/>
      <c r="BR65" s="4635"/>
      <c r="BS65" s="4636"/>
      <c r="BU65" s="6">
        <v>1</v>
      </c>
    </row>
    <row r="66" spans="1:73" s="73" customFormat="1" ht="18.75" customHeight="1">
      <c r="A66" s="3562" t="s">
        <v>1</v>
      </c>
      <c r="B66" s="3573" t="str">
        <f t="shared" si="16"/>
        <v>►</v>
      </c>
      <c r="C66" s="3571">
        <f>IF(H66=C37,1,LEN(H66))</f>
        <v>0</v>
      </c>
      <c r="D66" s="871" t="s">
        <v>7</v>
      </c>
      <c r="E66" s="741"/>
      <c r="F66" s="741"/>
      <c r="G66" s="741"/>
      <c r="H66" s="742"/>
      <c r="I66" s="742"/>
      <c r="J66" s="742"/>
      <c r="K66" s="742"/>
      <c r="L66" s="742"/>
      <c r="M66" s="742"/>
      <c r="N66" s="1089"/>
      <c r="O66" s="39" t="s">
        <v>1</v>
      </c>
      <c r="P66" s="871" t="s">
        <v>7</v>
      </c>
      <c r="Q66" s="741"/>
      <c r="R66" s="741"/>
      <c r="S66" s="741"/>
      <c r="T66" s="742"/>
      <c r="U66" s="742"/>
      <c r="V66" s="742"/>
      <c r="W66" s="742"/>
      <c r="X66" s="742"/>
      <c r="Y66" s="742"/>
      <c r="Z66" s="1086"/>
      <c r="AA66" s="1307">
        <f>IFERROR(INDEX(BA13:BA82,MATCH(X66,AZ13:AZ82,0)) * W66 * IF(ISBLANK(T66), 1, T66), 0)</f>
        <v>0</v>
      </c>
      <c r="AB66" s="875">
        <f>IF(AA67=0,0,AA66*AB46*1000/AA67)</f>
        <v>0</v>
      </c>
      <c r="AC66" s="872">
        <f>IF(ISNUMBER(T66),T66*AB46/AA67,0)</f>
        <v>0</v>
      </c>
      <c r="AD66" s="846"/>
      <c r="AE66" s="833"/>
      <c r="AF66" s="833"/>
      <c r="AG66" s="833"/>
      <c r="AH66" s="833"/>
      <c r="AI66" s="874">
        <f>IF(OR(ISTEXT(T66),AA67=0),0,T66*AN39)</f>
        <v>0</v>
      </c>
      <c r="AJ66" s="833"/>
      <c r="AK66" s="742">
        <f t="shared" si="19"/>
        <v>0</v>
      </c>
      <c r="AL66" s="833"/>
      <c r="AM66" s="826">
        <f>IF(AA66=0,0,AA66*AN39)</f>
        <v>0</v>
      </c>
      <c r="AN66" s="856">
        <f t="shared" si="20"/>
        <v>0</v>
      </c>
      <c r="AO66" s="4879"/>
      <c r="AP66"/>
      <c r="AQ66" s="4921" t="s">
        <v>6518</v>
      </c>
      <c r="AR66" s="4922"/>
      <c r="AS66" s="4255" t="str">
        <f ca="1">"Largeur de cette colonne = "&amp;CELL("largeur",AS69)</f>
        <v>Largeur de cette colonne = 102</v>
      </c>
      <c r="AT66" s="4256"/>
      <c r="AU66" s="4925" t="s">
        <v>2639</v>
      </c>
      <c r="AV66" s="4925"/>
      <c r="AW66" s="4925"/>
      <c r="AX66" s="4926"/>
      <c r="AY66" s="715"/>
      <c r="AZ66" s="1304" t="s">
        <v>2605</v>
      </c>
      <c r="BA66" s="1292">
        <f t="shared" si="13"/>
        <v>1E-3</v>
      </c>
      <c r="BB66" s="1293">
        <v>1</v>
      </c>
      <c r="BC66" s="715"/>
      <c r="BD66" s="870" t="str">
        <f t="shared" si="15"/>
        <v>►</v>
      </c>
      <c r="BE66" s="731"/>
      <c r="BF66" s="727"/>
      <c r="BG66" s="730"/>
      <c r="BH66" s="730"/>
      <c r="BI66" s="730"/>
      <c r="BJ66" s="717"/>
      <c r="BK66" s="3570"/>
      <c r="BL66" s="717"/>
      <c r="BM66" s="1042"/>
      <c r="BN66" s="976" t="s">
        <v>2366</v>
      </c>
      <c r="BO66" s="979"/>
      <c r="BP66" s="979"/>
      <c r="BQ66" s="979"/>
      <c r="BR66" s="979"/>
      <c r="BS66" s="1372"/>
      <c r="BU66" s="6">
        <v>1</v>
      </c>
    </row>
    <row r="67" spans="1:73" s="73" customFormat="1" ht="18.75" customHeight="1" thickBot="1">
      <c r="A67" s="3562" t="s">
        <v>1</v>
      </c>
      <c r="B67" s="3573" t="str">
        <f t="shared" si="16"/>
        <v>A</v>
      </c>
      <c r="C67" s="3567"/>
      <c r="D67" s="1146" t="s">
        <v>7</v>
      </c>
      <c r="E67" s="3558"/>
      <c r="F67" s="3558"/>
      <c r="G67" s="3558"/>
      <c r="H67" s="3559"/>
      <c r="I67" s="3560"/>
      <c r="J67" s="1149"/>
      <c r="K67" s="1149"/>
      <c r="L67" s="1149"/>
      <c r="M67" s="1149"/>
      <c r="N67" s="3561" t="s">
        <v>898</v>
      </c>
      <c r="O67" s="39" t="s">
        <v>1</v>
      </c>
      <c r="P67" s="3891" t="s">
        <v>6</v>
      </c>
      <c r="Q67" s="3886"/>
      <c r="R67" s="3886"/>
      <c r="S67" s="3886"/>
      <c r="T67" s="3887"/>
      <c r="U67" s="3888"/>
      <c r="V67" s="3889"/>
      <c r="W67" s="3889"/>
      <c r="X67" s="3889"/>
      <c r="Y67" s="3889"/>
      <c r="Z67" s="3890"/>
      <c r="AA67" s="3870">
        <f>SUM(AA47:AA66)</f>
        <v>0.57600000000000007</v>
      </c>
      <c r="AB67" s="3879">
        <f>SUM(AB47:AB66)/1000</f>
        <v>0.99999999999999989</v>
      </c>
      <c r="AC67" s="3880" t="str">
        <f>IF(COUNTIF(AZ13:AZ83, U41)=0, IF(AA67=0, 0, "= "&amp;ROUND(AB67/(AA67/T41),0)&amp;" "&amp;U41&amp;" de "&amp;ROUND((AA67/T41)*1000,0)&amp;" g"), "")</f>
        <v>= 31 assiettes de 32 g</v>
      </c>
      <c r="AD67" s="3881"/>
      <c r="AE67" s="3882"/>
      <c r="AF67" s="3878"/>
      <c r="AG67" s="3884"/>
      <c r="AH67" s="3884"/>
      <c r="AI67" s="3884"/>
      <c r="AJ67" s="3885"/>
      <c r="AK67" s="3885"/>
      <c r="AL67" s="3885"/>
      <c r="AM67" s="3883">
        <f>SUM(AM47:AM66)</f>
        <v>1.1519999999999997</v>
      </c>
      <c r="AN67" s="3885"/>
      <c r="AO67" s="4880"/>
      <c r="AP67"/>
      <c r="AQ67" s="4923"/>
      <c r="AR67" s="4924"/>
      <c r="AS67" s="4257" t="str">
        <f ca="1">IF(AQ68&lt;&gt;AQ71,AQ72,AR72&amp;AQ71)</f>
        <v>Largeur du postit102</v>
      </c>
      <c r="AT67" s="4256"/>
      <c r="AU67" s="4927"/>
      <c r="AV67" s="4927"/>
      <c r="AW67" s="4927"/>
      <c r="AX67" s="4928"/>
      <c r="AY67" s="715"/>
      <c r="AZ67" s="1304" t="s">
        <v>2606</v>
      </c>
      <c r="BA67" s="1292">
        <f t="shared" si="13"/>
        <v>2.5000000000000001E-3</v>
      </c>
      <c r="BB67" s="1296">
        <v>2.5</v>
      </c>
      <c r="BC67" s="715"/>
      <c r="BD67" s="870" t="str">
        <f t="shared" si="15"/>
        <v>A</v>
      </c>
      <c r="BE67" s="731"/>
      <c r="BF67" s="727"/>
      <c r="BG67" s="730"/>
      <c r="BH67" s="730"/>
      <c r="BI67" s="730"/>
      <c r="BJ67" s="717"/>
      <c r="BK67" s="3570"/>
      <c r="BL67" s="717"/>
      <c r="BM67" s="1042"/>
      <c r="BN67" s="979"/>
      <c r="BO67" s="979"/>
      <c r="BP67" s="979"/>
      <c r="BQ67" s="979"/>
      <c r="BR67" s="979"/>
      <c r="BS67" s="1372"/>
      <c r="BU67" s="6">
        <v>1</v>
      </c>
    </row>
    <row r="68" spans="1:73" s="73" customFormat="1" ht="18.75" customHeight="1" thickBot="1">
      <c r="A68" s="3562" t="s">
        <v>1</v>
      </c>
      <c r="B68" s="3573" t="str">
        <f t="shared" si="16"/>
        <v>►</v>
      </c>
      <c r="D68" s="222"/>
      <c r="E68" s="222"/>
      <c r="F68" s="222"/>
      <c r="G68" s="222"/>
      <c r="H68" s="222"/>
      <c r="I68" s="222"/>
      <c r="J68" s="222"/>
      <c r="K68" s="222"/>
      <c r="L68" s="222"/>
      <c r="M68" s="222"/>
      <c r="N68" s="222"/>
      <c r="O68" s="39" t="s">
        <v>1</v>
      </c>
      <c r="P68" s="891" t="s">
        <v>7</v>
      </c>
      <c r="Q68" s="891"/>
      <c r="R68" s="891"/>
      <c r="S68" s="891"/>
      <c r="T68" s="892"/>
      <c r="U68" s="892"/>
      <c r="V68" s="892"/>
      <c r="W68" s="892"/>
      <c r="X68" s="892"/>
      <c r="Y68" s="892"/>
      <c r="Z68" s="892"/>
      <c r="AA68" s="892"/>
      <c r="AB68" s="892"/>
      <c r="AC68" s="892"/>
      <c r="AD68" s="892"/>
      <c r="AE68" s="892"/>
      <c r="AF68" s="892"/>
      <c r="AG68" s="892"/>
      <c r="AH68" s="892"/>
      <c r="AI68" s="892"/>
      <c r="AJ68" s="892"/>
      <c r="AK68" s="892"/>
      <c r="AL68" s="892"/>
      <c r="AM68" s="892"/>
      <c r="AN68" s="918"/>
      <c r="AO68" s="893"/>
      <c r="AP68"/>
      <c r="AQ68" s="4258">
        <f ca="1">SUM(T2:Z2)</f>
        <v>102</v>
      </c>
      <c r="AR68" s="1369"/>
      <c r="AS68" s="4259" t="s">
        <v>2640</v>
      </c>
      <c r="AT68" s="4256"/>
      <c r="AU68" s="4927"/>
      <c r="AV68" s="4927"/>
      <c r="AW68" s="4927"/>
      <c r="AX68" s="4928"/>
      <c r="AY68" s="715"/>
      <c r="AZ68" s="1304" t="s">
        <v>2607</v>
      </c>
      <c r="BA68" s="1299">
        <f t="shared" si="13"/>
        <v>4.4999999999999997E-3</v>
      </c>
      <c r="BB68" s="1300">
        <v>4.5</v>
      </c>
      <c r="BC68" s="715"/>
      <c r="BD68" s="870" t="str">
        <f t="shared" si="15"/>
        <v>►</v>
      </c>
      <c r="BE68" s="732">
        <v>1</v>
      </c>
      <c r="BF68" s="727"/>
      <c r="BG68" s="730"/>
      <c r="BH68" s="730"/>
      <c r="BI68" s="730"/>
      <c r="BJ68" s="717"/>
      <c r="BK68" s="3570"/>
      <c r="BL68" s="717"/>
      <c r="BM68" s="1392" t="s">
        <v>2367</v>
      </c>
      <c r="BN68" s="743"/>
      <c r="BO68" s="743"/>
      <c r="BP68" s="979"/>
      <c r="BQ68" s="979"/>
      <c r="BR68" s="979"/>
      <c r="BS68" s="1372"/>
      <c r="BU68" s="6">
        <v>1</v>
      </c>
    </row>
    <row r="69" spans="1:73" s="73" customFormat="1" ht="18.75" customHeight="1">
      <c r="A69" s="3562" t="s">
        <v>1</v>
      </c>
      <c r="B69" s="3573" t="str">
        <f t="shared" si="16"/>
        <v>A</v>
      </c>
      <c r="C69" s="3855" t="s">
        <v>7</v>
      </c>
      <c r="O69" s="39" t="s">
        <v>1</v>
      </c>
      <c r="P69" s="49" t="s">
        <v>6</v>
      </c>
      <c r="Q69" s="4056" t="str">
        <f>Q75</f>
        <v>Dessert assiette.C.Chiboust pamplemousse.Recette mère ►.M.Mille-feuille meringue et chiboust pamplemousse aux fraises des bois</v>
      </c>
      <c r="R69" s="4057">
        <f>R75</f>
        <v>18</v>
      </c>
      <c r="S69" s="4057" t="str">
        <f>S75</f>
        <v>assiettes</v>
      </c>
      <c r="T69" s="4058" t="s">
        <v>1</v>
      </c>
      <c r="U69" s="1118" t="s">
        <v>2500</v>
      </c>
      <c r="V69" s="4701" t="s">
        <v>2340</v>
      </c>
      <c r="W69" s="4701"/>
      <c r="X69" s="4802" t="s">
        <v>2338</v>
      </c>
      <c r="Y69" s="4802"/>
      <c r="Z69" s="4803"/>
      <c r="AA69" s="1078">
        <f>IFERROR(INDEX(T66:AD66,MATCH(X69,T65:AD65,0)) * W69 * IF(ISBLANK(T69), 1, T69), 0)</f>
        <v>0</v>
      </c>
      <c r="AB69" s="4872" t="str">
        <f>X69</f>
        <v>CHIBOUST PAMPLEMOUSSE</v>
      </c>
      <c r="AC69" s="4873"/>
      <c r="AD69" s="4873"/>
      <c r="AE69" s="4873"/>
      <c r="AF69" s="4873"/>
      <c r="AG69" s="4873"/>
      <c r="AH69" s="4873"/>
      <c r="AI69" s="4873"/>
      <c r="AJ69" s="4873"/>
      <c r="AK69" s="4873"/>
      <c r="AL69" s="4873"/>
      <c r="AM69" s="4873"/>
      <c r="AN69" s="4876">
        <f>IF(ISBLANK(AK21),AI21,AK21)</f>
        <v>0</v>
      </c>
      <c r="AO69" s="4890" t="str">
        <f>U6</f>
        <v>MILLE-FEUILLE meringue et chiboust pamplemousse aux fraises des bois</v>
      </c>
      <c r="AP69"/>
      <c r="AQ69" s="4260">
        <f>SUM(COUNTIF(AT81:AT132,"&gt;0"))</f>
        <v>10</v>
      </c>
      <c r="AR69" s="4261"/>
      <c r="AS69" s="4930">
        <v>90</v>
      </c>
      <c r="AT69" s="4262"/>
      <c r="AU69" s="4931" t="s">
        <v>6519</v>
      </c>
      <c r="AV69" s="4931"/>
      <c r="AW69" s="4931"/>
      <c r="AX69" s="4932"/>
      <c r="AY69" s="715"/>
      <c r="AZ69" s="1304" t="s">
        <v>2608</v>
      </c>
      <c r="BA69" s="1292">
        <f t="shared" si="13"/>
        <v>5.9000000000000007E-3</v>
      </c>
      <c r="BB69" s="1296">
        <v>5.9</v>
      </c>
      <c r="BC69" s="715"/>
      <c r="BD69" s="870" t="str">
        <f t="shared" si="15"/>
        <v>A</v>
      </c>
      <c r="BE69" s="731"/>
      <c r="BF69" s="727"/>
      <c r="BG69" s="730"/>
      <c r="BH69" s="730"/>
      <c r="BI69" s="730"/>
      <c r="BJ69" s="717"/>
      <c r="BK69" s="717"/>
      <c r="BL69" s="717"/>
      <c r="BM69" s="1393" t="s">
        <v>2451</v>
      </c>
      <c r="BN69" s="977"/>
      <c r="BO69" s="977"/>
      <c r="BP69" s="977"/>
      <c r="BQ69" s="977"/>
      <c r="BR69" s="977"/>
      <c r="BS69" s="1394"/>
      <c r="BU69" s="6">
        <v>1</v>
      </c>
    </row>
    <row r="70" spans="1:73" s="73" customFormat="1" ht="18.75" customHeight="1">
      <c r="A70" s="3562" t="s">
        <v>1</v>
      </c>
      <c r="B70" s="3573" t="str">
        <f t="shared" si="16"/>
        <v>A</v>
      </c>
      <c r="C70" s="3567"/>
      <c r="O70" s="39" t="s">
        <v>1</v>
      </c>
      <c r="P70" s="24" t="s">
        <v>6</v>
      </c>
      <c r="Q70" s="4059" t="str">
        <f>Q75</f>
        <v>Dessert assiette.C.Chiboust pamplemousse.Recette mère ►.M.Mille-feuille meringue et chiboust pamplemousse aux fraises des bois</v>
      </c>
      <c r="R70" s="4060"/>
      <c r="S70" s="4060"/>
      <c r="T70" s="4061" t="s">
        <v>2620</v>
      </c>
      <c r="U70" s="1121" t="s">
        <v>2501</v>
      </c>
      <c r="V70" s="4702"/>
      <c r="W70" s="4702"/>
      <c r="X70" s="4804"/>
      <c r="Y70" s="4804"/>
      <c r="Z70" s="4805"/>
      <c r="AA70" s="1079">
        <f>IFERROR(INDEX(T66:AD66,MATCH(X70,T65:AD65,0)) * W70 * IF(ISBLANK(T70), 1, T70), 0)</f>
        <v>0</v>
      </c>
      <c r="AB70" s="4874"/>
      <c r="AC70" s="4875"/>
      <c r="AD70" s="4875"/>
      <c r="AE70" s="4875"/>
      <c r="AF70" s="4875"/>
      <c r="AG70" s="4875"/>
      <c r="AH70" s="4875"/>
      <c r="AI70" s="4875"/>
      <c r="AJ70" s="4875"/>
      <c r="AK70" s="4875"/>
      <c r="AL70" s="4875"/>
      <c r="AM70" s="4875"/>
      <c r="AN70" s="4877"/>
      <c r="AO70" s="4890"/>
      <c r="AP70"/>
      <c r="AQ70" s="4263" t="s">
        <v>6520</v>
      </c>
      <c r="AR70" s="11"/>
      <c r="AS70" s="4930"/>
      <c r="AT70" s="4262"/>
      <c r="AU70" s="4931"/>
      <c r="AV70" s="4931"/>
      <c r="AW70" s="4931"/>
      <c r="AX70" s="4932"/>
      <c r="AY70" s="715"/>
      <c r="AZ70" s="1304" t="s">
        <v>2609</v>
      </c>
      <c r="BA70" s="1292">
        <f t="shared" si="13"/>
        <v>0.04</v>
      </c>
      <c r="BB70" s="1293">
        <v>40</v>
      </c>
      <c r="BC70" s="715"/>
      <c r="BD70" s="870" t="str">
        <f t="shared" ref="BD70:BD101" si="22">IF(ISBLANK(P70),"►",P70)</f>
        <v>A</v>
      </c>
      <c r="BE70" s="736" t="s">
        <v>359</v>
      </c>
      <c r="BF70" s="727"/>
      <c r="BG70" s="730"/>
      <c r="BH70" s="730"/>
      <c r="BI70" s="730"/>
      <c r="BJ70" s="717"/>
      <c r="BK70" s="717"/>
      <c r="BL70" s="717"/>
      <c r="BM70" s="1042"/>
      <c r="BN70" s="979"/>
      <c r="BO70" s="979"/>
      <c r="BP70" s="979"/>
      <c r="BQ70" s="979"/>
      <c r="BR70" s="979"/>
      <c r="BS70" s="1372"/>
      <c r="BU70" s="6">
        <v>1</v>
      </c>
    </row>
    <row r="71" spans="1:73" s="73" customFormat="1" ht="18.75" customHeight="1">
      <c r="A71" s="3562" t="s">
        <v>1</v>
      </c>
      <c r="B71" s="3573" t="str">
        <f t="shared" si="16"/>
        <v>A</v>
      </c>
      <c r="C71" s="3567"/>
      <c r="O71" s="39" t="s">
        <v>1</v>
      </c>
      <c r="P71" s="24" t="s">
        <v>6</v>
      </c>
      <c r="Q71" s="4062" t="str">
        <f>Q75</f>
        <v>Dessert assiette.C.Chiboust pamplemousse.Recette mère ►.M.Mille-feuille meringue et chiboust pamplemousse aux fraises des bois</v>
      </c>
      <c r="R71" s="4063"/>
      <c r="S71" s="4064"/>
      <c r="T71" s="1123"/>
      <c r="U71" s="1124" t="s">
        <v>6458</v>
      </c>
      <c r="V71" s="4065"/>
      <c r="W71" s="1080" t="s">
        <v>121</v>
      </c>
      <c r="X71" s="4066" t="s">
        <v>2333</v>
      </c>
      <c r="Y71" s="22"/>
      <c r="Z71" s="4067"/>
      <c r="AA71" s="1079">
        <f>IFERROR(INDEX(T66:AD66,MATCH(X71,T65:AD65,0)) * W71 * IF(ISBLANK(T71), 1, T71), 0)</f>
        <v>0</v>
      </c>
      <c r="AB71" s="834"/>
      <c r="AC71" s="834"/>
      <c r="AD71" s="834"/>
      <c r="AE71" s="834"/>
      <c r="AF71" s="834"/>
      <c r="AG71" s="834"/>
      <c r="AH71" s="834"/>
      <c r="AI71" s="835"/>
      <c r="AJ71" s="835"/>
      <c r="AK71" s="835"/>
      <c r="AL71" s="835"/>
      <c r="AM71" s="916" t="s">
        <v>224</v>
      </c>
      <c r="AN71" s="878">
        <f>IF(AA99=0,0,AN69/AA99)</f>
        <v>0</v>
      </c>
      <c r="AO71" s="4890"/>
      <c r="AP71"/>
      <c r="AQ71" s="4258" cm="1">
        <f t="array" aca="1" ref="AQ71:AR71" ca="1">CELL("largeur",AS69)</f>
        <v>102</v>
      </c>
      <c r="AR71" s="4264" t="b">
        <f ca="1"/>
        <v>0</v>
      </c>
      <c r="AS71" s="4265" t="s">
        <v>6521</v>
      </c>
      <c r="AT71" s="4262"/>
      <c r="AU71" s="4931"/>
      <c r="AV71" s="4931"/>
      <c r="AW71" s="4931"/>
      <c r="AX71" s="4932"/>
      <c r="AY71" s="715"/>
      <c r="AZ71" s="1304" t="s">
        <v>2610</v>
      </c>
      <c r="BA71" s="1292">
        <f t="shared" si="13"/>
        <v>4.4999999999999998E-2</v>
      </c>
      <c r="BB71" s="1293">
        <v>45</v>
      </c>
      <c r="BC71" s="715"/>
      <c r="BD71" s="870" t="str">
        <f t="shared" si="22"/>
        <v>A</v>
      </c>
      <c r="BE71" s="736"/>
      <c r="BF71" s="727"/>
      <c r="BG71" s="730"/>
      <c r="BH71" s="730"/>
      <c r="BI71" s="730"/>
      <c r="BJ71" s="717"/>
      <c r="BK71" s="717"/>
      <c r="BL71" s="717"/>
      <c r="BM71" s="1042"/>
      <c r="BN71" s="947" t="s">
        <v>2678</v>
      </c>
      <c r="BO71" s="730"/>
      <c r="BP71" s="730"/>
      <c r="BQ71" s="979"/>
      <c r="BR71" s="979"/>
      <c r="BS71" s="1372"/>
      <c r="BU71" s="6">
        <v>1</v>
      </c>
    </row>
    <row r="72" spans="1:73" s="73" customFormat="1" ht="18.75" customHeight="1">
      <c r="A72" s="3562" t="s">
        <v>1</v>
      </c>
      <c r="B72" s="3573" t="str">
        <f t="shared" si="16"/>
        <v>A</v>
      </c>
      <c r="C72" s="3567"/>
      <c r="O72" s="39" t="s">
        <v>1</v>
      </c>
      <c r="P72" s="24" t="s">
        <v>6</v>
      </c>
      <c r="Q72" s="4068" t="str">
        <f>Q75</f>
        <v>Dessert assiette.C.Chiboust pamplemousse.Recette mère ►.M.Mille-feuille meringue et chiboust pamplemousse aux fraises des bois</v>
      </c>
      <c r="R72" s="4068"/>
      <c r="S72" s="4068"/>
      <c r="T72" s="46" t="s">
        <v>110</v>
      </c>
      <c r="U72" s="592"/>
      <c r="V72" s="592"/>
      <c r="W72" s="4069" t="s">
        <v>116</v>
      </c>
      <c r="X72" s="4808" t="str">
        <f>T75</f>
        <v>Dessert assiette.C.Chiboust pamplemousse.Recette mère ►.M.Mille-feuille meringue et chiboust pamplemousse aux fraises des bois</v>
      </c>
      <c r="Y72" s="4808"/>
      <c r="Z72" s="4809"/>
      <c r="AA72" s="1079">
        <f>IFERROR(INDEX(T66:AD66,MATCH(X72,T65:AD65,0)) * W72 * IF(ISBLANK(T72), 1, T72), 0)</f>
        <v>0</v>
      </c>
      <c r="AB72" s="834"/>
      <c r="AC72" s="834"/>
      <c r="AD72" s="834"/>
      <c r="AE72" s="834"/>
      <c r="AF72" s="834"/>
      <c r="AG72" s="834"/>
      <c r="AH72" s="834"/>
      <c r="AI72" s="808" t="str">
        <f>IF(AK21&gt;0,"avec Poids modifié ❹","avec Poids prévu ③")</f>
        <v>avec Poids prévu ③</v>
      </c>
      <c r="AJ72" s="808"/>
      <c r="AK72" s="808"/>
      <c r="AL72" s="807" t="s">
        <v>2406</v>
      </c>
      <c r="AM72" s="807"/>
      <c r="AN72" s="807"/>
      <c r="AO72" s="4890"/>
      <c r="AP72"/>
      <c r="AQ72" s="4266" t="s">
        <v>6522</v>
      </c>
      <c r="AR72" s="4267" t="s">
        <v>6523</v>
      </c>
      <c r="AS72" s="1552" t="s">
        <v>6524</v>
      </c>
      <c r="AT72" s="4268"/>
      <c r="AU72" s="3848"/>
      <c r="AV72" s="3848"/>
      <c r="AW72" s="4933" t="s">
        <v>6525</v>
      </c>
      <c r="AX72" s="4934"/>
      <c r="AY72" s="715"/>
      <c r="AZ72" s="1304" t="s">
        <v>2611</v>
      </c>
      <c r="BA72" s="1292">
        <f t="shared" si="13"/>
        <v>0.15</v>
      </c>
      <c r="BB72" s="1293">
        <v>150</v>
      </c>
      <c r="BC72" s="715"/>
      <c r="BD72" s="870" t="str">
        <f t="shared" si="22"/>
        <v>A</v>
      </c>
      <c r="BE72" s="737" t="s">
        <v>360</v>
      </c>
      <c r="BF72" s="730"/>
      <c r="BG72" s="730"/>
      <c r="BH72" s="730"/>
      <c r="BI72" s="730"/>
      <c r="BJ72" s="717"/>
      <c r="BK72" s="717"/>
      <c r="BL72" s="717"/>
      <c r="BM72" s="1042"/>
      <c r="BN72" s="946" t="s">
        <v>2661</v>
      </c>
      <c r="BO72" s="948">
        <v>45</v>
      </c>
      <c r="BP72" s="949" t="s">
        <v>2339</v>
      </c>
      <c r="BQ72" s="979"/>
      <c r="BR72" s="979"/>
      <c r="BS72" s="1372"/>
      <c r="BU72" s="6">
        <v>1</v>
      </c>
    </row>
    <row r="73" spans="1:73" s="73" customFormat="1" ht="18.75" customHeight="1">
      <c r="A73" s="3562" t="s">
        <v>1</v>
      </c>
      <c r="B73" s="3573" t="str">
        <f t="shared" si="16"/>
        <v>A</v>
      </c>
      <c r="C73" s="3567"/>
      <c r="O73" s="39" t="s">
        <v>1</v>
      </c>
      <c r="P73" s="24" t="s">
        <v>6</v>
      </c>
      <c r="Q73" s="4068" t="str">
        <f>Q75</f>
        <v>Dessert assiette.C.Chiboust pamplemousse.Recette mère ►.M.Mille-feuille meringue et chiboust pamplemousse aux fraises des bois</v>
      </c>
      <c r="R73" s="4068"/>
      <c r="S73" s="4068"/>
      <c r="T73" s="607">
        <v>18</v>
      </c>
      <c r="U73" s="47" t="s">
        <v>2339</v>
      </c>
      <c r="V73" s="46"/>
      <c r="W73" s="46"/>
      <c r="X73" s="4808"/>
      <c r="Y73" s="4808"/>
      <c r="Z73" s="4809"/>
      <c r="AA73" s="1079">
        <f>IFERROR(INDEX(T66:AD66,MATCH(X73,T65:AD65,0)) * W73 * IF(ISBLANK(T73), 1, T73), 0)</f>
        <v>0</v>
      </c>
      <c r="AB73" s="836"/>
      <c r="AC73" s="837"/>
      <c r="AD73" s="837"/>
      <c r="AE73" s="837"/>
      <c r="AF73" s="837"/>
      <c r="AG73" s="837"/>
      <c r="AH73" s="837"/>
      <c r="AI73" s="4877">
        <f>AN69</f>
        <v>0</v>
      </c>
      <c r="AJ73" s="4877"/>
      <c r="AK73" s="4877"/>
      <c r="AL73" s="4886">
        <f>AM10</f>
        <v>45</v>
      </c>
      <c r="AM73" s="4887" t="str">
        <f>AN10</f>
        <v>assiettes</v>
      </c>
      <c r="AN73" s="4887"/>
      <c r="AO73" s="4890"/>
      <c r="AP73"/>
      <c r="AQ73" s="4269" t="str">
        <f t="shared" ref="AQ73:AQ76" si="23">LEN(AS73) - LEN(SUBSTITUTE(AS73, " ", "")) + 1&amp;" Mots"</f>
        <v>99 Mots</v>
      </c>
      <c r="AR73" s="4270">
        <f>LEN(AS73)</f>
        <v>553</v>
      </c>
      <c r="AS73" s="4271" t="s">
        <v>6526</v>
      </c>
      <c r="AT73" s="4272" t="str">
        <f t="shared" ref="AT73:AT76" si="24">"◄ cellule "&amp;ADDRESS(ROW(AS73),COLUMN(AS73),4)</f>
        <v>◄ cellule AS73</v>
      </c>
      <c r="AU73" s="4272"/>
      <c r="AV73" s="4273"/>
      <c r="AW73" s="4933"/>
      <c r="AX73" s="4934"/>
      <c r="AY73" s="715"/>
      <c r="AZ73" s="1304" t="s">
        <v>2612</v>
      </c>
      <c r="BA73" s="1292">
        <f t="shared" si="13"/>
        <v>0.25</v>
      </c>
      <c r="BB73" s="1293">
        <v>250</v>
      </c>
      <c r="BC73" s="715"/>
      <c r="BD73" s="870" t="str">
        <f t="shared" si="22"/>
        <v>A</v>
      </c>
      <c r="BE73" s="738">
        <v>1</v>
      </c>
      <c r="BF73" s="730"/>
      <c r="BG73" s="730"/>
      <c r="BH73" s="730"/>
      <c r="BI73" s="730"/>
      <c r="BJ73" s="717"/>
      <c r="BK73" s="717"/>
      <c r="BL73" s="717"/>
      <c r="BM73" s="1042"/>
      <c r="BN73" s="979"/>
      <c r="BO73" s="979"/>
      <c r="BP73" s="950" t="s">
        <v>2662</v>
      </c>
      <c r="BQ73" s="979"/>
      <c r="BR73" s="979"/>
      <c r="BS73" s="1372"/>
      <c r="BU73" s="6">
        <v>1</v>
      </c>
    </row>
    <row r="74" spans="1:73" s="73" customFormat="1" ht="18.75" customHeight="1" thickBot="1">
      <c r="A74" s="3562" t="s">
        <v>1</v>
      </c>
      <c r="B74" s="3573" t="str">
        <f t="shared" si="16"/>
        <v>►</v>
      </c>
      <c r="C74" s="3567"/>
      <c r="O74" s="39" t="s">
        <v>1</v>
      </c>
      <c r="P74" s="24" t="s">
        <v>7</v>
      </c>
      <c r="Q74" s="4070" t="str">
        <f>Q75</f>
        <v>Dessert assiette.C.Chiboust pamplemousse.Recette mère ►.M.Mille-feuille meringue et chiboust pamplemousse aux fraises des bois</v>
      </c>
      <c r="R74" s="4070"/>
      <c r="S74" s="4070"/>
      <c r="T74" s="4071"/>
      <c r="U74" s="1129"/>
      <c r="V74" s="1129"/>
      <c r="W74" s="1129"/>
      <c r="X74" s="1129"/>
      <c r="Y74" s="1129"/>
      <c r="Z74" s="1130"/>
      <c r="AA74" s="1079">
        <f>IFERROR(INDEX(T66:AD66,MATCH(X74,T65:AD65,0)) * W74 * IF(ISBLANK(T74), 1, T74), 0)</f>
        <v>0</v>
      </c>
      <c r="AB74" s="838"/>
      <c r="AC74" s="838"/>
      <c r="AD74" s="838"/>
      <c r="AE74" s="838"/>
      <c r="AF74" s="838"/>
      <c r="AG74" s="838"/>
      <c r="AH74" s="838"/>
      <c r="AI74" s="4877"/>
      <c r="AJ74" s="4877"/>
      <c r="AK74" s="4877"/>
      <c r="AL74" s="4886"/>
      <c r="AM74" s="4887"/>
      <c r="AN74" s="4887"/>
      <c r="AO74" s="4890"/>
      <c r="AP74"/>
      <c r="AQ74" s="4269" t="str">
        <f t="shared" si="23"/>
        <v>16 Mots</v>
      </c>
      <c r="AR74" s="4270">
        <f t="shared" ref="AR74:AR77" si="25">LEN(AS74)</f>
        <v>86</v>
      </c>
      <c r="AS74" s="4271" t="s">
        <v>6527</v>
      </c>
      <c r="AT74" s="4272" t="str">
        <f t="shared" si="24"/>
        <v>◄ cellule AS74</v>
      </c>
      <c r="AU74" s="4272"/>
      <c r="AV74" s="4273"/>
      <c r="AW74" s="4933"/>
      <c r="AX74" s="4934"/>
      <c r="AY74" s="715"/>
      <c r="AZ74" s="1304" t="s">
        <v>2613</v>
      </c>
      <c r="BA74" s="1292">
        <f t="shared" si="13"/>
        <v>0.23699999999999999</v>
      </c>
      <c r="BB74" s="1293">
        <v>237</v>
      </c>
      <c r="BC74" s="715"/>
      <c r="BD74" s="870" t="str">
        <f t="shared" si="22"/>
        <v>►</v>
      </c>
      <c r="BE74" s="736" t="s">
        <v>363</v>
      </c>
      <c r="BF74" s="730"/>
      <c r="BG74" s="730"/>
      <c r="BH74" s="730"/>
      <c r="BI74" s="730"/>
      <c r="BJ74" s="717"/>
      <c r="BK74" s="717"/>
      <c r="BL74" s="717"/>
      <c r="BM74" s="1042"/>
      <c r="BN74" s="979"/>
      <c r="BO74" s="979"/>
      <c r="BP74" s="730"/>
      <c r="BQ74" s="979"/>
      <c r="BR74" s="979"/>
      <c r="BS74" s="1372"/>
      <c r="BU74" s="6">
        <v>1</v>
      </c>
    </row>
    <row r="75" spans="1:73" s="73" customFormat="1" ht="18.75" customHeight="1" thickTop="1">
      <c r="A75" s="3562" t="s">
        <v>1</v>
      </c>
      <c r="B75" s="3573" t="str">
        <f t="shared" si="16"/>
        <v>►</v>
      </c>
      <c r="C75" s="3567"/>
      <c r="O75" s="39" t="s">
        <v>1</v>
      </c>
      <c r="P75" s="4072" t="s">
        <v>7</v>
      </c>
      <c r="Q75" s="4073" t="str">
        <f>T75</f>
        <v>Dessert assiette.C.Chiboust pamplemousse.Recette mère ►.M.Mille-feuille meringue et chiboust pamplemousse aux fraises des bois</v>
      </c>
      <c r="R75" s="4073">
        <f>T73</f>
        <v>18</v>
      </c>
      <c r="S75" s="4073" t="str">
        <f>U73</f>
        <v>assiettes</v>
      </c>
      <c r="T75" s="4074" t="str">
        <f>UPPER(LEFT(V69,1))&amp;LOWER(MID(V69,2,999))&amp;"."&amp;UPPER(LEFT(X69,1))&amp;"."&amp;UPPER(LEFT(X69,1))&amp;LOWER(MID(X69,2,999))&amp;"."&amp;IF(ISTEXT(Z75),Y75&amp;"."&amp;UPPER(LEFT(Z75,1))&amp;"."&amp;UPPER(LEFT(Z75,1))&amp;LOWER(MID(Z75,2,999)),U75)</f>
        <v>Dessert assiette.C.Chiboust pamplemousse.Recette mère ►.M.Mille-feuille meringue et chiboust pamplemousse aux fraises des bois</v>
      </c>
      <c r="U75" s="4075" t="s">
        <v>2384</v>
      </c>
      <c r="V75" s="4810" t="s">
        <v>104</v>
      </c>
      <c r="W75" s="4810"/>
      <c r="X75" s="4810"/>
      <c r="Y75" s="4076" t="s">
        <v>2381</v>
      </c>
      <c r="Z75" s="1135" t="s">
        <v>2332</v>
      </c>
      <c r="AA75" s="1079">
        <f>IFERROR(INDEX(T66:AD66,MATCH(X75,T65:AD65,0)) * W75 * IF(ISBLANK(T75), 1, T75), 0)</f>
        <v>0</v>
      </c>
      <c r="AB75" s="838"/>
      <c r="AC75" s="838"/>
      <c r="AD75" s="838"/>
      <c r="AE75" s="838"/>
      <c r="AF75" s="4883">
        <f>AI21</f>
        <v>0</v>
      </c>
      <c r="AG75" s="4883"/>
      <c r="AH75" s="838"/>
      <c r="AI75" s="838"/>
      <c r="AJ75" s="3551"/>
      <c r="AK75" s="3552" t="str">
        <f>IF(AF75&gt;0," avec Poids prévu ③ " &amp; AL73 &amp; " " &amp; AM73 &amp; " de","")</f>
        <v/>
      </c>
      <c r="AL75" s="3553">
        <f>AF75/AL73*1000</f>
        <v>0</v>
      </c>
      <c r="AM75" s="864"/>
      <c r="AN75" s="807"/>
      <c r="AO75" s="4890"/>
      <c r="AP75"/>
      <c r="AQ75" s="4269" t="str">
        <f t="shared" si="23"/>
        <v>17 Mots</v>
      </c>
      <c r="AR75" s="4270">
        <f t="shared" si="25"/>
        <v>84</v>
      </c>
      <c r="AS75" s="4271" t="s">
        <v>6528</v>
      </c>
      <c r="AT75" s="4272" t="str">
        <f t="shared" si="24"/>
        <v>◄ cellule AS75</v>
      </c>
      <c r="AU75" s="4272"/>
      <c r="AV75" s="4273"/>
      <c r="AW75" s="4933"/>
      <c r="AX75" s="4934"/>
      <c r="AY75" s="715"/>
      <c r="AZ75" s="1304" t="s">
        <v>2614</v>
      </c>
      <c r="BA75" s="1292">
        <f t="shared" si="13"/>
        <v>0.47299999999999998</v>
      </c>
      <c r="BB75" s="1293">
        <v>473</v>
      </c>
      <c r="BC75" s="715"/>
      <c r="BD75" s="870" t="str">
        <f t="shared" si="22"/>
        <v>►</v>
      </c>
      <c r="BE75" s="3834" t="s">
        <v>364</v>
      </c>
      <c r="BF75" s="730"/>
      <c r="BG75" s="730"/>
      <c r="BH75" s="730"/>
      <c r="BI75" s="730"/>
      <c r="BJ75" s="717"/>
      <c r="BK75" s="717"/>
      <c r="BL75" s="717"/>
      <c r="BM75" s="4637" t="s">
        <v>2657</v>
      </c>
      <c r="BN75" s="4638"/>
      <c r="BO75" s="4638"/>
      <c r="BP75" s="4641" t="s">
        <v>2676</v>
      </c>
      <c r="BQ75" s="4643" t="s">
        <v>2660</v>
      </c>
      <c r="BR75" s="980"/>
      <c r="BS75" s="983"/>
      <c r="BU75" s="6">
        <v>1</v>
      </c>
    </row>
    <row r="76" spans="1:73" s="73" customFormat="1" ht="18.75" customHeight="1">
      <c r="A76" s="3562" t="s">
        <v>1</v>
      </c>
      <c r="B76" s="3573" t="str">
        <f t="shared" si="16"/>
        <v>A</v>
      </c>
      <c r="C76" s="4882" t="s">
        <v>2475</v>
      </c>
      <c r="O76" s="39" t="s">
        <v>1</v>
      </c>
      <c r="P76" s="1143" t="s">
        <v>6</v>
      </c>
      <c r="Q76" s="4096" t="str">
        <f>Q75</f>
        <v>Dessert assiette.C.Chiboust pamplemousse.Recette mère ►.M.Mille-feuille meringue et chiboust pamplemousse aux fraises des bois</v>
      </c>
      <c r="R76" s="4096">
        <f>R75</f>
        <v>18</v>
      </c>
      <c r="S76" s="4096" t="str">
        <f>S75</f>
        <v>assiettes</v>
      </c>
      <c r="T76" s="4097" t="s">
        <v>19</v>
      </c>
      <c r="U76" s="4098">
        <v>13</v>
      </c>
      <c r="V76" s="4099" t="s">
        <v>6462</v>
      </c>
      <c r="W76" s="4100"/>
      <c r="X76" s="4100"/>
      <c r="Y76" s="4100"/>
      <c r="Z76" s="4101"/>
      <c r="AA76" s="1079">
        <f>IFERROR(INDEX(T66:AD66,MATCH(X76,T65:AD65,0)) * W76 * IF(ISBLANK(T76), 1, T76), 0)</f>
        <v>0</v>
      </c>
      <c r="AB76" s="838"/>
      <c r="AC76" s="838"/>
      <c r="AD76" s="838"/>
      <c r="AE76" s="838"/>
      <c r="AF76" s="4883">
        <f>AK21</f>
        <v>0</v>
      </c>
      <c r="AG76" s="4883"/>
      <c r="AH76" s="3554"/>
      <c r="AI76" s="3555"/>
      <c r="AJ76" s="3554"/>
      <c r="AK76" s="3552" t="str">
        <f>IF(AF76&gt;0," avec poids modifié ❹ " &amp; AL73 &amp; " " &amp; AM73 &amp; " de","")</f>
        <v/>
      </c>
      <c r="AL76" s="3553">
        <f>AF76/AL73*1000</f>
        <v>0</v>
      </c>
      <c r="AM76" s="864"/>
      <c r="AN76" s="865"/>
      <c r="AO76" s="4890"/>
      <c r="AP76"/>
      <c r="AQ76" s="4269" t="str">
        <f t="shared" si="23"/>
        <v>7 Mots</v>
      </c>
      <c r="AR76" s="4270">
        <f t="shared" si="25"/>
        <v>43</v>
      </c>
      <c r="AS76" s="4271" t="s">
        <v>6529</v>
      </c>
      <c r="AT76" s="4272" t="str">
        <f t="shared" si="24"/>
        <v>◄ cellule AS76</v>
      </c>
      <c r="AU76" s="4272"/>
      <c r="AV76" s="4273"/>
      <c r="AW76" s="4933"/>
      <c r="AX76" s="4934"/>
      <c r="AY76" s="715"/>
      <c r="AZ76" s="1304" t="s">
        <v>2615</v>
      </c>
      <c r="BA76" s="1292">
        <f t="shared" si="13"/>
        <v>0.47299999999999998</v>
      </c>
      <c r="BB76" s="1293">
        <v>473</v>
      </c>
      <c r="BC76" s="715"/>
      <c r="BD76" s="870" t="str">
        <f t="shared" si="22"/>
        <v>A</v>
      </c>
      <c r="BE76" s="738">
        <v>1</v>
      </c>
      <c r="BF76" s="730"/>
      <c r="BG76" s="730"/>
      <c r="BH76" s="730"/>
      <c r="BI76" s="730"/>
      <c r="BJ76" s="717"/>
      <c r="BK76" s="717"/>
      <c r="BL76" s="717"/>
      <c r="BM76" s="4639"/>
      <c r="BN76" s="4640"/>
      <c r="BO76" s="4640"/>
      <c r="BP76" s="4642"/>
      <c r="BQ76" s="4644"/>
      <c r="BR76" s="979"/>
      <c r="BS76" s="1372"/>
      <c r="BU76" s="6">
        <v>1</v>
      </c>
    </row>
    <row r="77" spans="1:73" s="73" customFormat="1" ht="18.75" customHeight="1">
      <c r="A77" s="3562" t="s">
        <v>1</v>
      </c>
      <c r="B77" s="3573" t="str">
        <f t="shared" si="16"/>
        <v>A</v>
      </c>
      <c r="C77" s="4882"/>
      <c r="D77" s="1143" t="s">
        <v>6</v>
      </c>
      <c r="E77" s="1314" t="str">
        <f>E107</f>
        <v>Dessert assiette.C.Coulis de mangue.Recette mère ►.M.Mille-feuille meringue et chiboust pamplemousse aux fraises des bois</v>
      </c>
      <c r="F77" s="1314"/>
      <c r="G77" s="1314"/>
      <c r="H77" s="1320" t="s">
        <v>2627</v>
      </c>
      <c r="I77" s="11"/>
      <c r="J77" s="11"/>
      <c r="K77" s="11"/>
      <c r="L77" s="11"/>
      <c r="M77" s="11"/>
      <c r="N77" s="1094"/>
      <c r="O77" s="39" t="s">
        <v>1</v>
      </c>
      <c r="P77" s="1143" t="s">
        <v>6</v>
      </c>
      <c r="Q77" s="1314" t="str">
        <f>Q75</f>
        <v>Dessert assiette.C.Chiboust pamplemousse.Recette mère ►.M.Mille-feuille meringue et chiboust pamplemousse aux fraises des bois</v>
      </c>
      <c r="R77" s="1314"/>
      <c r="S77" s="1314"/>
      <c r="T77" s="1320" t="s">
        <v>2627</v>
      </c>
      <c r="U77" s="11"/>
      <c r="V77" s="11"/>
      <c r="W77" s="11"/>
      <c r="X77" s="11"/>
      <c r="Y77" s="11"/>
      <c r="Z77" s="1094"/>
      <c r="AA77" s="4884" t="s">
        <v>213</v>
      </c>
      <c r="AB77" s="867"/>
      <c r="AC77" s="839" t="s">
        <v>2363</v>
      </c>
      <c r="AD77" s="840"/>
      <c r="AE77" s="877"/>
      <c r="AF77" s="877"/>
      <c r="AG77" s="877"/>
      <c r="AH77" s="841"/>
      <c r="AI77" s="841"/>
      <c r="AJ77" s="841"/>
      <c r="AK77" s="841"/>
      <c r="AL77" s="841"/>
      <c r="AM77" s="841"/>
      <c r="AN77" s="877"/>
      <c r="AO77" s="4890"/>
      <c r="AP77"/>
      <c r="AQ77" s="4266"/>
      <c r="AR77" s="4270">
        <f t="shared" si="25"/>
        <v>1</v>
      </c>
      <c r="AS77" s="4272" t="s">
        <v>1</v>
      </c>
      <c r="AT77" s="4268"/>
      <c r="AU77" s="3848"/>
      <c r="AV77" s="3848"/>
      <c r="AW77" s="4933"/>
      <c r="AX77" s="4934"/>
      <c r="AY77" s="715"/>
      <c r="AZ77" s="1304" t="s">
        <v>2616</v>
      </c>
      <c r="BA77" s="1292">
        <f t="shared" si="13"/>
        <v>0.56799999999999995</v>
      </c>
      <c r="BB77" s="1293">
        <v>568</v>
      </c>
      <c r="BC77" s="715"/>
      <c r="BD77" s="870" t="str">
        <f t="shared" si="22"/>
        <v>A</v>
      </c>
      <c r="BE77" s="736" t="s">
        <v>366</v>
      </c>
      <c r="BF77" s="730"/>
      <c r="BG77" s="730"/>
      <c r="BH77" s="730"/>
      <c r="BI77" s="730"/>
      <c r="BJ77" s="717"/>
      <c r="BK77" s="717"/>
      <c r="BL77" s="717"/>
      <c r="BM77" s="984" t="s">
        <v>2403</v>
      </c>
      <c r="BN77" s="956" t="s">
        <v>2404</v>
      </c>
      <c r="BO77" s="956" t="s">
        <v>2426</v>
      </c>
      <c r="BP77" s="957" t="s">
        <v>2449</v>
      </c>
      <c r="BQ77" s="4645"/>
      <c r="BR77" s="979"/>
      <c r="BS77" s="1372"/>
      <c r="BU77" s="6">
        <v>1</v>
      </c>
    </row>
    <row r="78" spans="1:73" s="73" customFormat="1" ht="18.75" customHeight="1">
      <c r="A78" s="3562" t="s">
        <v>1</v>
      </c>
      <c r="B78" s="3573" t="str">
        <f t="shared" si="16"/>
        <v>A</v>
      </c>
      <c r="D78" s="1145" t="s">
        <v>6</v>
      </c>
      <c r="E78" s="1314" t="str">
        <f>E107</f>
        <v>Dessert assiette.C.Coulis de mangue.Recette mère ►.M.Mille-feuille meringue et chiboust pamplemousse aux fraises des bois</v>
      </c>
      <c r="F78" s="1314"/>
      <c r="G78" s="1314"/>
      <c r="H78" s="1321" t="s">
        <v>2374</v>
      </c>
      <c r="I78" s="20"/>
      <c r="J78" s="20"/>
      <c r="K78" s="20"/>
      <c r="L78" s="20"/>
      <c r="M78" s="20"/>
      <c r="N78" s="1094"/>
      <c r="O78" s="39" t="s">
        <v>1</v>
      </c>
      <c r="P78" s="1145" t="s">
        <v>6</v>
      </c>
      <c r="Q78" s="1314" t="str">
        <f>Q75</f>
        <v>Dessert assiette.C.Chiboust pamplemousse.Recette mère ►.M.Mille-feuille meringue et chiboust pamplemousse aux fraises des bois</v>
      </c>
      <c r="R78" s="1314"/>
      <c r="S78" s="1314"/>
      <c r="T78" s="1092"/>
      <c r="U78" s="1092" t="s">
        <v>2396</v>
      </c>
      <c r="V78" s="20"/>
      <c r="W78" s="20"/>
      <c r="X78" s="20"/>
      <c r="Y78" s="20"/>
      <c r="Z78" s="1094"/>
      <c r="AA78" s="4885"/>
      <c r="AB78" s="868">
        <v>1</v>
      </c>
      <c r="AC78" s="873" t="s">
        <v>84</v>
      </c>
      <c r="AD78" s="842"/>
      <c r="AE78" s="843"/>
      <c r="AF78" s="843"/>
      <c r="AG78" s="843"/>
      <c r="AH78" s="843"/>
      <c r="AI78" s="844" t="s">
        <v>84</v>
      </c>
      <c r="AJ78" s="843"/>
      <c r="AK78" s="845" t="s">
        <v>2408</v>
      </c>
      <c r="AL78" s="843"/>
      <c r="AM78" s="843" t="s">
        <v>2409</v>
      </c>
      <c r="AN78" s="876" t="s">
        <v>2407</v>
      </c>
      <c r="AO78" s="4890"/>
      <c r="AP78"/>
      <c r="AQ78" s="4935" t="s">
        <v>6530</v>
      </c>
      <c r="AR78" s="4936"/>
      <c r="AS78" s="4936"/>
      <c r="AT78" s="4268"/>
      <c r="AU78" s="3848"/>
      <c r="AV78" s="3848"/>
      <c r="AW78" s="4933"/>
      <c r="AX78" s="4934"/>
      <c r="AY78" s="715"/>
      <c r="AZ78" s="1304" t="s">
        <v>2617</v>
      </c>
      <c r="BA78" s="1292">
        <f t="shared" si="13"/>
        <v>0.94599999999999995</v>
      </c>
      <c r="BB78" s="1293">
        <v>946</v>
      </c>
      <c r="BC78" s="715"/>
      <c r="BD78" s="870" t="str">
        <f t="shared" si="22"/>
        <v>A</v>
      </c>
      <c r="BE78" s="3834" t="s">
        <v>368</v>
      </c>
      <c r="BF78" s="730"/>
      <c r="BG78" s="730"/>
      <c r="BH78" s="730"/>
      <c r="BI78" s="730"/>
      <c r="BJ78" s="717"/>
      <c r="BK78" s="717"/>
      <c r="BL78" s="717"/>
      <c r="BM78" s="4646" t="s">
        <v>2448</v>
      </c>
      <c r="BN78" s="4648">
        <v>3.2000000000000001E-2</v>
      </c>
      <c r="BO78" s="4648">
        <v>0.57600000000000007</v>
      </c>
      <c r="BP78" s="4650">
        <v>1.44</v>
      </c>
      <c r="BQ78" s="4652">
        <v>1.5</v>
      </c>
      <c r="BR78" s="4660" t="s">
        <v>2338</v>
      </c>
      <c r="BS78" s="4661"/>
      <c r="BU78" s="6">
        <v>1</v>
      </c>
    </row>
    <row r="79" spans="1:73" s="73" customFormat="1" ht="18.75" customHeight="1">
      <c r="A79" s="3562" t="s">
        <v>1</v>
      </c>
      <c r="B79" s="3573" t="str">
        <f t="shared" si="16"/>
        <v>►</v>
      </c>
      <c r="C79" s="3571">
        <f>IF(H79=C69,1,LEN(H79))</f>
        <v>53</v>
      </c>
      <c r="D79" s="25" t="str">
        <f t="shared" ref="D79:D85" si="26">IF(OR(K79&lt;&gt;"",L79&lt;&gt; "",M79&lt;&gt;"",N79&lt;&gt;""),"A", "►")</f>
        <v>►</v>
      </c>
      <c r="E79" s="1314" t="str">
        <f>E107</f>
        <v>Dessert assiette.C.Coulis de mangue.Recette mère ►.M.Mille-feuille meringue et chiboust pamplemousse aux fraises des bois</v>
      </c>
      <c r="F79" s="1314">
        <f>F107</f>
        <v>18</v>
      </c>
      <c r="G79" s="1314" t="str">
        <f>G107</f>
        <v>assiettes</v>
      </c>
      <c r="H79" s="1321" t="s">
        <v>2437</v>
      </c>
      <c r="I79" s="1322"/>
      <c r="J79" s="1322"/>
      <c r="K79" s="1322"/>
      <c r="L79" s="1322"/>
      <c r="M79" s="1323"/>
      <c r="N79" s="1324"/>
      <c r="O79" s="39" t="s">
        <v>1</v>
      </c>
      <c r="P79" s="25" t="str">
        <f t="shared" ref="P79:P90" si="27">IF(OR(W79&lt;&gt;"",X79&lt;&gt; "",Y79&lt;&gt;"",Z79&lt;&gt;""),"A", "►")</f>
        <v>►</v>
      </c>
      <c r="Q79" s="1314" t="str">
        <f>Q75</f>
        <v>Dessert assiette.C.Chiboust pamplemousse.Recette mère ►.M.Mille-feuille meringue et chiboust pamplemousse aux fraises des bois</v>
      </c>
      <c r="R79" s="1314">
        <f>R75</f>
        <v>18</v>
      </c>
      <c r="S79" s="1314" t="str">
        <f>S75</f>
        <v>assiettes</v>
      </c>
      <c r="T79" s="3869" t="s">
        <v>2385</v>
      </c>
      <c r="U79" s="930"/>
      <c r="V79" s="1322"/>
      <c r="W79" s="1322"/>
      <c r="X79" s="1322"/>
      <c r="Y79" s="1323"/>
      <c r="Z79" s="1324"/>
      <c r="AA79" s="1307">
        <f>IFERROR(INDEX(BA13:BA82,MATCH(X79,AZ13:AZ82,0)) * W79 * IF(ISBLANK(T79), 1, T79), 0)</f>
        <v>0</v>
      </c>
      <c r="AB79" s="875">
        <f>IF(AA99=0,0,AA79*AB78*1000/AA99)</f>
        <v>0</v>
      </c>
      <c r="AC79" s="872">
        <f>IF(ISNUMBER(T79),T79*AB78/AA99,0)</f>
        <v>0</v>
      </c>
      <c r="AD79" s="3893"/>
      <c r="AE79" s="3894"/>
      <c r="AF79" s="3894"/>
      <c r="AG79" s="3894"/>
      <c r="AH79" s="3894"/>
      <c r="AI79" s="3895">
        <f>IF(OR(ISTEXT(T79),AA99=0),0,T79*AN71)</f>
        <v>0</v>
      </c>
      <c r="AJ79" s="3894"/>
      <c r="AK79" s="3896">
        <f t="shared" ref="AK79:AK98" si="28">U79</f>
        <v>0</v>
      </c>
      <c r="AL79" s="3894"/>
      <c r="AM79" s="3897">
        <f>IF(AA79=0,0,AA79*AN71)</f>
        <v>0</v>
      </c>
      <c r="AN79" s="3898">
        <f t="shared" ref="AN79:AN98" si="29">Z79</f>
        <v>0</v>
      </c>
      <c r="AO79" s="4890"/>
      <c r="AP79"/>
      <c r="AQ79" s="4274" t="s">
        <v>2475</v>
      </c>
      <c r="AR79" s="4275" t="str">
        <f>"ligne " &amp;ROW()</f>
        <v>ligne 79</v>
      </c>
      <c r="AS79" s="4276" t="s">
        <v>7</v>
      </c>
      <c r="AT79" s="4277" t="s">
        <v>1</v>
      </c>
      <c r="AU79" s="1072" t="s">
        <v>2641</v>
      </c>
      <c r="AV79" s="1072"/>
      <c r="AW79" s="1072"/>
      <c r="AX79" s="1556"/>
      <c r="AY79" s="715"/>
      <c r="AZ79" s="1304" t="s">
        <v>2618</v>
      </c>
      <c r="BA79" s="1292">
        <f t="shared" si="13"/>
        <v>3.7850000000000001</v>
      </c>
      <c r="BB79" s="1293">
        <v>3785</v>
      </c>
      <c r="BC79" s="715"/>
      <c r="BD79" s="870" t="str">
        <f t="shared" si="22"/>
        <v>►</v>
      </c>
      <c r="BE79" s="736"/>
      <c r="BF79" s="730"/>
      <c r="BG79" s="730"/>
      <c r="BH79" s="730"/>
      <c r="BI79" s="730"/>
      <c r="BJ79" s="717"/>
      <c r="BK79" s="717"/>
      <c r="BL79" s="717"/>
      <c r="BM79" s="4647"/>
      <c r="BN79" s="4649"/>
      <c r="BO79" s="4649"/>
      <c r="BP79" s="4651"/>
      <c r="BQ79" s="4653"/>
      <c r="BR79" s="4662"/>
      <c r="BS79" s="4663"/>
      <c r="BU79" s="6">
        <v>1</v>
      </c>
    </row>
    <row r="80" spans="1:73" s="73" customFormat="1" ht="18.75" customHeight="1">
      <c r="A80" s="3562" t="s">
        <v>1</v>
      </c>
      <c r="B80" s="3573" t="str">
        <f t="shared" si="16"/>
        <v>►</v>
      </c>
      <c r="C80" s="3571">
        <f>IF(H80=C69,1,LEN(H80))</f>
        <v>64</v>
      </c>
      <c r="D80" s="25" t="str">
        <f t="shared" si="26"/>
        <v>►</v>
      </c>
      <c r="E80" s="1314" t="str">
        <f>E107</f>
        <v>Dessert assiette.C.Coulis de mangue.Recette mère ►.M.Mille-feuille meringue et chiboust pamplemousse aux fraises des bois</v>
      </c>
      <c r="F80" s="1314">
        <f>F107</f>
        <v>18</v>
      </c>
      <c r="G80" s="1314" t="str">
        <f>G107</f>
        <v>assiettes</v>
      </c>
      <c r="H80" s="1321" t="s">
        <v>2375</v>
      </c>
      <c r="I80" s="1323"/>
      <c r="J80" s="1323"/>
      <c r="K80" s="1323"/>
      <c r="L80" s="1323"/>
      <c r="M80" s="1323"/>
      <c r="N80" s="1324"/>
      <c r="O80" s="39" t="s">
        <v>1</v>
      </c>
      <c r="P80" s="25" t="str">
        <f t="shared" si="27"/>
        <v>►</v>
      </c>
      <c r="Q80" s="1314" t="str">
        <f>Q75</f>
        <v>Dessert assiette.C.Chiboust pamplemousse.Recette mère ►.M.Mille-feuille meringue et chiboust pamplemousse aux fraises des bois</v>
      </c>
      <c r="R80" s="1314">
        <f>R75</f>
        <v>18</v>
      </c>
      <c r="S80" s="1314" t="str">
        <f>S75</f>
        <v>assiettes</v>
      </c>
      <c r="T80" s="3869" t="s">
        <v>2386</v>
      </c>
      <c r="U80" s="930"/>
      <c r="V80" s="1323"/>
      <c r="W80" s="1323"/>
      <c r="X80" s="1323"/>
      <c r="Y80" s="1323"/>
      <c r="Z80" s="1324"/>
      <c r="AA80" s="1307">
        <f>IFERROR(INDEX(BA13:BA82,MATCH(X80,AZ13:AZ82,0)) * W80 * IF(ISBLANK(T80), 1, T80), 0)</f>
        <v>0</v>
      </c>
      <c r="AB80" s="875">
        <f>IF(AA99=0,0,AA80*AB78*1000/AA99)</f>
        <v>0</v>
      </c>
      <c r="AC80" s="872">
        <f>IF(ISNUMBER(T80),T80*AB78/AA99,0)</f>
        <v>0</v>
      </c>
      <c r="AD80" s="846"/>
      <c r="AE80" s="833"/>
      <c r="AF80" s="833"/>
      <c r="AG80" s="833"/>
      <c r="AH80" s="833"/>
      <c r="AI80" s="874">
        <f>IF(OR(ISTEXT(T80),AA99=0),0,T80*AN71)</f>
        <v>0</v>
      </c>
      <c r="AJ80" s="833"/>
      <c r="AK80" s="742">
        <f t="shared" si="28"/>
        <v>0</v>
      </c>
      <c r="AL80" s="833"/>
      <c r="AM80" s="826">
        <f>IF(AA80=0,0,AA80*AN71)</f>
        <v>0</v>
      </c>
      <c r="AN80" s="856">
        <f t="shared" si="29"/>
        <v>0</v>
      </c>
      <c r="AO80" s="4890"/>
      <c r="AP80"/>
      <c r="AQ80" s="4278">
        <f>SUM(AQ81:AQ132)</f>
        <v>754</v>
      </c>
      <c r="AR80" s="4279">
        <v>0</v>
      </c>
      <c r="AS80" s="4280" t="str">
        <f>"colonne  "&amp;SUBSTITUTE(ADDRESS(1,COLUMN(),4),"1","")</f>
        <v>colonne  AS</v>
      </c>
      <c r="AT80" s="4277" t="s">
        <v>1</v>
      </c>
      <c r="AU80" s="4281" t="s">
        <v>6531</v>
      </c>
      <c r="AV80" s="4282" t="s">
        <v>6532</v>
      </c>
      <c r="AW80" s="4282" t="s">
        <v>6533</v>
      </c>
      <c r="AX80" s="4283"/>
      <c r="AY80" s="715"/>
      <c r="AZ80" s="1305" t="s">
        <v>2619</v>
      </c>
      <c r="BA80" s="1299">
        <f t="shared" ref="BA80:BA82" si="30">BB80 / 1000</f>
        <v>5.0000000000000001E-4</v>
      </c>
      <c r="BB80" s="1300">
        <v>0.5</v>
      </c>
      <c r="BC80" s="715"/>
      <c r="BD80" s="870" t="str">
        <f t="shared" si="22"/>
        <v>►</v>
      </c>
      <c r="BE80" s="730"/>
      <c r="BF80" s="730"/>
      <c r="BG80" s="730"/>
      <c r="BH80" s="730"/>
      <c r="BI80" s="730"/>
      <c r="BJ80" s="717"/>
      <c r="BK80" s="717"/>
      <c r="BL80" s="717"/>
      <c r="BM80" s="1034"/>
      <c r="BN80" s="683"/>
      <c r="BO80" s="683"/>
      <c r="BP80" s="683"/>
      <c r="BQ80" s="683"/>
      <c r="BR80" s="683"/>
      <c r="BS80" s="1374"/>
      <c r="BU80" s="6">
        <v>1</v>
      </c>
    </row>
    <row r="81" spans="1:73" s="73" customFormat="1" ht="18.75" customHeight="1">
      <c r="A81" s="3562" t="s">
        <v>1</v>
      </c>
      <c r="B81" s="3573" t="str">
        <f t="shared" si="16"/>
        <v>►</v>
      </c>
      <c r="C81" s="3571">
        <f>IF(H81=C69,1,LEN(H81))</f>
        <v>18</v>
      </c>
      <c r="D81" s="25" t="str">
        <f t="shared" si="26"/>
        <v>►</v>
      </c>
      <c r="E81" s="1314" t="str">
        <f>E107</f>
        <v>Dessert assiette.C.Coulis de mangue.Recette mère ►.M.Mille-feuille meringue et chiboust pamplemousse aux fraises des bois</v>
      </c>
      <c r="F81" s="1314">
        <f>F107</f>
        <v>18</v>
      </c>
      <c r="G81" s="1314" t="str">
        <f>G107</f>
        <v>assiettes</v>
      </c>
      <c r="H81" s="1321" t="s">
        <v>2438</v>
      </c>
      <c r="I81" s="1323"/>
      <c r="J81" s="1323"/>
      <c r="K81" s="1323"/>
      <c r="L81" s="1323"/>
      <c r="M81" s="1323"/>
      <c r="N81" s="1324"/>
      <c r="O81" s="39" t="s">
        <v>1</v>
      </c>
      <c r="P81" s="25" t="str">
        <f t="shared" si="27"/>
        <v>►</v>
      </c>
      <c r="Q81" s="1314" t="str">
        <f>Q75</f>
        <v>Dessert assiette.C.Chiboust pamplemousse.Recette mère ►.M.Mille-feuille meringue et chiboust pamplemousse aux fraises des bois</v>
      </c>
      <c r="R81" s="1314">
        <f>R75</f>
        <v>18</v>
      </c>
      <c r="S81" s="1314" t="str">
        <f>S75</f>
        <v>assiettes</v>
      </c>
      <c r="T81" s="3869" t="s">
        <v>2387</v>
      </c>
      <c r="U81" s="930"/>
      <c r="V81" s="1323"/>
      <c r="W81" s="1323"/>
      <c r="X81" s="1323"/>
      <c r="Y81" s="1323"/>
      <c r="Z81" s="1324"/>
      <c r="AA81" s="1307">
        <f>IFERROR(INDEX(BA13:BA82,MATCH(X81,AZ13:AZ82,0)) * W81 * IF(ISBLANK(T81), 1, T81), 0)</f>
        <v>0</v>
      </c>
      <c r="AB81" s="875">
        <f>IF(AA99=0,0,AA81*AB78*1000/AA99)</f>
        <v>0</v>
      </c>
      <c r="AC81" s="872">
        <f>IF(ISNUMBER(T81),T81*AB78/AA99,0)</f>
        <v>0</v>
      </c>
      <c r="AD81" s="3893"/>
      <c r="AE81" s="3894"/>
      <c r="AF81" s="3894"/>
      <c r="AG81" s="3894"/>
      <c r="AH81" s="3894"/>
      <c r="AI81" s="3895">
        <f>IF(OR(ISTEXT(T81),AA99=0),0,T81*AN71)</f>
        <v>0</v>
      </c>
      <c r="AJ81" s="3894"/>
      <c r="AK81" s="3896">
        <f t="shared" si="28"/>
        <v>0</v>
      </c>
      <c r="AL81" s="3894"/>
      <c r="AM81" s="3897">
        <f>IF(AA81=0,0,AA81*AN71)</f>
        <v>0</v>
      </c>
      <c r="AN81" s="3898">
        <f t="shared" si="29"/>
        <v>0</v>
      </c>
      <c r="AO81" s="4890"/>
      <c r="AP81"/>
      <c r="AQ81" s="1353">
        <f>IF(AS81=AS79,1,LEN(AS81))</f>
        <v>99</v>
      </c>
      <c r="AR81" s="4284" cm="1">
        <f t="array" ref="AR81">IF(AU81="", "", IFERROR(MAX(IF(ISNUMBER(AR80:AR80), AR80:AR80)) + 1, ""))</f>
        <v>1</v>
      </c>
      <c r="AS81" s="1354" t="str" cm="1">
        <f t="array" ref="AS81">IFERROR(INDEX(AU81:AU132, MATCH(ROW()-MIN(ROW(AU81:AU132))+1, AR81:AR132, 0)), "")</f>
        <v>1  Le texte collé dans le cadre est découpé en plusieurs lignes en fonction du nombre de caractères</v>
      </c>
      <c r="AT81" s="3570">
        <f t="shared" ref="AT81:AT132" si="31">IF(AQ81&gt;0,1,0)</f>
        <v>1</v>
      </c>
      <c r="AU81" s="1558" t="str">
        <f t="shared" ref="AU81:AU132" si="32">IFERROR(IF(AW81=0, "", AW81), "")</f>
        <v>1  Le texte collé dans le cadre est découpé en plusieurs lignes en fonction du nombre de caractères</v>
      </c>
      <c r="AV81" s="4285" t="str">
        <f>AS73</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W81" s="4286" t="str">
        <f>IF(AND(AV81&lt;&gt;"", AV85&lt;&gt;""), IF(LEN(AV81)&lt;AV85, AV81, IFERROR(LEFT(AV84, IF(ISNUMBER(FIND(" ", AV84)), FIND(" ", AV84 &amp; " ", AV85) - 1, LEN(AV84))), "")), "")</f>
        <v>1  Le texte collé dans le cadre est découpé en plusieurs lignes en fonction du nombre de caractères</v>
      </c>
      <c r="AX81" s="1357" t="str">
        <f>IF(AW81="","",RIGHT(AV84,LEN(AV84)-LEN(AW81)-1))</f>
        <v>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Y81" s="715"/>
      <c r="AZ81" s="1305" t="s">
        <v>2619</v>
      </c>
      <c r="BA81" s="1299">
        <f t="shared" si="30"/>
        <v>5.0000000000000001E-4</v>
      </c>
      <c r="BB81" s="1300">
        <v>0.5</v>
      </c>
      <c r="BC81" s="715"/>
      <c r="BD81" s="870" t="str">
        <f t="shared" si="22"/>
        <v>►</v>
      </c>
      <c r="BE81" s="730"/>
      <c r="BF81" s="730"/>
      <c r="BG81" s="730"/>
      <c r="BH81" s="730"/>
      <c r="BI81" s="730"/>
      <c r="BJ81" s="717"/>
      <c r="BK81" s="717"/>
      <c r="BL81" s="717"/>
      <c r="BM81" s="1042"/>
      <c r="BN81" s="724" t="s">
        <v>2441</v>
      </c>
      <c r="BO81" s="979"/>
      <c r="BP81" s="979"/>
      <c r="BQ81" s="979"/>
      <c r="BR81" s="979"/>
      <c r="BS81" s="1372"/>
      <c r="BU81" s="6">
        <v>1</v>
      </c>
    </row>
    <row r="82" spans="1:73" s="73" customFormat="1" ht="18.75" customHeight="1">
      <c r="A82" s="3562" t="s">
        <v>1</v>
      </c>
      <c r="B82" s="3573" t="str">
        <f t="shared" si="16"/>
        <v>►</v>
      </c>
      <c r="C82" s="3571">
        <f>IF(H82=C69,1,LEN(H82))</f>
        <v>0</v>
      </c>
      <c r="D82" s="25" t="str">
        <f t="shared" si="26"/>
        <v>►</v>
      </c>
      <c r="E82" s="1314" t="str">
        <f>E107</f>
        <v>Dessert assiette.C.Coulis de mangue.Recette mère ►.M.Mille-feuille meringue et chiboust pamplemousse aux fraises des bois</v>
      </c>
      <c r="F82" s="1314">
        <f>F107</f>
        <v>18</v>
      </c>
      <c r="G82" s="1314" t="str">
        <f>G107</f>
        <v>assiettes</v>
      </c>
      <c r="H82" s="1321"/>
      <c r="I82" s="1323"/>
      <c r="J82" s="1323"/>
      <c r="K82" s="1323"/>
      <c r="L82" s="1323"/>
      <c r="M82" s="1323"/>
      <c r="N82" s="1324"/>
      <c r="O82" s="39" t="s">
        <v>1</v>
      </c>
      <c r="P82" s="25" t="str">
        <f t="shared" si="27"/>
        <v>►</v>
      </c>
      <c r="Q82" s="1314" t="str">
        <f>Q75</f>
        <v>Dessert assiette.C.Chiboust pamplemousse.Recette mère ►.M.Mille-feuille meringue et chiboust pamplemousse aux fraises des bois</v>
      </c>
      <c r="R82" s="1314">
        <f>R75</f>
        <v>18</v>
      </c>
      <c r="S82" s="1314" t="str">
        <f>S75</f>
        <v>assiettes</v>
      </c>
      <c r="T82" s="3869" t="s">
        <v>2388</v>
      </c>
      <c r="U82" s="930"/>
      <c r="V82" s="1323"/>
      <c r="W82" s="1323"/>
      <c r="X82" s="1323"/>
      <c r="Y82" s="1323"/>
      <c r="Z82" s="1324"/>
      <c r="AA82" s="1307">
        <f>IFERROR(INDEX(BA13:BA82,MATCH(X82,AZ13:AZ82,0)) * W82 * IF(ISBLANK(T82), 1, T82), 0)</f>
        <v>0</v>
      </c>
      <c r="AB82" s="875">
        <f>IF(AA99=0,0,AA82*AB78*1000/AA99)</f>
        <v>0</v>
      </c>
      <c r="AC82" s="872">
        <f>IF(ISNUMBER(T82),T82*AB78/AA99,0)</f>
        <v>0</v>
      </c>
      <c r="AD82" s="846"/>
      <c r="AE82" s="833"/>
      <c r="AF82" s="833"/>
      <c r="AG82" s="833"/>
      <c r="AH82" s="833"/>
      <c r="AI82" s="874">
        <f>IF(OR(ISTEXT(T82),AA99=0),0,T82*AN71)</f>
        <v>0</v>
      </c>
      <c r="AJ82" s="833"/>
      <c r="AK82" s="742">
        <f t="shared" si="28"/>
        <v>0</v>
      </c>
      <c r="AL82" s="833"/>
      <c r="AM82" s="826">
        <f>IF(AA82=0,0,AA82*AN71)</f>
        <v>0</v>
      </c>
      <c r="AN82" s="856">
        <f t="shared" si="29"/>
        <v>0</v>
      </c>
      <c r="AO82" s="4890"/>
      <c r="AP82"/>
      <c r="AQ82" s="1353">
        <f>IF(AS82=AS79,1,LEN(AS82))</f>
        <v>84</v>
      </c>
      <c r="AR82" s="4284" cm="1">
        <f t="array" ref="AR82">IF(AU82="", "", IFERROR(MAX(IF(ISNUMBER(AR80:AR81), AR80:AR81)) + 1, ""))</f>
        <v>2</v>
      </c>
      <c r="AS82" s="1354" t="str" cm="1">
        <f t="array" ref="AS82">IFERROR(INDEX(AU81:AU132, MATCH(ROW()-MIN(ROW(AU81:AU132))+1, AR81:AR132, 0)), "")</f>
        <v>saisis Factionnement sans couper les mots et ajusté à la largeur de votre colonne en</v>
      </c>
      <c r="AT82" s="3570">
        <f t="shared" si="31"/>
        <v>1</v>
      </c>
      <c r="AU82" s="1558" t="str">
        <f t="shared" si="32"/>
        <v>saisis Factionnement sans couper les mots et ajusté à la largeur de votre colonne en</v>
      </c>
      <c r="AV82" s="1359" t="str">
        <f>SUBSTITUTE(SUBSTITUTE(SUBSTITUTE(SUBSTITUTE(SUBSTITUTE(AV81, ",", "♦"), ";", "♦"), ".", "♦"), " ♦", " "), "♦", " ")</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W82" s="1360" t="str">
        <f>IF(LEN(AX81)&lt;=AV85,AX81,LEFT(AX81,FIND("#",SUBSTITUTE(LEFT(AX81,AV85+1)," ","#",LEN(LEFT(AX81,AV85+1))-LEN(SUBSTITUTE(LEFT(AX81,AV85+1)," ",""))))-1))</f>
        <v>saisis Factionnement sans couper les mots et ajusté à la largeur de votre colonne en</v>
      </c>
      <c r="AX82" s="1361" t="str">
        <f t="shared" ref="AX82:AX93" si="33">IF(AW82="","",IFERROR(RIGHT(AX81,LEN(AX81)-LEN(AW82)-1),""))</f>
        <v>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Y82" s="715"/>
      <c r="AZ82" s="1305" t="s">
        <v>2619</v>
      </c>
      <c r="BA82" s="1299">
        <f t="shared" si="30"/>
        <v>5.0000000000000001E-4</v>
      </c>
      <c r="BB82" s="1300">
        <v>0.5</v>
      </c>
      <c r="BC82" s="715"/>
      <c r="BD82" s="870" t="str">
        <f t="shared" si="22"/>
        <v>►</v>
      </c>
      <c r="BE82" s="730"/>
      <c r="BF82" s="730"/>
      <c r="BG82" s="730"/>
      <c r="BH82" s="730"/>
      <c r="BI82" s="730"/>
      <c r="BJ82" s="717"/>
      <c r="BK82" s="717"/>
      <c r="BL82" s="717"/>
      <c r="BM82" s="1042"/>
      <c r="BN82" s="955" t="s">
        <v>2442</v>
      </c>
      <c r="BO82" s="979"/>
      <c r="BP82" s="979"/>
      <c r="BQ82" s="979"/>
      <c r="BR82" s="979"/>
      <c r="BS82" s="1372"/>
      <c r="BU82" s="6">
        <v>1</v>
      </c>
    </row>
    <row r="83" spans="1:73" s="73" customFormat="1" ht="18.75" customHeight="1" thickBot="1">
      <c r="A83" s="3562" t="s">
        <v>1</v>
      </c>
      <c r="B83" s="3573" t="str">
        <f t="shared" si="16"/>
        <v>►</v>
      </c>
      <c r="C83" s="3571">
        <f>IF(H83=C69,1,LEN(H83))</f>
        <v>0</v>
      </c>
      <c r="D83" s="25" t="str">
        <f t="shared" si="26"/>
        <v>►</v>
      </c>
      <c r="E83" s="1314" t="str">
        <f>E107</f>
        <v>Dessert assiette.C.Coulis de mangue.Recette mère ►.M.Mille-feuille meringue et chiboust pamplemousse aux fraises des bois</v>
      </c>
      <c r="F83" s="1314">
        <f>F107</f>
        <v>18</v>
      </c>
      <c r="G83" s="1314" t="str">
        <f>G107</f>
        <v>assiettes</v>
      </c>
      <c r="H83" s="1321"/>
      <c r="I83" s="1323"/>
      <c r="J83" s="1323"/>
      <c r="K83" s="1323"/>
      <c r="L83" s="1323"/>
      <c r="M83" s="1323"/>
      <c r="N83" s="1324"/>
      <c r="O83" s="39" t="s">
        <v>1</v>
      </c>
      <c r="P83" s="25" t="str">
        <f t="shared" si="27"/>
        <v>►</v>
      </c>
      <c r="Q83" s="1314" t="str">
        <f>Q75</f>
        <v>Dessert assiette.C.Chiboust pamplemousse.Recette mère ►.M.Mille-feuille meringue et chiboust pamplemousse aux fraises des bois</v>
      </c>
      <c r="R83" s="1314">
        <f>R75</f>
        <v>18</v>
      </c>
      <c r="S83" s="1314" t="str">
        <f>S75</f>
        <v>assiettes</v>
      </c>
      <c r="T83" s="3869" t="s">
        <v>2389</v>
      </c>
      <c r="U83" s="930"/>
      <c r="V83" s="1323"/>
      <c r="W83" s="1323"/>
      <c r="X83" s="1323"/>
      <c r="Y83" s="1323"/>
      <c r="Z83" s="1324"/>
      <c r="AA83" s="1307">
        <f>IFERROR(INDEX(BA13:BA82,MATCH(X83,AZ13:AZ82,0)) * W83 * IF(ISBLANK(T83), 1, T83), 0)</f>
        <v>0</v>
      </c>
      <c r="AB83" s="875">
        <f>IF(AA99=0,0,AA83*AB78*1000/AA99)</f>
        <v>0</v>
      </c>
      <c r="AC83" s="872">
        <f>IF(ISNUMBER(T83),T83*AB78/AA99,0)</f>
        <v>0</v>
      </c>
      <c r="AD83" s="3893"/>
      <c r="AE83" s="3894"/>
      <c r="AF83" s="3894"/>
      <c r="AG83" s="3894"/>
      <c r="AH83" s="3894"/>
      <c r="AI83" s="3895">
        <f>IF(OR(ISTEXT(T83),AA99=0),0,T83*AN71)</f>
        <v>0</v>
      </c>
      <c r="AJ83" s="3894"/>
      <c r="AK83" s="3896">
        <f t="shared" si="28"/>
        <v>0</v>
      </c>
      <c r="AL83" s="3894"/>
      <c r="AM83" s="3897">
        <f>IF(AA83=0,0,AA83*AN71)</f>
        <v>0</v>
      </c>
      <c r="AN83" s="3898">
        <f t="shared" si="29"/>
        <v>0</v>
      </c>
      <c r="AO83" s="4890"/>
      <c r="AP83"/>
      <c r="AQ83" s="1353">
        <f>IF(AS83=AS79,1,LEN(AS83))</f>
        <v>90</v>
      </c>
      <c r="AR83" s="4284" cm="1">
        <f t="array" ref="AR83">IF(AU83="", "", IFERROR(MAX(IF(ISNUMBER(AR80:AR82), AR80:AR82)) + 1, ""))</f>
        <v>3</v>
      </c>
      <c r="AS83" s="1354" t="str" cm="1">
        <f t="array" ref="AS83">IFERROR(INDEX(AU81:AU132, MATCH(ROW()-MIN(ROW(AU81:AU132))+1, AR81:AR132, 0)), "")</f>
        <v>supprimant les lignes vides Saisissez un nombre de caractères pour que le texte ne déborde</v>
      </c>
      <c r="AT83" s="3570">
        <f t="shared" si="31"/>
        <v>1</v>
      </c>
      <c r="AU83" s="1558" t="str">
        <f t="shared" si="32"/>
        <v>supprimant les lignes vides Saisissez un nombre de caractères pour que le texte ne déborde</v>
      </c>
      <c r="AV83" s="1359" t="str">
        <f>IFERROR(SUBSTITUTE(SUBSTITUTE(SUBSTITUTE(SUBSTITUTE(SUBSTITUTE(SUBSTITUTE(AV82, ",", " "), ".", " "), ";", " "), "-", " "), ":", " "), "?", " "), AV82)</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W83" s="1360" t="str">
        <f>IF(LEN(AX82)&lt;=AV85,AX82,LEFT(AX82,FIND("#",SUBSTITUTE(LEFT(AX82,AV85+1)," ","#",LEN(LEFT(AX82,AV85+1))-LEN(SUBSTITUTE(LEFT(AX82,AV85+1)," ",""))))-1))</f>
        <v>supprimant les lignes vides Saisissez un nombre de caractères pour que le texte ne déborde</v>
      </c>
      <c r="AX83" s="1361" t="str">
        <f t="shared" si="33"/>
        <v>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Y83" s="715"/>
      <c r="AZ83" s="1306"/>
      <c r="BA83" s="1306"/>
      <c r="BB83" s="1306"/>
      <c r="BC83" s="715"/>
      <c r="BD83" s="870" t="str">
        <f t="shared" si="22"/>
        <v>►</v>
      </c>
      <c r="BE83" s="730"/>
      <c r="BF83" s="730"/>
      <c r="BG83" s="730"/>
      <c r="BH83" s="730"/>
      <c r="BI83" s="730"/>
      <c r="BJ83" s="717"/>
      <c r="BK83" s="717"/>
      <c r="BL83" s="717"/>
      <c r="BM83" s="1042"/>
      <c r="BN83" s="979"/>
      <c r="BO83" s="979"/>
      <c r="BP83" s="979"/>
      <c r="BQ83" s="979"/>
      <c r="BR83" s="979"/>
      <c r="BS83" s="1372"/>
      <c r="BU83" s="6">
        <v>1</v>
      </c>
    </row>
    <row r="84" spans="1:73" s="73" customFormat="1" ht="18.75" customHeight="1" thickTop="1" thickBot="1">
      <c r="A84" s="3562" t="s">
        <v>1</v>
      </c>
      <c r="B84" s="3573" t="str">
        <f t="shared" si="16"/>
        <v>►</v>
      </c>
      <c r="C84" s="3571">
        <f>IF(H84=C69,1,LEN(H84))</f>
        <v>0</v>
      </c>
      <c r="D84" s="25" t="str">
        <f t="shared" si="26"/>
        <v>►</v>
      </c>
      <c r="E84" s="1314" t="str">
        <f>E107</f>
        <v>Dessert assiette.C.Coulis de mangue.Recette mère ►.M.Mille-feuille meringue et chiboust pamplemousse aux fraises des bois</v>
      </c>
      <c r="F84" s="1314">
        <f>F107</f>
        <v>18</v>
      </c>
      <c r="G84" s="1314" t="str">
        <f>G107</f>
        <v>assiettes</v>
      </c>
      <c r="H84" s="1321"/>
      <c r="I84" s="1323"/>
      <c r="J84" s="1323"/>
      <c r="K84" s="1323"/>
      <c r="L84" s="1323"/>
      <c r="M84" s="1323"/>
      <c r="N84" s="1324"/>
      <c r="O84" s="39" t="s">
        <v>1</v>
      </c>
      <c r="P84" s="25" t="str">
        <f t="shared" si="27"/>
        <v>►</v>
      </c>
      <c r="Q84" s="1314" t="str">
        <f>Q75</f>
        <v>Dessert assiette.C.Chiboust pamplemousse.Recette mère ►.M.Mille-feuille meringue et chiboust pamplemousse aux fraises des bois</v>
      </c>
      <c r="R84" s="1314">
        <f>R75</f>
        <v>18</v>
      </c>
      <c r="S84" s="1314" t="str">
        <f>S75</f>
        <v>assiettes</v>
      </c>
      <c r="T84" s="3869" t="s">
        <v>2390</v>
      </c>
      <c r="U84" s="930"/>
      <c r="V84" s="1323"/>
      <c r="W84" s="1323"/>
      <c r="X84" s="1323"/>
      <c r="Y84" s="1323"/>
      <c r="Z84" s="1324"/>
      <c r="AA84" s="1307">
        <f>IFERROR(INDEX(BA13:BA82,MATCH(X84,AZ13:AZ82,0)) * W84 * IF(ISBLANK(T84), 1, T84), 0)</f>
        <v>0</v>
      </c>
      <c r="AB84" s="875">
        <f>IF(AA99=0,0,AA84*AB78*1000/AA99)</f>
        <v>0</v>
      </c>
      <c r="AC84" s="872">
        <f>IF(ISNUMBER(T84),T84*AB78/AA99,0)</f>
        <v>0</v>
      </c>
      <c r="AD84" s="846"/>
      <c r="AE84" s="833"/>
      <c r="AF84" s="833"/>
      <c r="AG84" s="833"/>
      <c r="AH84" s="833"/>
      <c r="AI84" s="874">
        <f>IF(OR(ISTEXT(T84),AA99=0),0,T84*AN71)</f>
        <v>0</v>
      </c>
      <c r="AJ84" s="833"/>
      <c r="AK84" s="742">
        <f t="shared" si="28"/>
        <v>0</v>
      </c>
      <c r="AL84" s="833"/>
      <c r="AM84" s="826">
        <f>IF(AA84=0,0,AA84*AN71)</f>
        <v>0</v>
      </c>
      <c r="AN84" s="856">
        <f t="shared" si="29"/>
        <v>0</v>
      </c>
      <c r="AO84" s="4890"/>
      <c r="AP84"/>
      <c r="AQ84" s="1353">
        <f>IF(AS84=AS79,1,LEN(AS84))</f>
        <v>87</v>
      </c>
      <c r="AR84" s="4284" cm="1">
        <f t="array" ref="AR84">IF(AU84="", "", IFERROR(MAX(IF(ISNUMBER(AR80:AR83), AR80:AR83)) + 1, ""))</f>
        <v>4</v>
      </c>
      <c r="AS84" s="1354" t="str" cm="1">
        <f t="array" ref="AS84">IFERROR(INDEX(AU81:AU132, MATCH(ROW()-MIN(ROW(AU81:AU132))+1, AR81:AR132, 0)), "")</f>
        <v>pas de la colonne ►avec une police Calibri taille 11 vous aurez davantage de caractères</v>
      </c>
      <c r="AT84" s="3570">
        <f t="shared" si="31"/>
        <v>1</v>
      </c>
      <c r="AU84" s="1558" t="str">
        <f t="shared" si="32"/>
        <v>pas de la colonne ►avec une police Calibri taille 11 vous aurez davantage de caractères</v>
      </c>
      <c r="AV84" s="1359" t="str">
        <f>IFERROR(SUBSTITUTE(SUBSTITUTE(SUBSTITUTE(SUBSTITUTE(AV83, " , ", " "), ";", " "), "  ", " "), " ", " "), AV83)</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W84" s="1360" t="str">
        <f>IF(LEN(AX83)&lt;=AV85,AX83,LEFT(AX83,FIND("#",SUBSTITUTE(LEFT(AX83,AV85+1)," ","#",LEN(LEFT(AX83,AV85+1))-LEN(SUBSTITUTE(LEFT(AX83,AV85+1)," ",""))))-1))</f>
        <v>pas de la colonne ►avec une police Calibri taille 11 vous aurez davantage de caractères</v>
      </c>
      <c r="AX84" s="1361" t="str">
        <f t="shared" si="33"/>
        <v>par lignes à vous de choisir votre police ►Lorsque vous masquez des lignes ou colonnes ou que vous saisssez une nouvelle valeur appuyez sur la touche F9 pour forcer Excel à recalculer</v>
      </c>
      <c r="AY84" s="715"/>
      <c r="AZ84" s="310">
        <v>13</v>
      </c>
      <c r="BA84" s="310">
        <v>11</v>
      </c>
      <c r="BB84" s="310">
        <v>17</v>
      </c>
      <c r="BC84" s="715"/>
      <c r="BD84" s="870" t="str">
        <f t="shared" si="22"/>
        <v>►</v>
      </c>
      <c r="BE84" s="730"/>
      <c r="BF84" s="730"/>
      <c r="BG84" s="730"/>
      <c r="BH84" s="730"/>
      <c r="BI84" s="730"/>
      <c r="BJ84" s="717"/>
      <c r="BK84" s="717"/>
      <c r="BL84" s="717"/>
      <c r="BM84" s="959" t="s">
        <v>217</v>
      </c>
      <c r="BN84" s="960" t="s">
        <v>216</v>
      </c>
      <c r="BO84" s="961"/>
      <c r="BP84" s="4590" t="s">
        <v>215</v>
      </c>
      <c r="BQ84" s="4592" t="s">
        <v>194</v>
      </c>
      <c r="BR84" s="4664" t="s">
        <v>158</v>
      </c>
      <c r="BS84" s="962" t="s">
        <v>214</v>
      </c>
      <c r="BU84" s="6">
        <v>1</v>
      </c>
    </row>
    <row r="85" spans="1:73" s="73" customFormat="1" ht="18.75" customHeight="1">
      <c r="A85" s="3562" t="s">
        <v>1</v>
      </c>
      <c r="B85" s="3573" t="str">
        <f t="shared" si="16"/>
        <v>►</v>
      </c>
      <c r="C85" s="3571">
        <f>IF(H85=C69,1,LEN(H85))</f>
        <v>0</v>
      </c>
      <c r="D85" s="25" t="str">
        <f t="shared" si="26"/>
        <v>►</v>
      </c>
      <c r="E85" s="1314" t="str">
        <f>E107</f>
        <v>Dessert assiette.C.Coulis de mangue.Recette mère ►.M.Mille-feuille meringue et chiboust pamplemousse aux fraises des bois</v>
      </c>
      <c r="F85" s="1314">
        <f>F107</f>
        <v>18</v>
      </c>
      <c r="G85" s="1314" t="str">
        <f>G107</f>
        <v>assiettes</v>
      </c>
      <c r="H85" s="1321"/>
      <c r="I85" s="1323"/>
      <c r="J85" s="1323"/>
      <c r="K85" s="1323"/>
      <c r="L85" s="1323"/>
      <c r="M85" s="1323"/>
      <c r="N85" s="1324"/>
      <c r="O85" s="39" t="s">
        <v>1</v>
      </c>
      <c r="P85" s="25" t="str">
        <f t="shared" si="27"/>
        <v>►</v>
      </c>
      <c r="Q85" s="1314" t="str">
        <f>Q75</f>
        <v>Dessert assiette.C.Chiboust pamplemousse.Recette mère ►.M.Mille-feuille meringue et chiboust pamplemousse aux fraises des bois</v>
      </c>
      <c r="R85" s="1314">
        <f>R75</f>
        <v>18</v>
      </c>
      <c r="S85" s="1314" t="str">
        <f>S75</f>
        <v>assiettes</v>
      </c>
      <c r="T85" s="1092"/>
      <c r="U85" s="1092" t="s">
        <v>2391</v>
      </c>
      <c r="V85" s="1323"/>
      <c r="W85" s="1323"/>
      <c r="X85" s="1323"/>
      <c r="Y85" s="1323"/>
      <c r="Z85" s="1324"/>
      <c r="AA85" s="1307">
        <f>IFERROR(INDEX(BA13:BA82,MATCH(X85,AZ13:AZ82,0)) * W85 * IF(ISBLANK(T85), 1, T85), 0)</f>
        <v>0</v>
      </c>
      <c r="AB85" s="875">
        <f>IF(AA99=0,0,AA85*AB78*1000/AA99)</f>
        <v>0</v>
      </c>
      <c r="AC85" s="872">
        <f>IF(ISNUMBER(T85),T85*AB78/AA99,0)</f>
        <v>0</v>
      </c>
      <c r="AD85" s="3893"/>
      <c r="AE85" s="3894"/>
      <c r="AF85" s="3894"/>
      <c r="AG85" s="3894"/>
      <c r="AH85" s="3894"/>
      <c r="AI85" s="3895">
        <f>IF(OR(ISTEXT(T85),AA99=0),0,T85*AN71)</f>
        <v>0</v>
      </c>
      <c r="AJ85" s="3894"/>
      <c r="AK85" s="3896" t="str">
        <f t="shared" si="28"/>
        <v>CONSEILS DU CHEF</v>
      </c>
      <c r="AL85" s="3894"/>
      <c r="AM85" s="3897">
        <f>IF(AA85=0,0,AA85*AN71)</f>
        <v>0</v>
      </c>
      <c r="AN85" s="3898">
        <f t="shared" si="29"/>
        <v>0</v>
      </c>
      <c r="AO85" s="4890"/>
      <c r="AP85"/>
      <c r="AQ85" s="1353">
        <f>IF(AS85=AS79,1,LEN(AS85))</f>
        <v>89</v>
      </c>
      <c r="AR85" s="4284" cm="1">
        <f t="array" ref="AR85">IF(AU85="", "", IFERROR(MAX(IF(ISNUMBER(AR80:AR84), AR80:AR84)) + 1, ""))</f>
        <v>5</v>
      </c>
      <c r="AS85" s="1354" t="str" cm="1">
        <f t="array" ref="AS85">IFERROR(INDEX(AU81:AU132, MATCH(ROW()-MIN(ROW(AU81:AU132))+1, AR81:AR132, 0)), "")</f>
        <v>par lignes à vous de choisir votre police ►Lorsque vous masquez des lignes ou colonnes ou</v>
      </c>
      <c r="AT85" s="3570">
        <f t="shared" si="31"/>
        <v>1</v>
      </c>
      <c r="AU85" s="1558" t="str">
        <f t="shared" si="32"/>
        <v>par lignes à vous de choisir votre police ►Lorsque vous masquez des lignes ou colonnes ou</v>
      </c>
      <c r="AV85" s="1362">
        <f>AS69</f>
        <v>90</v>
      </c>
      <c r="AW85" s="1360" t="str">
        <f>IF(LEN(AX84)&lt;=AV85,AX84,LEFT(AX84,FIND("#",SUBSTITUTE(LEFT(AX84,AV85+1)," ","#",LEN(LEFT(AX84,AV85+1))-LEN(SUBSTITUTE(LEFT(AX84,AV85+1)," ",""))))-1))</f>
        <v>par lignes à vous de choisir votre police ►Lorsque vous masquez des lignes ou colonnes ou</v>
      </c>
      <c r="AX85" s="1361" t="str">
        <f t="shared" si="33"/>
        <v>que vous saisssez une nouvelle valeur appuyez sur la touche F9 pour forcer Excel à recalculer</v>
      </c>
      <c r="AY85" s="715"/>
      <c r="AZ85" s="9">
        <f t="shared" ref="AZ85:BB85" ca="1" si="34">CELL("largeur",AZ85)</f>
        <v>13</v>
      </c>
      <c r="BA85" s="9">
        <f t="shared" ca="1" si="34"/>
        <v>11</v>
      </c>
      <c r="BB85" s="9">
        <f t="shared" ca="1" si="34"/>
        <v>23</v>
      </c>
      <c r="BC85" s="715"/>
      <c r="BD85" s="870" t="str">
        <f t="shared" si="22"/>
        <v>►</v>
      </c>
      <c r="BE85" s="730"/>
      <c r="BF85" s="730"/>
      <c r="BG85" s="730"/>
      <c r="BH85" s="730"/>
      <c r="BI85" s="730"/>
      <c r="BJ85" s="717"/>
      <c r="BK85" s="717"/>
      <c r="BL85" s="717"/>
      <c r="BM85" s="940" t="s">
        <v>208</v>
      </c>
      <c r="BN85" s="80" t="s">
        <v>207</v>
      </c>
      <c r="BO85" s="41" t="s">
        <v>206</v>
      </c>
      <c r="BP85" s="4591"/>
      <c r="BQ85" s="4593"/>
      <c r="BR85" s="4665"/>
      <c r="BS85" s="941" t="s">
        <v>205</v>
      </c>
      <c r="BU85" s="6">
        <v>1</v>
      </c>
    </row>
    <row r="86" spans="1:73" s="73" customFormat="1" ht="18.75" customHeight="1" thickBot="1">
      <c r="A86" s="3562" t="s">
        <v>1</v>
      </c>
      <c r="B86" s="3573" t="str">
        <f t="shared" si="16"/>
        <v>►</v>
      </c>
      <c r="C86" s="3571">
        <f>IF(H86=C69,1,LEN(H86))</f>
        <v>24</v>
      </c>
      <c r="D86" s="1146" t="s">
        <v>6</v>
      </c>
      <c r="E86" s="1147" t="str">
        <f>E107</f>
        <v>Dessert assiette.C.Coulis de mangue.Recette mère ►.M.Mille-feuille meringue et chiboust pamplemousse aux fraises des bois</v>
      </c>
      <c r="F86" s="1147">
        <f>F107</f>
        <v>18</v>
      </c>
      <c r="G86" s="1147" t="str">
        <f>G107</f>
        <v>assiettes</v>
      </c>
      <c r="H86" s="1325" t="s">
        <v>1090</v>
      </c>
      <c r="I86" s="1148"/>
      <c r="J86" s="1149"/>
      <c r="K86" s="1179" t="s">
        <v>2503</v>
      </c>
      <c r="L86" s="1149"/>
      <c r="M86" s="1149"/>
      <c r="N86" s="1150"/>
      <c r="O86" s="39" t="s">
        <v>1</v>
      </c>
      <c r="P86" s="25" t="str">
        <f t="shared" si="27"/>
        <v>►</v>
      </c>
      <c r="Q86" s="1314" t="str">
        <f>Q75</f>
        <v>Dessert assiette.C.Chiboust pamplemousse.Recette mère ►.M.Mille-feuille meringue et chiboust pamplemousse aux fraises des bois</v>
      </c>
      <c r="R86" s="1314">
        <f>R75</f>
        <v>18</v>
      </c>
      <c r="S86" s="1314" t="str">
        <f>S75</f>
        <v>assiettes</v>
      </c>
      <c r="T86" s="3869" t="s">
        <v>2394</v>
      </c>
      <c r="U86" s="930"/>
      <c r="V86" s="1323"/>
      <c r="W86" s="1323"/>
      <c r="X86" s="1323"/>
      <c r="Y86" s="1323"/>
      <c r="Z86" s="1324"/>
      <c r="AA86" s="1307">
        <f>IFERROR(INDEX(BA13:BA82,MATCH(X86,AZ13:AZ82,0)) * W86 * IF(ISBLANK(T86), 1, T86), 0)</f>
        <v>0</v>
      </c>
      <c r="AB86" s="875">
        <f>IF(AA99=0,0,AA86*AB78*1000/AA99)</f>
        <v>0</v>
      </c>
      <c r="AC86" s="872">
        <f>IF(ISNUMBER(T86),T86*AB78/AA99,0)</f>
        <v>0</v>
      </c>
      <c r="AD86" s="846"/>
      <c r="AE86" s="833"/>
      <c r="AF86" s="833"/>
      <c r="AG86" s="833"/>
      <c r="AH86" s="833"/>
      <c r="AI86" s="874">
        <f>IF(OR(ISTEXT(T86),AA99=0),0,T86*AN71)</f>
        <v>0</v>
      </c>
      <c r="AJ86" s="833"/>
      <c r="AK86" s="742">
        <f t="shared" si="28"/>
        <v>0</v>
      </c>
      <c r="AL86" s="833"/>
      <c r="AM86" s="826">
        <f>IF(AA86=0,0,AA86*AN71)</f>
        <v>0</v>
      </c>
      <c r="AN86" s="856">
        <f t="shared" si="29"/>
        <v>0</v>
      </c>
      <c r="AO86" s="4890"/>
      <c r="AP86"/>
      <c r="AQ86" s="1353">
        <f>IF(AS86=AS79,1,LEN(AS86))</f>
        <v>82</v>
      </c>
      <c r="AR86" s="4284" cm="1">
        <f t="array" ref="AR86">IF(AU86="", "", IFERROR(MAX(IF(ISNUMBER(AR80:AR85), AR80:AR85)) + 1, ""))</f>
        <v>6</v>
      </c>
      <c r="AS86" s="1354" t="str" cm="1">
        <f t="array" ref="AS86">IFERROR(INDEX(AU81:AU132, MATCH(ROW()-MIN(ROW(AU81:AU132))+1, AR81:AR132, 0)), "")</f>
        <v>que vous saisssez une nouvelle valeur appuyez sur la touche F9 pour forcer Excel à</v>
      </c>
      <c r="AT86" s="3570">
        <f t="shared" si="31"/>
        <v>1</v>
      </c>
      <c r="AU86" s="1558" t="str">
        <f t="shared" si="32"/>
        <v>que vous saisssez une nouvelle valeur appuyez sur la touche F9 pour forcer Excel à</v>
      </c>
      <c r="AV86" s="1363"/>
      <c r="AW86" s="1360" t="str">
        <f>IF(LEN(AX85)&lt;=AV85,AX85,LEFT(AX85,FIND("#",SUBSTITUTE(LEFT(AX85,AV85+1)," ","#",LEN(LEFT(AX85,AV85+1))-LEN(SUBSTITUTE(LEFT(AX85,AV85+1)," ",""))))-1))</f>
        <v>que vous saisssez une nouvelle valeur appuyez sur la touche F9 pour forcer Excel à</v>
      </c>
      <c r="AX86" s="1361" t="str">
        <f t="shared" si="33"/>
        <v>recalculer</v>
      </c>
      <c r="AY86" s="715"/>
      <c r="BC86" s="715"/>
      <c r="BD86" s="870" t="str">
        <f t="shared" si="22"/>
        <v>►</v>
      </c>
      <c r="BE86" s="730"/>
      <c r="BF86" s="730"/>
      <c r="BG86" s="730"/>
      <c r="BH86" s="730"/>
      <c r="BI86" s="730"/>
      <c r="BJ86" s="717"/>
      <c r="BK86" s="717"/>
      <c r="BL86" s="717"/>
      <c r="BM86" s="951"/>
      <c r="BN86" s="66"/>
      <c r="BO86" s="75" t="str">
        <f t="shared" ref="BO86" si="35">IF(AND(BM86&gt;0,BP86&gt;0),"de","")</f>
        <v/>
      </c>
      <c r="BP86" s="64">
        <v>150</v>
      </c>
      <c r="BQ86" s="952" t="s">
        <v>134</v>
      </c>
      <c r="BR86" s="68">
        <v>1</v>
      </c>
      <c r="BS86" s="1373" t="s">
        <v>2342</v>
      </c>
      <c r="BU86" s="6">
        <v>1</v>
      </c>
    </row>
    <row r="87" spans="1:73" s="73" customFormat="1" ht="18.75" customHeight="1">
      <c r="A87" s="3562" t="s">
        <v>1</v>
      </c>
      <c r="B87" s="3573" t="str">
        <f t="shared" si="16"/>
        <v>►</v>
      </c>
      <c r="C87" s="3571">
        <f>IF(H87=C69,1,LEN(H87))</f>
        <v>0</v>
      </c>
      <c r="D87" s="871" t="s">
        <v>7</v>
      </c>
      <c r="E87" s="741"/>
      <c r="F87" s="741"/>
      <c r="G87" s="741"/>
      <c r="H87" s="742"/>
      <c r="I87" s="742"/>
      <c r="J87" s="742"/>
      <c r="K87" s="742"/>
      <c r="L87" s="742"/>
      <c r="M87" s="742"/>
      <c r="N87" s="1089"/>
      <c r="O87" s="39" t="s">
        <v>1</v>
      </c>
      <c r="P87" s="25" t="str">
        <f t="shared" si="27"/>
        <v>►</v>
      </c>
      <c r="Q87" s="1314" t="str">
        <f>Q75</f>
        <v>Dessert assiette.C.Chiboust pamplemousse.Recette mère ►.M.Mille-feuille meringue et chiboust pamplemousse aux fraises des bois</v>
      </c>
      <c r="R87" s="1314">
        <f>R75</f>
        <v>18</v>
      </c>
      <c r="S87" s="1314" t="str">
        <f>S75</f>
        <v>assiettes</v>
      </c>
      <c r="T87" s="3869" t="s">
        <v>2395</v>
      </c>
      <c r="U87" s="930"/>
      <c r="V87" s="1323"/>
      <c r="W87" s="1323"/>
      <c r="X87" s="1323"/>
      <c r="Y87" s="1323"/>
      <c r="Z87" s="1324"/>
      <c r="AA87" s="1307">
        <f>IFERROR(INDEX(BA13:BA82,MATCH(X87,AZ13:AZ82,0)) * W87 * IF(ISBLANK(T87), 1, T87), 0)</f>
        <v>0</v>
      </c>
      <c r="AB87" s="875">
        <f>IF(AA99=0,0,AA87*AB78*1000/AA99)</f>
        <v>0</v>
      </c>
      <c r="AC87" s="872">
        <f>IF(ISNUMBER(T87),T87*AB78/AA99,0)</f>
        <v>0</v>
      </c>
      <c r="AD87" s="3893"/>
      <c r="AE87" s="3894"/>
      <c r="AF87" s="3894"/>
      <c r="AG87" s="3894"/>
      <c r="AH87" s="3894"/>
      <c r="AI87" s="3895">
        <f>IF(OR(ISTEXT(T87),AA99=0),0,T87*AN71)</f>
        <v>0</v>
      </c>
      <c r="AJ87" s="3894"/>
      <c r="AK87" s="3896">
        <f t="shared" si="28"/>
        <v>0</v>
      </c>
      <c r="AL87" s="3894"/>
      <c r="AM87" s="3897">
        <f>IF(AA87=0,0,AA87*AN71)</f>
        <v>0</v>
      </c>
      <c r="AN87" s="3898">
        <f t="shared" si="29"/>
        <v>0</v>
      </c>
      <c r="AO87" s="4890"/>
      <c r="AP87"/>
      <c r="AQ87" s="1353">
        <f>IF(AS87=AS79,1,LEN(AS87))</f>
        <v>10</v>
      </c>
      <c r="AR87" s="4284" cm="1">
        <f t="array" ref="AR87">IF(AU87="", "", IFERROR(MAX(IF(ISNUMBER(AR80:AR86), AR80:AR86)) + 1, ""))</f>
        <v>7</v>
      </c>
      <c r="AS87" s="1354" t="str" cm="1">
        <f t="array" ref="AS87">IFERROR(INDEX(AU81:AU132, MATCH(ROW()-MIN(ROW(AU81:AU132))+1, AR81:AR132, 0)), "")</f>
        <v>recalculer</v>
      </c>
      <c r="AT87" s="3570">
        <f t="shared" si="31"/>
        <v>1</v>
      </c>
      <c r="AU87" s="1558" t="str">
        <f t="shared" si="32"/>
        <v>recalculer</v>
      </c>
      <c r="AV87" s="1363"/>
      <c r="AW87" s="1360" t="str">
        <f>IF(LEN(AX86)&lt;=AV85,AX86,LEFT(AX86,FIND("#",SUBSTITUTE(LEFT(AX86,AV85+1)," ","#",LEN(LEFT(AX86,AV85+1))-LEN(SUBSTITUTE(LEFT(AX86,AV85+1)," ",""))))-1))</f>
        <v>recalculer</v>
      </c>
      <c r="AX87" s="1361" t="str">
        <f t="shared" si="33"/>
        <v/>
      </c>
      <c r="AY87" s="715"/>
      <c r="BC87" s="715"/>
      <c r="BD87" s="870" t="str">
        <f t="shared" si="22"/>
        <v>►</v>
      </c>
      <c r="BE87" s="730"/>
      <c r="BF87" s="730"/>
      <c r="BG87" s="730"/>
      <c r="BH87" s="730"/>
      <c r="BI87" s="730"/>
      <c r="BJ87" s="717"/>
      <c r="BK87" s="717"/>
      <c r="BL87" s="717"/>
      <c r="BM87" s="951"/>
      <c r="BN87" s="66"/>
      <c r="BO87" s="75" t="s">
        <v>1484</v>
      </c>
      <c r="BP87" s="64">
        <v>8</v>
      </c>
      <c r="BQ87" s="952" t="s">
        <v>134</v>
      </c>
      <c r="BR87" s="68">
        <v>1</v>
      </c>
      <c r="BS87" s="1373" t="s">
        <v>2343</v>
      </c>
      <c r="BU87" s="6">
        <v>1</v>
      </c>
    </row>
    <row r="88" spans="1:73" s="73" customFormat="1" ht="18.75" customHeight="1">
      <c r="A88" s="3562" t="s">
        <v>1</v>
      </c>
      <c r="B88" s="3573" t="str">
        <f t="shared" si="16"/>
        <v>►</v>
      </c>
      <c r="C88" s="3571">
        <f>IF(H88=C69,1,LEN(H88))</f>
        <v>0</v>
      </c>
      <c r="D88" s="871" t="s">
        <v>7</v>
      </c>
      <c r="E88" s="741"/>
      <c r="F88" s="741"/>
      <c r="G88" s="741"/>
      <c r="H88" s="742"/>
      <c r="I88" s="742"/>
      <c r="J88" s="742"/>
      <c r="K88" s="742"/>
      <c r="L88" s="742"/>
      <c r="M88" s="742"/>
      <c r="N88" s="1089"/>
      <c r="O88" s="39" t="s">
        <v>1</v>
      </c>
      <c r="P88" s="25" t="str">
        <f t="shared" si="27"/>
        <v>►</v>
      </c>
      <c r="Q88" s="1314" t="str">
        <f>Q75</f>
        <v>Dessert assiette.C.Chiboust pamplemousse.Recette mère ►.M.Mille-feuille meringue et chiboust pamplemousse aux fraises des bois</v>
      </c>
      <c r="R88" s="1314">
        <f>R75</f>
        <v>18</v>
      </c>
      <c r="S88" s="1314" t="str">
        <f>S75</f>
        <v>assiettes</v>
      </c>
      <c r="T88" s="3869" t="s">
        <v>2392</v>
      </c>
      <c r="U88" s="930"/>
      <c r="V88" s="1323"/>
      <c r="W88" s="1323"/>
      <c r="X88" s="1323"/>
      <c r="Y88" s="1323"/>
      <c r="Z88" s="1324"/>
      <c r="AA88" s="1307">
        <f>IFERROR(INDEX(BA13:BA82,MATCH(X88,AZ13:AZ82,0)) * W88 * IF(ISBLANK(T88), 1, T88), 0)</f>
        <v>0</v>
      </c>
      <c r="AB88" s="875">
        <f>IF(AA99=0,0,AA88*AB78*1000/AA99)</f>
        <v>0</v>
      </c>
      <c r="AC88" s="872">
        <f>IF(ISNUMBER(T88),T88*AB78/AA99,0)</f>
        <v>0</v>
      </c>
      <c r="AD88" s="846"/>
      <c r="AE88" s="833"/>
      <c r="AF88" s="833"/>
      <c r="AG88" s="833"/>
      <c r="AH88" s="833"/>
      <c r="AI88" s="874">
        <f>IF(OR(ISTEXT(T88),AA99=0),0,T88*AN71)</f>
        <v>0</v>
      </c>
      <c r="AJ88" s="833"/>
      <c r="AK88" s="742">
        <f t="shared" si="28"/>
        <v>0</v>
      </c>
      <c r="AL88" s="833"/>
      <c r="AM88" s="826">
        <f>IF(AA88=0,0,AA88*AN71)</f>
        <v>0</v>
      </c>
      <c r="AN88" s="856">
        <f t="shared" si="29"/>
        <v>0</v>
      </c>
      <c r="AO88" s="4890"/>
      <c r="AP88"/>
      <c r="AQ88" s="1353">
        <f>IF(AS88=AS79,1,LEN(AS88))</f>
        <v>86</v>
      </c>
      <c r="AR88" s="4284" t="str" cm="1">
        <f t="array" ref="AR88">IF(AU88="", "", IFERROR(MAX(IF(ISNUMBER(AR80:AR87), AR80:AR87)) + 1, ""))</f>
        <v/>
      </c>
      <c r="AS88" s="1354" t="str" cm="1">
        <f t="array" ref="AS88">IFERROR(INDEX(AU81:AU132, MATCH(ROW()-MIN(ROW(AU81:AU132))+1, AR81:AR132, 0)), "")</f>
        <v>► Saisissez ou coller les lignes du brouillon que vous voulez couper dans ces 4 lignes</v>
      </c>
      <c r="AT88" s="3570">
        <f t="shared" si="31"/>
        <v>1</v>
      </c>
      <c r="AU88" s="1558" t="str">
        <f t="shared" si="32"/>
        <v/>
      </c>
      <c r="AV88" s="1363"/>
      <c r="AW88" s="1360" t="str">
        <f>IF(LEN(AX87)&lt;=AV85,AX87,LEFT(AX87,FIND("#",SUBSTITUTE(LEFT(AX87,AV85+1)," ","#",LEN(LEFT(AX87,AV85+1))-LEN(SUBSTITUTE(LEFT(AX87,AV85+1)," ",""))))-1))</f>
        <v/>
      </c>
      <c r="AX88" s="1361" t="str">
        <f t="shared" si="33"/>
        <v/>
      </c>
      <c r="AY88" s="715"/>
      <c r="BC88" s="715"/>
      <c r="BD88" s="870" t="str">
        <f t="shared" si="22"/>
        <v>►</v>
      </c>
      <c r="BE88" s="730"/>
      <c r="BF88" s="730"/>
      <c r="BG88" s="730"/>
      <c r="BH88" s="730"/>
      <c r="BI88" s="730"/>
      <c r="BJ88" s="717"/>
      <c r="BK88" s="717"/>
      <c r="BL88" s="717"/>
      <c r="BM88" s="951"/>
      <c r="BN88" s="66"/>
      <c r="BO88" s="65" t="s">
        <v>1484</v>
      </c>
      <c r="BP88" s="64">
        <v>105</v>
      </c>
      <c r="BQ88" s="952" t="s">
        <v>134</v>
      </c>
      <c r="BR88" s="68">
        <v>1</v>
      </c>
      <c r="BS88" s="1373" t="s">
        <v>195</v>
      </c>
      <c r="BU88" s="6">
        <v>1</v>
      </c>
    </row>
    <row r="89" spans="1:73" s="73" customFormat="1" ht="18.75" customHeight="1" thickBot="1">
      <c r="A89" s="3562" t="s">
        <v>1</v>
      </c>
      <c r="B89" s="3573" t="str">
        <f t="shared" si="16"/>
        <v>►</v>
      </c>
      <c r="C89" s="3571">
        <f>IF(H89=C69,1,LEN(H89))</f>
        <v>0</v>
      </c>
      <c r="D89" s="871" t="s">
        <v>7</v>
      </c>
      <c r="E89" s="741"/>
      <c r="F89" s="741"/>
      <c r="G89" s="741"/>
      <c r="H89" s="742"/>
      <c r="I89" s="742"/>
      <c r="J89" s="742"/>
      <c r="K89" s="742"/>
      <c r="L89" s="742"/>
      <c r="M89" s="742"/>
      <c r="N89" s="1089"/>
      <c r="O89" s="39" t="s">
        <v>1</v>
      </c>
      <c r="P89" s="25" t="str">
        <f t="shared" si="27"/>
        <v>►</v>
      </c>
      <c r="Q89" s="1314" t="str">
        <f>Q75</f>
        <v>Dessert assiette.C.Chiboust pamplemousse.Recette mère ►.M.Mille-feuille meringue et chiboust pamplemousse aux fraises des bois</v>
      </c>
      <c r="R89" s="1314">
        <f>R75</f>
        <v>18</v>
      </c>
      <c r="S89" s="1314" t="str">
        <f>S75</f>
        <v>assiettes</v>
      </c>
      <c r="T89" s="3869" t="s">
        <v>2393</v>
      </c>
      <c r="U89" s="930"/>
      <c r="V89" s="1323"/>
      <c r="W89" s="1323"/>
      <c r="X89" s="1323"/>
      <c r="Y89" s="1323"/>
      <c r="Z89" s="1324"/>
      <c r="AA89" s="1307">
        <f>IFERROR(INDEX(BA13:BA82,MATCH(X89,AZ13:AZ82,0)) * W89 * IF(ISBLANK(T89), 1, T89), 0)</f>
        <v>0</v>
      </c>
      <c r="AB89" s="875">
        <f>IF(AA99=0,0,AA89*AB78*1000/AA99)</f>
        <v>0</v>
      </c>
      <c r="AC89" s="872">
        <f>IF(ISNUMBER(T89),T89*AB78/AA99,0)</f>
        <v>0</v>
      </c>
      <c r="AD89" s="3893"/>
      <c r="AE89" s="3894"/>
      <c r="AF89" s="3894"/>
      <c r="AG89" s="3894"/>
      <c r="AH89" s="3894"/>
      <c r="AI89" s="3895">
        <f>IF(OR(ISTEXT(T89),AA99=0),0,T89*AN71)</f>
        <v>0</v>
      </c>
      <c r="AJ89" s="3894"/>
      <c r="AK89" s="3896">
        <f t="shared" si="28"/>
        <v>0</v>
      </c>
      <c r="AL89" s="3894"/>
      <c r="AM89" s="3897">
        <f>IF(AA89=0,0,AA89*AN71)</f>
        <v>0</v>
      </c>
      <c r="AN89" s="3898">
        <f t="shared" si="29"/>
        <v>0</v>
      </c>
      <c r="AO89" s="4890"/>
      <c r="AP89"/>
      <c r="AQ89" s="1353">
        <f>IF(AS89=AS79,1,LEN(AS89))</f>
        <v>84</v>
      </c>
      <c r="AR89" s="4284" t="str" cm="1">
        <f t="array" ref="AR89">IF(AU89="", "", IFERROR(MAX(IF(ISNUMBER(AR80:AR88), AR80:AR88)) + 1, ""))</f>
        <v/>
      </c>
      <c r="AS89" s="1354" t="str" cm="1">
        <f t="array" ref="AS89">IFERROR(INDEX(AU81:AU132, MATCH(ROW()-MIN(ROW(AU81:AU132))+1, AR81:AR132, 0)), "")</f>
        <v xml:space="preserve"> et saisissez un nombre de caractères pour que le texte ne déborde pas de la colonne</v>
      </c>
      <c r="AT89" s="3570">
        <f t="shared" si="31"/>
        <v>1</v>
      </c>
      <c r="AU89" s="1558" t="str">
        <f t="shared" si="32"/>
        <v/>
      </c>
      <c r="AV89" s="1363"/>
      <c r="AW89" s="1360" t="str">
        <f>IF(LEN(AX88)&lt;=AV85,AX88,LEFT(AX88,FIND("#",SUBSTITUTE(LEFT(AX88,AV85+1)," ","#",LEN(LEFT(AX88,AV85+1))-LEN(SUBSTITUTE(LEFT(AX88,AV85+1)," ",""))))-1))</f>
        <v/>
      </c>
      <c r="AX89" s="1361" t="str">
        <f t="shared" si="33"/>
        <v/>
      </c>
      <c r="AY89" s="715"/>
      <c r="BC89" s="715"/>
      <c r="BD89" s="870" t="str">
        <f t="shared" si="22"/>
        <v>►</v>
      </c>
      <c r="BE89" s="310">
        <v>11</v>
      </c>
      <c r="BF89" s="310">
        <v>11</v>
      </c>
      <c r="BG89" s="310">
        <v>11</v>
      </c>
      <c r="BH89" s="310">
        <v>11</v>
      </c>
      <c r="BI89" s="310">
        <v>11</v>
      </c>
      <c r="BJ89" s="717"/>
      <c r="BK89" s="717"/>
      <c r="BL89" s="717"/>
      <c r="BM89" s="951"/>
      <c r="BN89" s="66"/>
      <c r="BO89" s="65"/>
      <c r="BP89" s="64"/>
      <c r="BQ89" s="952"/>
      <c r="BR89" s="958"/>
      <c r="BS89" s="1373"/>
      <c r="BU89" s="6">
        <v>1</v>
      </c>
    </row>
    <row r="90" spans="1:73" s="73" customFormat="1" ht="18.75" customHeight="1" thickBot="1">
      <c r="A90" s="3562" t="s">
        <v>1</v>
      </c>
      <c r="B90" s="3573" t="str">
        <f t="shared" si="16"/>
        <v>►</v>
      </c>
      <c r="C90" s="3571">
        <f>IF(H90=C69,1,LEN(H90))</f>
        <v>0</v>
      </c>
      <c r="D90" s="871" t="s">
        <v>7</v>
      </c>
      <c r="E90" s="741"/>
      <c r="F90" s="741"/>
      <c r="G90" s="741"/>
      <c r="H90" s="742"/>
      <c r="I90" s="742"/>
      <c r="J90" s="742"/>
      <c r="K90" s="742"/>
      <c r="L90" s="742"/>
      <c r="M90" s="742"/>
      <c r="N90" s="1089"/>
      <c r="O90" s="39" t="s">
        <v>1</v>
      </c>
      <c r="P90" s="25" t="str">
        <f t="shared" si="27"/>
        <v>►</v>
      </c>
      <c r="Q90" s="1314" t="str">
        <f>Q75</f>
        <v>Dessert assiette.C.Chiboust pamplemousse.Recette mère ►.M.Mille-feuille meringue et chiboust pamplemousse aux fraises des bois</v>
      </c>
      <c r="R90" s="1314">
        <f>R75</f>
        <v>18</v>
      </c>
      <c r="S90" s="1314" t="str">
        <f>S75</f>
        <v>assiettes</v>
      </c>
      <c r="T90" s="1321"/>
      <c r="U90" s="1323"/>
      <c r="V90" s="1323"/>
      <c r="W90" s="1323"/>
      <c r="X90" s="1323"/>
      <c r="Y90" s="1323"/>
      <c r="Z90" s="1324"/>
      <c r="AA90" s="1307">
        <f>IFERROR(INDEX(BA13:BA82,MATCH(X90,AZ13:AZ82,0)) * W90 * IF(ISBLANK(T90), 1, T90), 0)</f>
        <v>0</v>
      </c>
      <c r="AB90" s="875">
        <f>IF(AA99=0,0,AA90*AB78*1000/AA99)</f>
        <v>0</v>
      </c>
      <c r="AC90" s="872">
        <f>IF(ISNUMBER(T90),T90*AB78/AA99,0)</f>
        <v>0</v>
      </c>
      <c r="AD90" s="846"/>
      <c r="AE90" s="833"/>
      <c r="AF90" s="833"/>
      <c r="AG90" s="833"/>
      <c r="AH90" s="833"/>
      <c r="AI90" s="874">
        <f>IF(OR(ISTEXT(T90),AA99=0),0,T90*AN71)</f>
        <v>0</v>
      </c>
      <c r="AJ90" s="833"/>
      <c r="AK90" s="742">
        <f t="shared" si="28"/>
        <v>0</v>
      </c>
      <c r="AL90" s="833"/>
      <c r="AM90" s="826">
        <f>IF(AA90=0,0,AA90*AN71)</f>
        <v>0</v>
      </c>
      <c r="AN90" s="856">
        <f t="shared" si="29"/>
        <v>0</v>
      </c>
      <c r="AO90" s="4890"/>
      <c r="AP90"/>
      <c r="AQ90" s="1353">
        <f>IF(AS90=AS79,1,LEN(AS90))</f>
        <v>43</v>
      </c>
      <c r="AR90" s="4284" t="str" cm="1">
        <f t="array" ref="AR90">IF(AU90="", "", IFERROR(MAX(IF(ISNUMBER(AR80:AR89), AR80:AR89)) + 1, ""))</f>
        <v/>
      </c>
      <c r="AS90" s="1354" t="str" cm="1">
        <f t="array" ref="AS90">IFERROR(INDEX(AU81:AU132, MATCH(ROW()-MIN(ROW(AU81:AU132))+1, AR81:AR132, 0)), "")</f>
        <v>►Police  choisissez celle qui vous convient</v>
      </c>
      <c r="AT90" s="3570">
        <f t="shared" si="31"/>
        <v>1</v>
      </c>
      <c r="AU90" s="1558" t="str">
        <f t="shared" si="32"/>
        <v/>
      </c>
      <c r="AV90" s="1363"/>
      <c r="AW90" s="1360" t="str">
        <f>IF(LEN(AX89)&lt;=AV85,AX89,LEFT(AX89,FIND("#",SUBSTITUTE(LEFT(AX89,AV85+1)," ","#",LEN(LEFT(AX89,AV85+1))-LEN(SUBSTITUTE(LEFT(AX89,AV85+1)," ",""))))-1))</f>
        <v/>
      </c>
      <c r="AX90" s="1361" t="str">
        <f t="shared" si="33"/>
        <v/>
      </c>
      <c r="AY90" s="715"/>
      <c r="BC90" s="715"/>
      <c r="BD90" s="870" t="str">
        <f t="shared" si="22"/>
        <v>►</v>
      </c>
      <c r="BE90" s="9">
        <f ca="1">CELL("largeur",BE90)</f>
        <v>11</v>
      </c>
      <c r="BF90" s="9">
        <f ca="1">CELL("largeur",BF90)</f>
        <v>11</v>
      </c>
      <c r="BG90" s="9">
        <f ca="1">CELL("largeur",BG90)</f>
        <v>11</v>
      </c>
      <c r="BH90" s="9">
        <f ca="1">CELL("largeur",BH90)</f>
        <v>11</v>
      </c>
      <c r="BI90" s="9">
        <f ca="1">CELL("largeur",BI90)</f>
        <v>11</v>
      </c>
      <c r="BJ90" s="717"/>
      <c r="BK90" s="717"/>
      <c r="BL90" s="717"/>
      <c r="BM90" s="985" t="s">
        <v>1090</v>
      </c>
      <c r="BN90" s="779"/>
      <c r="BO90" s="771"/>
      <c r="BP90" s="771"/>
      <c r="BQ90" s="771"/>
      <c r="BR90" s="771"/>
      <c r="BS90" s="945"/>
      <c r="BU90" s="6">
        <v>1</v>
      </c>
    </row>
    <row r="91" spans="1:73" s="73" customFormat="1" ht="18.75" customHeight="1" thickBot="1">
      <c r="A91" s="3562" t="s">
        <v>1</v>
      </c>
      <c r="B91" s="3573" t="str">
        <f t="shared" si="16"/>
        <v>A</v>
      </c>
      <c r="C91" s="3571">
        <f>IF(H91=C69,1,LEN(H91))</f>
        <v>0</v>
      </c>
      <c r="D91" s="871" t="s">
        <v>7</v>
      </c>
      <c r="E91" s="741"/>
      <c r="F91" s="741"/>
      <c r="G91" s="741"/>
      <c r="H91" s="742"/>
      <c r="I91" s="742"/>
      <c r="J91" s="742"/>
      <c r="K91" s="742"/>
      <c r="L91" s="742"/>
      <c r="M91" s="742"/>
      <c r="N91" s="1089"/>
      <c r="O91" s="39" t="s">
        <v>1</v>
      </c>
      <c r="P91" s="1146" t="s">
        <v>6</v>
      </c>
      <c r="Q91" s="1147" t="str">
        <f>Q75</f>
        <v>Dessert assiette.C.Chiboust pamplemousse.Recette mère ►.M.Mille-feuille meringue et chiboust pamplemousse aux fraises des bois</v>
      </c>
      <c r="R91" s="1147">
        <f>R75</f>
        <v>18</v>
      </c>
      <c r="S91" s="1147" t="str">
        <f>S75</f>
        <v>assiettes</v>
      </c>
      <c r="T91" s="1325" t="s">
        <v>1090</v>
      </c>
      <c r="U91" s="1148"/>
      <c r="V91" s="1149"/>
      <c r="W91" s="1179" t="s">
        <v>2503</v>
      </c>
      <c r="X91" s="1149"/>
      <c r="Y91" s="1149"/>
      <c r="Z91" s="1150"/>
      <c r="AA91" s="1307">
        <f>IFERROR(INDEX(BA13:BA82,MATCH(X91,AZ13:AZ82,0)) * W91 * IF(ISBLANK(T91), 1, T91), 0)</f>
        <v>0</v>
      </c>
      <c r="AB91" s="875">
        <f>IF(AA99=0,0,AA91*AB78*1000/AA99)</f>
        <v>0</v>
      </c>
      <c r="AC91" s="872">
        <f>IF(ISNUMBER(T91),T91*AB78/AA99,0)</f>
        <v>0</v>
      </c>
      <c r="AD91" s="3893"/>
      <c r="AE91" s="3894"/>
      <c r="AF91" s="3894"/>
      <c r="AG91" s="3894"/>
      <c r="AH91" s="3894"/>
      <c r="AI91" s="3895">
        <f>IF(OR(ISTEXT(T91),AA99=0),0,T91*AN71)</f>
        <v>0</v>
      </c>
      <c r="AJ91" s="3894"/>
      <c r="AK91" s="3896">
        <f t="shared" si="28"/>
        <v>0</v>
      </c>
      <c r="AL91" s="3894"/>
      <c r="AM91" s="3897">
        <f>IF(AA91=0,0,AA91*AN71)</f>
        <v>0</v>
      </c>
      <c r="AN91" s="3898">
        <f t="shared" si="29"/>
        <v>0</v>
      </c>
      <c r="AO91" s="4890"/>
      <c r="AP91"/>
      <c r="AQ91" s="1353">
        <f>IF(AS91=AS79,1,LEN(AS91))</f>
        <v>0</v>
      </c>
      <c r="AR91" s="4284" t="str" cm="1">
        <f t="array" ref="AR91">IF(AU91="", "", IFERROR(MAX(IF(ISNUMBER(AR80:AR90), AR80:AR90)) + 1, ""))</f>
        <v/>
      </c>
      <c r="AS91" s="1354" t="str" cm="1">
        <f t="array" ref="AS91">IFERROR(INDEX(AU81:AU132, MATCH(ROW()-MIN(ROW(AU81:AU132))+1, AR81:AR132, 0)), "")</f>
        <v/>
      </c>
      <c r="AT91" s="3570">
        <f t="shared" si="31"/>
        <v>0</v>
      </c>
      <c r="AU91" s="1558" t="str">
        <f t="shared" si="32"/>
        <v/>
      </c>
      <c r="AV91" s="1363"/>
      <c r="AW91" s="1360" t="str">
        <f>IF(LEN(AX90)&lt;=AV85,AX90,LEFT(AX90,FIND("#",SUBSTITUTE(LEFT(AX90,AV85+1)," ","#",LEN(LEFT(AX90,AV85+1))-LEN(SUBSTITUTE(LEFT(AX90,AV85+1)," ",""))))-1))</f>
        <v/>
      </c>
      <c r="AX91" s="1361" t="str">
        <f t="shared" si="33"/>
        <v/>
      </c>
      <c r="AY91" s="715"/>
      <c r="BC91" s="715"/>
      <c r="BD91" s="870" t="str">
        <f t="shared" si="22"/>
        <v>A</v>
      </c>
      <c r="BJ91" s="717"/>
      <c r="BK91" s="717"/>
      <c r="BL91" s="717"/>
      <c r="BM91" s="1033" t="s">
        <v>7</v>
      </c>
      <c r="BN91" s="979"/>
      <c r="BO91" s="979"/>
      <c r="BP91" s="979"/>
      <c r="BQ91" s="979"/>
      <c r="BR91" s="979"/>
      <c r="BS91" s="1395" t="s">
        <v>898</v>
      </c>
      <c r="BU91" s="6">
        <v>1</v>
      </c>
    </row>
    <row r="92" spans="1:73" s="73" customFormat="1" ht="18.75" customHeight="1">
      <c r="A92" s="3562" t="s">
        <v>1</v>
      </c>
      <c r="B92" s="3573" t="str">
        <f t="shared" si="16"/>
        <v>►</v>
      </c>
      <c r="C92" s="3571">
        <f>IF(H92=C69,1,LEN(H92))</f>
        <v>0</v>
      </c>
      <c r="D92" s="871" t="s">
        <v>7</v>
      </c>
      <c r="E92" s="741"/>
      <c r="F92" s="741"/>
      <c r="G92" s="741"/>
      <c r="H92" s="742"/>
      <c r="I92" s="742"/>
      <c r="J92" s="742"/>
      <c r="K92" s="742"/>
      <c r="L92" s="742"/>
      <c r="M92" s="742"/>
      <c r="N92" s="1089"/>
      <c r="O92" s="39" t="s">
        <v>1</v>
      </c>
      <c r="P92" s="871" t="s">
        <v>7</v>
      </c>
      <c r="Q92" s="741"/>
      <c r="R92" s="741"/>
      <c r="S92" s="741"/>
      <c r="T92" s="742"/>
      <c r="U92" s="742"/>
      <c r="V92" s="742"/>
      <c r="W92" s="742"/>
      <c r="X92" s="742"/>
      <c r="Y92" s="742"/>
      <c r="Z92" s="1089"/>
      <c r="AA92" s="1307">
        <f>IFERROR(INDEX(BA13:BA82,MATCH(X92,AZ13:AZ82,0)) * W92 * IF(ISBLANK(T92), 1, T92), 0)</f>
        <v>0</v>
      </c>
      <c r="AB92" s="875">
        <f>IF(AA99=0,0,AA92*AB78*1000/AA99)</f>
        <v>0</v>
      </c>
      <c r="AC92" s="872">
        <f>IF(ISNUMBER(T92),T92*AB78/AA99,0)</f>
        <v>0</v>
      </c>
      <c r="AD92" s="846"/>
      <c r="AE92" s="833"/>
      <c r="AF92" s="833"/>
      <c r="AG92" s="833"/>
      <c r="AH92" s="833"/>
      <c r="AI92" s="874">
        <f>IF(OR(ISTEXT(T92),AA99=0),0,T92*AN71)</f>
        <v>0</v>
      </c>
      <c r="AJ92" s="833"/>
      <c r="AK92" s="742">
        <f t="shared" si="28"/>
        <v>0</v>
      </c>
      <c r="AL92" s="833"/>
      <c r="AM92" s="826">
        <f>IF(AA92=0,0,AA92*AN71)</f>
        <v>0</v>
      </c>
      <c r="AN92" s="856">
        <f t="shared" si="29"/>
        <v>0</v>
      </c>
      <c r="AO92" s="4890"/>
      <c r="AP92"/>
      <c r="AQ92" s="1353">
        <f>IF(AS92=AS79,1,LEN(AS92))</f>
        <v>0</v>
      </c>
      <c r="AR92" s="4284" t="str" cm="1">
        <f t="array" ref="AR92">IF(AU92="", "", IFERROR(MAX(IF(ISNUMBER(AR80:AR91), AR80:AR91)) + 1, ""))</f>
        <v/>
      </c>
      <c r="AS92" s="1354" t="str" cm="1">
        <f t="array" ref="AS92">IFERROR(INDEX(AU81:AU132, MATCH(ROW()-MIN(ROW(AU81:AU132))+1, AR81:AR132, 0)), "")</f>
        <v/>
      </c>
      <c r="AT92" s="3570">
        <f t="shared" si="31"/>
        <v>0</v>
      </c>
      <c r="AU92" s="1558" t="str">
        <f t="shared" si="32"/>
        <v/>
      </c>
      <c r="AV92" s="1363"/>
      <c r="AW92" s="1360" t="str">
        <f>IF(LEN(AX91)&lt;=AV85,AX91,LEFT(AX91,FIND("#",SUBSTITUTE(LEFT(AX91,AV85+1)," ","#",LEN(LEFT(AX91,AV85+1))-LEN(SUBSTITUTE(LEFT(AX91,AV85+1)," ",""))))-1))</f>
        <v/>
      </c>
      <c r="AX92" s="1361" t="str">
        <f t="shared" si="33"/>
        <v/>
      </c>
      <c r="AY92" s="715"/>
      <c r="BC92" s="715"/>
      <c r="BD92" s="870" t="str">
        <f t="shared" si="22"/>
        <v>►</v>
      </c>
      <c r="BJ92" s="717"/>
      <c r="BK92" s="717"/>
      <c r="BL92" s="717"/>
      <c r="BM92" s="1033" t="s">
        <v>7</v>
      </c>
      <c r="BN92" s="979"/>
      <c r="BO92" s="979"/>
      <c r="BP92" s="979"/>
      <c r="BQ92" s="979"/>
      <c r="BR92" s="979"/>
      <c r="BS92" s="1395" t="s">
        <v>898</v>
      </c>
      <c r="BU92" s="6">
        <v>1</v>
      </c>
    </row>
    <row r="93" spans="1:73" s="73" customFormat="1" ht="18.75" customHeight="1">
      <c r="A93" s="3562" t="s">
        <v>1</v>
      </c>
      <c r="B93" s="3573" t="str">
        <f t="shared" si="16"/>
        <v>►</v>
      </c>
      <c r="C93" s="3571">
        <f>IF(H93=C69,1,LEN(H93))</f>
        <v>0</v>
      </c>
      <c r="D93" s="871" t="s">
        <v>7</v>
      </c>
      <c r="E93" s="741"/>
      <c r="F93" s="741"/>
      <c r="G93" s="741"/>
      <c r="H93" s="742"/>
      <c r="I93" s="742"/>
      <c r="J93" s="742"/>
      <c r="K93" s="742"/>
      <c r="L93" s="742"/>
      <c r="M93" s="742"/>
      <c r="N93" s="1089"/>
      <c r="O93" s="39" t="s">
        <v>1</v>
      </c>
      <c r="P93" s="871" t="s">
        <v>7</v>
      </c>
      <c r="Q93" s="741"/>
      <c r="R93" s="741"/>
      <c r="S93" s="741"/>
      <c r="T93" s="742"/>
      <c r="U93" s="742"/>
      <c r="V93" s="742"/>
      <c r="W93" s="742"/>
      <c r="X93" s="742"/>
      <c r="Y93" s="742"/>
      <c r="Z93" s="1089"/>
      <c r="AA93" s="1307">
        <f>IFERROR(INDEX(BA13:BA82,MATCH(X93,AZ13:AZ82,0)) * W93 * IF(ISBLANK(T93), 1, T93), 0)</f>
        <v>0</v>
      </c>
      <c r="AB93" s="875">
        <f>IF(AA99=0,0,AA93*AB78*1000/AA99)</f>
        <v>0</v>
      </c>
      <c r="AC93" s="872">
        <f>IF(ISNUMBER(T93),T93*AB78/AA99,0)</f>
        <v>0</v>
      </c>
      <c r="AD93" s="3893"/>
      <c r="AE93" s="3894"/>
      <c r="AF93" s="3894"/>
      <c r="AG93" s="3894"/>
      <c r="AH93" s="3894"/>
      <c r="AI93" s="3895">
        <f>IF(OR(ISTEXT(T93),AA99=0),0,T93*AN71)</f>
        <v>0</v>
      </c>
      <c r="AJ93" s="3894"/>
      <c r="AK93" s="3896">
        <f t="shared" si="28"/>
        <v>0</v>
      </c>
      <c r="AL93" s="3894"/>
      <c r="AM93" s="3897">
        <f>IF(AA93=0,0,AA93*AN71)</f>
        <v>0</v>
      </c>
      <c r="AN93" s="3898">
        <f t="shared" si="29"/>
        <v>0</v>
      </c>
      <c r="AO93" s="4890"/>
      <c r="AP93"/>
      <c r="AQ93" s="1353">
        <f>IF(AS93=AS79,1,LEN(AS93))</f>
        <v>0</v>
      </c>
      <c r="AR93" s="4284" t="str" cm="1">
        <f t="array" ref="AR93">IF(AU93="", "", IFERROR(MAX(IF(ISNUMBER(AR80:AR92), AR80:AR92)) + 1, ""))</f>
        <v/>
      </c>
      <c r="AS93" s="1354" t="str" cm="1">
        <f t="array" ref="AS93">IFERROR(INDEX(AU81:AU132, MATCH(ROW()-MIN(ROW(AU81:AU132))+1, AR81:AR132, 0)), "")</f>
        <v/>
      </c>
      <c r="AT93" s="3570">
        <f t="shared" si="31"/>
        <v>0</v>
      </c>
      <c r="AU93" s="1558" t="str">
        <f t="shared" si="32"/>
        <v/>
      </c>
      <c r="AV93" s="1363"/>
      <c r="AW93" s="1360" t="str">
        <f>IF(LEN(AX92)&lt;=AV85,AX92,LEFT(AX92,FIND("#",SUBSTITUTE(LEFT(AX92,AV85+1)," ","#",LEN(LEFT(AX92,AV85+1))-LEN(SUBSTITUTE(LEFT(AX92,AV85+1)," ",""))))-1))</f>
        <v/>
      </c>
      <c r="AX93" s="1361" t="str">
        <f t="shared" si="33"/>
        <v/>
      </c>
      <c r="AY93" s="715"/>
      <c r="BC93" s="715"/>
      <c r="BD93" s="870" t="str">
        <f t="shared" si="22"/>
        <v>►</v>
      </c>
      <c r="BJ93" s="717"/>
      <c r="BK93" s="717"/>
      <c r="BL93" s="717"/>
      <c r="BM93" s="1034"/>
      <c r="BN93" s="683"/>
      <c r="BO93" s="683"/>
      <c r="BP93" s="683"/>
      <c r="BQ93" s="683"/>
      <c r="BR93" s="683"/>
      <c r="BS93" s="1374"/>
      <c r="BU93" s="6">
        <v>1</v>
      </c>
    </row>
    <row r="94" spans="1:73" s="73" customFormat="1" ht="18.75" customHeight="1">
      <c r="A94" s="3562" t="s">
        <v>1</v>
      </c>
      <c r="B94" s="3573" t="str">
        <f t="shared" si="16"/>
        <v>►</v>
      </c>
      <c r="C94" s="3571">
        <f>IF(H94=C69,1,LEN(H94))</f>
        <v>0</v>
      </c>
      <c r="D94" s="871" t="s">
        <v>7</v>
      </c>
      <c r="E94" s="741"/>
      <c r="F94" s="741"/>
      <c r="G94" s="741"/>
      <c r="H94" s="742"/>
      <c r="I94" s="742"/>
      <c r="J94" s="742"/>
      <c r="K94" s="742"/>
      <c r="L94" s="742"/>
      <c r="M94" s="742"/>
      <c r="N94" s="1089"/>
      <c r="O94" s="39" t="s">
        <v>1</v>
      </c>
      <c r="P94" s="871" t="s">
        <v>7</v>
      </c>
      <c r="Q94" s="741"/>
      <c r="R94" s="741"/>
      <c r="S94" s="741"/>
      <c r="T94" s="742"/>
      <c r="U94" s="742"/>
      <c r="V94" s="742"/>
      <c r="W94" s="742"/>
      <c r="X94" s="742"/>
      <c r="Y94" s="742"/>
      <c r="Z94" s="1089"/>
      <c r="AA94" s="1307">
        <f>IFERROR(INDEX(BA13:BA82,MATCH(X94,AZ13:AZ82,0)) * W94 * IF(ISBLANK(T94), 1, T94), 0)</f>
        <v>0</v>
      </c>
      <c r="AB94" s="875">
        <f>IF(AA99=0,0,AA94*AB78*1000/AA99)</f>
        <v>0</v>
      </c>
      <c r="AC94" s="872">
        <f>IF(ISNUMBER(T94),T94*AB78/AA99,0)</f>
        <v>0</v>
      </c>
      <c r="AD94" s="846"/>
      <c r="AE94" s="833"/>
      <c r="AF94" s="833"/>
      <c r="AG94" s="833"/>
      <c r="AH94" s="833"/>
      <c r="AI94" s="874">
        <f>IF(OR(ISTEXT(T94),AA99=0),0,T94*AN71)</f>
        <v>0</v>
      </c>
      <c r="AJ94" s="833"/>
      <c r="AK94" s="742">
        <f t="shared" si="28"/>
        <v>0</v>
      </c>
      <c r="AL94" s="833"/>
      <c r="AM94" s="826">
        <f>IF(AA94=0,0,AA94*AN71)</f>
        <v>0</v>
      </c>
      <c r="AN94" s="856">
        <f t="shared" si="29"/>
        <v>0</v>
      </c>
      <c r="AO94" s="4890"/>
      <c r="AP94"/>
      <c r="AQ94" s="1353">
        <f>IF(AS94=AS79,1,LEN(AS94))</f>
        <v>0</v>
      </c>
      <c r="AR94" s="4284" cm="1">
        <f t="array" ref="AR94">IF(AU94="", "", IFERROR(MAX(IF(ISNUMBER(AR80:AR93), AR80:AR93)) + 1, ""))</f>
        <v>8</v>
      </c>
      <c r="AS94" s="1354" t="str" cm="1">
        <f t="array" ref="AS94">IFERROR(INDEX(AU81:AU132, MATCH(ROW()-MIN(ROW(AU81:AU132))+1, AR81:AR132, 0)), "")</f>
        <v/>
      </c>
      <c r="AT94" s="3570">
        <f t="shared" si="31"/>
        <v>0</v>
      </c>
      <c r="AU94" s="1562" t="str">
        <f t="shared" si="32"/>
        <v>► Saisissez ou coller les lignes du brouillon que vous voulez couper dans ces 4 lignes</v>
      </c>
      <c r="AV94" s="4285" t="str">
        <f>AS74</f>
        <v>► Saisissez ou coller les lignes du brouillon que vous voulez couper dans ces 4 lignes</v>
      </c>
      <c r="AW94" s="1365" t="str">
        <f>IF(AND(AV94&lt;&gt;"", AV98&lt;&gt;""), IF(LEN(AV94)&lt;AV98, AV94, IFERROR(LEFT(AV97, IF(ISNUMBER(FIND(" ", AV97)), FIND(" ", AV97 &amp; " ", AV98) - 1, LEN(AV97))), "")), "")</f>
        <v>► Saisissez ou coller les lignes du brouillon que vous voulez couper dans ces 4 lignes</v>
      </c>
      <c r="AX94" s="1366" t="e">
        <f>IF(AW94="","",RIGHT(AV97,LEN(AV97)-LEN(AW94)-1))</f>
        <v>#VALUE!</v>
      </c>
      <c r="AY94" s="715"/>
      <c r="BC94" s="715"/>
      <c r="BD94" s="870" t="str">
        <f t="shared" si="22"/>
        <v>►</v>
      </c>
      <c r="BJ94" s="717"/>
      <c r="BK94" s="717"/>
      <c r="BL94" s="717"/>
      <c r="BM94" s="1042"/>
      <c r="BN94" s="724" t="s">
        <v>2443</v>
      </c>
      <c r="BO94" s="979"/>
      <c r="BP94" s="979"/>
      <c r="BQ94" s="979"/>
      <c r="BR94" s="979"/>
      <c r="BS94" s="1372"/>
      <c r="BU94" s="6">
        <v>1</v>
      </c>
    </row>
    <row r="95" spans="1:73" s="73" customFormat="1" ht="18.75" customHeight="1">
      <c r="A95" s="3562" t="s">
        <v>1</v>
      </c>
      <c r="B95" s="3573" t="str">
        <f t="shared" si="16"/>
        <v>►</v>
      </c>
      <c r="C95" s="3571">
        <f>IF(H95=C69,1,LEN(H95))</f>
        <v>0</v>
      </c>
      <c r="D95" s="871" t="s">
        <v>7</v>
      </c>
      <c r="E95" s="741"/>
      <c r="F95" s="741"/>
      <c r="G95" s="741"/>
      <c r="H95" s="742"/>
      <c r="I95" s="742"/>
      <c r="J95" s="742"/>
      <c r="K95" s="742"/>
      <c r="L95" s="742"/>
      <c r="M95" s="742"/>
      <c r="N95" s="1089"/>
      <c r="O95" s="39" t="s">
        <v>1</v>
      </c>
      <c r="P95" s="871" t="s">
        <v>7</v>
      </c>
      <c r="Q95" s="741"/>
      <c r="R95" s="741"/>
      <c r="S95" s="741"/>
      <c r="T95" s="742"/>
      <c r="U95" s="742"/>
      <c r="V95" s="742"/>
      <c r="W95" s="742"/>
      <c r="X95" s="742"/>
      <c r="Y95" s="742"/>
      <c r="Z95" s="1089"/>
      <c r="AA95" s="1307">
        <f>IFERROR(INDEX(BA13:BA82,MATCH(X95,AZ13:AZ82,0)) * W95 * IF(ISBLANK(T95), 1, T95), 0)</f>
        <v>0</v>
      </c>
      <c r="AB95" s="875">
        <f>IF(AA99=0,0,AA95*AB78*1000/AA99)</f>
        <v>0</v>
      </c>
      <c r="AC95" s="872">
        <f>IF(ISNUMBER(T95),T95*AB78/AA99,0)</f>
        <v>0</v>
      </c>
      <c r="AD95" s="3893"/>
      <c r="AE95" s="3894"/>
      <c r="AF95" s="3894"/>
      <c r="AG95" s="3894"/>
      <c r="AH95" s="3894"/>
      <c r="AI95" s="3895">
        <f>IF(OR(ISTEXT(T95),AA99=0),0,T95*AN71)</f>
        <v>0</v>
      </c>
      <c r="AJ95" s="3894"/>
      <c r="AK95" s="3896">
        <f t="shared" si="28"/>
        <v>0</v>
      </c>
      <c r="AL95" s="3894"/>
      <c r="AM95" s="3897">
        <f>IF(AA95=0,0,AA95*AN71)</f>
        <v>0</v>
      </c>
      <c r="AN95" s="3898">
        <f t="shared" si="29"/>
        <v>0</v>
      </c>
      <c r="AO95" s="4890"/>
      <c r="AP95"/>
      <c r="AQ95" s="1353">
        <f>IF(AS95=AS79,1,LEN(AS95))</f>
        <v>0</v>
      </c>
      <c r="AR95" s="4284" t="str" cm="1">
        <f t="array" ref="AR95">IF(AU95="", "", IFERROR(MAX(IF(ISNUMBER(AR80:AR94), AR80:AR94)) + 1, ""))</f>
        <v/>
      </c>
      <c r="AS95" s="1354" t="str" cm="1">
        <f t="array" ref="AS95">IFERROR(INDEX(AU81:AU132, MATCH(ROW()-MIN(ROW(AU81:AU132))+1, AR81:AR132, 0)), "")</f>
        <v/>
      </c>
      <c r="AT95" s="3570">
        <f t="shared" si="31"/>
        <v>0</v>
      </c>
      <c r="AU95" s="1562" t="str">
        <f t="shared" si="32"/>
        <v/>
      </c>
      <c r="AV95" s="1364" t="str">
        <f>SUBSTITUTE(SUBSTITUTE(SUBSTITUTE(SUBSTITUTE(SUBSTITUTE(AV94, ",", "♦"), ";", "♦"), ".", "♦"), " ♦", " "), "♦", " ")</f>
        <v>► Saisissez ou coller les lignes du brouillon que vous voulez couper dans ces 4 lignes</v>
      </c>
      <c r="AW95" s="1365" t="e">
        <f>IF(LEN(AX94)&lt;=AV98, AX94, IFERROR(LEFT(AX94, FIND("#", SUBSTITUTE(LEFT(AX94, AV98+1), " ", "#", LEN(LEFT(AX94, AV98+1))-LEN(SUBSTITUTE(LEFT(AX94, AV98+1), " ", ""))))-1), AX94))</f>
        <v>#VALUE!</v>
      </c>
      <c r="AX95" s="1366" t="e">
        <f t="shared" ref="AX95:AX106" si="36">IF(AW95="","",IFERROR(RIGHT(AX94,LEN(AX94)-LEN(AW95)-1),""))</f>
        <v>#VALUE!</v>
      </c>
      <c r="AY95" s="715"/>
      <c r="BC95" s="715"/>
      <c r="BD95" s="870" t="str">
        <f t="shared" si="22"/>
        <v>►</v>
      </c>
      <c r="BJ95" s="717"/>
      <c r="BK95" s="717"/>
      <c r="BL95" s="717"/>
      <c r="BM95" s="1042"/>
      <c r="BN95" s="955" t="s">
        <v>2445</v>
      </c>
      <c r="BO95" s="979"/>
      <c r="BP95" s="979"/>
      <c r="BQ95" s="979"/>
      <c r="BR95" s="979"/>
      <c r="BS95" s="1372"/>
      <c r="BU95" s="6">
        <v>1</v>
      </c>
    </row>
    <row r="96" spans="1:73" s="73" customFormat="1" ht="18.75" customHeight="1">
      <c r="A96" s="3562" t="s">
        <v>1</v>
      </c>
      <c r="B96" s="3573" t="str">
        <f t="shared" si="16"/>
        <v>►</v>
      </c>
      <c r="C96" s="3571">
        <f>IF(H96=C69,1,LEN(H96))</f>
        <v>0</v>
      </c>
      <c r="D96" s="871" t="s">
        <v>7</v>
      </c>
      <c r="E96" s="741"/>
      <c r="F96" s="741"/>
      <c r="G96" s="741"/>
      <c r="H96" s="742"/>
      <c r="I96" s="742"/>
      <c r="J96" s="742"/>
      <c r="K96" s="742"/>
      <c r="L96" s="742"/>
      <c r="M96" s="742"/>
      <c r="N96" s="1089"/>
      <c r="O96" s="39" t="s">
        <v>1</v>
      </c>
      <c r="P96" s="871" t="s">
        <v>7</v>
      </c>
      <c r="Q96" s="741"/>
      <c r="R96" s="741"/>
      <c r="S96" s="741"/>
      <c r="T96" s="742"/>
      <c r="U96" s="742"/>
      <c r="V96" s="742"/>
      <c r="W96" s="742"/>
      <c r="X96" s="742"/>
      <c r="Y96" s="742"/>
      <c r="Z96" s="1089"/>
      <c r="AA96" s="1307">
        <f>IFERROR(INDEX(BA13:BA82,MATCH(X96,AZ13:AZ82,0)) * W96 * IF(ISBLANK(T96), 1, T96), 0)</f>
        <v>0</v>
      </c>
      <c r="AB96" s="875">
        <f>IF(AA99=0,0,AA96*AB78*1000/AA99)</f>
        <v>0</v>
      </c>
      <c r="AC96" s="872">
        <f>IF(ISNUMBER(T96),T96*AB78/AA99,0)</f>
        <v>0</v>
      </c>
      <c r="AD96" s="846"/>
      <c r="AE96" s="833"/>
      <c r="AF96" s="833"/>
      <c r="AG96" s="833"/>
      <c r="AH96" s="833"/>
      <c r="AI96" s="874">
        <f>IF(OR(ISTEXT(T96),AA99=0),0,T96*AN71)</f>
        <v>0</v>
      </c>
      <c r="AJ96" s="833"/>
      <c r="AK96" s="742">
        <f t="shared" si="28"/>
        <v>0</v>
      </c>
      <c r="AL96" s="833"/>
      <c r="AM96" s="826">
        <f>IF(AA96=0,0,AA96*AN71)</f>
        <v>0</v>
      </c>
      <c r="AN96" s="856">
        <f t="shared" si="29"/>
        <v>0</v>
      </c>
      <c r="AO96" s="4890"/>
      <c r="AP96"/>
      <c r="AQ96" s="1353">
        <f>IF(AS96=AS79,1,LEN(AS96))</f>
        <v>0</v>
      </c>
      <c r="AR96" s="4284" t="str" cm="1">
        <f t="array" ref="AR96">IF(AU96="", "", IFERROR(MAX(IF(ISNUMBER(AR80:AR95), AR80:AR95)) + 1, ""))</f>
        <v/>
      </c>
      <c r="AS96" s="1354" t="str" cm="1">
        <f t="array" ref="AS96">IFERROR(INDEX(AU81:AU132, MATCH(ROW()-MIN(ROW(AU81:AU132))+1, AR81:AR132, 0)), "")</f>
        <v/>
      </c>
      <c r="AT96" s="3570">
        <f t="shared" si="31"/>
        <v>0</v>
      </c>
      <c r="AU96" s="1562" t="str">
        <f t="shared" si="32"/>
        <v/>
      </c>
      <c r="AV96" s="1364" t="str">
        <f>IFERROR(SUBSTITUTE(SUBSTITUTE(SUBSTITUTE(SUBSTITUTE(SUBSTITUTE(SUBSTITUTE(AV95, ",", " "), ".", " "), ";", " "), "-", " "), ":", " "), "?", " "), AV95)</f>
        <v>► Saisissez ou coller les lignes du brouillon que vous voulez couper dans ces 4 lignes</v>
      </c>
      <c r="AW96" s="1365" t="e">
        <f>IF(LEN(AX95)&lt;=AV98,AX95,LEFT(AX95,FIND("#",SUBSTITUTE(LEFT(AX95,AV98+1)," ","#",LEN(LEFT(AX95,AV98+1))-LEN(SUBSTITUTE(LEFT(AX95,AV98+1)," ",""))))-1))</f>
        <v>#VALUE!</v>
      </c>
      <c r="AX96" s="1366" t="e">
        <f t="shared" si="36"/>
        <v>#VALUE!</v>
      </c>
      <c r="AY96" s="715"/>
      <c r="BC96" s="715"/>
      <c r="BD96" s="870" t="str">
        <f t="shared" si="22"/>
        <v>►</v>
      </c>
      <c r="BJ96" s="717"/>
      <c r="BK96" s="717"/>
      <c r="BL96" s="717"/>
      <c r="BM96" s="1042"/>
      <c r="BN96" s="955" t="s">
        <v>2444</v>
      </c>
      <c r="BO96" s="979"/>
      <c r="BP96" s="979"/>
      <c r="BQ96" s="979"/>
      <c r="BR96" s="979"/>
      <c r="BS96" s="1372"/>
      <c r="BU96" s="6">
        <v>1</v>
      </c>
    </row>
    <row r="97" spans="1:73" s="73" customFormat="1" ht="18.75" customHeight="1" thickBot="1">
      <c r="A97" s="3562" t="s">
        <v>1</v>
      </c>
      <c r="B97" s="3573" t="str">
        <f t="shared" si="16"/>
        <v>►</v>
      </c>
      <c r="C97" s="3571">
        <f>IF(H97=C69,1,LEN(H97))</f>
        <v>0</v>
      </c>
      <c r="D97" s="871" t="s">
        <v>7</v>
      </c>
      <c r="E97" s="741"/>
      <c r="F97" s="741"/>
      <c r="G97" s="741"/>
      <c r="H97" s="742"/>
      <c r="I97" s="742"/>
      <c r="J97" s="742"/>
      <c r="K97" s="742"/>
      <c r="L97" s="742"/>
      <c r="M97" s="742"/>
      <c r="N97" s="1089"/>
      <c r="O97" s="39" t="s">
        <v>1</v>
      </c>
      <c r="P97" s="871" t="s">
        <v>7</v>
      </c>
      <c r="Q97" s="741"/>
      <c r="R97" s="741"/>
      <c r="S97" s="741"/>
      <c r="T97" s="742"/>
      <c r="U97" s="742"/>
      <c r="V97" s="742"/>
      <c r="W97" s="742"/>
      <c r="X97" s="742"/>
      <c r="Y97" s="742"/>
      <c r="Z97" s="1089"/>
      <c r="AA97" s="1307">
        <f>IFERROR(INDEX(BA13:BA82,MATCH(X97,AZ13:AZ82,0)) * W97 * IF(ISBLANK(T97), 1, T97), 0)</f>
        <v>0</v>
      </c>
      <c r="AB97" s="875">
        <f>IF(AA99=0,0,AA97*AB78*1000/AA99)</f>
        <v>0</v>
      </c>
      <c r="AC97" s="872">
        <f>IF(ISNUMBER(T97),T97*AB78/AA99,0)</f>
        <v>0</v>
      </c>
      <c r="AD97" s="3893"/>
      <c r="AE97" s="3894"/>
      <c r="AF97" s="3894"/>
      <c r="AG97" s="3894"/>
      <c r="AH97" s="3894"/>
      <c r="AI97" s="3895">
        <f>IF(OR(ISTEXT(T97),AA99=0),0,T97*AN71)</f>
        <v>0</v>
      </c>
      <c r="AJ97" s="3894"/>
      <c r="AK97" s="3896">
        <f t="shared" si="28"/>
        <v>0</v>
      </c>
      <c r="AL97" s="3894"/>
      <c r="AM97" s="3897">
        <f>IF(AA97=0,0,AA97*AN71)</f>
        <v>0</v>
      </c>
      <c r="AN97" s="3898">
        <f t="shared" si="29"/>
        <v>0</v>
      </c>
      <c r="AO97" s="4890"/>
      <c r="AP97"/>
      <c r="AQ97" s="1353">
        <f>IF(AS97=AS79,1,LEN(AS97))</f>
        <v>0</v>
      </c>
      <c r="AR97" s="4284" t="str" cm="1">
        <f t="array" ref="AR97">IF(AU97="", "", IFERROR(MAX(IF(ISNUMBER(AR80:AR96), AR80:AR96)) + 1, ""))</f>
        <v/>
      </c>
      <c r="AS97" s="1354" t="str" cm="1">
        <f t="array" ref="AS97">IFERROR(INDEX(AU81:AU132, MATCH(ROW()-MIN(ROW(AU81:AU132))+1, AR81:AR132, 0)), "")</f>
        <v/>
      </c>
      <c r="AT97" s="3570">
        <f t="shared" si="31"/>
        <v>0</v>
      </c>
      <c r="AU97" s="1562" t="str">
        <f t="shared" si="32"/>
        <v/>
      </c>
      <c r="AV97" s="1364" t="str">
        <f>IFERROR(SUBSTITUTE(SUBSTITUTE(SUBSTITUTE(SUBSTITUTE(AV96, " , ", " "), ";", " "), "  ", " "), " ", " "), AV96)</f>
        <v>► Saisissez ou coller les lignes du brouillon que vous voulez couper dans ces 4 lignes</v>
      </c>
      <c r="AW97" s="1365" t="e">
        <f>IF(LEN(AX96)&lt;=AV98,AX96,LEFT(AX96,FIND("#",SUBSTITUTE(LEFT(AX96,AV98+1)," ","#",LEN(LEFT(AX96,AV98+1))-LEN(SUBSTITUTE(LEFT(AX96,AV98+1)," ",""))))-1))</f>
        <v>#VALUE!</v>
      </c>
      <c r="AX97" s="1366" t="e">
        <f t="shared" si="36"/>
        <v>#VALUE!</v>
      </c>
      <c r="AY97" s="715"/>
      <c r="BC97" s="715"/>
      <c r="BD97" s="870" t="str">
        <f t="shared" si="22"/>
        <v>►</v>
      </c>
      <c r="BJ97" s="717"/>
      <c r="BK97" s="717"/>
      <c r="BL97" s="717"/>
      <c r="BM97" s="1042"/>
      <c r="BN97" s="979"/>
      <c r="BO97" s="979"/>
      <c r="BP97" s="979"/>
      <c r="BQ97" s="979"/>
      <c r="BR97" s="979"/>
      <c r="BS97" s="1372"/>
      <c r="BU97" s="6">
        <v>1</v>
      </c>
    </row>
    <row r="98" spans="1:73" s="73" customFormat="1" ht="18.75" customHeight="1" thickTop="1" thickBot="1">
      <c r="A98" s="3562" t="s">
        <v>1</v>
      </c>
      <c r="B98" s="3573" t="str">
        <f t="shared" si="16"/>
        <v>►</v>
      </c>
      <c r="C98" s="3571">
        <f>IF(H98=C69,1,LEN(H98))</f>
        <v>0</v>
      </c>
      <c r="D98" s="871" t="s">
        <v>7</v>
      </c>
      <c r="E98" s="741"/>
      <c r="F98" s="741"/>
      <c r="G98" s="741"/>
      <c r="H98" s="742"/>
      <c r="I98" s="742"/>
      <c r="J98" s="742"/>
      <c r="K98" s="742"/>
      <c r="L98" s="742"/>
      <c r="M98" s="742"/>
      <c r="N98" s="1089"/>
      <c r="O98" s="39" t="s">
        <v>1</v>
      </c>
      <c r="P98" s="871" t="s">
        <v>7</v>
      </c>
      <c r="Q98" s="741"/>
      <c r="R98" s="741"/>
      <c r="S98" s="741"/>
      <c r="T98" s="742"/>
      <c r="U98" s="742"/>
      <c r="V98" s="742"/>
      <c r="W98" s="742"/>
      <c r="X98" s="742"/>
      <c r="Y98" s="742"/>
      <c r="Z98" s="1089"/>
      <c r="AA98" s="1307">
        <f>IFERROR(INDEX(BA13:BA82,MATCH(X98,AZ13:AZ82,0)) * W98 * IF(ISBLANK(T98), 1, T98), 0)</f>
        <v>0</v>
      </c>
      <c r="AB98" s="875">
        <f>IF(AA99=0,0,AA98*AB78*1000/AA99)</f>
        <v>0</v>
      </c>
      <c r="AC98" s="872">
        <f>IF(ISNUMBER(T98),T98*AB78/AA99,0)</f>
        <v>0</v>
      </c>
      <c r="AD98" s="846"/>
      <c r="AE98" s="833"/>
      <c r="AF98" s="833"/>
      <c r="AG98" s="833"/>
      <c r="AH98" s="833"/>
      <c r="AI98" s="874">
        <f>IF(OR(ISTEXT(T98),AA99=0),0,T98*AN71)</f>
        <v>0</v>
      </c>
      <c r="AJ98" s="833"/>
      <c r="AK98" s="742">
        <f t="shared" si="28"/>
        <v>0</v>
      </c>
      <c r="AL98" s="833"/>
      <c r="AM98" s="826">
        <f>IF(AA98=0,0,AA98*AN71)</f>
        <v>0</v>
      </c>
      <c r="AN98" s="856">
        <f t="shared" si="29"/>
        <v>0</v>
      </c>
      <c r="AO98" s="4890"/>
      <c r="AP98"/>
      <c r="AQ98" s="1353">
        <f>IF(AS98=AS79,1,LEN(AS98))</f>
        <v>0</v>
      </c>
      <c r="AR98" s="4284" t="str" cm="1">
        <f t="array" ref="AR98">IF(AU98="", "", IFERROR(MAX(IF(ISNUMBER(AR80:AR97), AR80:AR97)) + 1, ""))</f>
        <v/>
      </c>
      <c r="AS98" s="1354" t="str" cm="1">
        <f t="array" ref="AS98">IFERROR(INDEX(AU81:AU132, MATCH(ROW()-MIN(ROW(AU81:AU132))+1, AR81:AR132, 0)), "")</f>
        <v/>
      </c>
      <c r="AT98" s="3570">
        <f t="shared" si="31"/>
        <v>0</v>
      </c>
      <c r="AU98" s="1562" t="str">
        <f t="shared" si="32"/>
        <v/>
      </c>
      <c r="AV98" s="1362">
        <f>AS69</f>
        <v>90</v>
      </c>
      <c r="AW98" s="1365" t="e">
        <f>IF(LEN(AX97)&lt;=AV98,AX97,LEFT(AX97,FIND("#",SUBSTITUTE(LEFT(AX97,AV98+1)," ","#",LEN(LEFT(AX97,AV98+1))-LEN(SUBSTITUTE(LEFT(AX97,AV98+1)," ",""))))-1))</f>
        <v>#VALUE!</v>
      </c>
      <c r="AX98" s="1366" t="e">
        <f t="shared" si="36"/>
        <v>#VALUE!</v>
      </c>
      <c r="AY98" s="715"/>
      <c r="BC98" s="715"/>
      <c r="BD98" s="870" t="str">
        <f t="shared" si="22"/>
        <v>►</v>
      </c>
      <c r="BJ98" s="717"/>
      <c r="BK98" s="717"/>
      <c r="BL98" s="717"/>
      <c r="BM98" s="1405" t="s">
        <v>19</v>
      </c>
      <c r="BN98" s="1316"/>
      <c r="BO98" s="1317" t="s">
        <v>2677</v>
      </c>
      <c r="BP98" s="1317"/>
      <c r="BQ98" s="1317"/>
      <c r="BR98" s="1317"/>
      <c r="BS98" s="1406"/>
      <c r="BU98" s="6">
        <v>1</v>
      </c>
    </row>
    <row r="99" spans="1:73" s="73" customFormat="1" ht="18.75" customHeight="1" thickTop="1" thickBot="1">
      <c r="A99" s="3562" t="s">
        <v>1</v>
      </c>
      <c r="B99" s="3573" t="str">
        <f t="shared" si="16"/>
        <v>►</v>
      </c>
      <c r="C99" s="3567"/>
      <c r="D99" s="1146" t="s">
        <v>7</v>
      </c>
      <c r="E99" s="3558"/>
      <c r="F99" s="3558"/>
      <c r="G99" s="3558"/>
      <c r="H99" s="3559"/>
      <c r="I99" s="3560"/>
      <c r="J99" s="1149"/>
      <c r="K99" s="1149"/>
      <c r="L99" s="1149"/>
      <c r="M99" s="1149"/>
      <c r="N99" s="3561" t="s">
        <v>898</v>
      </c>
      <c r="O99" s="39" t="s">
        <v>1</v>
      </c>
      <c r="P99" s="1146" t="s">
        <v>7</v>
      </c>
      <c r="Q99" s="3558"/>
      <c r="R99" s="3558"/>
      <c r="S99" s="3558"/>
      <c r="T99" s="3559"/>
      <c r="U99" s="3560"/>
      <c r="V99" s="1149"/>
      <c r="W99" s="1149"/>
      <c r="X99" s="1149"/>
      <c r="Y99" s="1149"/>
      <c r="Z99" s="3561" t="s">
        <v>898</v>
      </c>
      <c r="AA99" s="3870">
        <f>SUM(AA79:AA98)</f>
        <v>0</v>
      </c>
      <c r="AB99" s="3879">
        <f>SUM(AB79:AB98)/1000</f>
        <v>0</v>
      </c>
      <c r="AC99" s="3880">
        <f>IF(COUNTIF(AZ13:AZ83, U73)=0, IF(AA99=0, 0, "= "&amp;ROUND(AB99/(AA99/T73),0)&amp;" "&amp;U73&amp;" de "&amp;ROUND((AA99/T73)*1000,0)&amp;" g"), "")</f>
        <v>0</v>
      </c>
      <c r="AD99" s="3881"/>
      <c r="AE99" s="3882"/>
      <c r="AF99" s="3878"/>
      <c r="AG99" s="3884"/>
      <c r="AH99" s="3884"/>
      <c r="AI99" s="3884"/>
      <c r="AJ99" s="3885"/>
      <c r="AK99" s="3885"/>
      <c r="AL99" s="3885"/>
      <c r="AM99" s="3883">
        <f>SUM(AM79:AM98)</f>
        <v>0</v>
      </c>
      <c r="AN99" s="3885"/>
      <c r="AO99" s="4890"/>
      <c r="AP99"/>
      <c r="AQ99" s="1353">
        <f>IF(AS99=AS79,1,LEN(AS99))</f>
        <v>0</v>
      </c>
      <c r="AR99" s="4284" t="str" cm="1">
        <f t="array" ref="AR99">IF(AU99="", "", IFERROR(MAX(IF(ISNUMBER(AR80:AR98), AR80:AR98)) + 1, ""))</f>
        <v/>
      </c>
      <c r="AS99" s="1354" t="str" cm="1">
        <f t="array" ref="AS99">IFERROR(INDEX(AU81:AU132, MATCH(ROW()-MIN(ROW(AU81:AU132))+1, AR81:AR132, 0)), "")</f>
        <v/>
      </c>
      <c r="AT99" s="3570">
        <f t="shared" si="31"/>
        <v>0</v>
      </c>
      <c r="AU99" s="1562" t="str">
        <f t="shared" si="32"/>
        <v/>
      </c>
      <c r="AV99" s="1367"/>
      <c r="AW99" s="1365" t="e">
        <f>IF(LEN(AX98)&lt;=AV98,AX98,LEFT(AX98,FIND("#",SUBSTITUTE(LEFT(AX98,AV98+1)," ","#",LEN(LEFT(AX98,AV98+1))-LEN(SUBSTITUTE(LEFT(AX98,AV98+1)," ",""))))-1))</f>
        <v>#VALUE!</v>
      </c>
      <c r="AX99" s="1366" t="e">
        <f t="shared" si="36"/>
        <v>#VALUE!</v>
      </c>
      <c r="AY99" s="715"/>
      <c r="BC99" s="715"/>
      <c r="BD99" s="870" t="str">
        <f t="shared" si="22"/>
        <v>►</v>
      </c>
      <c r="BJ99" s="717"/>
      <c r="BK99" s="717"/>
      <c r="BL99" s="717"/>
      <c r="BM99" s="1407" t="s">
        <v>2627</v>
      </c>
      <c r="BN99" s="11"/>
      <c r="BO99" s="1408"/>
      <c r="BP99" s="1408"/>
      <c r="BQ99" s="1408"/>
      <c r="BR99" s="1408"/>
      <c r="BS99" s="1409"/>
      <c r="BU99" s="6">
        <v>1</v>
      </c>
    </row>
    <row r="100" spans="1:73" s="73" customFormat="1" ht="18.75" customHeight="1" thickBot="1">
      <c r="A100" s="3562" t="s">
        <v>1</v>
      </c>
      <c r="B100" s="3573" t="str">
        <f t="shared" si="16"/>
        <v>►</v>
      </c>
      <c r="D100" s="222"/>
      <c r="E100" s="222"/>
      <c r="F100" s="222"/>
      <c r="G100" s="222"/>
      <c r="H100" s="222"/>
      <c r="I100" s="222"/>
      <c r="J100" s="222"/>
      <c r="K100" s="222"/>
      <c r="L100" s="222"/>
      <c r="M100" s="222"/>
      <c r="N100" s="222"/>
      <c r="O100" s="39" t="s">
        <v>1</v>
      </c>
      <c r="P100" s="891" t="s">
        <v>7</v>
      </c>
      <c r="Q100" s="891"/>
      <c r="R100" s="891"/>
      <c r="S100" s="891"/>
      <c r="T100" s="892"/>
      <c r="U100" s="892"/>
      <c r="V100" s="892"/>
      <c r="W100" s="892"/>
      <c r="X100" s="892"/>
      <c r="Y100" s="892"/>
      <c r="Z100" s="892"/>
      <c r="AA100" s="892"/>
      <c r="AB100" s="892"/>
      <c r="AC100" s="892"/>
      <c r="AD100" s="892"/>
      <c r="AE100" s="892"/>
      <c r="AF100" s="892"/>
      <c r="AG100" s="892"/>
      <c r="AH100" s="892"/>
      <c r="AI100" s="892"/>
      <c r="AJ100" s="892"/>
      <c r="AK100" s="892"/>
      <c r="AL100" s="892"/>
      <c r="AM100" s="892"/>
      <c r="AN100" s="918"/>
      <c r="AO100" s="4890"/>
      <c r="AP100"/>
      <c r="AQ100" s="1353">
        <f>IF(AS100=AS79,1,LEN(AS100))</f>
        <v>0</v>
      </c>
      <c r="AR100" s="4284" t="str" cm="1">
        <f t="array" ref="AR100">IF(AU100="", "", IFERROR(MAX(IF(ISNUMBER(AR80:AR99), AR80:AR99)) + 1, ""))</f>
        <v/>
      </c>
      <c r="AS100" s="1354" t="str" cm="1">
        <f t="array" ref="AS100">IFERROR(INDEX(AU81:AU132, MATCH(ROW()-MIN(ROW(AU81:AU132))+1, AR81:AR132, 0)), "")</f>
        <v/>
      </c>
      <c r="AT100" s="3570">
        <f t="shared" si="31"/>
        <v>0</v>
      </c>
      <c r="AU100" s="1562" t="str">
        <f t="shared" si="32"/>
        <v/>
      </c>
      <c r="AV100" s="1367"/>
      <c r="AW100" s="1365" t="e">
        <f>IF(LEN(AX99)&lt;=AV98,AX99,LEFT(AX99,FIND("#",SUBSTITUTE(LEFT(AX99,AV98+1)," ","#",LEN(LEFT(AX99,AV98+1))-LEN(SUBSTITUTE(LEFT(AX99,AV98+1)," ",""))))-1))</f>
        <v>#VALUE!</v>
      </c>
      <c r="AX100" s="1366" t="e">
        <f t="shared" si="36"/>
        <v>#VALUE!</v>
      </c>
      <c r="AY100" s="715"/>
      <c r="BC100" s="715"/>
      <c r="BD100" s="870" t="str">
        <f t="shared" si="22"/>
        <v>►</v>
      </c>
      <c r="BJ100" s="717"/>
      <c r="BK100" s="717"/>
      <c r="BL100" s="717"/>
      <c r="BM100" s="1410"/>
      <c r="BN100" s="1092" t="s">
        <v>2396</v>
      </c>
      <c r="BO100" s="20"/>
      <c r="BP100" s="20"/>
      <c r="BQ100" s="20"/>
      <c r="BR100" s="20"/>
      <c r="BS100" s="1071"/>
      <c r="BU100" s="6">
        <v>1</v>
      </c>
    </row>
    <row r="101" spans="1:73" s="73" customFormat="1" ht="18.75" customHeight="1">
      <c r="A101" s="3562" t="s">
        <v>1</v>
      </c>
      <c r="B101" s="3573" t="str">
        <f t="shared" si="16"/>
        <v>A</v>
      </c>
      <c r="C101" s="3855" t="s">
        <v>7</v>
      </c>
      <c r="D101" s="49" t="s">
        <v>6</v>
      </c>
      <c r="E101" s="4056" t="str">
        <f>E107</f>
        <v>Dessert assiette.C.Coulis de mangue.Recette mère ►.M.Mille-feuille meringue et chiboust pamplemousse aux fraises des bois</v>
      </c>
      <c r="F101" s="4057">
        <f>F107</f>
        <v>18</v>
      </c>
      <c r="G101" s="4057" t="str">
        <f>G107</f>
        <v>assiettes</v>
      </c>
      <c r="H101" s="4058" t="s">
        <v>1</v>
      </c>
      <c r="I101" s="1118" t="s">
        <v>2500</v>
      </c>
      <c r="J101" s="4701" t="s">
        <v>2340</v>
      </c>
      <c r="K101" s="4701"/>
      <c r="L101" s="4802" t="s">
        <v>2356</v>
      </c>
      <c r="M101" s="4802"/>
      <c r="N101" s="4803"/>
      <c r="O101" s="39" t="s">
        <v>1</v>
      </c>
      <c r="P101" s="49" t="s">
        <v>6</v>
      </c>
      <c r="Q101" s="4056" t="str">
        <f>Q107</f>
        <v>Dessert assiette.C.Coulis de mangue.Recette mère ►.M.Mille-feuille meringue et chiboust pamplemousse aux fraises des bois</v>
      </c>
      <c r="R101" s="4057">
        <f>R107</f>
        <v>18</v>
      </c>
      <c r="S101" s="4057" t="str">
        <f>S107</f>
        <v>assiettes</v>
      </c>
      <c r="T101" s="4058" t="s">
        <v>1</v>
      </c>
      <c r="U101" s="1118" t="s">
        <v>2500</v>
      </c>
      <c r="V101" s="4701" t="s">
        <v>2340</v>
      </c>
      <c r="W101" s="4701"/>
      <c r="X101" s="4802" t="s">
        <v>2356</v>
      </c>
      <c r="Y101" s="4802"/>
      <c r="Z101" s="4803"/>
      <c r="AA101" s="1078">
        <f>IFERROR(INDEX(T98:AD98,MATCH(X101,T97:AD97,0)) * W101 * IF(ISBLANK(T101), 1, T101), 0)</f>
        <v>0</v>
      </c>
      <c r="AB101" s="4872" t="str">
        <f>X101</f>
        <v>COULIS DE MANGUE</v>
      </c>
      <c r="AC101" s="4873"/>
      <c r="AD101" s="4873"/>
      <c r="AE101" s="4873"/>
      <c r="AF101" s="4873"/>
      <c r="AG101" s="4873"/>
      <c r="AH101" s="4873"/>
      <c r="AI101" s="4873"/>
      <c r="AJ101" s="4873"/>
      <c r="AK101" s="4873"/>
      <c r="AL101" s="4873"/>
      <c r="AM101" s="4873"/>
      <c r="AN101" s="4876">
        <f>IF(ISBLANK(AK23),AI23,AK23)</f>
        <v>0.78750000000000009</v>
      </c>
      <c r="AO101" s="4890"/>
      <c r="AP101"/>
      <c r="AQ101" s="1353">
        <f>IF(AS101=AS79,1,LEN(AS101))</f>
        <v>0</v>
      </c>
      <c r="AR101" s="4284" t="str" cm="1">
        <f t="array" ref="AR101">IF(AU101="", "", IFERROR(MAX(IF(ISNUMBER(AR80:AR100), AR80:AR100)) + 1, ""))</f>
        <v/>
      </c>
      <c r="AS101" s="1354" t="str" cm="1">
        <f t="array" ref="AS101">IFERROR(INDEX(AU81:AU132, MATCH(ROW()-MIN(ROW(AU81:AU132))+1, AR81:AR132, 0)), "")</f>
        <v/>
      </c>
      <c r="AT101" s="3570">
        <f t="shared" si="31"/>
        <v>0</v>
      </c>
      <c r="AU101" s="1562" t="str">
        <f t="shared" si="32"/>
        <v/>
      </c>
      <c r="AV101" s="1367"/>
      <c r="AW101" s="1365" t="e">
        <f>IF(LEN(AX100)&lt;=AV98,AX100,LEFT(AX100,FIND("#",SUBSTITUTE(LEFT(AX100,AV98+1)," ","#",LEN(LEFT(AX100,AV98+1))-LEN(SUBSTITUTE(LEFT(AX100,AV98+1)," ",""))))-1))</f>
        <v>#VALUE!</v>
      </c>
      <c r="AX101" s="1366" t="e">
        <f t="shared" si="36"/>
        <v>#VALUE!</v>
      </c>
      <c r="AY101" s="715"/>
      <c r="BC101" s="715"/>
      <c r="BD101" s="870" t="str">
        <f t="shared" si="22"/>
        <v>A</v>
      </c>
      <c r="BJ101" s="717"/>
      <c r="BK101" s="717"/>
      <c r="BL101" s="717"/>
      <c r="BM101" s="1411" t="s">
        <v>2385</v>
      </c>
      <c r="BN101" s="930"/>
      <c r="BO101" s="1322"/>
      <c r="BP101" s="1322"/>
      <c r="BQ101" s="1322"/>
      <c r="BR101" s="1322"/>
      <c r="BS101" s="1371"/>
      <c r="BU101" s="6">
        <v>1</v>
      </c>
    </row>
    <row r="102" spans="1:73" s="73" customFormat="1" ht="18.75" customHeight="1">
      <c r="A102" s="3562" t="s">
        <v>1</v>
      </c>
      <c r="B102" s="3573" t="str">
        <f t="shared" si="16"/>
        <v>A</v>
      </c>
      <c r="C102" s="3567"/>
      <c r="D102" s="24" t="s">
        <v>6</v>
      </c>
      <c r="E102" s="4059" t="str">
        <f>E107</f>
        <v>Dessert assiette.C.Coulis de mangue.Recette mère ►.M.Mille-feuille meringue et chiboust pamplemousse aux fraises des bois</v>
      </c>
      <c r="F102" s="4060"/>
      <c r="G102" s="4060"/>
      <c r="H102" s="4061" t="s">
        <v>2620</v>
      </c>
      <c r="I102" s="1121" t="s">
        <v>2501</v>
      </c>
      <c r="J102" s="4702"/>
      <c r="K102" s="4702"/>
      <c r="L102" s="4804"/>
      <c r="M102" s="4804"/>
      <c r="N102" s="4805"/>
      <c r="O102" s="39" t="s">
        <v>1</v>
      </c>
      <c r="P102" s="24" t="s">
        <v>6</v>
      </c>
      <c r="Q102" s="4059" t="str">
        <f>Q107</f>
        <v>Dessert assiette.C.Coulis de mangue.Recette mère ►.M.Mille-feuille meringue et chiboust pamplemousse aux fraises des bois</v>
      </c>
      <c r="R102" s="4060"/>
      <c r="S102" s="4060"/>
      <c r="T102" s="4061" t="s">
        <v>2620</v>
      </c>
      <c r="U102" s="1121" t="s">
        <v>2501</v>
      </c>
      <c r="V102" s="4702"/>
      <c r="W102" s="4702"/>
      <c r="X102" s="4804"/>
      <c r="Y102" s="4804"/>
      <c r="Z102" s="4805"/>
      <c r="AA102" s="1079">
        <f>IFERROR(INDEX(T98:AD98,MATCH(X102,T97:AD97,0)) * W102 * IF(ISBLANK(T102), 1, T102), 0)</f>
        <v>0</v>
      </c>
      <c r="AB102" s="4874"/>
      <c r="AC102" s="4875"/>
      <c r="AD102" s="4875"/>
      <c r="AE102" s="4875"/>
      <c r="AF102" s="4875"/>
      <c r="AG102" s="4875"/>
      <c r="AH102" s="4875"/>
      <c r="AI102" s="4875"/>
      <c r="AJ102" s="4875"/>
      <c r="AK102" s="4875"/>
      <c r="AL102" s="4875"/>
      <c r="AM102" s="4875"/>
      <c r="AN102" s="4877"/>
      <c r="AO102" s="4890"/>
      <c r="AP102"/>
      <c r="AQ102" s="1353">
        <f>IF(AS102=AS79,1,LEN(AS102))</f>
        <v>0</v>
      </c>
      <c r="AR102" s="4284" t="str" cm="1">
        <f t="array" ref="AR102">IF(AU102="", "", IFERROR(MAX(IF(ISNUMBER(AR80:AR101), AR80:AR101)) + 1, ""))</f>
        <v/>
      </c>
      <c r="AS102" s="1354" t="str" cm="1">
        <f t="array" ref="AS102">IFERROR(INDEX(AU81:AU132, MATCH(ROW()-MIN(ROW(AU81:AU132))+1, AR81:AR132, 0)), "")</f>
        <v/>
      </c>
      <c r="AT102" s="3570">
        <f t="shared" si="31"/>
        <v>0</v>
      </c>
      <c r="AU102" s="1562" t="str">
        <f t="shared" si="32"/>
        <v/>
      </c>
      <c r="AV102" s="1367"/>
      <c r="AW102" s="1365" t="e">
        <f>IF(LEN(AX101)&lt;=AV98,AX101,LEFT(AX101,FIND("#",SUBSTITUTE(LEFT(AX101,AV98+1)," ","#",LEN(LEFT(AX101,AV98+1))-LEN(SUBSTITUTE(LEFT(AX101,AV98+1)," ",""))))-1))</f>
        <v>#VALUE!</v>
      </c>
      <c r="AX102" s="1366" t="e">
        <f t="shared" si="36"/>
        <v>#VALUE!</v>
      </c>
      <c r="AY102" s="715"/>
      <c r="BC102" s="715"/>
      <c r="BD102" s="870" t="str">
        <f t="shared" ref="BD102:BD133" si="37">IF(ISBLANK(P102),"►",P102)</f>
        <v>A</v>
      </c>
      <c r="BJ102" s="717"/>
      <c r="BK102" s="717"/>
      <c r="BL102" s="717"/>
      <c r="BM102" s="1411" t="s">
        <v>2386</v>
      </c>
      <c r="BN102" s="930"/>
      <c r="BO102" s="1323"/>
      <c r="BP102" s="1323"/>
      <c r="BQ102" s="1323"/>
      <c r="BR102" s="1323"/>
      <c r="BS102" s="1412"/>
      <c r="BU102" s="6">
        <v>1</v>
      </c>
    </row>
    <row r="103" spans="1:73" s="73" customFormat="1" ht="18.75" customHeight="1">
      <c r="A103" s="3562" t="s">
        <v>1</v>
      </c>
      <c r="B103" s="3573" t="str">
        <f t="shared" ref="B103:B166" si="38">IF(ISBLANK(P103),"►",P103)</f>
        <v>A</v>
      </c>
      <c r="C103" s="3567"/>
      <c r="D103" s="24" t="s">
        <v>6</v>
      </c>
      <c r="E103" s="4062" t="str">
        <f>E107</f>
        <v>Dessert assiette.C.Coulis de mangue.Recette mère ►.M.Mille-feuille meringue et chiboust pamplemousse aux fraises des bois</v>
      </c>
      <c r="F103" s="4063"/>
      <c r="G103" s="4064"/>
      <c r="H103" s="1123"/>
      <c r="I103" s="1124" t="s">
        <v>6458</v>
      </c>
      <c r="J103" s="4065"/>
      <c r="K103" s="1080" t="s">
        <v>121</v>
      </c>
      <c r="L103" s="4066" t="s">
        <v>2333</v>
      </c>
      <c r="M103" s="22"/>
      <c r="N103" s="4067"/>
      <c r="O103" s="39" t="s">
        <v>1</v>
      </c>
      <c r="P103" s="24" t="s">
        <v>6</v>
      </c>
      <c r="Q103" s="4062" t="str">
        <f>Q107</f>
        <v>Dessert assiette.C.Coulis de mangue.Recette mère ►.M.Mille-feuille meringue et chiboust pamplemousse aux fraises des bois</v>
      </c>
      <c r="R103" s="4063"/>
      <c r="S103" s="4064"/>
      <c r="T103" s="1123"/>
      <c r="U103" s="1124" t="s">
        <v>6458</v>
      </c>
      <c r="V103" s="4065"/>
      <c r="W103" s="1080" t="s">
        <v>121</v>
      </c>
      <c r="X103" s="4066" t="s">
        <v>2333</v>
      </c>
      <c r="Y103" s="22"/>
      <c r="Z103" s="4067"/>
      <c r="AA103" s="1079">
        <f>IFERROR(INDEX(T98:AD98,MATCH(X103,T97:AD97,0)) * W103 * IF(ISBLANK(T103), 1, T103), 0)</f>
        <v>0</v>
      </c>
      <c r="AB103" s="834"/>
      <c r="AC103" s="834"/>
      <c r="AD103" s="834"/>
      <c r="AE103" s="834"/>
      <c r="AF103" s="834"/>
      <c r="AG103" s="834"/>
      <c r="AH103" s="834"/>
      <c r="AI103" s="835"/>
      <c r="AJ103" s="835"/>
      <c r="AK103" s="835"/>
      <c r="AL103" s="835"/>
      <c r="AM103" s="916" t="s">
        <v>224</v>
      </c>
      <c r="AN103" s="878">
        <f>IF(AA131=0,0,AN101/AA131)</f>
        <v>2.5000000000000004</v>
      </c>
      <c r="AO103" s="4890"/>
      <c r="AP103"/>
      <c r="AQ103" s="1353">
        <f>IF(AS103=AS79,1,LEN(AS103))</f>
        <v>0</v>
      </c>
      <c r="AR103" s="4284" t="str" cm="1">
        <f t="array" ref="AR103">IF(AU103="", "", IFERROR(MAX(IF(ISNUMBER(AR80:AR102), AR80:AR102)) + 1, ""))</f>
        <v/>
      </c>
      <c r="AS103" s="1354" t="str" cm="1">
        <f t="array" ref="AS103">IFERROR(INDEX(AU81:AU132, MATCH(ROW()-MIN(ROW(AU81:AU132))+1, AR81:AR132, 0)), "")</f>
        <v/>
      </c>
      <c r="AT103" s="3570">
        <f t="shared" si="31"/>
        <v>0</v>
      </c>
      <c r="AU103" s="1562" t="str">
        <f t="shared" si="32"/>
        <v/>
      </c>
      <c r="AV103" s="1367"/>
      <c r="AW103" s="1365" t="e">
        <f>IF(LEN(AX102)&lt;=AV98,AX102,LEFT(AX102,FIND("#",SUBSTITUTE(LEFT(AX102,AV98+1)," ","#",LEN(LEFT(AX102,AV98+1))-LEN(SUBSTITUTE(LEFT(AX102,AV98+1)," ",""))))-1))</f>
        <v>#VALUE!</v>
      </c>
      <c r="AX103" s="1366" t="e">
        <f t="shared" si="36"/>
        <v>#VALUE!</v>
      </c>
      <c r="AY103" s="715"/>
      <c r="BC103" s="715"/>
      <c r="BD103" s="870" t="str">
        <f t="shared" si="37"/>
        <v>A</v>
      </c>
      <c r="BJ103" s="717"/>
      <c r="BK103" s="717"/>
      <c r="BL103" s="717"/>
      <c r="BM103" s="1411" t="s">
        <v>2387</v>
      </c>
      <c r="BN103" s="930"/>
      <c r="BO103" s="1323"/>
      <c r="BP103" s="1323"/>
      <c r="BQ103" s="1323"/>
      <c r="BR103" s="1323"/>
      <c r="BS103" s="1412"/>
      <c r="BU103" s="6">
        <v>1</v>
      </c>
    </row>
    <row r="104" spans="1:73" s="73" customFormat="1" ht="18.75" customHeight="1">
      <c r="A104" s="3562" t="s">
        <v>1</v>
      </c>
      <c r="B104" s="3573" t="str">
        <f t="shared" si="38"/>
        <v>A</v>
      </c>
      <c r="C104" s="3567"/>
      <c r="D104" s="24" t="s">
        <v>6</v>
      </c>
      <c r="E104" s="4068" t="str">
        <f>E107</f>
        <v>Dessert assiette.C.Coulis de mangue.Recette mère ►.M.Mille-feuille meringue et chiboust pamplemousse aux fraises des bois</v>
      </c>
      <c r="F104" s="4068"/>
      <c r="G104" s="4068"/>
      <c r="H104" s="46" t="s">
        <v>110</v>
      </c>
      <c r="I104" s="592"/>
      <c r="J104" s="592"/>
      <c r="K104" s="4069" t="s">
        <v>116</v>
      </c>
      <c r="L104" s="4808" t="str">
        <f>H107</f>
        <v>Dessert assiette.C.Coulis de mangue.Recette mère ►.M.Mille-feuille meringue et chiboust pamplemousse aux fraises des bois</v>
      </c>
      <c r="M104" s="4808"/>
      <c r="N104" s="4809"/>
      <c r="O104" s="39" t="s">
        <v>1</v>
      </c>
      <c r="P104" s="24" t="s">
        <v>6</v>
      </c>
      <c r="Q104" s="4068" t="str">
        <f>Q107</f>
        <v>Dessert assiette.C.Coulis de mangue.Recette mère ►.M.Mille-feuille meringue et chiboust pamplemousse aux fraises des bois</v>
      </c>
      <c r="R104" s="4068"/>
      <c r="S104" s="4068"/>
      <c r="T104" s="46" t="s">
        <v>110</v>
      </c>
      <c r="U104" s="592"/>
      <c r="V104" s="592"/>
      <c r="W104" s="4069" t="s">
        <v>116</v>
      </c>
      <c r="X104" s="4808" t="str">
        <f>T107</f>
        <v>Dessert assiette.C.Coulis de mangue.Recette mère ►.M.Mille-feuille meringue et chiboust pamplemousse aux fraises des bois</v>
      </c>
      <c r="Y104" s="4808"/>
      <c r="Z104" s="4809"/>
      <c r="AA104" s="1079">
        <f>IFERROR(INDEX(T98:AD98,MATCH(X104,T97:AD97,0)) * W104 * IF(ISBLANK(T104), 1, T104), 0)</f>
        <v>0</v>
      </c>
      <c r="AB104" s="834"/>
      <c r="AC104" s="834"/>
      <c r="AD104" s="834"/>
      <c r="AE104" s="834"/>
      <c r="AF104" s="834"/>
      <c r="AG104" s="834"/>
      <c r="AH104" s="834"/>
      <c r="AI104" s="808" t="str">
        <f>IF(AK23&gt;0,"avec Poids modifié ❹","avec Poids prévu ③")</f>
        <v>avec Poids prévu ③</v>
      </c>
      <c r="AJ104" s="808"/>
      <c r="AK104" s="808"/>
      <c r="AL104" s="807" t="s">
        <v>2406</v>
      </c>
      <c r="AM104" s="807"/>
      <c r="AN104" s="807"/>
      <c r="AO104" s="4890"/>
      <c r="AP104"/>
      <c r="AQ104" s="1353">
        <f>IF(AS104=AS79,1,LEN(AS104))</f>
        <v>0</v>
      </c>
      <c r="AR104" s="4284" t="str" cm="1">
        <f t="array" ref="AR104">IF(AU104="", "", IFERROR(MAX(IF(ISNUMBER(AR80:AR103), AR80:AR103)) + 1, ""))</f>
        <v/>
      </c>
      <c r="AS104" s="1354" t="str" cm="1">
        <f t="array" ref="AS104">IFERROR(INDEX(AU81:AU132, MATCH(ROW()-MIN(ROW(AU81:AU132))+1, AR81:AR132, 0)), "")</f>
        <v/>
      </c>
      <c r="AT104" s="3570">
        <f t="shared" si="31"/>
        <v>0</v>
      </c>
      <c r="AU104" s="1562" t="str">
        <f t="shared" si="32"/>
        <v/>
      </c>
      <c r="AV104" s="1367"/>
      <c r="AW104" s="1365" t="e">
        <f>IF(LEN(AX103)&lt;=AV98,AX103,LEFT(AX103,FIND("#",SUBSTITUTE(LEFT(AX103,AV98+1)," ","#",LEN(LEFT(AX103,AV98+1))-LEN(SUBSTITUTE(LEFT(AX103,AV98+1)," ",""))))-1))</f>
        <v>#VALUE!</v>
      </c>
      <c r="AX104" s="1366" t="e">
        <f t="shared" si="36"/>
        <v>#VALUE!</v>
      </c>
      <c r="AY104" s="715"/>
      <c r="AZ104"/>
      <c r="BA104"/>
      <c r="BB104"/>
      <c r="BC104" s="715"/>
      <c r="BD104" s="870" t="str">
        <f t="shared" si="37"/>
        <v>A</v>
      </c>
      <c r="BJ104" s="717"/>
      <c r="BK104" s="717"/>
      <c r="BL104" s="717"/>
      <c r="BM104" s="1411" t="s">
        <v>2388</v>
      </c>
      <c r="BN104" s="930"/>
      <c r="BO104" s="1323"/>
      <c r="BP104" s="1323"/>
      <c r="BQ104" s="1323"/>
      <c r="BR104" s="1323"/>
      <c r="BS104" s="1412"/>
      <c r="BU104" s="6">
        <v>1</v>
      </c>
    </row>
    <row r="105" spans="1:73" s="73" customFormat="1" ht="18.75" customHeight="1" thickBot="1">
      <c r="A105" s="3562" t="s">
        <v>1</v>
      </c>
      <c r="B105" s="3573" t="str">
        <f t="shared" si="38"/>
        <v>A</v>
      </c>
      <c r="C105" s="3567"/>
      <c r="D105" s="24" t="s">
        <v>6</v>
      </c>
      <c r="E105" s="4068" t="str">
        <f>E107</f>
        <v>Dessert assiette.C.Coulis de mangue.Recette mère ►.M.Mille-feuille meringue et chiboust pamplemousse aux fraises des bois</v>
      </c>
      <c r="F105" s="4068"/>
      <c r="G105" s="4068"/>
      <c r="H105" s="607">
        <v>18</v>
      </c>
      <c r="I105" s="47" t="s">
        <v>2339</v>
      </c>
      <c r="J105" s="46"/>
      <c r="K105" s="46"/>
      <c r="L105" s="4808"/>
      <c r="M105" s="4808"/>
      <c r="N105" s="4809"/>
      <c r="O105" s="39" t="s">
        <v>1</v>
      </c>
      <c r="P105" s="24" t="s">
        <v>6</v>
      </c>
      <c r="Q105" s="4068" t="str">
        <f>Q107</f>
        <v>Dessert assiette.C.Coulis de mangue.Recette mère ►.M.Mille-feuille meringue et chiboust pamplemousse aux fraises des bois</v>
      </c>
      <c r="R105" s="4068"/>
      <c r="S105" s="4068"/>
      <c r="T105" s="607">
        <v>18</v>
      </c>
      <c r="U105" s="47" t="s">
        <v>2339</v>
      </c>
      <c r="V105" s="46"/>
      <c r="W105" s="46"/>
      <c r="X105" s="4808"/>
      <c r="Y105" s="4808"/>
      <c r="Z105" s="4809"/>
      <c r="AA105" s="1079">
        <f>IFERROR(INDEX(T98:AD98,MATCH(X105,T97:AD97,0)) * W105 * IF(ISBLANK(T105), 1, T105), 0)</f>
        <v>0</v>
      </c>
      <c r="AB105" s="836"/>
      <c r="AC105" s="837"/>
      <c r="AD105" s="837"/>
      <c r="AE105" s="837"/>
      <c r="AF105" s="837"/>
      <c r="AG105" s="837"/>
      <c r="AH105" s="837"/>
      <c r="AI105" s="4877">
        <f>AN101</f>
        <v>0.78750000000000009</v>
      </c>
      <c r="AJ105" s="4877"/>
      <c r="AK105" s="4877"/>
      <c r="AL105" s="4886">
        <f>AM10</f>
        <v>45</v>
      </c>
      <c r="AM105" s="4887" t="str">
        <f>AN10</f>
        <v>assiettes</v>
      </c>
      <c r="AN105" s="4887"/>
      <c r="AO105" s="4890"/>
      <c r="AP105"/>
      <c r="AQ105" s="1353">
        <f>IF(AS105=AS79,1,LEN(AS105))</f>
        <v>0</v>
      </c>
      <c r="AR105" s="4284" t="str" cm="1">
        <f t="array" ref="AR105">IF(AU105="", "", IFERROR(MAX(IF(ISNUMBER(AR80:AR104), AR80:AR104)) + 1, ""))</f>
        <v/>
      </c>
      <c r="AS105" s="1354" t="str" cm="1">
        <f t="array" ref="AS105">IFERROR(INDEX(AU81:AU132, MATCH(ROW()-MIN(ROW(AU81:AU132))+1, AR81:AR132, 0)), "")</f>
        <v/>
      </c>
      <c r="AT105" s="3570">
        <f t="shared" si="31"/>
        <v>0</v>
      </c>
      <c r="AU105" s="1562" t="str">
        <f t="shared" si="32"/>
        <v/>
      </c>
      <c r="AV105" s="1367"/>
      <c r="AW105" s="1365" t="e">
        <f>IF(LEN(AX104)&lt;=AV98,AX104,LEFT(AX104,FIND("#",SUBSTITUTE(LEFT(AX104,AV98+1)," ","#",LEN(LEFT(AX104,AV98+1))-LEN(SUBSTITUTE(LEFT(AX104,AV98+1)," ",""))))-1))</f>
        <v>#VALUE!</v>
      </c>
      <c r="AX105" s="1366" t="e">
        <f t="shared" si="36"/>
        <v>#VALUE!</v>
      </c>
      <c r="AY105" s="715"/>
      <c r="AZ105"/>
      <c r="BA105"/>
      <c r="BB105"/>
      <c r="BC105" s="715"/>
      <c r="BD105" s="870" t="str">
        <f t="shared" si="37"/>
        <v>A</v>
      </c>
      <c r="BJ105" s="2"/>
      <c r="BK105" s="2"/>
      <c r="BL105" s="2"/>
      <c r="BM105" s="954" t="s">
        <v>1090</v>
      </c>
      <c r="BN105" s="937"/>
      <c r="BO105" s="934"/>
      <c r="BP105" s="934"/>
      <c r="BQ105" s="934"/>
      <c r="BR105" s="934"/>
      <c r="BS105" s="944"/>
      <c r="BU105" s="6">
        <v>1</v>
      </c>
    </row>
    <row r="106" spans="1:73" s="73" customFormat="1" ht="18.75" customHeight="1">
      <c r="A106" s="3562" t="s">
        <v>1</v>
      </c>
      <c r="B106" s="3573" t="str">
        <f t="shared" si="38"/>
        <v>►</v>
      </c>
      <c r="C106" s="3567"/>
      <c r="D106" s="24" t="s">
        <v>7</v>
      </c>
      <c r="E106" s="4068" t="str">
        <f>E107</f>
        <v>Dessert assiette.C.Coulis de mangue.Recette mère ►.M.Mille-feuille meringue et chiboust pamplemousse aux fraises des bois</v>
      </c>
      <c r="F106" s="4068"/>
      <c r="G106" s="4068"/>
      <c r="H106" s="4071"/>
      <c r="I106" s="1129"/>
      <c r="J106" s="1129"/>
      <c r="K106" s="1129"/>
      <c r="L106" s="1129"/>
      <c r="M106" s="1129"/>
      <c r="N106" s="4094"/>
      <c r="O106" s="39" t="s">
        <v>1</v>
      </c>
      <c r="P106" s="24" t="s">
        <v>7</v>
      </c>
      <c r="Q106" s="4068" t="str">
        <f>Q107</f>
        <v>Dessert assiette.C.Coulis de mangue.Recette mère ►.M.Mille-feuille meringue et chiboust pamplemousse aux fraises des bois</v>
      </c>
      <c r="R106" s="4068"/>
      <c r="S106" s="4068"/>
      <c r="T106" s="4071"/>
      <c r="U106" s="1129"/>
      <c r="V106" s="1129"/>
      <c r="W106" s="1129"/>
      <c r="X106" s="1129"/>
      <c r="Y106" s="1129"/>
      <c r="Z106" s="4094"/>
      <c r="AA106" s="1079">
        <f>IFERROR(INDEX(T98:AD98,MATCH(X106,T97:AD97,0)) * W106 * IF(ISBLANK(T106), 1, T106), 0)</f>
        <v>0</v>
      </c>
      <c r="AB106" s="838"/>
      <c r="AC106" s="838"/>
      <c r="AD106" s="838"/>
      <c r="AE106" s="838"/>
      <c r="AF106" s="838"/>
      <c r="AG106" s="838"/>
      <c r="AH106" s="838"/>
      <c r="AI106" s="4877"/>
      <c r="AJ106" s="4877"/>
      <c r="AK106" s="4877"/>
      <c r="AL106" s="4886"/>
      <c r="AM106" s="4887"/>
      <c r="AN106" s="4887"/>
      <c r="AO106" s="4890"/>
      <c r="AP106"/>
      <c r="AQ106" s="1353">
        <f>IF(AS106=AS79,1,LEN(AS106))</f>
        <v>0</v>
      </c>
      <c r="AR106" s="4284" t="str" cm="1">
        <f t="array" ref="AR106">IF(AU106="", "", IFERROR(MAX(IF(ISNUMBER(AR80:AR105), AR80:AR105)) + 1, ""))</f>
        <v/>
      </c>
      <c r="AS106" s="1354" t="str" cm="1">
        <f t="array" ref="AS106">IFERROR(INDEX(AU81:AU132, MATCH(ROW()-MIN(ROW(AU81:AU132))+1, AR81:AR132, 0)), "")</f>
        <v/>
      </c>
      <c r="AT106" s="3570">
        <f t="shared" si="31"/>
        <v>0</v>
      </c>
      <c r="AU106" s="1562" t="str">
        <f t="shared" si="32"/>
        <v/>
      </c>
      <c r="AV106" s="1367"/>
      <c r="AW106" s="1365" t="e">
        <f>IF(LEN(AX105)&lt;=AV98,AX105,LEFT(AX105,FIND("#",SUBSTITUTE(LEFT(AX105,AV98+1)," ","#",LEN(LEFT(AX105,AV98+1))-LEN(SUBSTITUTE(LEFT(AX105,AV98+1)," ",""))))-1))</f>
        <v>#VALUE!</v>
      </c>
      <c r="AX106" s="1366" t="e">
        <f t="shared" si="36"/>
        <v>#VALUE!</v>
      </c>
      <c r="AY106" s="715"/>
      <c r="AZ106"/>
      <c r="BA106"/>
      <c r="BB106"/>
      <c r="BC106" s="715"/>
      <c r="BD106" s="870" t="str">
        <f t="shared" si="37"/>
        <v>►</v>
      </c>
      <c r="BJ106" s="2"/>
      <c r="BK106" s="2"/>
      <c r="BM106" s="1042"/>
      <c r="BN106" s="979"/>
      <c r="BO106" s="979"/>
      <c r="BP106" s="979"/>
      <c r="BQ106" s="979"/>
      <c r="BR106" s="979"/>
      <c r="BS106" s="1372"/>
      <c r="BU106" s="6">
        <v>1</v>
      </c>
    </row>
    <row r="107" spans="1:73" s="73" customFormat="1" ht="18.75" customHeight="1">
      <c r="A107" s="3562" t="s">
        <v>1</v>
      </c>
      <c r="B107" s="3573" t="str">
        <f t="shared" si="38"/>
        <v>►</v>
      </c>
      <c r="C107" s="3567"/>
      <c r="D107" s="4072" t="s">
        <v>7</v>
      </c>
      <c r="E107" s="4073" t="str">
        <f>H107</f>
        <v>Dessert assiette.C.Coulis de mangue.Recette mère ►.M.Mille-feuille meringue et chiboust pamplemousse aux fraises des bois</v>
      </c>
      <c r="F107" s="4073">
        <f>H105</f>
        <v>18</v>
      </c>
      <c r="G107" s="4073" t="str">
        <f>I105</f>
        <v>assiettes</v>
      </c>
      <c r="H107" s="4074" t="str">
        <f>UPPER(LEFT(J101,1))&amp;LOWER(MID(J101,2,999))&amp;"."&amp;UPPER(LEFT(L101,1))&amp;"."&amp;UPPER(LEFT(L101,1))&amp;LOWER(MID(L101,2,999))&amp;"."&amp;IF(ISTEXT(N107),M107&amp;"."&amp;UPPER(LEFT(N107,1))&amp;"."&amp;UPPER(LEFT(N107,1))&amp;LOWER(MID(N107,2,999)),I107)</f>
        <v>Dessert assiette.C.Coulis de mangue.Recette mère ►.M.Mille-feuille meringue et chiboust pamplemousse aux fraises des bois</v>
      </c>
      <c r="I107" s="4075" t="s">
        <v>2384</v>
      </c>
      <c r="J107" s="4810" t="s">
        <v>104</v>
      </c>
      <c r="K107" s="4810"/>
      <c r="L107" s="4810"/>
      <c r="M107" s="4076" t="s">
        <v>2381</v>
      </c>
      <c r="N107" s="1135" t="s">
        <v>2332</v>
      </c>
      <c r="O107" s="39" t="s">
        <v>1</v>
      </c>
      <c r="P107" s="4072" t="s">
        <v>7</v>
      </c>
      <c r="Q107" s="4073" t="str">
        <f>T107</f>
        <v>Dessert assiette.C.Coulis de mangue.Recette mère ►.M.Mille-feuille meringue et chiboust pamplemousse aux fraises des bois</v>
      </c>
      <c r="R107" s="4073">
        <f>T105</f>
        <v>18</v>
      </c>
      <c r="S107" s="4073" t="str">
        <f>U105</f>
        <v>assiettes</v>
      </c>
      <c r="T107" s="4074" t="str">
        <f>UPPER(LEFT(V101,1))&amp;LOWER(MID(V101,2,999))&amp;"."&amp;UPPER(LEFT(X101,1))&amp;"."&amp;UPPER(LEFT(X101,1))&amp;LOWER(MID(X101,2,999))&amp;"."&amp;IF(ISTEXT(Z107),Y107&amp;"."&amp;UPPER(LEFT(Z107,1))&amp;"."&amp;UPPER(LEFT(Z107,1))&amp;LOWER(MID(Z107,2,999)),U107)</f>
        <v>Dessert assiette.C.Coulis de mangue.Recette mère ►.M.Mille-feuille meringue et chiboust pamplemousse aux fraises des bois</v>
      </c>
      <c r="U107" s="4075" t="s">
        <v>2384</v>
      </c>
      <c r="V107" s="4810" t="s">
        <v>104</v>
      </c>
      <c r="W107" s="4810"/>
      <c r="X107" s="4810"/>
      <c r="Y107" s="4076" t="s">
        <v>2381</v>
      </c>
      <c r="Z107" s="1135" t="s">
        <v>2332</v>
      </c>
      <c r="AA107" s="1079">
        <f>IFERROR(INDEX(T98:AD98,MATCH(X107,T97:AD97,0)) * W107 * IF(ISBLANK(T107), 1, T107), 0)</f>
        <v>0</v>
      </c>
      <c r="AB107" s="838"/>
      <c r="AC107" s="838"/>
      <c r="AD107" s="838"/>
      <c r="AE107" s="838"/>
      <c r="AF107" s="4883">
        <f>AI23</f>
        <v>0.78750000000000009</v>
      </c>
      <c r="AG107" s="4883"/>
      <c r="AH107" s="838"/>
      <c r="AI107" s="838"/>
      <c r="AJ107" s="3551"/>
      <c r="AK107" s="3552" t="str">
        <f>IF(AF107&gt;0," avec Poids prévu ③ " &amp; AL105 &amp; " " &amp; AM105 &amp; " de","")</f>
        <v xml:space="preserve"> avec Poids prévu ③ 45 assiettes de</v>
      </c>
      <c r="AL107" s="3553">
        <f>AF107/AL105*1000</f>
        <v>17.5</v>
      </c>
      <c r="AM107" s="864"/>
      <c r="AN107" s="807"/>
      <c r="AO107" s="4890"/>
      <c r="AP107"/>
      <c r="AQ107" s="1353">
        <f>IF(AS107=AS79,1,LEN(AS107))</f>
        <v>0</v>
      </c>
      <c r="AR107" s="4284" cm="1">
        <f t="array" ref="AR107">IF(AU107="", "", IFERROR(MAX(IF(ISNUMBER(AR80:AR106), AR80:AR106)) + 1, ""))</f>
        <v>9</v>
      </c>
      <c r="AS107" s="1354" t="str" cm="1">
        <f t="array" ref="AS107">IFERROR(INDEX(AU81:AU132, MATCH(ROW()-MIN(ROW(AU81:AU132))+1, AR81:AR132, 0)), "")</f>
        <v/>
      </c>
      <c r="AT107" s="3570">
        <f t="shared" si="31"/>
        <v>0</v>
      </c>
      <c r="AU107" s="1558" t="str">
        <f t="shared" si="32"/>
        <v xml:space="preserve"> et saisissez un nombre de caractères pour que le texte ne déborde pas de la colonne</v>
      </c>
      <c r="AV107" s="4285" t="str">
        <f>AS75</f>
        <v xml:space="preserve"> et saisissez un nombre de caractères pour que le texte ne déborde pas de la colonne</v>
      </c>
      <c r="AW107" s="1360" t="str">
        <f>IF(AND(AV107&lt;&gt;"", AV111&lt;&gt;""), IF(LEN(AV107)&lt;AV111, AV107, IFERROR(LEFT(AV110, IF(ISNUMBER(FIND(" ", AV110)), FIND(" ", AV110 &amp; " ", AV111) - 1, LEN(AV110))), "")), "")</f>
        <v xml:space="preserve"> et saisissez un nombre de caractères pour que le texte ne déborde pas de la colonne</v>
      </c>
      <c r="AX107" s="1357" t="e">
        <f>IF(AW107="","",RIGHT(AV110,LEN(AV110)-LEN(AW107)-1))</f>
        <v>#VALUE!</v>
      </c>
      <c r="AY107" s="715"/>
      <c r="AZ107"/>
      <c r="BA107"/>
      <c r="BB107"/>
      <c r="BC107" s="715"/>
      <c r="BD107" s="870" t="str">
        <f t="shared" si="37"/>
        <v>►</v>
      </c>
      <c r="BJ107" s="2"/>
      <c r="BK107" s="2"/>
      <c r="BM107" s="1396" t="s">
        <v>2368</v>
      </c>
      <c r="BN107" s="21"/>
      <c r="BO107" s="21"/>
      <c r="BP107" s="21"/>
      <c r="BQ107" s="21"/>
      <c r="BR107" s="21"/>
      <c r="BS107" s="1397"/>
      <c r="BU107" s="6">
        <v>1</v>
      </c>
    </row>
    <row r="108" spans="1:73" s="73" customFormat="1" ht="18.75" customHeight="1">
      <c r="A108" s="3562" t="s">
        <v>1</v>
      </c>
      <c r="B108" s="3573" t="str">
        <f t="shared" si="38"/>
        <v>►</v>
      </c>
      <c r="C108" s="4882" t="s">
        <v>2475</v>
      </c>
      <c r="D108" s="1143" t="s">
        <v>6</v>
      </c>
      <c r="E108" s="4096" t="str">
        <f>E107</f>
        <v>Dessert assiette.C.Coulis de mangue.Recette mère ►.M.Mille-feuille meringue et chiboust pamplemousse aux fraises des bois</v>
      </c>
      <c r="F108" s="4096">
        <f>F107</f>
        <v>18</v>
      </c>
      <c r="G108" s="4096" t="str">
        <f>G107</f>
        <v>assiettes</v>
      </c>
      <c r="H108" s="4097" t="s">
        <v>19</v>
      </c>
      <c r="I108" s="4098">
        <v>8</v>
      </c>
      <c r="J108" s="4099" t="s">
        <v>6462</v>
      </c>
      <c r="K108" s="4100"/>
      <c r="L108" s="4100"/>
      <c r="M108" s="4100"/>
      <c r="N108" s="4101"/>
      <c r="O108" s="39" t="s">
        <v>1</v>
      </c>
      <c r="P108" s="24" t="s">
        <v>7</v>
      </c>
      <c r="Q108" s="554" t="str">
        <f>Q107</f>
        <v>Dessert assiette.C.Coulis de mangue.Recette mère ►.M.Mille-feuille meringue et chiboust pamplemousse aux fraises des bois</v>
      </c>
      <c r="R108" s="554"/>
      <c r="S108" s="554"/>
      <c r="T108" s="1136" t="s">
        <v>19</v>
      </c>
      <c r="U108" s="1137" t="s">
        <v>18</v>
      </c>
      <c r="V108" s="1137" t="s">
        <v>17</v>
      </c>
      <c r="W108" s="1137" t="s">
        <v>16</v>
      </c>
      <c r="X108" s="1137" t="s">
        <v>15</v>
      </c>
      <c r="Y108" s="1138" t="s">
        <v>14</v>
      </c>
      <c r="Z108" s="1139" t="s">
        <v>13</v>
      </c>
      <c r="AA108" s="1079">
        <f>IFERROR(INDEX(T98:AD98,MATCH(X108,T97:AD97,0)) * W108 * IF(ISBLANK(T108), 1, T108), 0)</f>
        <v>0</v>
      </c>
      <c r="AB108" s="838"/>
      <c r="AC108" s="838"/>
      <c r="AD108" s="838"/>
      <c r="AE108" s="838"/>
      <c r="AF108" s="4883">
        <f>AK23</f>
        <v>0</v>
      </c>
      <c r="AG108" s="4883"/>
      <c r="AH108" s="3554"/>
      <c r="AI108" s="3555"/>
      <c r="AJ108" s="3554"/>
      <c r="AK108" s="3552" t="str">
        <f>IF(AF108&gt;0," avec poids modifié ❹ " &amp; AL105 &amp; " " &amp; AM105 &amp; " de","")</f>
        <v/>
      </c>
      <c r="AL108" s="3553">
        <f>AF108/AL105*1000</f>
        <v>0</v>
      </c>
      <c r="AM108" s="864"/>
      <c r="AN108" s="865"/>
      <c r="AO108" s="4890"/>
      <c r="AP108"/>
      <c r="AQ108" s="1353">
        <f>IF(AS108=AS79,1,LEN(AS108))</f>
        <v>0</v>
      </c>
      <c r="AR108" s="4284" t="str" cm="1">
        <f t="array" ref="AR108">IF(AU108="", "", IFERROR(MAX(IF(ISNUMBER(AR80:AR107), AR80:AR107)) + 1, ""))</f>
        <v/>
      </c>
      <c r="AS108" s="1354" t="str" cm="1">
        <f t="array" ref="AS108">IFERROR(INDEX(AU81:AU132, MATCH(ROW()-MIN(ROW(AU81:AU132))+1, AR81:AR132, 0)), "")</f>
        <v/>
      </c>
      <c r="AT108" s="3570">
        <f t="shared" si="31"/>
        <v>0</v>
      </c>
      <c r="AU108" s="1558" t="str">
        <f t="shared" si="32"/>
        <v/>
      </c>
      <c r="AV108" s="1359" t="str">
        <f>SUBSTITUTE(SUBSTITUTE(SUBSTITUTE(SUBSTITUTE(SUBSTITUTE(AV107, ",", "♦"), ";", "♦"), ".", "♦"), " ♦", " "), "♦", " ")</f>
        <v xml:space="preserve"> et saisissez un nombre de caractères pour que le texte ne déborde pas de la colonne</v>
      </c>
      <c r="AW108" s="1360" t="e">
        <f>IF(LEN(AX107)&lt;=AV111,AX107,LEFT(AX107,FIND("#",SUBSTITUTE(LEFT(AX107,AV111+1)," ","#",LEN(LEFT(AX107,AV111+1))-LEN(SUBSTITUTE(LEFT(AX107,AV111+1)," ",""))))-1))</f>
        <v>#VALUE!</v>
      </c>
      <c r="AX108" s="1361" t="e">
        <f t="shared" ref="AX108:AX119" si="39">IF(AW108="","",IFERROR(RIGHT(AX107,LEN(AX107)-LEN(AW108)-1),""))</f>
        <v>#VALUE!</v>
      </c>
      <c r="AY108" s="715"/>
      <c r="BB108"/>
      <c r="BC108" s="715"/>
      <c r="BD108" s="870" t="str">
        <f t="shared" si="37"/>
        <v>►</v>
      </c>
      <c r="BJ108" s="2"/>
      <c r="BK108" s="2"/>
      <c r="BM108" s="1398" t="s">
        <v>2369</v>
      </c>
      <c r="BN108" s="21"/>
      <c r="BO108" s="21"/>
      <c r="BP108" s="21"/>
      <c r="BQ108" s="21"/>
      <c r="BR108" s="21"/>
      <c r="BS108" s="1399" t="s">
        <v>2370</v>
      </c>
      <c r="BU108" s="6">
        <v>1</v>
      </c>
    </row>
    <row r="109" spans="1:73" s="73" customFormat="1" ht="18.75" customHeight="1">
      <c r="A109" s="3562" t="s">
        <v>1</v>
      </c>
      <c r="B109" s="3573" t="str">
        <f t="shared" si="38"/>
        <v>A</v>
      </c>
      <c r="C109" s="4882"/>
      <c r="D109" s="1143" t="s">
        <v>6</v>
      </c>
      <c r="E109" s="1314" t="e">
        <f>#REF!</f>
        <v>#REF!</v>
      </c>
      <c r="F109" s="1314"/>
      <c r="G109" s="1314"/>
      <c r="H109" s="1320" t="s">
        <v>2627</v>
      </c>
      <c r="I109" s="11"/>
      <c r="J109" s="11"/>
      <c r="K109" s="11"/>
      <c r="L109" s="11"/>
      <c r="M109" s="11"/>
      <c r="N109" s="1094"/>
      <c r="O109" s="39" t="s">
        <v>1</v>
      </c>
      <c r="P109" s="24" t="s">
        <v>6</v>
      </c>
      <c r="Q109" s="554" t="str">
        <f>Q107</f>
        <v>Dessert assiette.C.Coulis de mangue.Recette mère ►.M.Mille-feuille meringue et chiboust pamplemousse aux fraises des bois</v>
      </c>
      <c r="R109" s="554"/>
      <c r="S109" s="554"/>
      <c r="T109" s="1140" t="s">
        <v>217</v>
      </c>
      <c r="U109" s="760" t="s">
        <v>216</v>
      </c>
      <c r="V109" s="1081"/>
      <c r="W109" s="4587" t="s">
        <v>215</v>
      </c>
      <c r="X109" s="4811" t="s">
        <v>194</v>
      </c>
      <c r="Y109" s="4812" t="s">
        <v>158</v>
      </c>
      <c r="Z109" s="1082" t="s">
        <v>214</v>
      </c>
      <c r="AA109" s="4884" t="s">
        <v>213</v>
      </c>
      <c r="AB109" s="867"/>
      <c r="AC109" s="839" t="s">
        <v>2363</v>
      </c>
      <c r="AD109" s="840"/>
      <c r="AE109" s="877"/>
      <c r="AF109" s="877"/>
      <c r="AG109" s="877"/>
      <c r="AH109" s="841"/>
      <c r="AI109" s="841"/>
      <c r="AJ109" s="841"/>
      <c r="AK109" s="841"/>
      <c r="AL109" s="841"/>
      <c r="AM109" s="841"/>
      <c r="AN109" s="877"/>
      <c r="AO109" s="4890"/>
      <c r="AP109"/>
      <c r="AQ109" s="1353">
        <f>IF(AS109=AS79,1,LEN(AS109))</f>
        <v>0</v>
      </c>
      <c r="AR109" s="4284" t="str" cm="1">
        <f t="array" ref="AR109">IF(AU109="", "", IFERROR(MAX(IF(ISNUMBER(AR80:AR108), AR80:AR108)) + 1, ""))</f>
        <v/>
      </c>
      <c r="AS109" s="1354" t="str" cm="1">
        <f t="array" ref="AS109">IFERROR(INDEX(AU81:AU132, MATCH(ROW()-MIN(ROW(AU81:AU132))+1, AR81:AR132, 0)), "")</f>
        <v/>
      </c>
      <c r="AT109" s="3570">
        <f t="shared" si="31"/>
        <v>0</v>
      </c>
      <c r="AU109" s="1558" t="str">
        <f t="shared" si="32"/>
        <v/>
      </c>
      <c r="AV109" s="1359" t="str">
        <f>IFERROR(SUBSTITUTE(SUBSTITUTE(SUBSTITUTE(SUBSTITUTE(SUBSTITUTE(SUBSTITUTE(AV108, ",", " "), ".", " "), ";", " "), "-", " "), ":", " "), "?", " "), AV108)</f>
        <v xml:space="preserve"> et saisissez un nombre de caractères pour que le texte ne déborde pas de la colonne</v>
      </c>
      <c r="AW109" s="1360" t="e">
        <f>IF(LEN(AX108)&lt;=AV111,AX108,LEFT(AX108,FIND("#",SUBSTITUTE(LEFT(AX108,AV111+1)," ","#",LEN(LEFT(AX108,AV111+1))-LEN(SUBSTITUTE(LEFT(AX108,AV111+1)," ",""))))-1))</f>
        <v>#VALUE!</v>
      </c>
      <c r="AX109" s="1361" t="e">
        <f t="shared" si="39"/>
        <v>#VALUE!</v>
      </c>
      <c r="AY109" s="715"/>
      <c r="BB109"/>
      <c r="BC109" s="715"/>
      <c r="BD109" s="870" t="str">
        <f t="shared" si="37"/>
        <v>A</v>
      </c>
      <c r="BJ109" s="2"/>
      <c r="BK109" s="2"/>
      <c r="BL109" s="2"/>
      <c r="BM109" s="1398" t="s">
        <v>2371</v>
      </c>
      <c r="BN109" s="21"/>
      <c r="BO109" s="21"/>
      <c r="BP109" s="21"/>
      <c r="BQ109" s="21"/>
      <c r="BR109" s="21"/>
      <c r="BS109" s="1399" t="s">
        <v>2372</v>
      </c>
      <c r="BU109" s="6">
        <v>1</v>
      </c>
    </row>
    <row r="110" spans="1:73" s="73" customFormat="1" ht="18.75" customHeight="1">
      <c r="A110" s="3562" t="s">
        <v>1</v>
      </c>
      <c r="B110" s="3573" t="str">
        <f t="shared" si="38"/>
        <v>A</v>
      </c>
      <c r="D110" s="1145" t="s">
        <v>6</v>
      </c>
      <c r="E110" s="1314" t="e">
        <f>#REF!</f>
        <v>#REF!</v>
      </c>
      <c r="F110" s="1314"/>
      <c r="G110" s="1314"/>
      <c r="H110" s="1321"/>
      <c r="I110" s="20"/>
      <c r="J110" s="20"/>
      <c r="K110" s="20"/>
      <c r="L110" s="20"/>
      <c r="M110" s="20"/>
      <c r="N110" s="1094"/>
      <c r="O110" s="39" t="s">
        <v>1</v>
      </c>
      <c r="P110" s="24" t="s">
        <v>6</v>
      </c>
      <c r="Q110" s="554" t="str">
        <f>Q107</f>
        <v>Dessert assiette.C.Coulis de mangue.Recette mère ►.M.Mille-feuille meringue et chiboust pamplemousse aux fraises des bois</v>
      </c>
      <c r="R110" s="554"/>
      <c r="S110" s="554"/>
      <c r="T110" s="1141" t="s">
        <v>208</v>
      </c>
      <c r="U110" s="80" t="s">
        <v>207</v>
      </c>
      <c r="V110" s="41" t="s">
        <v>206</v>
      </c>
      <c r="W110" s="4591"/>
      <c r="X110" s="4593"/>
      <c r="Y110" s="4929"/>
      <c r="Z110" s="1083" t="s">
        <v>205</v>
      </c>
      <c r="AA110" s="4885"/>
      <c r="AB110" s="868">
        <v>1</v>
      </c>
      <c r="AC110" s="873" t="s">
        <v>84</v>
      </c>
      <c r="AD110" s="842"/>
      <c r="AE110" s="843"/>
      <c r="AF110" s="843"/>
      <c r="AG110" s="843"/>
      <c r="AH110" s="843"/>
      <c r="AI110" s="844" t="s">
        <v>84</v>
      </c>
      <c r="AJ110" s="843"/>
      <c r="AK110" s="845" t="s">
        <v>2408</v>
      </c>
      <c r="AL110" s="843"/>
      <c r="AM110" s="843" t="s">
        <v>2409</v>
      </c>
      <c r="AN110" s="876" t="s">
        <v>2407</v>
      </c>
      <c r="AO110" s="4890"/>
      <c r="AP110"/>
      <c r="AQ110" s="1353">
        <f>IF(AS110=AS79,1,LEN(AS110))</f>
        <v>0</v>
      </c>
      <c r="AR110" s="4284" t="str" cm="1">
        <f t="array" ref="AR110">IF(AU110="", "", IFERROR(MAX(IF(ISNUMBER(AR80:AR109), AR80:AR109)) + 1, ""))</f>
        <v/>
      </c>
      <c r="AS110" s="1354" t="str" cm="1">
        <f t="array" ref="AS110">IFERROR(INDEX(AU81:AU132, MATCH(ROW()-MIN(ROW(AU81:AU132))+1, AR81:AR132, 0)), "")</f>
        <v/>
      </c>
      <c r="AT110" s="3570">
        <f t="shared" si="31"/>
        <v>0</v>
      </c>
      <c r="AU110" s="1558" t="str">
        <f t="shared" si="32"/>
        <v/>
      </c>
      <c r="AV110" s="1359" t="str">
        <f>IFERROR(SUBSTITUTE(SUBSTITUTE(SUBSTITUTE(SUBSTITUTE(AV109, " , ", " "), ";", " "), "  ", " "), " ", " "), AV109)</f>
        <v xml:space="preserve"> et saisissez un nombre de caractères pour que le texte ne déborde pas de la colonne</v>
      </c>
      <c r="AW110" s="1360" t="e">
        <f>IF(LEN(AX109)&lt;=AV111,AX109,LEFT(AX109,FIND("#",SUBSTITUTE(LEFT(AX109,AV111+1)," ","#",LEN(LEFT(AX109,AV111+1))-LEN(SUBSTITUTE(LEFT(AX109,AV111+1)," ",""))))-1))</f>
        <v>#VALUE!</v>
      </c>
      <c r="AX110" s="1361" t="e">
        <f t="shared" si="39"/>
        <v>#VALUE!</v>
      </c>
      <c r="AY110" s="715"/>
      <c r="BB110"/>
      <c r="BC110" s="715"/>
      <c r="BD110" s="870" t="str">
        <f t="shared" si="37"/>
        <v>A</v>
      </c>
      <c r="BJ110" s="2"/>
      <c r="BK110" s="2"/>
      <c r="BL110" s="2"/>
      <c r="BM110" s="1398" t="s">
        <v>2373</v>
      </c>
      <c r="BN110" s="21"/>
      <c r="BO110" s="21"/>
      <c r="BP110" s="21"/>
      <c r="BQ110" s="21"/>
      <c r="BR110" s="21"/>
      <c r="BS110" s="1397"/>
      <c r="BU110" s="6">
        <v>1</v>
      </c>
    </row>
    <row r="111" spans="1:73" s="73" customFormat="1" ht="18.75" customHeight="1">
      <c r="A111" s="3562" t="s">
        <v>1</v>
      </c>
      <c r="B111" s="3573" t="str">
        <f t="shared" si="38"/>
        <v>A</v>
      </c>
      <c r="C111" s="3571">
        <f>IF(H111=C101,1,LEN(H111))</f>
        <v>0</v>
      </c>
      <c r="D111" s="25" t="str">
        <f t="shared" ref="D111:D117" si="40">IF(OR(K111&lt;&gt;"",L111&lt;&gt; "",M111&lt;&gt;"",N111&lt;&gt;""),"A", "►")</f>
        <v>►</v>
      </c>
      <c r="E111" s="1314" t="e">
        <f>#REF!</f>
        <v>#REF!</v>
      </c>
      <c r="F111" s="1314" t="e">
        <f>#REF!</f>
        <v>#REF!</v>
      </c>
      <c r="G111" s="1314" t="e">
        <f>#REF!</f>
        <v>#REF!</v>
      </c>
      <c r="H111" s="1321"/>
      <c r="I111" s="1322"/>
      <c r="J111" s="1322"/>
      <c r="K111" s="1322"/>
      <c r="L111" s="1322"/>
      <c r="M111" s="1323"/>
      <c r="N111" s="1324"/>
      <c r="O111" s="39" t="s">
        <v>1</v>
      </c>
      <c r="P111" s="24" t="s">
        <v>6</v>
      </c>
      <c r="Q111" s="554" t="str">
        <f>Q107</f>
        <v>Dessert assiette.C.Coulis de mangue.Recette mère ►.M.Mille-feuille meringue et chiboust pamplemousse aux fraises des bois</v>
      </c>
      <c r="R111" s="554">
        <f>R107</f>
        <v>18</v>
      </c>
      <c r="S111" s="554" t="str">
        <f>S107</f>
        <v>assiettes</v>
      </c>
      <c r="T111" s="69"/>
      <c r="U111" s="66"/>
      <c r="V111" s="75" t="str">
        <f t="shared" ref="V111:V117" si="41">IF(AND(T111&gt;0,W111&gt;0),"de","")</f>
        <v/>
      </c>
      <c r="W111" s="64">
        <v>250</v>
      </c>
      <c r="X111" s="952" t="s">
        <v>134</v>
      </c>
      <c r="Y111" s="68">
        <v>1</v>
      </c>
      <c r="Z111" s="1084" t="s">
        <v>2376</v>
      </c>
      <c r="AA111" s="1307">
        <f>IFERROR(INDEX(BA13:BA82,MATCH(X111,AZ13:AZ82,0)) * W111 * IF(ISBLANK(T111), 1, T111), 0)</f>
        <v>0.25</v>
      </c>
      <c r="AB111" s="875">
        <f>IF(AA131=0,0,AA111*AB110*1000/AA131)</f>
        <v>793.65079365079362</v>
      </c>
      <c r="AC111" s="872">
        <f>IF(ISNUMBER(T111),T111*AB110/AA131,0)</f>
        <v>0</v>
      </c>
      <c r="AD111" s="3893"/>
      <c r="AE111" s="3894"/>
      <c r="AF111" s="3894"/>
      <c r="AG111" s="3894"/>
      <c r="AH111" s="3894"/>
      <c r="AI111" s="3895">
        <f>IF(OR(ISTEXT(T111),AA131=0),0,T111*AN103)</f>
        <v>0</v>
      </c>
      <c r="AJ111" s="3894"/>
      <c r="AK111" s="3896">
        <f t="shared" ref="AK111:AK130" si="42">U111</f>
        <v>0</v>
      </c>
      <c r="AL111" s="3894"/>
      <c r="AM111" s="3897">
        <f>IF(AA111=0,0,AA111*AN103)</f>
        <v>0.62500000000000011</v>
      </c>
      <c r="AN111" s="3898" t="str">
        <f t="shared" ref="AN111:AN130" si="43">Z111</f>
        <v>pulpe</v>
      </c>
      <c r="AO111" s="4890"/>
      <c r="AP111"/>
      <c r="AQ111" s="1353">
        <f>IF(AS111=AS79,1,LEN(AS111))</f>
        <v>0</v>
      </c>
      <c r="AR111" s="4284" t="str" cm="1">
        <f t="array" ref="AR111">IF(AU111="", "", IFERROR(MAX(IF(ISNUMBER(AR80:AR110), AR80:AR110)) + 1, ""))</f>
        <v/>
      </c>
      <c r="AS111" s="1354" t="str" cm="1">
        <f t="array" ref="AS111">IFERROR(INDEX(AU81:AU132, MATCH(ROW()-MIN(ROW(AU81:AU132))+1, AR81:AR132, 0)), "")</f>
        <v/>
      </c>
      <c r="AT111" s="3570">
        <f t="shared" si="31"/>
        <v>0</v>
      </c>
      <c r="AU111" s="1558" t="str">
        <f t="shared" si="32"/>
        <v/>
      </c>
      <c r="AV111" s="1362">
        <f>AS69</f>
        <v>90</v>
      </c>
      <c r="AW111" s="1360" t="e">
        <f>IF(LEN(AX110)&lt;=AV111,AX110,LEFT(AX110,FIND("#",SUBSTITUTE(LEFT(AX110,AV111+1)," ","#",LEN(LEFT(AX110,AV111+1))-LEN(SUBSTITUTE(LEFT(AX110,AV111+1)," ",""))))-1))</f>
        <v>#VALUE!</v>
      </c>
      <c r="AX111" s="1361" t="e">
        <f t="shared" si="39"/>
        <v>#VALUE!</v>
      </c>
      <c r="AY111" s="715"/>
      <c r="BB111"/>
      <c r="BC111" s="715"/>
      <c r="BD111" s="870" t="str">
        <f t="shared" si="37"/>
        <v>A</v>
      </c>
      <c r="BJ111" s="2"/>
      <c r="BK111" s="2"/>
      <c r="BL111" s="2"/>
      <c r="BM111" s="1042"/>
      <c r="BN111" s="963" t="s">
        <v>2463</v>
      </c>
      <c r="BO111" s="730"/>
      <c r="BP111" s="730"/>
      <c r="BQ111" s="979"/>
      <c r="BR111" s="979"/>
      <c r="BS111" s="1372"/>
      <c r="BU111" s="6">
        <v>1</v>
      </c>
    </row>
    <row r="112" spans="1:73" s="73" customFormat="1" ht="18.75" customHeight="1">
      <c r="A112" s="3562" t="s">
        <v>1</v>
      </c>
      <c r="B112" s="3573" t="str">
        <f t="shared" si="38"/>
        <v>A</v>
      </c>
      <c r="C112" s="3571">
        <f>IF(H112=C101,1,LEN(H112))</f>
        <v>0</v>
      </c>
      <c r="D112" s="25" t="str">
        <f t="shared" si="40"/>
        <v>►</v>
      </c>
      <c r="E112" s="1314" t="e">
        <f>#REF!</f>
        <v>#REF!</v>
      </c>
      <c r="F112" s="1314" t="e">
        <f>#REF!</f>
        <v>#REF!</v>
      </c>
      <c r="G112" s="1314" t="e">
        <f>#REF!</f>
        <v>#REF!</v>
      </c>
      <c r="H112" s="1321"/>
      <c r="I112" s="1323"/>
      <c r="J112" s="1323"/>
      <c r="K112" s="1323"/>
      <c r="L112" s="1323"/>
      <c r="M112" s="1323"/>
      <c r="N112" s="1324"/>
      <c r="O112" s="39" t="s">
        <v>1</v>
      </c>
      <c r="P112" s="25" t="str">
        <f t="shared" ref="P112:P117" si="44">IF(Z112&lt;&gt;"","A","►")</f>
        <v>A</v>
      </c>
      <c r="Q112" s="765" t="str">
        <f>Q107</f>
        <v>Dessert assiette.C.Coulis de mangue.Recette mère ►.M.Mille-feuille meringue et chiboust pamplemousse aux fraises des bois</v>
      </c>
      <c r="R112" s="554">
        <f>R107</f>
        <v>18</v>
      </c>
      <c r="S112" s="554" t="str">
        <f>S107</f>
        <v>assiettes</v>
      </c>
      <c r="T112" s="69"/>
      <c r="U112" s="66"/>
      <c r="V112" s="65" t="str">
        <f t="shared" si="41"/>
        <v/>
      </c>
      <c r="W112" s="64">
        <v>55</v>
      </c>
      <c r="X112" s="952" t="s">
        <v>134</v>
      </c>
      <c r="Y112" s="68">
        <v>1</v>
      </c>
      <c r="Z112" s="1084" t="s">
        <v>2377</v>
      </c>
      <c r="AA112" s="1307">
        <f>IFERROR(INDEX(BA13:BA82,MATCH(X112,AZ13:AZ82,0)) * W112 * IF(ISBLANK(T112), 1, T112), 0)</f>
        <v>5.5E-2</v>
      </c>
      <c r="AB112" s="875">
        <f>IF(AA131=0,0,AA112*AB110*1000/AA131)</f>
        <v>174.60317460317461</v>
      </c>
      <c r="AC112" s="872">
        <f>IF(ISNUMBER(T112),T112*AB110/AA131,0)</f>
        <v>0</v>
      </c>
      <c r="AD112" s="846"/>
      <c r="AE112" s="833"/>
      <c r="AF112" s="833"/>
      <c r="AG112" s="833"/>
      <c r="AH112" s="833"/>
      <c r="AI112" s="874">
        <f>IF(OR(ISTEXT(T112),AA131=0),0,T112*AN103)</f>
        <v>0</v>
      </c>
      <c r="AJ112" s="833"/>
      <c r="AK112" s="742">
        <f t="shared" si="42"/>
        <v>0</v>
      </c>
      <c r="AL112" s="833"/>
      <c r="AM112" s="826">
        <f>IF(AA112=0,0,AA112*AN103)</f>
        <v>0.13750000000000004</v>
      </c>
      <c r="AN112" s="856" t="str">
        <f t="shared" si="43"/>
        <v>sucre semoule pâtissière</v>
      </c>
      <c r="AO112" s="4890"/>
      <c r="AP112"/>
      <c r="AQ112" s="1353">
        <f>IF(AS112=AS79,1,LEN(AS112))</f>
        <v>0</v>
      </c>
      <c r="AR112" s="4284" t="str" cm="1">
        <f t="array" ref="AR112">IF(AU112="", "", IFERROR(MAX(IF(ISNUMBER(AR80:AR111), AR80:AR111)) + 1, ""))</f>
        <v/>
      </c>
      <c r="AS112" s="1354" t="str" cm="1">
        <f t="array" ref="AS112">IFERROR(INDEX(AU81:AU132, MATCH(ROW()-MIN(ROW(AU81:AU132))+1, AR81:AR132, 0)), "")</f>
        <v/>
      </c>
      <c r="AT112" s="3570">
        <f t="shared" si="31"/>
        <v>0</v>
      </c>
      <c r="AU112" s="1558" t="str">
        <f t="shared" si="32"/>
        <v/>
      </c>
      <c r="AV112" s="1363"/>
      <c r="AW112" s="1360" t="e">
        <f>IF(LEN(AX111)&lt;=AV111,AX111,LEFT(AX111,FIND("#",SUBSTITUTE(LEFT(AX111,AV111+1)," ","#",LEN(LEFT(AX111,AV111+1))-LEN(SUBSTITUTE(LEFT(AX111,AV111+1)," ",""))))-1))</f>
        <v>#VALUE!</v>
      </c>
      <c r="AX112" s="1361" t="e">
        <f t="shared" si="39"/>
        <v>#VALUE!</v>
      </c>
      <c r="AY112" s="715"/>
      <c r="BB112"/>
      <c r="BC112" s="715"/>
      <c r="BD112" s="870" t="str">
        <f t="shared" si="37"/>
        <v>A</v>
      </c>
      <c r="BJ112" s="2"/>
      <c r="BK112" s="2"/>
      <c r="BL112" s="2"/>
      <c r="BM112" s="1033" t="s">
        <v>7</v>
      </c>
      <c r="BN112" s="979"/>
      <c r="BO112" s="979"/>
      <c r="BP112" s="964"/>
      <c r="BQ112" s="979"/>
      <c r="BR112" s="979"/>
      <c r="BS112" s="1404" t="s">
        <v>898</v>
      </c>
      <c r="BU112" s="6">
        <v>1</v>
      </c>
    </row>
    <row r="113" spans="1:73" s="73" customFormat="1" ht="18.75" customHeight="1">
      <c r="A113" s="3562" t="s">
        <v>1</v>
      </c>
      <c r="B113" s="3573" t="str">
        <f t="shared" si="38"/>
        <v>A</v>
      </c>
      <c r="C113" s="3571">
        <f>IF(H113=C101,1,LEN(H113))</f>
        <v>0</v>
      </c>
      <c r="D113" s="25" t="str">
        <f t="shared" si="40"/>
        <v>►</v>
      </c>
      <c r="E113" s="1314" t="e">
        <f>#REF!</f>
        <v>#REF!</v>
      </c>
      <c r="F113" s="1314" t="e">
        <f>#REF!</f>
        <v>#REF!</v>
      </c>
      <c r="G113" s="1314" t="e">
        <f>#REF!</f>
        <v>#REF!</v>
      </c>
      <c r="H113" s="1321"/>
      <c r="I113" s="1323"/>
      <c r="J113" s="1323"/>
      <c r="K113" s="1323"/>
      <c r="L113" s="1323"/>
      <c r="M113" s="1323"/>
      <c r="N113" s="1324"/>
      <c r="O113" s="39" t="s">
        <v>1</v>
      </c>
      <c r="P113" s="25" t="str">
        <f t="shared" si="44"/>
        <v>A</v>
      </c>
      <c r="Q113" s="765" t="str">
        <f>Q107</f>
        <v>Dessert assiette.C.Coulis de mangue.Recette mère ►.M.Mille-feuille meringue et chiboust pamplemousse aux fraises des bois</v>
      </c>
      <c r="R113" s="554">
        <f>R107</f>
        <v>18</v>
      </c>
      <c r="S113" s="554" t="str">
        <f>S107</f>
        <v>assiettes</v>
      </c>
      <c r="T113" s="69"/>
      <c r="U113" s="74"/>
      <c r="V113" s="75" t="str">
        <f t="shared" si="41"/>
        <v/>
      </c>
      <c r="W113" s="64">
        <v>10</v>
      </c>
      <c r="X113" s="952" t="s">
        <v>134</v>
      </c>
      <c r="Y113" s="68">
        <v>1</v>
      </c>
      <c r="Z113" s="1084" t="s">
        <v>2378</v>
      </c>
      <c r="AA113" s="1307">
        <f>IFERROR(INDEX(BA13:BA82,MATCH(X113,AZ13:AZ82,0)) * W113 * IF(ISBLANK(T113), 1, T113), 0)</f>
        <v>0.01</v>
      </c>
      <c r="AB113" s="875">
        <f>IF(AA131=0,0,AA113*AB110*1000/AA131)</f>
        <v>31.746031746031747</v>
      </c>
      <c r="AC113" s="872">
        <f>IF(ISNUMBER(T113),T113*AB110/AA131,0)</f>
        <v>0</v>
      </c>
      <c r="AD113" s="3893"/>
      <c r="AE113" s="3894"/>
      <c r="AF113" s="3894"/>
      <c r="AG113" s="3894"/>
      <c r="AH113" s="3894"/>
      <c r="AI113" s="3895">
        <f>IF(OR(ISTEXT(T113),AA131=0),0,T113*AN103)</f>
        <v>0</v>
      </c>
      <c r="AJ113" s="3894"/>
      <c r="AK113" s="3896">
        <f t="shared" si="42"/>
        <v>0</v>
      </c>
      <c r="AL113" s="3894"/>
      <c r="AM113" s="3897">
        <f>IF(AA113=0,0,AA113*AN103)</f>
        <v>2.5000000000000005E-2</v>
      </c>
      <c r="AN113" s="3898" t="str">
        <f t="shared" si="43"/>
        <v>jus de citron</v>
      </c>
      <c r="AO113" s="4890"/>
      <c r="AP113"/>
      <c r="AQ113" s="1353">
        <f>IF(AS113=AS79,1,LEN(AS113))</f>
        <v>0</v>
      </c>
      <c r="AR113" s="4284" t="str" cm="1">
        <f t="array" ref="AR113">IF(AU113="", "", IFERROR(MAX(IF(ISNUMBER(AR80:AR112), AR80:AR112)) + 1, ""))</f>
        <v/>
      </c>
      <c r="AS113" s="1354" t="str" cm="1">
        <f t="array" ref="AS113">IFERROR(INDEX(AU81:AU132, MATCH(ROW()-MIN(ROW(AU81:AU132))+1, AR81:AR132, 0)), "")</f>
        <v/>
      </c>
      <c r="AT113" s="3570">
        <f t="shared" si="31"/>
        <v>0</v>
      </c>
      <c r="AU113" s="1558" t="str">
        <f t="shared" si="32"/>
        <v/>
      </c>
      <c r="AV113" s="1363"/>
      <c r="AW113" s="1360" t="e">
        <f>IF(LEN(AX112)&lt;=AV111,AX112,LEFT(AX112,FIND("#",SUBSTITUTE(LEFT(AX112,AV111+1)," ","#",LEN(LEFT(AX112,AV111+1))-LEN(SUBSTITUTE(LEFT(AX112,AV111+1)," ",""))))-1))</f>
        <v>#VALUE!</v>
      </c>
      <c r="AX113" s="1361" t="e">
        <f t="shared" si="39"/>
        <v>#VALUE!</v>
      </c>
      <c r="AY113" s="715"/>
      <c r="BB113"/>
      <c r="BC113" s="715"/>
      <c r="BD113" s="870" t="str">
        <f t="shared" si="37"/>
        <v>A</v>
      </c>
      <c r="BJ113" s="2"/>
      <c r="BK113" s="2"/>
      <c r="BL113" s="2"/>
      <c r="BM113" s="1392" t="s">
        <v>2367</v>
      </c>
      <c r="BN113" s="743"/>
      <c r="BO113" s="743"/>
      <c r="BP113" s="979"/>
      <c r="BQ113" s="979"/>
      <c r="BR113" s="979"/>
      <c r="BS113" s="1372"/>
      <c r="BU113" s="6">
        <v>1</v>
      </c>
    </row>
    <row r="114" spans="1:73" s="73" customFormat="1" ht="18.75" customHeight="1">
      <c r="A114" s="3562" t="s">
        <v>1</v>
      </c>
      <c r="B114" s="3573" t="str">
        <f t="shared" si="38"/>
        <v>►</v>
      </c>
      <c r="C114" s="3571">
        <f>IF(H114=C101,1,LEN(H114))</f>
        <v>0</v>
      </c>
      <c r="D114" s="25" t="str">
        <f t="shared" si="40"/>
        <v>►</v>
      </c>
      <c r="E114" s="1314" t="e">
        <f>#REF!</f>
        <v>#REF!</v>
      </c>
      <c r="F114" s="1314" t="e">
        <f>#REF!</f>
        <v>#REF!</v>
      </c>
      <c r="G114" s="1314" t="e">
        <f>#REF!</f>
        <v>#REF!</v>
      </c>
      <c r="H114" s="1321"/>
      <c r="I114" s="1323"/>
      <c r="J114" s="1323"/>
      <c r="K114" s="1323"/>
      <c r="L114" s="1323"/>
      <c r="M114" s="1323"/>
      <c r="N114" s="1324"/>
      <c r="O114" s="39" t="s">
        <v>1</v>
      </c>
      <c r="P114" s="25" t="str">
        <f t="shared" si="44"/>
        <v>►</v>
      </c>
      <c r="Q114" s="765" t="str">
        <f>Q107</f>
        <v>Dessert assiette.C.Coulis de mangue.Recette mère ►.M.Mille-feuille meringue et chiboust pamplemousse aux fraises des bois</v>
      </c>
      <c r="R114" s="554">
        <f>R107</f>
        <v>18</v>
      </c>
      <c r="S114" s="554" t="str">
        <f>S107</f>
        <v>assiettes</v>
      </c>
      <c r="T114" s="77"/>
      <c r="U114" s="74"/>
      <c r="V114" s="65" t="str">
        <f t="shared" si="41"/>
        <v/>
      </c>
      <c r="W114" s="64"/>
      <c r="X114" s="1031"/>
      <c r="Y114" s="68">
        <v>1</v>
      </c>
      <c r="Z114" s="1084"/>
      <c r="AA114" s="1307">
        <f>IFERROR(INDEX(BA13:BA82,MATCH(X114,AZ13:AZ82,0)) * W114 * IF(ISBLANK(T114), 1, T114), 0)</f>
        <v>0</v>
      </c>
      <c r="AB114" s="875">
        <f>IF(AA131=0,0,AA114*AB110*1000/AA131)</f>
        <v>0</v>
      </c>
      <c r="AC114" s="872">
        <f>IF(ISNUMBER(T114),T114*AB110/AA131,0)</f>
        <v>0</v>
      </c>
      <c r="AD114" s="846"/>
      <c r="AE114" s="833"/>
      <c r="AF114" s="833"/>
      <c r="AG114" s="833"/>
      <c r="AH114" s="833"/>
      <c r="AI114" s="874">
        <f>IF(OR(ISTEXT(T114),AA131=0),0,T114*AN103)</f>
        <v>0</v>
      </c>
      <c r="AJ114" s="833"/>
      <c r="AK114" s="742">
        <f t="shared" si="42"/>
        <v>0</v>
      </c>
      <c r="AL114" s="833"/>
      <c r="AM114" s="826">
        <f>IF(AA114=0,0,AA114*AN103)</f>
        <v>0</v>
      </c>
      <c r="AN114" s="856">
        <f t="shared" si="43"/>
        <v>0</v>
      </c>
      <c r="AO114" s="4890"/>
      <c r="AP114"/>
      <c r="AQ114" s="1353">
        <f>IF(AS114=AS79,1,LEN(AS114))</f>
        <v>0</v>
      </c>
      <c r="AR114" s="4284" t="str" cm="1">
        <f t="array" ref="AR114">IF(AU114="", "", IFERROR(MAX(IF(ISNUMBER(AR80:AR113), AR80:AR113)) + 1, ""))</f>
        <v/>
      </c>
      <c r="AS114" s="1354" t="str" cm="1">
        <f t="array" ref="AS114">IFERROR(INDEX(AU81:AU132, MATCH(ROW()-MIN(ROW(AU81:AU132))+1, AR81:AR132, 0)), "")</f>
        <v/>
      </c>
      <c r="AT114" s="3570">
        <f t="shared" si="31"/>
        <v>0</v>
      </c>
      <c r="AU114" s="1558" t="str">
        <f t="shared" si="32"/>
        <v/>
      </c>
      <c r="AV114" s="1363"/>
      <c r="AW114" s="1360" t="e">
        <f>IF(LEN(AX113)&lt;=AV111,AX113,LEFT(AX113,FIND("#",SUBSTITUTE(LEFT(AX113,AV111+1)," ","#",LEN(LEFT(AX113,AV111+1))-LEN(SUBSTITUTE(LEFT(AX113,AV111+1)," ",""))))-1))</f>
        <v>#VALUE!</v>
      </c>
      <c r="AX114" s="1361" t="e">
        <f t="shared" si="39"/>
        <v>#VALUE!</v>
      </c>
      <c r="AY114" s="715"/>
      <c r="BB114"/>
      <c r="BC114" s="715"/>
      <c r="BD114" s="870" t="str">
        <f t="shared" si="37"/>
        <v>►</v>
      </c>
      <c r="BJ114" s="2"/>
      <c r="BK114" s="2"/>
      <c r="BL114" s="2"/>
      <c r="BM114" s="1393" t="s">
        <v>2451</v>
      </c>
      <c r="BN114" s="977"/>
      <c r="BO114" s="977"/>
      <c r="BP114" s="977"/>
      <c r="BQ114" s="977"/>
      <c r="BR114" s="977"/>
      <c r="BS114" s="1394"/>
      <c r="BU114" s="6">
        <v>1</v>
      </c>
    </row>
    <row r="115" spans="1:73" s="73" customFormat="1" ht="18.75" customHeight="1">
      <c r="A115" s="3562" t="s">
        <v>1</v>
      </c>
      <c r="B115" s="3573" t="str">
        <f t="shared" si="38"/>
        <v>►</v>
      </c>
      <c r="C115" s="3571">
        <f>IF(H115=C101,1,LEN(H115))</f>
        <v>0</v>
      </c>
      <c r="D115" s="25" t="str">
        <f t="shared" si="40"/>
        <v>►</v>
      </c>
      <c r="E115" s="1314" t="e">
        <f>#REF!</f>
        <v>#REF!</v>
      </c>
      <c r="F115" s="1314" t="e">
        <f>#REF!</f>
        <v>#REF!</v>
      </c>
      <c r="G115" s="1314" t="e">
        <f>#REF!</f>
        <v>#REF!</v>
      </c>
      <c r="H115" s="1321"/>
      <c r="I115" s="1323"/>
      <c r="J115" s="1323"/>
      <c r="K115" s="1323"/>
      <c r="L115" s="1323"/>
      <c r="M115" s="1323"/>
      <c r="N115" s="1324"/>
      <c r="O115" s="39" t="s">
        <v>1</v>
      </c>
      <c r="P115" s="25" t="str">
        <f t="shared" si="44"/>
        <v>►</v>
      </c>
      <c r="Q115" s="765" t="str">
        <f>Q107</f>
        <v>Dessert assiette.C.Coulis de mangue.Recette mère ►.M.Mille-feuille meringue et chiboust pamplemousse aux fraises des bois</v>
      </c>
      <c r="R115" s="554">
        <f>R107</f>
        <v>18</v>
      </c>
      <c r="S115" s="554" t="str">
        <f>S107</f>
        <v>assiettes</v>
      </c>
      <c r="T115" s="69"/>
      <c r="U115" s="74"/>
      <c r="V115" s="75" t="str">
        <f t="shared" si="41"/>
        <v/>
      </c>
      <c r="W115" s="64"/>
      <c r="X115" s="1031"/>
      <c r="Y115" s="68">
        <v>1</v>
      </c>
      <c r="Z115" s="1084"/>
      <c r="AA115" s="1307">
        <f>IFERROR(INDEX(BA13:BA82,MATCH(X115,AZ13:AZ82,0)) * W115 * IF(ISBLANK(T115), 1, T115), 0)</f>
        <v>0</v>
      </c>
      <c r="AB115" s="875">
        <f>IF(AA131=0,0,AA115*AB110*1000/AA131)</f>
        <v>0</v>
      </c>
      <c r="AC115" s="872">
        <f>IF(ISNUMBER(T115),T115*AB110/AA131,0)</f>
        <v>0</v>
      </c>
      <c r="AD115" s="3893"/>
      <c r="AE115" s="3894"/>
      <c r="AF115" s="3894"/>
      <c r="AG115" s="3894"/>
      <c r="AH115" s="3894"/>
      <c r="AI115" s="3895">
        <f>IF(OR(ISTEXT(T115),AA131=0),0,T115*AN103)</f>
        <v>0</v>
      </c>
      <c r="AJ115" s="3894"/>
      <c r="AK115" s="3896">
        <f t="shared" si="42"/>
        <v>0</v>
      </c>
      <c r="AL115" s="3894"/>
      <c r="AM115" s="3897">
        <f>IF(AA115=0,0,AA115*AN103)</f>
        <v>0</v>
      </c>
      <c r="AN115" s="3898">
        <f t="shared" si="43"/>
        <v>0</v>
      </c>
      <c r="AO115" s="4890"/>
      <c r="AP115"/>
      <c r="AQ115" s="1353">
        <f>IF(AS115=AS79,1,LEN(AS115))</f>
        <v>0</v>
      </c>
      <c r="AR115" s="4284" t="str" cm="1">
        <f t="array" ref="AR115">IF(AU115="", "", IFERROR(MAX(IF(ISNUMBER(AR80:AR114), AR80:AR114)) + 1, ""))</f>
        <v/>
      </c>
      <c r="AS115" s="1354" t="str" cm="1">
        <f t="array" ref="AS115">IFERROR(INDEX(AU81:AU132, MATCH(ROW()-MIN(ROW(AU81:AU132))+1, AR81:AR132, 0)), "")</f>
        <v/>
      </c>
      <c r="AT115" s="3570">
        <f t="shared" si="31"/>
        <v>0</v>
      </c>
      <c r="AU115" s="1558" t="str">
        <f t="shared" si="32"/>
        <v/>
      </c>
      <c r="AV115" s="1363"/>
      <c r="AW115" s="1360" t="e">
        <f>IF(LEN(AX114)&lt;=AV111,AX114,LEFT(AX114,FIND("#",SUBSTITUTE(LEFT(AX114,AV111+1)," ","#",LEN(LEFT(AX114,AV111+1))-LEN(SUBSTITUTE(LEFT(AX114,AV111+1)," ",""))))-1))</f>
        <v>#VALUE!</v>
      </c>
      <c r="AX115" s="1361" t="e">
        <f t="shared" si="39"/>
        <v>#VALUE!</v>
      </c>
      <c r="AY115" s="715"/>
      <c r="BB115"/>
      <c r="BC115" s="715"/>
      <c r="BD115" s="870" t="str">
        <f t="shared" si="37"/>
        <v>►</v>
      </c>
      <c r="BJ115" s="2"/>
      <c r="BK115" s="2"/>
      <c r="BL115" s="2"/>
      <c r="BM115" s="1042"/>
      <c r="BN115" s="979"/>
      <c r="BO115" s="979"/>
      <c r="BP115" s="979"/>
      <c r="BQ115" s="979"/>
      <c r="BR115" s="979"/>
      <c r="BS115" s="1372"/>
      <c r="BU115" s="6">
        <v>1</v>
      </c>
    </row>
    <row r="116" spans="1:73" s="73" customFormat="1" ht="18.75" customHeight="1">
      <c r="A116" s="3562" t="s">
        <v>1</v>
      </c>
      <c r="B116" s="3573" t="str">
        <f t="shared" si="38"/>
        <v>►</v>
      </c>
      <c r="C116" s="3571">
        <f>IF(H116=C101,1,LEN(H116))</f>
        <v>0</v>
      </c>
      <c r="D116" s="25" t="str">
        <f t="shared" si="40"/>
        <v>►</v>
      </c>
      <c r="E116" s="1314" t="e">
        <f>#REF!</f>
        <v>#REF!</v>
      </c>
      <c r="F116" s="1314" t="e">
        <f>#REF!</f>
        <v>#REF!</v>
      </c>
      <c r="G116" s="1314" t="e">
        <f>#REF!</f>
        <v>#REF!</v>
      </c>
      <c r="H116" s="1321"/>
      <c r="I116" s="1323"/>
      <c r="J116" s="1323"/>
      <c r="K116" s="1323"/>
      <c r="L116" s="1323"/>
      <c r="M116" s="1323"/>
      <c r="N116" s="1324"/>
      <c r="O116" s="39" t="s">
        <v>1</v>
      </c>
      <c r="P116" s="25" t="str">
        <f t="shared" si="44"/>
        <v>►</v>
      </c>
      <c r="Q116" s="765" t="str">
        <f>Q107</f>
        <v>Dessert assiette.C.Coulis de mangue.Recette mère ►.M.Mille-feuille meringue et chiboust pamplemousse aux fraises des bois</v>
      </c>
      <c r="R116" s="554">
        <f>R107</f>
        <v>18</v>
      </c>
      <c r="S116" s="554" t="str">
        <f>S107</f>
        <v>assiettes</v>
      </c>
      <c r="T116" s="69"/>
      <c r="U116" s="74"/>
      <c r="V116" s="65" t="str">
        <f t="shared" si="41"/>
        <v/>
      </c>
      <c r="W116" s="76"/>
      <c r="X116" s="733"/>
      <c r="Y116" s="68">
        <v>1</v>
      </c>
      <c r="Z116" s="1084"/>
      <c r="AA116" s="1307">
        <f>IFERROR(INDEX(BA13:BA82,MATCH(X116,AZ13:AZ82,0)) * W116 * IF(ISBLANK(T116), 1, T116), 0)</f>
        <v>0</v>
      </c>
      <c r="AB116" s="875">
        <f>IF(AA131=0,0,AA116*AB110*1000/AA131)</f>
        <v>0</v>
      </c>
      <c r="AC116" s="872">
        <f>IF(ISNUMBER(T116),T116*AB110/AA131,0)</f>
        <v>0</v>
      </c>
      <c r="AD116" s="846"/>
      <c r="AE116" s="833"/>
      <c r="AF116" s="833"/>
      <c r="AG116" s="833"/>
      <c r="AH116" s="833"/>
      <c r="AI116" s="874">
        <f>IF(OR(ISTEXT(T116),AA131=0),0,T116*AN103)</f>
        <v>0</v>
      </c>
      <c r="AJ116" s="833"/>
      <c r="AK116" s="742">
        <f t="shared" si="42"/>
        <v>0</v>
      </c>
      <c r="AL116" s="833"/>
      <c r="AM116" s="826">
        <f>IF(AA116=0,0,AA116*AN103)</f>
        <v>0</v>
      </c>
      <c r="AN116" s="856">
        <f t="shared" si="43"/>
        <v>0</v>
      </c>
      <c r="AO116" s="4890"/>
      <c r="AP116"/>
      <c r="AQ116" s="1353">
        <f>IF(AS116=AS79,1,LEN(AS116))</f>
        <v>0</v>
      </c>
      <c r="AR116" s="4284" t="str" cm="1">
        <f t="array" ref="AR116">IF(AU116="", "", IFERROR(MAX(IF(ISNUMBER(AR80:AR115), AR80:AR115)) + 1, ""))</f>
        <v/>
      </c>
      <c r="AS116" s="1354" t="str" cm="1">
        <f t="array" ref="AS116">IFERROR(INDEX(AU81:AU132, MATCH(ROW()-MIN(ROW(AU81:AU132))+1, AR81:AR132, 0)), "")</f>
        <v/>
      </c>
      <c r="AT116" s="3570">
        <f t="shared" si="31"/>
        <v>0</v>
      </c>
      <c r="AU116" s="1558" t="str">
        <f t="shared" si="32"/>
        <v/>
      </c>
      <c r="AV116" s="1363"/>
      <c r="AW116" s="1360" t="e">
        <f>IF(LEN(AX115)&lt;=AV111,AX115,LEFT(AX115,FIND("#",SUBSTITUTE(LEFT(AX115,AV111+1)," ","#",LEN(LEFT(AX115,AV111+1))-LEN(SUBSTITUTE(LEFT(AX115,AV111+1)," ",""))))-1))</f>
        <v>#VALUE!</v>
      </c>
      <c r="AX116" s="1361" t="e">
        <f t="shared" si="39"/>
        <v>#VALUE!</v>
      </c>
      <c r="AY116" s="715"/>
      <c r="BB116"/>
      <c r="BC116" s="715"/>
      <c r="BD116" s="870" t="str">
        <f t="shared" si="37"/>
        <v>►</v>
      </c>
      <c r="BJ116" s="2"/>
      <c r="BK116" s="2"/>
      <c r="BL116" s="2"/>
      <c r="BM116" s="3835" t="s">
        <v>331</v>
      </c>
      <c r="BN116" s="3835"/>
      <c r="BO116" s="3835"/>
      <c r="BP116" s="3835"/>
      <c r="BQ116" s="3835"/>
      <c r="BR116" s="3835"/>
      <c r="BS116" s="3835"/>
      <c r="BU116" s="6">
        <v>1</v>
      </c>
    </row>
    <row r="117" spans="1:73" s="73" customFormat="1" ht="18.75" customHeight="1">
      <c r="A117" s="3562" t="s">
        <v>1</v>
      </c>
      <c r="B117" s="3573" t="str">
        <f t="shared" si="38"/>
        <v>►</v>
      </c>
      <c r="C117" s="3571">
        <f>IF(H117=C101,1,LEN(H117))</f>
        <v>0</v>
      </c>
      <c r="D117" s="25" t="str">
        <f t="shared" si="40"/>
        <v>►</v>
      </c>
      <c r="E117" s="1314" t="e">
        <f>#REF!</f>
        <v>#REF!</v>
      </c>
      <c r="F117" s="1314" t="e">
        <f>#REF!</f>
        <v>#REF!</v>
      </c>
      <c r="G117" s="1314" t="e">
        <f>#REF!</f>
        <v>#REF!</v>
      </c>
      <c r="H117" s="1321"/>
      <c r="I117" s="1323"/>
      <c r="J117" s="1323"/>
      <c r="K117" s="1323"/>
      <c r="L117" s="1323"/>
      <c r="M117" s="1323"/>
      <c r="N117" s="1324"/>
      <c r="O117" s="39" t="s">
        <v>1</v>
      </c>
      <c r="P117" s="25" t="str">
        <f t="shared" si="44"/>
        <v>►</v>
      </c>
      <c r="Q117" s="765" t="str">
        <f>Q107</f>
        <v>Dessert assiette.C.Coulis de mangue.Recette mère ►.M.Mille-feuille meringue et chiboust pamplemousse aux fraises des bois</v>
      </c>
      <c r="R117" s="554">
        <f>R107</f>
        <v>18</v>
      </c>
      <c r="S117" s="554" t="str">
        <f>S107</f>
        <v>assiettes</v>
      </c>
      <c r="T117" s="69"/>
      <c r="U117" s="66"/>
      <c r="V117" s="65" t="str">
        <f t="shared" si="41"/>
        <v/>
      </c>
      <c r="W117" s="64"/>
      <c r="X117" s="1031"/>
      <c r="Y117" s="68">
        <v>1</v>
      </c>
      <c r="Z117" s="1084"/>
      <c r="AA117" s="1307">
        <f>IFERROR(INDEX(BA13:BA82,MATCH(X117,AZ13:AZ82,0)) * W117 * IF(ISBLANK(T117), 1, T117), 0)</f>
        <v>0</v>
      </c>
      <c r="AB117" s="875">
        <f>IF(AA131=0,0,AA117*AB110*1000/AA131)</f>
        <v>0</v>
      </c>
      <c r="AC117" s="872">
        <f>IF(ISNUMBER(T117),T117*AB110/AA131,0)</f>
        <v>0</v>
      </c>
      <c r="AD117" s="3893"/>
      <c r="AE117" s="3894"/>
      <c r="AF117" s="3894"/>
      <c r="AG117" s="3894"/>
      <c r="AH117" s="3894"/>
      <c r="AI117" s="3895">
        <f>IF(OR(ISTEXT(T117),AA131=0),0,T117*AN103)</f>
        <v>0</v>
      </c>
      <c r="AJ117" s="3894"/>
      <c r="AK117" s="3896">
        <f t="shared" si="42"/>
        <v>0</v>
      </c>
      <c r="AL117" s="3894"/>
      <c r="AM117" s="3897">
        <f>IF(AA117=0,0,AA117*AN103)</f>
        <v>0</v>
      </c>
      <c r="AN117" s="3898">
        <f t="shared" si="43"/>
        <v>0</v>
      </c>
      <c r="AO117" s="4890"/>
      <c r="AP117"/>
      <c r="AQ117" s="1353">
        <f>IF(AS117=AS79,1,LEN(AS117))</f>
        <v>0</v>
      </c>
      <c r="AR117" s="4284" t="str" cm="1">
        <f t="array" ref="AR117">IF(AU117="", "", IFERROR(MAX(IF(ISNUMBER(AR80:AR116), AR80:AR116)) + 1, ""))</f>
        <v/>
      </c>
      <c r="AS117" s="1354" t="str" cm="1">
        <f t="array" ref="AS117">IFERROR(INDEX(AU81:AU132, MATCH(ROW()-MIN(ROW(AU81:AU132))+1, AR81:AR132, 0)), "")</f>
        <v/>
      </c>
      <c r="AT117" s="3570">
        <f t="shared" si="31"/>
        <v>0</v>
      </c>
      <c r="AU117" s="1558" t="str">
        <f t="shared" si="32"/>
        <v/>
      </c>
      <c r="AV117" s="1363"/>
      <c r="AW117" s="1360" t="e">
        <f>IF(LEN(AX116)&lt;=AV111,AX116,LEFT(AX116,FIND("#",SUBSTITUTE(LEFT(AX116,AV111+1)," ","#",LEN(LEFT(AX116,AV111+1))-LEN(SUBSTITUTE(LEFT(AX116,AV111+1)," ",""))))-1))</f>
        <v>#VALUE!</v>
      </c>
      <c r="AX117" s="1361" t="e">
        <f t="shared" si="39"/>
        <v>#VALUE!</v>
      </c>
      <c r="AY117" s="715"/>
      <c r="BB117"/>
      <c r="BC117" s="715"/>
      <c r="BD117" s="870" t="str">
        <f t="shared" si="37"/>
        <v>►</v>
      </c>
      <c r="BJ117" s="2"/>
      <c r="BK117" s="2"/>
      <c r="BL117" s="2"/>
      <c r="BM117" s="4912" t="s">
        <v>6164</v>
      </c>
      <c r="BN117" s="4912"/>
      <c r="BO117" s="4912"/>
      <c r="BP117" s="4912"/>
      <c r="BQ117" s="4912"/>
      <c r="BR117" s="4912"/>
      <c r="BS117" s="4912"/>
      <c r="BU117" s="6">
        <v>1</v>
      </c>
    </row>
    <row r="118" spans="1:73" s="73" customFormat="1" ht="18.75" customHeight="1" thickBot="1">
      <c r="A118" s="3562" t="s">
        <v>1</v>
      </c>
      <c r="B118" s="3573" t="str">
        <f t="shared" si="38"/>
        <v>A</v>
      </c>
      <c r="C118" s="3571">
        <f>IF(H118=C101,1,LEN(H118))</f>
        <v>24</v>
      </c>
      <c r="D118" s="1146" t="s">
        <v>6</v>
      </c>
      <c r="E118" s="1147" t="e">
        <f>#REF!</f>
        <v>#REF!</v>
      </c>
      <c r="F118" s="1147" t="e">
        <f>#REF!</f>
        <v>#REF!</v>
      </c>
      <c r="G118" s="1147" t="e">
        <f>#REF!</f>
        <v>#REF!</v>
      </c>
      <c r="H118" s="1325" t="s">
        <v>1090</v>
      </c>
      <c r="I118" s="1148"/>
      <c r="J118" s="1149"/>
      <c r="K118" s="1179" t="s">
        <v>2503</v>
      </c>
      <c r="L118" s="1149"/>
      <c r="M118" s="1149"/>
      <c r="N118" s="1150"/>
      <c r="O118" s="39" t="s">
        <v>1</v>
      </c>
      <c r="P118" s="63" t="s">
        <v>6</v>
      </c>
      <c r="Q118" s="3873" t="str">
        <f>Q114</f>
        <v>Dessert assiette.C.Coulis de mangue.Recette mère ►.M.Mille-feuille meringue et chiboust pamplemousse aux fraises des bois</v>
      </c>
      <c r="R118" s="3874">
        <f>R114</f>
        <v>18</v>
      </c>
      <c r="S118" s="3875" t="str">
        <f>S114</f>
        <v>assiettes</v>
      </c>
      <c r="T118" s="3876" t="s">
        <v>1090</v>
      </c>
      <c r="U118" s="3877"/>
      <c r="V118" s="3871"/>
      <c r="W118" s="3871"/>
      <c r="X118" s="3871"/>
      <c r="Y118" s="3871"/>
      <c r="Z118" s="3872"/>
      <c r="AA118" s="1307">
        <f>IFERROR(INDEX(BA13:BA82,MATCH(X118,AZ13:AZ82,0)) * W118 * IF(ISBLANK(T118), 1, T118), 0)</f>
        <v>0</v>
      </c>
      <c r="AB118" s="875">
        <f>IF(AA131=0,0,AA118*AB110*1000/AA131)</f>
        <v>0</v>
      </c>
      <c r="AC118" s="872">
        <f>IF(ISNUMBER(T118),T118*AB110/AA131,0)</f>
        <v>0</v>
      </c>
      <c r="AD118" s="846"/>
      <c r="AE118" s="833"/>
      <c r="AF118" s="833"/>
      <c r="AG118" s="833"/>
      <c r="AH118" s="833"/>
      <c r="AI118" s="874">
        <f>IF(OR(ISTEXT(T118),AA131=0),0,T118*AN103)</f>
        <v>0</v>
      </c>
      <c r="AJ118" s="833"/>
      <c r="AK118" s="742">
        <f t="shared" si="42"/>
        <v>0</v>
      </c>
      <c r="AL118" s="833"/>
      <c r="AM118" s="826">
        <f>IF(AA118=0,0,AA118*AN103)</f>
        <v>0</v>
      </c>
      <c r="AN118" s="856">
        <f t="shared" si="43"/>
        <v>0</v>
      </c>
      <c r="AO118" s="4890"/>
      <c r="AP118"/>
      <c r="AQ118" s="1353">
        <f>IF(AS118=AS79,1,LEN(AS118))</f>
        <v>0</v>
      </c>
      <c r="AR118" s="4284" t="str" cm="1">
        <f t="array" ref="AR118">IF(AU118="", "", IFERROR(MAX(IF(ISNUMBER(AR80:AR117), AR80:AR117)) + 1, ""))</f>
        <v/>
      </c>
      <c r="AS118" s="1354" t="str" cm="1">
        <f t="array" ref="AS118">IFERROR(INDEX(AU81:AU132, MATCH(ROW()-MIN(ROW(AU81:AU132))+1, AR81:AR132, 0)), "")</f>
        <v/>
      </c>
      <c r="AT118" s="3570">
        <f t="shared" si="31"/>
        <v>0</v>
      </c>
      <c r="AU118" s="1558" t="str">
        <f t="shared" si="32"/>
        <v/>
      </c>
      <c r="AV118" s="1363"/>
      <c r="AW118" s="1360" t="e">
        <f>IF(LEN(AX117)&lt;=AV111,AX117,LEFT(AX117,FIND("#",SUBSTITUTE(LEFT(AX117,AV111+1)," ","#",LEN(LEFT(AX117,AV111+1))-LEN(SUBSTITUTE(LEFT(AX117,AV111+1)," ",""))))-1))</f>
        <v>#VALUE!</v>
      </c>
      <c r="AX118" s="1361" t="e">
        <f t="shared" si="39"/>
        <v>#VALUE!</v>
      </c>
      <c r="AY118" s="715"/>
      <c r="BB118"/>
      <c r="BC118" s="715"/>
      <c r="BD118" s="870" t="str">
        <f t="shared" si="37"/>
        <v>A</v>
      </c>
      <c r="BJ118" s="2"/>
      <c r="BK118" s="2"/>
      <c r="BL118" s="2"/>
      <c r="BM118" s="4912"/>
      <c r="BN118" s="4912"/>
      <c r="BO118" s="4912"/>
      <c r="BP118" s="4912"/>
      <c r="BQ118" s="4912"/>
      <c r="BR118" s="4912"/>
      <c r="BS118" s="4912"/>
      <c r="BU118" s="6">
        <v>1</v>
      </c>
    </row>
    <row r="119" spans="1:73" s="73" customFormat="1" ht="18.75" customHeight="1">
      <c r="A119" s="3562" t="s">
        <v>1</v>
      </c>
      <c r="B119" s="3573" t="str">
        <f t="shared" si="38"/>
        <v>►</v>
      </c>
      <c r="C119" s="3571">
        <f>IF(H119=C101,1,LEN(H119))</f>
        <v>0</v>
      </c>
      <c r="D119" s="871" t="s">
        <v>7</v>
      </c>
      <c r="E119" s="741"/>
      <c r="F119" s="741"/>
      <c r="G119" s="741"/>
      <c r="H119" s="742"/>
      <c r="I119" s="742"/>
      <c r="J119" s="742"/>
      <c r="K119" s="742"/>
      <c r="L119" s="742"/>
      <c r="M119" s="742"/>
      <c r="N119" s="1089"/>
      <c r="O119" s="39" t="s">
        <v>1</v>
      </c>
      <c r="P119" s="871" t="s">
        <v>7</v>
      </c>
      <c r="Q119" s="741"/>
      <c r="R119" s="741"/>
      <c r="S119" s="741"/>
      <c r="T119" s="742"/>
      <c r="U119" s="742"/>
      <c r="V119" s="742"/>
      <c r="W119" s="742"/>
      <c r="X119" s="742"/>
      <c r="Y119" s="742"/>
      <c r="Z119" s="1089"/>
      <c r="AA119" s="1307">
        <f>IFERROR(INDEX(BA13:BA82,MATCH(X119,AZ13:AZ82,0)) * W119 * IF(ISBLANK(T119), 1, T119), 0)</f>
        <v>0</v>
      </c>
      <c r="AB119" s="875">
        <f>IF(AA131=0,0,AA119*AB110*1000/AA131)</f>
        <v>0</v>
      </c>
      <c r="AC119" s="872">
        <f>IF(ISNUMBER(T119),T119*AB110/AA131,0)</f>
        <v>0</v>
      </c>
      <c r="AD119" s="3893"/>
      <c r="AE119" s="3894"/>
      <c r="AF119" s="3894"/>
      <c r="AG119" s="3894"/>
      <c r="AH119" s="3894"/>
      <c r="AI119" s="3895">
        <f>IF(OR(ISTEXT(T119),AA131=0),0,T119*AN103)</f>
        <v>0</v>
      </c>
      <c r="AJ119" s="3894"/>
      <c r="AK119" s="3896">
        <f t="shared" si="42"/>
        <v>0</v>
      </c>
      <c r="AL119" s="3894"/>
      <c r="AM119" s="3897">
        <f>IF(AA119=0,0,AA119*AN103)</f>
        <v>0</v>
      </c>
      <c r="AN119" s="3898">
        <f t="shared" si="43"/>
        <v>0</v>
      </c>
      <c r="AO119" s="4890"/>
      <c r="AP119"/>
      <c r="AQ119" s="1353">
        <f>IF(AS119=AS79,1,LEN(AS119))</f>
        <v>0</v>
      </c>
      <c r="AR119" s="4284" t="str" cm="1">
        <f t="array" ref="AR119">IF(AU119="", "", IFERROR(MAX(IF(ISNUMBER(AR80:AR118), AR80:AR118)) + 1, ""))</f>
        <v/>
      </c>
      <c r="AS119" s="1354" t="str" cm="1">
        <f t="array" ref="AS119">IFERROR(INDEX(AU81:AU132, MATCH(ROW()-MIN(ROW(AU81:AU132))+1, AR81:AR132, 0)), "")</f>
        <v/>
      </c>
      <c r="AT119" s="3570">
        <f t="shared" si="31"/>
        <v>0</v>
      </c>
      <c r="AU119" s="1558" t="str">
        <f t="shared" si="32"/>
        <v/>
      </c>
      <c r="AV119" s="1363"/>
      <c r="AW119" s="1360" t="e">
        <f>IF(LEN(AX118)&lt;=AV111,AX118,LEFT(AX118,FIND("#",SUBSTITUTE(LEFT(AX118,AV111+1)," ","#",LEN(LEFT(AX118,AV111+1))-LEN(SUBSTITUTE(LEFT(AX118,AV111+1)," ",""))))-1))</f>
        <v>#VALUE!</v>
      </c>
      <c r="AX119" s="1361" t="e">
        <f t="shared" si="39"/>
        <v>#VALUE!</v>
      </c>
      <c r="AY119" s="715"/>
      <c r="BB119"/>
      <c r="BC119" s="715"/>
      <c r="BD119" s="870" t="str">
        <f t="shared" si="37"/>
        <v>►</v>
      </c>
      <c r="BJ119" s="2"/>
      <c r="BK119" s="2"/>
      <c r="BL119" s="2"/>
      <c r="BM119" s="3836" t="s">
        <v>334</v>
      </c>
      <c r="BN119" s="3836"/>
      <c r="BO119" s="3836"/>
      <c r="BP119" s="3836"/>
      <c r="BQ119" s="3836"/>
      <c r="BR119" s="3836"/>
      <c r="BS119" s="3836"/>
      <c r="BU119" s="6">
        <v>1</v>
      </c>
    </row>
    <row r="120" spans="1:73" s="73" customFormat="1" ht="18.75" customHeight="1">
      <c r="A120" s="3562" t="s">
        <v>1</v>
      </c>
      <c r="B120" s="3573" t="str">
        <f t="shared" si="38"/>
        <v>►</v>
      </c>
      <c r="C120" s="3571">
        <f>IF(H120=C101,1,LEN(H120))</f>
        <v>0</v>
      </c>
      <c r="D120" s="871" t="s">
        <v>7</v>
      </c>
      <c r="E120" s="741"/>
      <c r="F120" s="741"/>
      <c r="G120" s="741"/>
      <c r="H120" s="742"/>
      <c r="I120" s="742"/>
      <c r="J120" s="742"/>
      <c r="K120" s="742"/>
      <c r="L120" s="742"/>
      <c r="M120" s="742"/>
      <c r="N120" s="1089"/>
      <c r="O120" s="39" t="s">
        <v>1</v>
      </c>
      <c r="P120" s="871" t="s">
        <v>7</v>
      </c>
      <c r="Q120" s="741"/>
      <c r="R120" s="741"/>
      <c r="S120" s="741"/>
      <c r="T120" s="742"/>
      <c r="U120" s="742"/>
      <c r="V120" s="742"/>
      <c r="W120" s="742"/>
      <c r="X120" s="742"/>
      <c r="Y120" s="742"/>
      <c r="Z120" s="1089"/>
      <c r="AA120" s="1307">
        <f>IFERROR(INDEX(BA13:BA82,MATCH(X120,AZ13:AZ82,0)) * W120 * IF(ISBLANK(T120), 1, T120), 0)</f>
        <v>0</v>
      </c>
      <c r="AB120" s="875">
        <f>IF(AA131=0,0,AA120*AB110*1000/AA131)</f>
        <v>0</v>
      </c>
      <c r="AC120" s="872">
        <f>IF(ISNUMBER(T120),T120*AB110/AA131,0)</f>
        <v>0</v>
      </c>
      <c r="AD120" s="846"/>
      <c r="AE120" s="833"/>
      <c r="AF120" s="833"/>
      <c r="AG120" s="833"/>
      <c r="AH120" s="833"/>
      <c r="AI120" s="874">
        <f>IF(OR(ISTEXT(T120),AA131=0),0,T120*AN103)</f>
        <v>0</v>
      </c>
      <c r="AJ120" s="833"/>
      <c r="AK120" s="742">
        <f t="shared" si="42"/>
        <v>0</v>
      </c>
      <c r="AL120" s="833"/>
      <c r="AM120" s="826">
        <f>IF(AA120=0,0,AA120*AN103)</f>
        <v>0</v>
      </c>
      <c r="AN120" s="856">
        <f t="shared" si="43"/>
        <v>0</v>
      </c>
      <c r="AO120" s="4890"/>
      <c r="AP120"/>
      <c r="AQ120" s="1353">
        <f>IF(AS120=AS79,1,LEN(AS120))</f>
        <v>0</v>
      </c>
      <c r="AR120" s="4284" cm="1">
        <f t="array" ref="AR120">IF(AU120="", "", IFERROR(MAX(IF(ISNUMBER(AR80:AR119), AR80:AR119)) + 1, ""))</f>
        <v>10</v>
      </c>
      <c r="AS120" s="1354" t="str" cm="1">
        <f t="array" ref="AS120">IFERROR(INDEX(AU81:AU132, MATCH(ROW()-MIN(ROW(AU81:AU132))+1, AR81:AR132, 0)), "")</f>
        <v/>
      </c>
      <c r="AT120" s="3570">
        <f t="shared" si="31"/>
        <v>0</v>
      </c>
      <c r="AU120" s="1562" t="str">
        <f t="shared" si="32"/>
        <v>►Police  choisissez celle qui vous convient</v>
      </c>
      <c r="AV120" s="4285" t="str">
        <f>AS76</f>
        <v>►Police  choisissez celle qui vous convient</v>
      </c>
      <c r="AW120" s="1365" t="str">
        <f>IF(AND(AV120&lt;&gt;"", AV124&lt;&gt;""), IF(LEN(AV120)&lt;AV124, AV120, IFERROR(LEFT(AV123, IF(ISNUMBER(FIND(" ", AV123)), FIND(" ", AV123 &amp; " ", AV124) - 1, LEN(AV123))), "")), "")</f>
        <v>►Police  choisissez celle qui vous convient</v>
      </c>
      <c r="AX120" s="1366" t="e">
        <f>IF(AW120="","",RIGHT(AV123,LEN(AV123)-LEN(AW120)-1))</f>
        <v>#VALUE!</v>
      </c>
      <c r="AY120" s="715"/>
      <c r="BB120"/>
      <c r="BC120" s="715"/>
      <c r="BD120" s="870" t="str">
        <f t="shared" si="37"/>
        <v>►</v>
      </c>
      <c r="BJ120" s="2"/>
      <c r="BK120" s="2"/>
      <c r="BL120" s="2"/>
      <c r="BM120" s="1042"/>
      <c r="BN120" s="979"/>
      <c r="BO120" s="979"/>
      <c r="BP120" s="979"/>
      <c r="BQ120" s="979"/>
      <c r="BR120" s="979"/>
      <c r="BS120" s="1372"/>
      <c r="BU120" s="6">
        <v>1</v>
      </c>
    </row>
    <row r="121" spans="1:73" s="73" customFormat="1" ht="18.75" customHeight="1">
      <c r="A121" s="3562" t="s">
        <v>1</v>
      </c>
      <c r="B121" s="3573" t="str">
        <f t="shared" si="38"/>
        <v>►</v>
      </c>
      <c r="C121" s="3571">
        <f>IF(H121=C101,1,LEN(H121))</f>
        <v>0</v>
      </c>
      <c r="D121" s="871" t="s">
        <v>7</v>
      </c>
      <c r="E121" s="741"/>
      <c r="F121" s="741"/>
      <c r="G121" s="741"/>
      <c r="H121" s="742"/>
      <c r="I121" s="742"/>
      <c r="J121" s="742"/>
      <c r="K121" s="742"/>
      <c r="L121" s="742"/>
      <c r="M121" s="742"/>
      <c r="N121" s="1089"/>
      <c r="O121" s="39" t="s">
        <v>1</v>
      </c>
      <c r="P121" s="871" t="s">
        <v>7</v>
      </c>
      <c r="Q121" s="741"/>
      <c r="R121" s="741"/>
      <c r="S121" s="741"/>
      <c r="T121" s="742"/>
      <c r="U121" s="742"/>
      <c r="V121" s="742"/>
      <c r="W121" s="742"/>
      <c r="X121" s="742"/>
      <c r="Y121" s="742"/>
      <c r="Z121" s="1089"/>
      <c r="AA121" s="1307">
        <f>IFERROR(INDEX(BA13:BA82,MATCH(X121,AZ13:AZ82,0)) * W121 * IF(ISBLANK(T121), 1, T121), 0)</f>
        <v>0</v>
      </c>
      <c r="AB121" s="875">
        <f>IF(AA131=0,0,AA121*AB110*1000/AA131)</f>
        <v>0</v>
      </c>
      <c r="AC121" s="872">
        <f>IF(ISNUMBER(T121),T121*AB110/AA131,0)</f>
        <v>0</v>
      </c>
      <c r="AD121" s="3893"/>
      <c r="AE121" s="3894"/>
      <c r="AF121" s="3894"/>
      <c r="AG121" s="3894"/>
      <c r="AH121" s="3894"/>
      <c r="AI121" s="3895">
        <f>IF(OR(ISTEXT(T121),AA131=0),0,T121*AN103)</f>
        <v>0</v>
      </c>
      <c r="AJ121" s="3894"/>
      <c r="AK121" s="3896">
        <f t="shared" si="42"/>
        <v>0</v>
      </c>
      <c r="AL121" s="3894"/>
      <c r="AM121" s="3897">
        <f>IF(AA121=0,0,AA121*AN103)</f>
        <v>0</v>
      </c>
      <c r="AN121" s="3898">
        <f t="shared" si="43"/>
        <v>0</v>
      </c>
      <c r="AO121" s="4890"/>
      <c r="AP121"/>
      <c r="AQ121" s="1353">
        <f>IF(AS121=AS79,1,LEN(AS121))</f>
        <v>0</v>
      </c>
      <c r="AR121" s="4284" t="str" cm="1">
        <f t="array" ref="AR121">IF(AU121="", "", IFERROR(MAX(IF(ISNUMBER(AR80:AR120), AR80:AR120)) + 1, ""))</f>
        <v/>
      </c>
      <c r="AS121" s="1354" t="str" cm="1">
        <f t="array" ref="AS121">IFERROR(INDEX(AU81:AU132, MATCH(ROW()-MIN(ROW(AU81:AU132))+1, AR81:AR132, 0)), "")</f>
        <v/>
      </c>
      <c r="AT121" s="3570">
        <f t="shared" si="31"/>
        <v>0</v>
      </c>
      <c r="AU121" s="1562" t="str">
        <f t="shared" si="32"/>
        <v/>
      </c>
      <c r="AV121" s="1364" t="str">
        <f>SUBSTITUTE(SUBSTITUTE(SUBSTITUTE(SUBSTITUTE(SUBSTITUTE(AV120, ",", "♦"), ";", "♦"), ".", "♦"), " ♦", " "), "♦", " ")</f>
        <v>►Police  choisissez celle qui vous convient</v>
      </c>
      <c r="AW121" s="1365" t="e">
        <f>IF(LEN(AX120)&lt;=AV124,AX120,LEFT(AX120,FIND("#",SUBSTITUTE(LEFT(AX120,AV124+1)," ","#",LEN(LEFT(AX120,AV124+1))-LEN(SUBSTITUTE(LEFT(AX120,AV124+1)," ",""))))-1))</f>
        <v>#VALUE!</v>
      </c>
      <c r="AX121" s="1366" t="e">
        <f t="shared" ref="AX121:AX132" si="45">IF(AW121="","",IFERROR(RIGHT(AX120,LEN(AX120)-LEN(AW121)-1),""))</f>
        <v>#VALUE!</v>
      </c>
      <c r="AY121" s="715"/>
      <c r="BB121"/>
      <c r="BC121" s="715"/>
      <c r="BD121" s="870" t="str">
        <f t="shared" si="37"/>
        <v>►</v>
      </c>
      <c r="BJ121" s="2"/>
      <c r="BK121" s="2"/>
      <c r="BL121" s="2"/>
      <c r="BM121" s="1400">
        <v>19</v>
      </c>
      <c r="BN121" s="716">
        <v>18</v>
      </c>
      <c r="BO121" s="716">
        <v>25</v>
      </c>
      <c r="BP121" s="716">
        <v>16</v>
      </c>
      <c r="BQ121" s="716">
        <v>16</v>
      </c>
      <c r="BR121" s="716">
        <v>11</v>
      </c>
      <c r="BS121" s="1401">
        <v>11</v>
      </c>
      <c r="BU121" s="6">
        <v>1</v>
      </c>
    </row>
    <row r="122" spans="1:73" s="73" customFormat="1" ht="18.75" customHeight="1" thickBot="1">
      <c r="A122" s="3562" t="s">
        <v>1</v>
      </c>
      <c r="B122" s="3573" t="str">
        <f t="shared" si="38"/>
        <v>►</v>
      </c>
      <c r="C122" s="3571">
        <f>IF(H122=C101,1,LEN(H122))</f>
        <v>0</v>
      </c>
      <c r="D122" s="871" t="s">
        <v>7</v>
      </c>
      <c r="E122" s="741"/>
      <c r="F122" s="741"/>
      <c r="G122" s="741"/>
      <c r="H122" s="742"/>
      <c r="I122" s="742"/>
      <c r="J122" s="742"/>
      <c r="K122" s="742"/>
      <c r="L122" s="742"/>
      <c r="M122" s="742"/>
      <c r="N122" s="1089"/>
      <c r="O122" s="39" t="s">
        <v>1</v>
      </c>
      <c r="P122" s="871" t="s">
        <v>7</v>
      </c>
      <c r="Q122" s="741"/>
      <c r="R122" s="741"/>
      <c r="S122" s="741"/>
      <c r="T122" s="742"/>
      <c r="U122" s="742"/>
      <c r="V122" s="742"/>
      <c r="W122" s="742"/>
      <c r="X122" s="742"/>
      <c r="Y122" s="742"/>
      <c r="Z122" s="1089"/>
      <c r="AA122" s="1307">
        <f>IFERROR(INDEX(BA13:BA82,MATCH(X122,AZ13:AZ82,0)) * W122 * IF(ISBLANK(T122), 1, T122), 0)</f>
        <v>0</v>
      </c>
      <c r="AB122" s="875">
        <f>IF(AA131=0,0,AA122*AB110*1000/AA131)</f>
        <v>0</v>
      </c>
      <c r="AC122" s="872">
        <f>IF(ISNUMBER(T122),T122*AB110/AA131,0)</f>
        <v>0</v>
      </c>
      <c r="AD122" s="846"/>
      <c r="AE122" s="833"/>
      <c r="AF122" s="833"/>
      <c r="AG122" s="833"/>
      <c r="AH122" s="833"/>
      <c r="AI122" s="874">
        <f>IF(OR(ISTEXT(T122),AA131=0),0,T122*AN103)</f>
        <v>0</v>
      </c>
      <c r="AJ122" s="833"/>
      <c r="AK122" s="742">
        <f t="shared" si="42"/>
        <v>0</v>
      </c>
      <c r="AL122" s="833"/>
      <c r="AM122" s="826">
        <f>IF(AA122=0,0,AA122*AN103)</f>
        <v>0</v>
      </c>
      <c r="AN122" s="856">
        <f t="shared" si="43"/>
        <v>0</v>
      </c>
      <c r="AO122" s="4890"/>
      <c r="AP122"/>
      <c r="AQ122" s="1353">
        <f>IF(AS122=AS79,1,LEN(AS122))</f>
        <v>0</v>
      </c>
      <c r="AR122" s="4284" t="str" cm="1">
        <f t="array" ref="AR122">IF(AU122="", "", IFERROR(MAX(IF(ISNUMBER(AR80:AR121), AR80:AR121)) + 1, ""))</f>
        <v/>
      </c>
      <c r="AS122" s="1354" t="str" cm="1">
        <f t="array" ref="AS122">IFERROR(INDEX(AU81:AU132, MATCH(ROW()-MIN(ROW(AU81:AU132))+1, AR81:AR132, 0)), "")</f>
        <v/>
      </c>
      <c r="AT122" s="3570">
        <f t="shared" si="31"/>
        <v>0</v>
      </c>
      <c r="AU122" s="1562" t="str">
        <f t="shared" si="32"/>
        <v/>
      </c>
      <c r="AV122" s="1364" t="str">
        <f>IFERROR(SUBSTITUTE(SUBSTITUTE(SUBSTITUTE(SUBSTITUTE(SUBSTITUTE(SUBSTITUTE(AV121, ",", " "), ".", " "), ";", " "), "-", " "), ":", " "), "?", " "), AV121)</f>
        <v>►Police  choisissez celle qui vous convient</v>
      </c>
      <c r="AW122" s="1365" t="e">
        <f>IF(LEN(AX121)&lt;=AV124,AX121,LEFT(AX121,FIND("#",SUBSTITUTE(LEFT(AX121,AV124+1)," ","#",LEN(LEFT(AX121,AV124+1))-LEN(SUBSTITUTE(LEFT(AX121,AV124+1)," ",""))))-1))</f>
        <v>#VALUE!</v>
      </c>
      <c r="AX122" s="1366" t="e">
        <f t="shared" si="45"/>
        <v>#VALUE!</v>
      </c>
      <c r="AY122" s="715"/>
      <c r="BB122"/>
      <c r="BC122" s="715"/>
      <c r="BD122" s="870" t="str">
        <f t="shared" si="37"/>
        <v>►</v>
      </c>
      <c r="BJ122" s="2"/>
      <c r="BK122" s="2"/>
      <c r="BL122" s="2"/>
      <c r="BM122" s="1402">
        <f ca="1">CELL("largeur",BM122)</f>
        <v>19</v>
      </c>
      <c r="BN122" s="987">
        <f t="shared" ref="BN122:BS122" ca="1" si="46">CELL("largeur",BN122)</f>
        <v>18</v>
      </c>
      <c r="BO122" s="987">
        <f t="shared" ca="1" si="46"/>
        <v>10</v>
      </c>
      <c r="BP122" s="987">
        <f t="shared" ca="1" si="46"/>
        <v>16</v>
      </c>
      <c r="BQ122" s="987">
        <f t="shared" ca="1" si="46"/>
        <v>16</v>
      </c>
      <c r="BR122" s="987">
        <f t="shared" ca="1" si="46"/>
        <v>11</v>
      </c>
      <c r="BS122" s="1403">
        <f t="shared" ca="1" si="46"/>
        <v>40</v>
      </c>
      <c r="BU122" s="6">
        <v>1</v>
      </c>
    </row>
    <row r="123" spans="1:73" s="73" customFormat="1" ht="18.75" customHeight="1">
      <c r="A123" s="3562" t="s">
        <v>1</v>
      </c>
      <c r="B123" s="3573" t="str">
        <f t="shared" si="38"/>
        <v>►</v>
      </c>
      <c r="C123" s="3571">
        <f>IF(H123=C101,1,LEN(H123))</f>
        <v>0</v>
      </c>
      <c r="D123" s="871" t="s">
        <v>7</v>
      </c>
      <c r="E123" s="741"/>
      <c r="F123" s="741"/>
      <c r="G123" s="741"/>
      <c r="H123" s="742"/>
      <c r="I123" s="742"/>
      <c r="J123" s="742"/>
      <c r="K123" s="742"/>
      <c r="L123" s="742"/>
      <c r="M123" s="742"/>
      <c r="N123" s="1089"/>
      <c r="O123" s="39" t="s">
        <v>1</v>
      </c>
      <c r="P123" s="871" t="s">
        <v>7</v>
      </c>
      <c r="Q123" s="741"/>
      <c r="R123" s="741"/>
      <c r="S123" s="741"/>
      <c r="T123" s="742"/>
      <c r="U123" s="742"/>
      <c r="V123" s="742"/>
      <c r="W123" s="742"/>
      <c r="X123" s="742"/>
      <c r="Y123" s="742"/>
      <c r="Z123" s="1089"/>
      <c r="AA123" s="1307">
        <f>IFERROR(INDEX(BA13:BA82,MATCH(X123,AZ13:AZ82,0)) * W123 * IF(ISBLANK(T123), 1, T123), 0)</f>
        <v>0</v>
      </c>
      <c r="AB123" s="875">
        <f>IF(AA131=0,0,AA123*AB110*1000/AA131)</f>
        <v>0</v>
      </c>
      <c r="AC123" s="872">
        <f>IF(ISNUMBER(T123),T123*AB110/AA131,0)</f>
        <v>0</v>
      </c>
      <c r="AD123" s="3893"/>
      <c r="AE123" s="3894"/>
      <c r="AF123" s="3894"/>
      <c r="AG123" s="3894"/>
      <c r="AH123" s="3894"/>
      <c r="AI123" s="3895">
        <f>IF(OR(ISTEXT(T123),AA131=0),0,T123*AN103)</f>
        <v>0</v>
      </c>
      <c r="AJ123" s="3894"/>
      <c r="AK123" s="3896">
        <f t="shared" si="42"/>
        <v>0</v>
      </c>
      <c r="AL123" s="3894"/>
      <c r="AM123" s="3897">
        <f>IF(AA123=0,0,AA123*AN103)</f>
        <v>0</v>
      </c>
      <c r="AN123" s="3898">
        <f t="shared" si="43"/>
        <v>0</v>
      </c>
      <c r="AO123" s="4890"/>
      <c r="AP123"/>
      <c r="AQ123" s="1353">
        <f>IF(AS123=AS79,1,LEN(AS123))</f>
        <v>0</v>
      </c>
      <c r="AR123" s="4284" t="str" cm="1">
        <f t="array" ref="AR123">IF(AU123="", "", IFERROR(MAX(IF(ISNUMBER(AR80:AR122), AR80:AR122)) + 1, ""))</f>
        <v/>
      </c>
      <c r="AS123" s="1354" t="str" cm="1">
        <f t="array" ref="AS123">IFERROR(INDEX(AU81:AU132, MATCH(ROW()-MIN(ROW(AU81:AU132))+1, AR81:AR132, 0)), "")</f>
        <v/>
      </c>
      <c r="AT123" s="3570">
        <f t="shared" si="31"/>
        <v>0</v>
      </c>
      <c r="AU123" s="1562" t="str">
        <f t="shared" si="32"/>
        <v/>
      </c>
      <c r="AV123" s="1364" t="str">
        <f>IFERROR(SUBSTITUTE(SUBSTITUTE(SUBSTITUTE(SUBSTITUTE(AV122, " , ", " "), ";", " "), "  ", " "), " ", " "), AV122)</f>
        <v>►Police choisissez celle qui vous convient</v>
      </c>
      <c r="AW123" s="1365" t="e">
        <f>IF(LEN(AX122)&lt;=AV124,AX122,LEFT(AX122,FIND("#",SUBSTITUTE(LEFT(AX122,AV124+1)," ","#",LEN(LEFT(AX122,AV124+1))-LEN(SUBSTITUTE(LEFT(AX122,AV124+1)," ",""))))-1))</f>
        <v>#VALUE!</v>
      </c>
      <c r="AX123" s="1366" t="e">
        <f t="shared" si="45"/>
        <v>#VALUE!</v>
      </c>
      <c r="AY123" s="715"/>
      <c r="BB123"/>
      <c r="BC123" s="715"/>
      <c r="BD123" s="870" t="str">
        <f t="shared" si="37"/>
        <v>►</v>
      </c>
      <c r="BJ123" s="2"/>
      <c r="BK123" s="2"/>
      <c r="BL123" s="2"/>
      <c r="BM123"/>
      <c r="BN123"/>
      <c r="BO123"/>
      <c r="BP123"/>
      <c r="BQ123"/>
      <c r="BR123"/>
      <c r="BS123"/>
      <c r="BU123" s="6">
        <v>1</v>
      </c>
    </row>
    <row r="124" spans="1:73" s="73" customFormat="1" ht="18.75" customHeight="1">
      <c r="A124" s="3562" t="s">
        <v>1</v>
      </c>
      <c r="B124" s="3573" t="str">
        <f t="shared" si="38"/>
        <v>►</v>
      </c>
      <c r="C124" s="3571">
        <f>IF(H124=C101,1,LEN(H124))</f>
        <v>0</v>
      </c>
      <c r="D124" s="871" t="s">
        <v>7</v>
      </c>
      <c r="E124" s="741"/>
      <c r="F124" s="741"/>
      <c r="G124" s="741"/>
      <c r="H124" s="742"/>
      <c r="I124" s="742"/>
      <c r="J124" s="742"/>
      <c r="K124" s="742"/>
      <c r="L124" s="742"/>
      <c r="M124" s="742"/>
      <c r="N124" s="1089"/>
      <c r="O124" s="39" t="s">
        <v>1</v>
      </c>
      <c r="P124" s="871" t="s">
        <v>7</v>
      </c>
      <c r="Q124" s="741"/>
      <c r="R124" s="741"/>
      <c r="S124" s="741"/>
      <c r="T124" s="742"/>
      <c r="U124" s="742"/>
      <c r="V124" s="742"/>
      <c r="W124" s="742"/>
      <c r="X124" s="742"/>
      <c r="Y124" s="742"/>
      <c r="Z124" s="1089"/>
      <c r="AA124" s="1307">
        <f>IFERROR(INDEX(BA13:BA82,MATCH(X124,AZ13:AZ82,0)) * W124 * IF(ISBLANK(T124), 1, T124), 0)</f>
        <v>0</v>
      </c>
      <c r="AB124" s="875">
        <f>IF(AA131=0,0,AA124*AB110*1000/AA131)</f>
        <v>0</v>
      </c>
      <c r="AC124" s="872">
        <f>IF(ISNUMBER(T124),T124*AB110/AA131,0)</f>
        <v>0</v>
      </c>
      <c r="AD124" s="846"/>
      <c r="AE124" s="833"/>
      <c r="AF124" s="833"/>
      <c r="AG124" s="833"/>
      <c r="AH124" s="833"/>
      <c r="AI124" s="874">
        <f>IF(OR(ISTEXT(T124),AA131=0),0,T124*AN103)</f>
        <v>0</v>
      </c>
      <c r="AJ124" s="833"/>
      <c r="AK124" s="742">
        <f t="shared" si="42"/>
        <v>0</v>
      </c>
      <c r="AL124" s="833"/>
      <c r="AM124" s="826">
        <f>IF(AA124=0,0,AA124*AN103)</f>
        <v>0</v>
      </c>
      <c r="AN124" s="856">
        <f t="shared" si="43"/>
        <v>0</v>
      </c>
      <c r="AO124" s="4890"/>
      <c r="AP124"/>
      <c r="AQ124" s="1353">
        <f>IF(AS124=AS79,1,LEN(AS124))</f>
        <v>0</v>
      </c>
      <c r="AR124" s="4284" t="str" cm="1">
        <f t="array" ref="AR124">IF(AU124="", "", IFERROR(MAX(IF(ISNUMBER(AR80:AR123), AR80:AR123)) + 1, ""))</f>
        <v/>
      </c>
      <c r="AS124" s="1354" t="str" cm="1">
        <f t="array" ref="AS124">IFERROR(INDEX(AU81:AU132, MATCH(ROW()-MIN(ROW(AU81:AU132))+1, AR81:AR132, 0)), "")</f>
        <v/>
      </c>
      <c r="AT124" s="3570">
        <f t="shared" si="31"/>
        <v>0</v>
      </c>
      <c r="AU124" s="1562" t="str">
        <f t="shared" si="32"/>
        <v/>
      </c>
      <c r="AV124" s="1362">
        <f>AS69</f>
        <v>90</v>
      </c>
      <c r="AW124" s="1365" t="e">
        <f>IF(LEN(AX123)&lt;=AV124,AX123,LEFT(AX123,FIND("#",SUBSTITUTE(LEFT(AX123,AV124+1)," ","#",LEN(LEFT(AX123,AV124+1))-LEN(SUBSTITUTE(LEFT(AX123,AV124+1)," ",""))))-1))</f>
        <v>#VALUE!</v>
      </c>
      <c r="AX124" s="1366" t="e">
        <f t="shared" si="45"/>
        <v>#VALUE!</v>
      </c>
      <c r="AY124" s="715"/>
      <c r="BB124"/>
      <c r="BC124" s="715"/>
      <c r="BD124" s="870" t="str">
        <f t="shared" si="37"/>
        <v>►</v>
      </c>
      <c r="BJ124" s="2"/>
      <c r="BK124" s="2"/>
      <c r="BL124" s="2"/>
      <c r="BM124"/>
      <c r="BN124"/>
      <c r="BO124"/>
      <c r="BP124"/>
      <c r="BQ124"/>
      <c r="BR124"/>
      <c r="BS124"/>
      <c r="BU124" s="6">
        <v>1</v>
      </c>
    </row>
    <row r="125" spans="1:73" s="73" customFormat="1" ht="18.75" customHeight="1">
      <c r="A125" s="3562" t="s">
        <v>1</v>
      </c>
      <c r="B125" s="3573" t="str">
        <f t="shared" si="38"/>
        <v>►</v>
      </c>
      <c r="C125" s="3571">
        <f>IF(H125=C101,1,LEN(H125))</f>
        <v>0</v>
      </c>
      <c r="D125" s="871" t="s">
        <v>7</v>
      </c>
      <c r="E125" s="741"/>
      <c r="F125" s="741"/>
      <c r="G125" s="741"/>
      <c r="H125" s="742"/>
      <c r="I125" s="742"/>
      <c r="J125" s="742"/>
      <c r="K125" s="742"/>
      <c r="L125" s="742"/>
      <c r="M125" s="742"/>
      <c r="N125" s="1089"/>
      <c r="O125" s="39" t="s">
        <v>1</v>
      </c>
      <c r="P125" s="871" t="s">
        <v>7</v>
      </c>
      <c r="Q125" s="741"/>
      <c r="R125" s="741"/>
      <c r="S125" s="741"/>
      <c r="T125" s="742"/>
      <c r="U125" s="742"/>
      <c r="V125" s="742"/>
      <c r="W125" s="742"/>
      <c r="X125" s="742"/>
      <c r="Y125" s="742"/>
      <c r="Z125" s="1089"/>
      <c r="AA125" s="1307">
        <f>IFERROR(INDEX(BA13:BA82,MATCH(X125,AZ13:AZ82,0)) * W125 * IF(ISBLANK(T125), 1, T125), 0)</f>
        <v>0</v>
      </c>
      <c r="AB125" s="875">
        <f>IF(AA131=0,0,AA125*AB110*1000/AA131)</f>
        <v>0</v>
      </c>
      <c r="AC125" s="872">
        <f>IF(ISNUMBER(T125),T125*AB110/AA131,0)</f>
        <v>0</v>
      </c>
      <c r="AD125" s="3893"/>
      <c r="AE125" s="3894"/>
      <c r="AF125" s="3894"/>
      <c r="AG125" s="3894"/>
      <c r="AH125" s="3894"/>
      <c r="AI125" s="3895">
        <f>IF(OR(ISTEXT(T125),AA131=0),0,T125*AN103)</f>
        <v>0</v>
      </c>
      <c r="AJ125" s="3894"/>
      <c r="AK125" s="3896">
        <f t="shared" si="42"/>
        <v>0</v>
      </c>
      <c r="AL125" s="3894"/>
      <c r="AM125" s="3897">
        <f>IF(AA125=0,0,AA125*AN103)</f>
        <v>0</v>
      </c>
      <c r="AN125" s="3898">
        <f t="shared" si="43"/>
        <v>0</v>
      </c>
      <c r="AO125" s="4890"/>
      <c r="AP125"/>
      <c r="AQ125" s="1353">
        <f>IF(AS125=AS79,1,LEN(AS125))</f>
        <v>0</v>
      </c>
      <c r="AR125" s="4284" t="str" cm="1">
        <f t="array" ref="AR125">IF(AU125="", "", IFERROR(MAX(IF(ISNUMBER(AR80:AR124), AR80:AR124)) + 1, ""))</f>
        <v/>
      </c>
      <c r="AS125" s="1354" t="str" cm="1">
        <f t="array" ref="AS125">IFERROR(INDEX(AU81:AU132, MATCH(ROW()-MIN(ROW(AU81:AU132))+1, AR81:AR132, 0)), "")</f>
        <v/>
      </c>
      <c r="AT125" s="3570">
        <f t="shared" si="31"/>
        <v>0</v>
      </c>
      <c r="AU125" s="1562" t="str">
        <f t="shared" si="32"/>
        <v/>
      </c>
      <c r="AV125" s="1367"/>
      <c r="AW125" s="1365" t="e">
        <f>IF(LEN(AX124)&lt;=AV124,AX124,LEFT(AX124,FIND("#",SUBSTITUTE(LEFT(AX124,AV124+1)," ","#",LEN(LEFT(AX124,AV124+1))-LEN(SUBSTITUTE(LEFT(AX124,AV124+1)," ",""))))-1))</f>
        <v>#VALUE!</v>
      </c>
      <c r="AX125" s="1366" t="e">
        <f t="shared" si="45"/>
        <v>#VALUE!</v>
      </c>
      <c r="AY125" s="715"/>
      <c r="AZ125"/>
      <c r="BA125"/>
      <c r="BB125"/>
      <c r="BC125" s="715"/>
      <c r="BD125" s="870" t="str">
        <f t="shared" si="37"/>
        <v>►</v>
      </c>
      <c r="BJ125" s="2"/>
      <c r="BK125" s="2"/>
      <c r="BL125" s="2"/>
      <c r="BM125"/>
      <c r="BN125"/>
      <c r="BO125"/>
      <c r="BP125"/>
      <c r="BQ125"/>
      <c r="BR125"/>
      <c r="BS125"/>
      <c r="BU125" s="6">
        <v>1</v>
      </c>
    </row>
    <row r="126" spans="1:73" s="73" customFormat="1" ht="18.75" customHeight="1">
      <c r="A126" s="3562" t="s">
        <v>1</v>
      </c>
      <c r="B126" s="3573" t="str">
        <f t="shared" si="38"/>
        <v>►</v>
      </c>
      <c r="C126" s="3571">
        <f>IF(H126=C101,1,LEN(H126))</f>
        <v>0</v>
      </c>
      <c r="D126" s="871" t="s">
        <v>7</v>
      </c>
      <c r="E126" s="741"/>
      <c r="F126" s="741"/>
      <c r="G126" s="741"/>
      <c r="H126" s="742"/>
      <c r="I126" s="742"/>
      <c r="J126" s="742"/>
      <c r="K126" s="742"/>
      <c r="L126" s="742"/>
      <c r="M126" s="742"/>
      <c r="N126" s="1089"/>
      <c r="O126" s="39" t="s">
        <v>1</v>
      </c>
      <c r="P126" s="871" t="s">
        <v>7</v>
      </c>
      <c r="Q126" s="741"/>
      <c r="R126" s="741"/>
      <c r="S126" s="741"/>
      <c r="T126" s="742"/>
      <c r="U126" s="742"/>
      <c r="V126" s="742"/>
      <c r="W126" s="742"/>
      <c r="X126" s="742"/>
      <c r="Y126" s="742"/>
      <c r="Z126" s="1089"/>
      <c r="AA126" s="1307">
        <f>IFERROR(INDEX(BA13:BA82,MATCH(X126,AZ13:AZ82,0)) * W126 * IF(ISBLANK(T126), 1, T126), 0)</f>
        <v>0</v>
      </c>
      <c r="AB126" s="875">
        <f>IF(AA131=0,0,AA126*AB110*1000/AA131)</f>
        <v>0</v>
      </c>
      <c r="AC126" s="872">
        <f>IF(ISNUMBER(T126),T126*AB110/AA131,0)</f>
        <v>0</v>
      </c>
      <c r="AD126" s="846"/>
      <c r="AE126" s="833"/>
      <c r="AF126" s="833"/>
      <c r="AG126" s="833"/>
      <c r="AH126" s="833"/>
      <c r="AI126" s="874">
        <f>IF(OR(ISTEXT(T126),AA131=0),0,T126*AN103)</f>
        <v>0</v>
      </c>
      <c r="AJ126" s="833"/>
      <c r="AK126" s="742">
        <f t="shared" si="42"/>
        <v>0</v>
      </c>
      <c r="AL126" s="833"/>
      <c r="AM126" s="826">
        <f>IF(AA126=0,0,AA126*AN103)</f>
        <v>0</v>
      </c>
      <c r="AN126" s="856">
        <f t="shared" si="43"/>
        <v>0</v>
      </c>
      <c r="AO126" s="4890"/>
      <c r="AP126"/>
      <c r="AQ126" s="1353">
        <f>IF(AS126=AS79,1,LEN(AS126))</f>
        <v>0</v>
      </c>
      <c r="AR126" s="4284" t="str" cm="1">
        <f t="array" ref="AR126">IF(AU126="", "", IFERROR(MAX(IF(ISNUMBER(AR80:AR125), AR80:AR125)) + 1, ""))</f>
        <v/>
      </c>
      <c r="AS126" s="1354" t="str" cm="1">
        <f t="array" ref="AS126">IFERROR(INDEX(AU81:AU132, MATCH(ROW()-MIN(ROW(AU81:AU132))+1, AR81:AR132, 0)), "")</f>
        <v/>
      </c>
      <c r="AT126" s="3570">
        <f t="shared" si="31"/>
        <v>0</v>
      </c>
      <c r="AU126" s="1562" t="str">
        <f t="shared" si="32"/>
        <v/>
      </c>
      <c r="AV126" s="1367"/>
      <c r="AW126" s="1365" t="e">
        <f>IF(LEN(AX125)&lt;=AV124,AX125,LEFT(AX125,FIND("#",SUBSTITUTE(LEFT(AX125,AV124+1)," ","#",LEN(LEFT(AX125,AV124+1))-LEN(SUBSTITUTE(LEFT(AX125,AV124+1)," ",""))))-1))</f>
        <v>#VALUE!</v>
      </c>
      <c r="AX126" s="1366" t="e">
        <f t="shared" si="45"/>
        <v>#VALUE!</v>
      </c>
      <c r="AY126" s="715"/>
      <c r="AZ126"/>
      <c r="BA126"/>
      <c r="BB126"/>
      <c r="BC126" s="715"/>
      <c r="BD126" s="870" t="str">
        <f t="shared" si="37"/>
        <v>►</v>
      </c>
      <c r="BJ126" s="2"/>
      <c r="BK126" s="2"/>
      <c r="BL126" s="2"/>
      <c r="BM126"/>
      <c r="BN126"/>
      <c r="BO126"/>
      <c r="BP126"/>
      <c r="BQ126"/>
      <c r="BR126"/>
      <c r="BS126"/>
      <c r="BU126" s="6">
        <v>1</v>
      </c>
    </row>
    <row r="127" spans="1:73" s="73" customFormat="1" ht="18.75" customHeight="1">
      <c r="A127" s="3562" t="s">
        <v>1</v>
      </c>
      <c r="B127" s="3573" t="str">
        <f t="shared" si="38"/>
        <v>►</v>
      </c>
      <c r="C127" s="3571">
        <f>IF(H127=C101,1,LEN(H127))</f>
        <v>0</v>
      </c>
      <c r="D127" s="871" t="s">
        <v>7</v>
      </c>
      <c r="E127" s="741"/>
      <c r="F127" s="741"/>
      <c r="G127" s="741"/>
      <c r="H127" s="742"/>
      <c r="I127" s="742"/>
      <c r="J127" s="742"/>
      <c r="K127" s="742"/>
      <c r="L127" s="742"/>
      <c r="M127" s="742"/>
      <c r="N127" s="1089"/>
      <c r="O127" s="39" t="s">
        <v>1</v>
      </c>
      <c r="P127" s="871" t="s">
        <v>7</v>
      </c>
      <c r="Q127" s="741"/>
      <c r="R127" s="741"/>
      <c r="S127" s="741"/>
      <c r="T127" s="742"/>
      <c r="U127" s="742"/>
      <c r="V127" s="742"/>
      <c r="W127" s="742"/>
      <c r="X127" s="742"/>
      <c r="Y127" s="742"/>
      <c r="Z127" s="1089"/>
      <c r="AA127" s="1307">
        <f>IFERROR(INDEX(BA13:BA82,MATCH(X127,AZ13:AZ82,0)) * W127 * IF(ISBLANK(T127), 1, T127), 0)</f>
        <v>0</v>
      </c>
      <c r="AB127" s="875">
        <f>IF(AA131=0,0,AA127*AB110*1000/AA131)</f>
        <v>0</v>
      </c>
      <c r="AC127" s="872">
        <f>IF(ISNUMBER(T127),T127*AB110/AA131,0)</f>
        <v>0</v>
      </c>
      <c r="AD127" s="3893"/>
      <c r="AE127" s="3894"/>
      <c r="AF127" s="3894"/>
      <c r="AG127" s="3894"/>
      <c r="AH127" s="3894"/>
      <c r="AI127" s="3895">
        <f>IF(OR(ISTEXT(T127),AA131=0),0,T127*AN103)</f>
        <v>0</v>
      </c>
      <c r="AJ127" s="3894"/>
      <c r="AK127" s="3896">
        <f t="shared" si="42"/>
        <v>0</v>
      </c>
      <c r="AL127" s="3894"/>
      <c r="AM127" s="3897">
        <f>IF(AA127=0,0,AA127*AN103)</f>
        <v>0</v>
      </c>
      <c r="AN127" s="3898">
        <f t="shared" si="43"/>
        <v>0</v>
      </c>
      <c r="AO127" s="4890"/>
      <c r="AP127"/>
      <c r="AQ127" s="1353">
        <f>IF(AS127=AS79,1,LEN(AS127))</f>
        <v>0</v>
      </c>
      <c r="AR127" s="4284" t="str" cm="1">
        <f t="array" ref="AR127">IF(AU127="", "", IFERROR(MAX(IF(ISNUMBER(AR80:AR126), AR80:AR126)) + 1, ""))</f>
        <v/>
      </c>
      <c r="AS127" s="1354" t="str" cm="1">
        <f t="array" ref="AS127">IFERROR(INDEX(AU81:AU132, MATCH(ROW()-MIN(ROW(AU81:AU132))+1, AR81:AR132, 0)), "")</f>
        <v/>
      </c>
      <c r="AT127" s="3570">
        <f t="shared" si="31"/>
        <v>0</v>
      </c>
      <c r="AU127" s="1562" t="str">
        <f t="shared" si="32"/>
        <v/>
      </c>
      <c r="AV127" s="1367"/>
      <c r="AW127" s="1365" t="e">
        <f>IF(LEN(AX126)&lt;=AV124,AX126,LEFT(AX126,FIND("#",SUBSTITUTE(LEFT(AX126,AV124+1)," ","#",LEN(LEFT(AX126,AV124+1))-LEN(SUBSTITUTE(LEFT(AX126,AV124+1)," ",""))))-1))</f>
        <v>#VALUE!</v>
      </c>
      <c r="AX127" s="1366" t="e">
        <f t="shared" si="45"/>
        <v>#VALUE!</v>
      </c>
      <c r="AY127" s="715"/>
      <c r="AZ127"/>
      <c r="BA127"/>
      <c r="BB127"/>
      <c r="BC127" s="715"/>
      <c r="BD127" s="870" t="str">
        <f t="shared" si="37"/>
        <v>►</v>
      </c>
      <c r="BJ127" s="2"/>
      <c r="BK127" s="2"/>
      <c r="BL127" s="2"/>
      <c r="BU127" s="6">
        <v>1</v>
      </c>
    </row>
    <row r="128" spans="1:73" s="73" customFormat="1" ht="18.75" customHeight="1">
      <c r="A128" s="3562" t="s">
        <v>1</v>
      </c>
      <c r="B128" s="3573" t="str">
        <f t="shared" si="38"/>
        <v>►</v>
      </c>
      <c r="C128" s="3571">
        <f>IF(H128=C101,1,LEN(H128))</f>
        <v>0</v>
      </c>
      <c r="D128" s="871" t="s">
        <v>7</v>
      </c>
      <c r="E128" s="741"/>
      <c r="F128" s="741"/>
      <c r="G128" s="741"/>
      <c r="H128" s="742"/>
      <c r="I128" s="742"/>
      <c r="J128" s="742"/>
      <c r="K128" s="742"/>
      <c r="L128" s="742"/>
      <c r="M128" s="742"/>
      <c r="N128" s="1089"/>
      <c r="O128" s="39" t="s">
        <v>1</v>
      </c>
      <c r="P128" s="871" t="s">
        <v>7</v>
      </c>
      <c r="Q128" s="741"/>
      <c r="R128" s="741"/>
      <c r="S128" s="741"/>
      <c r="T128" s="742"/>
      <c r="U128" s="742"/>
      <c r="V128" s="742"/>
      <c r="W128" s="742"/>
      <c r="X128" s="742"/>
      <c r="Y128" s="742"/>
      <c r="Z128" s="1089"/>
      <c r="AA128" s="1307">
        <f>IFERROR(INDEX(BA13:BA82,MATCH(X128,AZ13:AZ82,0)) * W128 * IF(ISBLANK(T128), 1, T128), 0)</f>
        <v>0</v>
      </c>
      <c r="AB128" s="875">
        <f>IF(AA131=0,0,AA128*AB110*1000/AA131)</f>
        <v>0</v>
      </c>
      <c r="AC128" s="872">
        <f>IF(ISNUMBER(T128),T128*AB110/AA131,0)</f>
        <v>0</v>
      </c>
      <c r="AD128" s="846"/>
      <c r="AE128" s="833"/>
      <c r="AF128" s="833"/>
      <c r="AG128" s="833"/>
      <c r="AH128" s="833"/>
      <c r="AI128" s="874">
        <f>IF(OR(ISTEXT(T128),AA131=0),0,T128*AN103)</f>
        <v>0</v>
      </c>
      <c r="AJ128" s="833"/>
      <c r="AK128" s="742">
        <f t="shared" si="42"/>
        <v>0</v>
      </c>
      <c r="AL128" s="833"/>
      <c r="AM128" s="826">
        <f>IF(AA128=0,0,AA128*AN103)</f>
        <v>0</v>
      </c>
      <c r="AN128" s="856">
        <f t="shared" si="43"/>
        <v>0</v>
      </c>
      <c r="AO128" s="4890"/>
      <c r="AP128"/>
      <c r="AQ128" s="1353">
        <f>IF(AS128=AS79,1,LEN(AS128))</f>
        <v>0</v>
      </c>
      <c r="AR128" s="4284" t="str" cm="1">
        <f t="array" ref="AR128">IF(AU128="", "", IFERROR(MAX(IF(ISNUMBER(AR80:AR127), AR80:AR127)) + 1, ""))</f>
        <v/>
      </c>
      <c r="AS128" s="1354" t="str" cm="1">
        <f t="array" ref="AS128">IFERROR(INDEX(AU81:AU132, MATCH(ROW()-MIN(ROW(AU81:AU132))+1, AR81:AR132, 0)), "")</f>
        <v/>
      </c>
      <c r="AT128" s="3570">
        <f t="shared" si="31"/>
        <v>0</v>
      </c>
      <c r="AU128" s="1562" t="str">
        <f t="shared" si="32"/>
        <v/>
      </c>
      <c r="AV128" s="1367"/>
      <c r="AW128" s="1365" t="e">
        <f>IF(LEN(AX127)&lt;=AV124,AX127,LEFT(AX127,FIND("#",SUBSTITUTE(LEFT(AX127,AV124+1)," ","#",LEN(LEFT(AX127,AV124+1))-LEN(SUBSTITUTE(LEFT(AX127,AV124+1)," ",""))))-1))</f>
        <v>#VALUE!</v>
      </c>
      <c r="AX128" s="1366" t="e">
        <f t="shared" si="45"/>
        <v>#VALUE!</v>
      </c>
      <c r="AY128" s="715"/>
      <c r="AZ128"/>
      <c r="BA128"/>
      <c r="BB128"/>
      <c r="BC128" s="715"/>
      <c r="BD128" s="870" t="str">
        <f t="shared" si="37"/>
        <v>►</v>
      </c>
      <c r="BJ128" s="2"/>
      <c r="BK128" s="2"/>
      <c r="BL128" s="2"/>
      <c r="BU128" s="6">
        <v>1</v>
      </c>
    </row>
    <row r="129" spans="1:73" s="73" customFormat="1" ht="18.75" customHeight="1">
      <c r="A129" s="3562" t="s">
        <v>1</v>
      </c>
      <c r="B129" s="3573" t="str">
        <f t="shared" si="38"/>
        <v>►</v>
      </c>
      <c r="C129" s="3571">
        <f>IF(H129=C101,1,LEN(H129))</f>
        <v>0</v>
      </c>
      <c r="D129" s="871" t="s">
        <v>7</v>
      </c>
      <c r="E129" s="741"/>
      <c r="F129" s="741"/>
      <c r="G129" s="741"/>
      <c r="H129" s="742"/>
      <c r="I129" s="742"/>
      <c r="J129" s="742"/>
      <c r="K129" s="742"/>
      <c r="L129" s="742"/>
      <c r="M129" s="742"/>
      <c r="N129" s="1089"/>
      <c r="O129" s="39" t="s">
        <v>1</v>
      </c>
      <c r="P129" s="871" t="s">
        <v>7</v>
      </c>
      <c r="Q129" s="741"/>
      <c r="R129" s="741"/>
      <c r="S129" s="741"/>
      <c r="T129" s="742"/>
      <c r="U129" s="742"/>
      <c r="V129" s="742"/>
      <c r="W129" s="742"/>
      <c r="X129" s="742"/>
      <c r="Y129" s="742"/>
      <c r="Z129" s="1089"/>
      <c r="AA129" s="1307">
        <f>IFERROR(INDEX(BA13:BA82,MATCH(X129,AZ13:AZ82,0)) * W129 * IF(ISBLANK(T129), 1, T129), 0)</f>
        <v>0</v>
      </c>
      <c r="AB129" s="875">
        <f>IF(AA131=0,0,AA129*AB110*1000/AA131)</f>
        <v>0</v>
      </c>
      <c r="AC129" s="872">
        <f>IF(ISNUMBER(T129),T129*AB110/AA131,0)</f>
        <v>0</v>
      </c>
      <c r="AD129" s="3893"/>
      <c r="AE129" s="3894"/>
      <c r="AF129" s="3894"/>
      <c r="AG129" s="3894"/>
      <c r="AH129" s="3894"/>
      <c r="AI129" s="3895">
        <f>IF(OR(ISTEXT(T129),AA131=0),0,T129*AN103)</f>
        <v>0</v>
      </c>
      <c r="AJ129" s="3894"/>
      <c r="AK129" s="3896">
        <f t="shared" si="42"/>
        <v>0</v>
      </c>
      <c r="AL129" s="3894"/>
      <c r="AM129" s="3897">
        <f>IF(AA129=0,0,AA129*AN103)</f>
        <v>0</v>
      </c>
      <c r="AN129" s="3898">
        <f t="shared" si="43"/>
        <v>0</v>
      </c>
      <c r="AO129" s="4890"/>
      <c r="AP129"/>
      <c r="AQ129" s="1353">
        <f>IF(AS129=AS79,1,LEN(AS129))</f>
        <v>0</v>
      </c>
      <c r="AR129" s="4284" t="str" cm="1">
        <f t="array" ref="AR129">IF(AU129="", "", IFERROR(MAX(IF(ISNUMBER(AR80:AR128), AR80:AR128)) + 1, ""))</f>
        <v/>
      </c>
      <c r="AS129" s="1354" t="str" cm="1">
        <f t="array" ref="AS129">IFERROR(INDEX(AU81:AU132, MATCH(ROW()-MIN(ROW(AU81:AU132))+1, AR81:AR132, 0)), "")</f>
        <v/>
      </c>
      <c r="AT129" s="3570">
        <f t="shared" si="31"/>
        <v>0</v>
      </c>
      <c r="AU129" s="1562" t="str">
        <f t="shared" si="32"/>
        <v/>
      </c>
      <c r="AV129" s="1367"/>
      <c r="AW129" s="1365" t="e">
        <f>IF(LEN(AX128)&lt;=AV124,AX128,LEFT(AX128,FIND("#",SUBSTITUTE(LEFT(AX128,AV124+1)," ","#",LEN(LEFT(AX128,AV124+1))-LEN(SUBSTITUTE(LEFT(AX128,AV124+1)," ",""))))-1))</f>
        <v>#VALUE!</v>
      </c>
      <c r="AX129" s="1366" t="e">
        <f t="shared" si="45"/>
        <v>#VALUE!</v>
      </c>
      <c r="AY129" s="715"/>
      <c r="AZ129"/>
      <c r="BA129"/>
      <c r="BB129"/>
      <c r="BC129" s="715"/>
      <c r="BD129" s="870" t="str">
        <f t="shared" si="37"/>
        <v>►</v>
      </c>
      <c r="BJ129" s="2"/>
      <c r="BK129" s="2"/>
      <c r="BL129" s="2"/>
      <c r="BU129" s="6">
        <v>1</v>
      </c>
    </row>
    <row r="130" spans="1:73" s="73" customFormat="1" ht="18.75" customHeight="1">
      <c r="A130" s="3562" t="s">
        <v>1</v>
      </c>
      <c r="B130" s="3573" t="str">
        <f t="shared" si="38"/>
        <v>►</v>
      </c>
      <c r="C130" s="3571">
        <f>IF(H130=C101,1,LEN(H130))</f>
        <v>0</v>
      </c>
      <c r="D130" s="871" t="s">
        <v>7</v>
      </c>
      <c r="E130" s="741"/>
      <c r="F130" s="741"/>
      <c r="G130" s="741"/>
      <c r="H130" s="742"/>
      <c r="I130" s="742"/>
      <c r="J130" s="742"/>
      <c r="K130" s="742"/>
      <c r="L130" s="742"/>
      <c r="M130" s="742"/>
      <c r="N130" s="1089"/>
      <c r="O130" s="39" t="s">
        <v>1</v>
      </c>
      <c r="P130" s="871" t="s">
        <v>7</v>
      </c>
      <c r="Q130" s="741"/>
      <c r="R130" s="741"/>
      <c r="S130" s="741"/>
      <c r="T130" s="742"/>
      <c r="U130" s="742"/>
      <c r="V130" s="742"/>
      <c r="W130" s="742"/>
      <c r="X130" s="742"/>
      <c r="Y130" s="742"/>
      <c r="Z130" s="1089"/>
      <c r="AA130" s="1307">
        <f>IFERROR(INDEX(BA13:BA82,MATCH(X130,AZ13:AZ82,0)) * W130 * IF(ISBLANK(T130), 1, T130), 0)</f>
        <v>0</v>
      </c>
      <c r="AB130" s="875">
        <f>IF(AA131=0,0,AA130*AB110*1000/AA131)</f>
        <v>0</v>
      </c>
      <c r="AC130" s="872">
        <f>IF(ISNUMBER(T130),T130*AB110/AA131,0)</f>
        <v>0</v>
      </c>
      <c r="AD130" s="846"/>
      <c r="AE130" s="833"/>
      <c r="AF130" s="833"/>
      <c r="AG130" s="833"/>
      <c r="AH130" s="833"/>
      <c r="AI130" s="874">
        <f>IF(OR(ISTEXT(T130),AA131=0),0,T130*AN103)</f>
        <v>0</v>
      </c>
      <c r="AJ130" s="833"/>
      <c r="AK130" s="742">
        <f t="shared" si="42"/>
        <v>0</v>
      </c>
      <c r="AL130" s="833"/>
      <c r="AM130" s="826">
        <f>IF(AA130=0,0,AA130*AN103)</f>
        <v>0</v>
      </c>
      <c r="AN130" s="856">
        <f t="shared" si="43"/>
        <v>0</v>
      </c>
      <c r="AO130" s="4890"/>
      <c r="AP130"/>
      <c r="AQ130" s="1353">
        <f>IF(AS130=AS79,1,LEN(AS130))</f>
        <v>0</v>
      </c>
      <c r="AR130" s="4284" t="str" cm="1">
        <f t="array" ref="AR130">IF(AU130="", "", IFERROR(MAX(IF(ISNUMBER(AR80:AR129), AR80:AR129)) + 1, ""))</f>
        <v/>
      </c>
      <c r="AS130" s="1354" t="str" cm="1">
        <f t="array" ref="AS130">IFERROR(INDEX(AU81:AU132, MATCH(ROW()-MIN(ROW(AU81:AU132))+1, AR81:AR132, 0)), "")</f>
        <v/>
      </c>
      <c r="AT130" s="3570">
        <f t="shared" si="31"/>
        <v>0</v>
      </c>
      <c r="AU130" s="1562" t="str">
        <f t="shared" si="32"/>
        <v/>
      </c>
      <c r="AV130" s="1367"/>
      <c r="AW130" s="1365" t="e">
        <f>IF(LEN(AX129)&lt;=AV124,AX129,LEFT(AX129,FIND("#",SUBSTITUTE(LEFT(AX129,AV124+1)," ","#",LEN(LEFT(AX129,AV124+1))-LEN(SUBSTITUTE(LEFT(AX129,AV124+1)," ",""))))-1))</f>
        <v>#VALUE!</v>
      </c>
      <c r="AX130" s="1366" t="e">
        <f t="shared" si="45"/>
        <v>#VALUE!</v>
      </c>
      <c r="AY130" s="715"/>
      <c r="AZ130"/>
      <c r="BA130"/>
      <c r="BB130"/>
      <c r="BC130" s="715"/>
      <c r="BD130" s="870" t="str">
        <f t="shared" si="37"/>
        <v>►</v>
      </c>
      <c r="BJ130" s="2"/>
      <c r="BK130" s="2"/>
      <c r="BL130" s="2"/>
      <c r="BM130"/>
      <c r="BN130"/>
      <c r="BO130"/>
      <c r="BP130"/>
      <c r="BQ130"/>
      <c r="BR130"/>
      <c r="BS130"/>
      <c r="BU130" s="6">
        <v>1</v>
      </c>
    </row>
    <row r="131" spans="1:73" s="73" customFormat="1" ht="18.75" customHeight="1" thickBot="1">
      <c r="A131" s="3562" t="s">
        <v>1</v>
      </c>
      <c r="B131" s="3573" t="str">
        <f t="shared" si="38"/>
        <v>A</v>
      </c>
      <c r="C131" s="3567"/>
      <c r="D131" s="1146" t="s">
        <v>7</v>
      </c>
      <c r="E131" s="3558"/>
      <c r="F131" s="3558"/>
      <c r="G131" s="3558"/>
      <c r="H131" s="3559"/>
      <c r="I131" s="3560"/>
      <c r="J131" s="1149"/>
      <c r="K131" s="1149"/>
      <c r="L131" s="1149"/>
      <c r="M131" s="1149"/>
      <c r="N131" s="3561" t="s">
        <v>898</v>
      </c>
      <c r="O131" s="39" t="s">
        <v>1</v>
      </c>
      <c r="P131" s="3891" t="s">
        <v>6</v>
      </c>
      <c r="Q131" s="3886"/>
      <c r="R131" s="3886"/>
      <c r="S131" s="3886"/>
      <c r="T131" s="3887"/>
      <c r="U131" s="3888"/>
      <c r="V131" s="3889"/>
      <c r="W131" s="3889"/>
      <c r="X131" s="3889"/>
      <c r="Y131" s="3889"/>
      <c r="Z131" s="3890"/>
      <c r="AA131" s="3870">
        <f>SUM(AA111:AA130)</f>
        <v>0.315</v>
      </c>
      <c r="AB131" s="3879">
        <f>SUM(AB111:AB130)/1000</f>
        <v>1</v>
      </c>
      <c r="AC131" s="3880" t="str">
        <f>IF(COUNTIF(AZ13:AZ83, U105)=0, IF(AA131=0, 0, "= "&amp;ROUND(AB131/(AA131/T105),0)&amp;" "&amp;U105&amp;" de "&amp;ROUND((AA131/T105)*1000,0)&amp;" g"), "")</f>
        <v>= 57 assiettes de 18 g</v>
      </c>
      <c r="AD131" s="3881"/>
      <c r="AE131" s="3882"/>
      <c r="AF131" s="3878"/>
      <c r="AG131" s="3884"/>
      <c r="AH131" s="3884"/>
      <c r="AI131" s="3884"/>
      <c r="AJ131" s="3885"/>
      <c r="AK131" s="3885"/>
      <c r="AL131" s="3885"/>
      <c r="AM131" s="3883">
        <f>SUM(AM111:AM130)</f>
        <v>0.7875000000000002</v>
      </c>
      <c r="AN131" s="3885"/>
      <c r="AO131" s="4890"/>
      <c r="AP131"/>
      <c r="AQ131" s="1353">
        <f>IF(AS131=AS79,1,LEN(AS131))</f>
        <v>0</v>
      </c>
      <c r="AR131" s="4284" t="str" cm="1">
        <f t="array" ref="AR131">IF(AU131="", "", IFERROR(MAX(IF(ISNUMBER(AR80:AR130), AR80:AR130)) + 1, ""))</f>
        <v/>
      </c>
      <c r="AS131" s="1354" t="str" cm="1">
        <f t="array" ref="AS131">IFERROR(INDEX(AU81:AU132, MATCH(ROW()-MIN(ROW(AU81:AU132))+1, AR81:AR132, 0)), "")</f>
        <v/>
      </c>
      <c r="AT131" s="3570">
        <f t="shared" si="31"/>
        <v>0</v>
      </c>
      <c r="AU131" s="1562" t="str">
        <f t="shared" si="32"/>
        <v/>
      </c>
      <c r="AV131" s="1367"/>
      <c r="AW131" s="1365" t="e">
        <f>IF(LEN(AX130)&lt;=AV124,AX130,LEFT(AX130,FIND("#",SUBSTITUTE(LEFT(AX130,AV124+1)," ","#",LEN(LEFT(AX130,AV124+1))-LEN(SUBSTITUTE(LEFT(AX130,AV124+1)," ",""))))-1))</f>
        <v>#VALUE!</v>
      </c>
      <c r="AX131" s="1366" t="e">
        <f t="shared" si="45"/>
        <v>#VALUE!</v>
      </c>
      <c r="AY131" s="715"/>
      <c r="AZ131"/>
      <c r="BA131"/>
      <c r="BB131"/>
      <c r="BC131" s="715"/>
      <c r="BD131" s="870" t="str">
        <f t="shared" si="37"/>
        <v>A</v>
      </c>
      <c r="BJ131" s="2"/>
      <c r="BK131" s="2"/>
      <c r="BL131" s="2"/>
      <c r="BM131"/>
      <c r="BN131"/>
      <c r="BO131"/>
      <c r="BP131"/>
      <c r="BQ131"/>
      <c r="BR131"/>
      <c r="BS131"/>
      <c r="BU131" s="6">
        <v>1</v>
      </c>
    </row>
    <row r="132" spans="1:73" s="73" customFormat="1" ht="18.75" customHeight="1" thickBot="1">
      <c r="A132" s="3562" t="s">
        <v>1</v>
      </c>
      <c r="B132" s="3573" t="str">
        <f t="shared" si="38"/>
        <v>►</v>
      </c>
      <c r="D132" s="222"/>
      <c r="E132" s="222"/>
      <c r="F132" s="222"/>
      <c r="G132" s="222"/>
      <c r="H132" s="222"/>
      <c r="I132" s="222"/>
      <c r="J132" s="222"/>
      <c r="K132" s="222"/>
      <c r="L132" s="222"/>
      <c r="M132" s="222"/>
      <c r="N132" s="222"/>
      <c r="O132" s="39" t="s">
        <v>1</v>
      </c>
      <c r="P132" s="891" t="s">
        <v>7</v>
      </c>
      <c r="Q132" s="891"/>
      <c r="R132" s="891"/>
      <c r="S132" s="891"/>
      <c r="T132" s="892"/>
      <c r="U132" s="892"/>
      <c r="V132" s="892"/>
      <c r="W132" s="892"/>
      <c r="X132" s="892"/>
      <c r="Y132" s="892"/>
      <c r="Z132" s="892"/>
      <c r="AA132" s="892"/>
      <c r="AB132" s="892"/>
      <c r="AC132" s="892"/>
      <c r="AD132" s="892"/>
      <c r="AE132" s="892"/>
      <c r="AF132" s="892"/>
      <c r="AG132" s="892"/>
      <c r="AH132" s="892"/>
      <c r="AI132" s="892"/>
      <c r="AJ132" s="892"/>
      <c r="AK132" s="892"/>
      <c r="AL132" s="563"/>
      <c r="AM132" s="918"/>
      <c r="AN132" s="918"/>
      <c r="AO132" s="4890"/>
      <c r="AP132"/>
      <c r="AQ132" s="1353">
        <f>IF(AS132=AS79,1,LEN(AS132))</f>
        <v>0</v>
      </c>
      <c r="AR132" s="4284" t="str" cm="1">
        <f t="array" ref="AR132">IF(AU132="", "", IFERROR(MAX(IF(ISNUMBER(AR80:AR131), AR80:AR131)) + 1, ""))</f>
        <v/>
      </c>
      <c r="AS132" s="1354" t="str" cm="1">
        <f t="array" ref="AS132">IFERROR(INDEX(AU81:AU132, MATCH(ROW()-MIN(ROW(AU81:AU132))+1, AR81:AR132, 0)), "")</f>
        <v/>
      </c>
      <c r="AT132" s="4287">
        <f t="shared" si="31"/>
        <v>0</v>
      </c>
      <c r="AU132" s="4288" t="str">
        <f t="shared" si="32"/>
        <v/>
      </c>
      <c r="AV132" s="4289"/>
      <c r="AW132" s="4290" t="e">
        <f>IF(LEN(AX131)&lt;=AV124,AX131,LEFT(AX131,FIND("#",SUBSTITUTE(LEFT(AX131,AV124+1)," ","#",LEN(LEFT(AX131,AV124+1))-LEN(SUBSTITUTE(LEFT(AX131,AV124+1)," ",""))))-1))</f>
        <v>#VALUE!</v>
      </c>
      <c r="AX132" s="4291" t="e">
        <f t="shared" si="45"/>
        <v>#VALUE!</v>
      </c>
      <c r="AY132" s="715"/>
      <c r="AZ132"/>
      <c r="BA132"/>
      <c r="BB132"/>
      <c r="BC132" s="715"/>
      <c r="BD132" s="870" t="str">
        <f t="shared" si="37"/>
        <v>►</v>
      </c>
      <c r="BJ132" s="2"/>
      <c r="BK132" s="2"/>
      <c r="BL132" s="2"/>
      <c r="BM132"/>
      <c r="BN132"/>
      <c r="BO132"/>
      <c r="BP132"/>
      <c r="BQ132"/>
      <c r="BR132"/>
      <c r="BS132"/>
      <c r="BU132" s="6">
        <v>1</v>
      </c>
    </row>
    <row r="133" spans="1:73" s="73" customFormat="1" ht="18.75" customHeight="1">
      <c r="A133" s="3562" t="s">
        <v>1</v>
      </c>
      <c r="B133" s="3573" t="str">
        <f t="shared" si="38"/>
        <v>A</v>
      </c>
      <c r="C133" s="3855" t="s">
        <v>7</v>
      </c>
      <c r="D133" s="49" t="s">
        <v>6</v>
      </c>
      <c r="E133" s="4056" t="str">
        <f>E139</f>
        <v>Dessert assiette.J.Jus de fraises des bois.Recette mère ►.M.Mille-feuille meringue et chiboust pamplemousse aux fraises des bois</v>
      </c>
      <c r="F133" s="4057">
        <f>F139</f>
        <v>18</v>
      </c>
      <c r="G133" s="4057" t="str">
        <f>G139</f>
        <v>assiettes</v>
      </c>
      <c r="H133" s="4058" t="s">
        <v>1</v>
      </c>
      <c r="I133" s="1118" t="s">
        <v>2500</v>
      </c>
      <c r="J133" s="4701" t="s">
        <v>2340</v>
      </c>
      <c r="K133" s="4701"/>
      <c r="L133" s="4802" t="s">
        <v>2439</v>
      </c>
      <c r="M133" s="4802"/>
      <c r="N133" s="4803"/>
      <c r="O133" s="39" t="s">
        <v>1</v>
      </c>
      <c r="P133" s="49" t="s">
        <v>6</v>
      </c>
      <c r="Q133" s="4056" t="str">
        <f>Q139</f>
        <v>Dessert assiette.J.Jus de fraises des bois.Recette mère ►.M.Mille-feuille meringue et chiboust pamplemousse aux fraises des bois</v>
      </c>
      <c r="R133" s="4057">
        <f>R139</f>
        <v>18</v>
      </c>
      <c r="S133" s="4057" t="str">
        <f>S139</f>
        <v>assiettes</v>
      </c>
      <c r="T133" s="4058" t="s">
        <v>1</v>
      </c>
      <c r="U133" s="1118" t="s">
        <v>2500</v>
      </c>
      <c r="V133" s="4701" t="s">
        <v>2340</v>
      </c>
      <c r="W133" s="4701"/>
      <c r="X133" s="4802" t="s">
        <v>2439</v>
      </c>
      <c r="Y133" s="4802"/>
      <c r="Z133" s="4803"/>
      <c r="AA133" s="1078">
        <f>IFERROR(INDEX(T130:AD130,MATCH(X133,T129:AD129,0)) * W133 * IF(ISBLANK(T133), 1, T133), 0)</f>
        <v>0</v>
      </c>
      <c r="AB133" s="4872" t="str">
        <f>X133</f>
        <v>JUS DE FRAISES DES BOIS</v>
      </c>
      <c r="AC133" s="4873"/>
      <c r="AD133" s="4873"/>
      <c r="AE133" s="4873"/>
      <c r="AF133" s="4873"/>
      <c r="AG133" s="4873"/>
      <c r="AH133" s="4873"/>
      <c r="AI133" s="4873"/>
      <c r="AJ133" s="4873"/>
      <c r="AK133" s="4873"/>
      <c r="AL133" s="4873"/>
      <c r="AM133" s="4873"/>
      <c r="AN133" s="4876">
        <f>IF(ISBLANK(AK25),AI25,AK25)</f>
        <v>0.65749999999999997</v>
      </c>
      <c r="AO133" s="4890"/>
      <c r="AP133"/>
      <c r="AQ133" s="4292">
        <v>10</v>
      </c>
      <c r="AR133" s="4293">
        <v>9</v>
      </c>
      <c r="AS133" s="4293" t="s">
        <v>6534</v>
      </c>
      <c r="AT133" s="4293">
        <v>4</v>
      </c>
      <c r="AU133" s="4293">
        <v>5</v>
      </c>
      <c r="AV133" s="4293">
        <v>11</v>
      </c>
      <c r="AW133" s="4293">
        <v>15</v>
      </c>
      <c r="AX133" s="4294">
        <v>11</v>
      </c>
      <c r="AY133" s="715"/>
      <c r="AZ133"/>
      <c r="BA133"/>
      <c r="BB133"/>
      <c r="BC133" s="715"/>
      <c r="BD133" s="870" t="str">
        <f t="shared" si="37"/>
        <v>A</v>
      </c>
      <c r="BJ133" s="2"/>
      <c r="BK133" s="2"/>
      <c r="BL133" s="2"/>
      <c r="BM133"/>
      <c r="BN133"/>
      <c r="BO133"/>
      <c r="BP133"/>
      <c r="BQ133"/>
      <c r="BR133"/>
      <c r="BS133"/>
      <c r="BU133" s="6">
        <v>1</v>
      </c>
    </row>
    <row r="134" spans="1:73" s="73" customFormat="1" ht="18.75" customHeight="1" thickBot="1">
      <c r="A134" s="3562" t="s">
        <v>1</v>
      </c>
      <c r="B134" s="3573" t="str">
        <f t="shared" si="38"/>
        <v>A</v>
      </c>
      <c r="C134" s="3567"/>
      <c r="D134" s="24" t="s">
        <v>6</v>
      </c>
      <c r="E134" s="4059" t="str">
        <f>E139</f>
        <v>Dessert assiette.J.Jus de fraises des bois.Recette mère ►.M.Mille-feuille meringue et chiboust pamplemousse aux fraises des bois</v>
      </c>
      <c r="F134" s="4060"/>
      <c r="G134" s="4060"/>
      <c r="H134" s="4061" t="s">
        <v>2620</v>
      </c>
      <c r="I134" s="1121" t="s">
        <v>2501</v>
      </c>
      <c r="J134" s="4702"/>
      <c r="K134" s="4702"/>
      <c r="L134" s="4804"/>
      <c r="M134" s="4804"/>
      <c r="N134" s="4805"/>
      <c r="O134" s="39" t="s">
        <v>1</v>
      </c>
      <c r="P134" s="24" t="s">
        <v>6</v>
      </c>
      <c r="Q134" s="4059" t="str">
        <f>Q139</f>
        <v>Dessert assiette.J.Jus de fraises des bois.Recette mère ►.M.Mille-feuille meringue et chiboust pamplemousse aux fraises des bois</v>
      </c>
      <c r="R134" s="4060"/>
      <c r="S134" s="4060"/>
      <c r="T134" s="4061" t="s">
        <v>2620</v>
      </c>
      <c r="U134" s="1121" t="s">
        <v>2501</v>
      </c>
      <c r="V134" s="4702"/>
      <c r="W134" s="4702"/>
      <c r="X134" s="4804"/>
      <c r="Y134" s="4804"/>
      <c r="Z134" s="4805"/>
      <c r="AA134" s="1079">
        <f>IFERROR(INDEX(T130:AD130,MATCH(X134,T129:AD129,0)) * W134 * IF(ISBLANK(T134), 1, T134), 0)</f>
        <v>0</v>
      </c>
      <c r="AB134" s="4874"/>
      <c r="AC134" s="4875"/>
      <c r="AD134" s="4875"/>
      <c r="AE134" s="4875"/>
      <c r="AF134" s="4875"/>
      <c r="AG134" s="4875"/>
      <c r="AH134" s="4875"/>
      <c r="AI134" s="4875"/>
      <c r="AJ134" s="4875"/>
      <c r="AK134" s="4875"/>
      <c r="AL134" s="4875"/>
      <c r="AM134" s="4875"/>
      <c r="AN134" s="4877"/>
      <c r="AO134" s="4890"/>
      <c r="AP134"/>
      <c r="AQ134" s="4295">
        <f t="shared" ref="AQ134:AX134" ca="1" si="47">CELL("largeur",AQ134)</f>
        <v>10</v>
      </c>
      <c r="AR134" s="4296">
        <f t="shared" ca="1" si="47"/>
        <v>9</v>
      </c>
      <c r="AS134" s="4296">
        <f t="shared" ca="1" si="47"/>
        <v>102</v>
      </c>
      <c r="AT134" s="4296">
        <f t="shared" ca="1" si="47"/>
        <v>5</v>
      </c>
      <c r="AU134" s="4296">
        <f t="shared" ca="1" si="47"/>
        <v>5</v>
      </c>
      <c r="AV134" s="4296">
        <f t="shared" ca="1" si="47"/>
        <v>10</v>
      </c>
      <c r="AW134" s="4296">
        <f t="shared" ca="1" si="47"/>
        <v>10</v>
      </c>
      <c r="AX134" s="4297">
        <f t="shared" ca="1" si="47"/>
        <v>10</v>
      </c>
      <c r="AY134" s="715"/>
      <c r="AZ134"/>
      <c r="BA134"/>
      <c r="BB134"/>
      <c r="BC134" s="715"/>
      <c r="BD134" s="870" t="str">
        <f t="shared" ref="BD134:BD197" si="48">IF(ISBLANK(P134),"►",P134)</f>
        <v>A</v>
      </c>
      <c r="BJ134" s="2"/>
      <c r="BK134" s="2"/>
      <c r="BL134" s="2"/>
      <c r="BM134"/>
      <c r="BN134"/>
      <c r="BO134"/>
      <c r="BP134"/>
      <c r="BQ134"/>
      <c r="BR134"/>
      <c r="BS134"/>
      <c r="BU134" s="6">
        <v>1</v>
      </c>
    </row>
    <row r="135" spans="1:73" s="73" customFormat="1" ht="18.75" customHeight="1">
      <c r="A135" s="3562" t="s">
        <v>1</v>
      </c>
      <c r="B135" s="3573" t="str">
        <f t="shared" si="38"/>
        <v>A</v>
      </c>
      <c r="C135" s="3567"/>
      <c r="D135" s="24" t="s">
        <v>6</v>
      </c>
      <c r="E135" s="4062" t="str">
        <f>E139</f>
        <v>Dessert assiette.J.Jus de fraises des bois.Recette mère ►.M.Mille-feuille meringue et chiboust pamplemousse aux fraises des bois</v>
      </c>
      <c r="F135" s="4063"/>
      <c r="G135" s="4064"/>
      <c r="H135" s="1123"/>
      <c r="I135" s="1124" t="s">
        <v>6458</v>
      </c>
      <c r="J135" s="4065"/>
      <c r="K135" s="1080" t="s">
        <v>121</v>
      </c>
      <c r="L135" s="4066" t="s">
        <v>2333</v>
      </c>
      <c r="M135" s="22"/>
      <c r="N135" s="4067"/>
      <c r="O135" s="39" t="s">
        <v>1</v>
      </c>
      <c r="P135" s="24" t="s">
        <v>6</v>
      </c>
      <c r="Q135" s="4062" t="str">
        <f>Q139</f>
        <v>Dessert assiette.J.Jus de fraises des bois.Recette mère ►.M.Mille-feuille meringue et chiboust pamplemousse aux fraises des bois</v>
      </c>
      <c r="R135" s="4063"/>
      <c r="S135" s="4064"/>
      <c r="T135" s="1123"/>
      <c r="U135" s="1124" t="s">
        <v>6458</v>
      </c>
      <c r="V135" s="4065"/>
      <c r="W135" s="1080" t="s">
        <v>121</v>
      </c>
      <c r="X135" s="4066" t="s">
        <v>2333</v>
      </c>
      <c r="Y135" s="22"/>
      <c r="Z135" s="4067"/>
      <c r="AA135" s="1079">
        <f>IFERROR(INDEX(T130:AD130,MATCH(X135,T129:AD129,0)) * W135 * IF(ISBLANK(T135), 1, T135), 0)</f>
        <v>0</v>
      </c>
      <c r="AB135" s="834"/>
      <c r="AC135" s="834"/>
      <c r="AD135" s="834"/>
      <c r="AE135" s="834"/>
      <c r="AF135" s="834"/>
      <c r="AG135" s="834"/>
      <c r="AH135" s="834"/>
      <c r="AI135" s="835"/>
      <c r="AJ135" s="835"/>
      <c r="AK135" s="835"/>
      <c r="AL135" s="835"/>
      <c r="AM135" s="916" t="s">
        <v>224</v>
      </c>
      <c r="AN135" s="878">
        <f>IF(AA163=0,0,AN133/AA163)</f>
        <v>2.5</v>
      </c>
      <c r="AO135" s="4890"/>
      <c r="AP135"/>
      <c r="AQ135" s="1369"/>
      <c r="AR135" s="1369"/>
      <c r="AS135" s="1369"/>
      <c r="AT135" s="1369"/>
      <c r="AU135" s="1369"/>
      <c r="AV135" s="1369"/>
      <c r="AW135" s="1369"/>
      <c r="AX135" s="1369"/>
      <c r="AY135" s="715"/>
      <c r="AZ135"/>
      <c r="BA135"/>
      <c r="BB135"/>
      <c r="BC135" s="715"/>
      <c r="BD135" s="870" t="str">
        <f t="shared" si="48"/>
        <v>A</v>
      </c>
      <c r="BJ135" s="2"/>
      <c r="BK135" s="2"/>
      <c r="BL135" s="2"/>
      <c r="BM135"/>
      <c r="BN135"/>
      <c r="BO135"/>
      <c r="BP135"/>
      <c r="BQ135"/>
      <c r="BR135"/>
      <c r="BS135"/>
      <c r="BU135" s="6">
        <v>1</v>
      </c>
    </row>
    <row r="136" spans="1:73" s="73" customFormat="1" ht="18.75" customHeight="1">
      <c r="A136" s="3562" t="s">
        <v>1</v>
      </c>
      <c r="B136" s="3573" t="str">
        <f t="shared" si="38"/>
        <v>A</v>
      </c>
      <c r="C136" s="3567"/>
      <c r="D136" s="24" t="s">
        <v>6</v>
      </c>
      <c r="E136" s="4068" t="str">
        <f>E139</f>
        <v>Dessert assiette.J.Jus de fraises des bois.Recette mère ►.M.Mille-feuille meringue et chiboust pamplemousse aux fraises des bois</v>
      </c>
      <c r="F136" s="4068"/>
      <c r="G136" s="4068"/>
      <c r="H136" s="46" t="s">
        <v>110</v>
      </c>
      <c r="I136" s="592"/>
      <c r="J136" s="592"/>
      <c r="K136" s="4069" t="s">
        <v>116</v>
      </c>
      <c r="L136" s="4808" t="str">
        <f>H139</f>
        <v>Dessert assiette.J.Jus de fraises des bois.Recette mère ►.M.Mille-feuille meringue et chiboust pamplemousse aux fraises des bois</v>
      </c>
      <c r="M136" s="4808"/>
      <c r="N136" s="4809"/>
      <c r="O136" s="39" t="s">
        <v>1</v>
      </c>
      <c r="P136" s="24" t="s">
        <v>6</v>
      </c>
      <c r="Q136" s="4068" t="str">
        <f>Q139</f>
        <v>Dessert assiette.J.Jus de fraises des bois.Recette mère ►.M.Mille-feuille meringue et chiboust pamplemousse aux fraises des bois</v>
      </c>
      <c r="R136" s="4068"/>
      <c r="S136" s="4068"/>
      <c r="T136" s="46" t="s">
        <v>110</v>
      </c>
      <c r="U136" s="592"/>
      <c r="V136" s="592"/>
      <c r="W136" s="4069" t="s">
        <v>116</v>
      </c>
      <c r="X136" s="4808" t="str">
        <f>T139</f>
        <v>Dessert assiette.J.Jus de fraises des bois.Recette mère ►.M.Mille-feuille meringue et chiboust pamplemousse aux fraises des bois</v>
      </c>
      <c r="Y136" s="4808"/>
      <c r="Z136" s="4809"/>
      <c r="AA136" s="1079">
        <f>IFERROR(INDEX(T130:AD130,MATCH(X136,T129:AD129,0)) * W136 * IF(ISBLANK(T136), 1, T136), 0)</f>
        <v>0</v>
      </c>
      <c r="AB136" s="834"/>
      <c r="AC136" s="834"/>
      <c r="AD136" s="834"/>
      <c r="AE136" s="834"/>
      <c r="AF136" s="834"/>
      <c r="AG136" s="834"/>
      <c r="AH136" s="834"/>
      <c r="AI136" s="808" t="str">
        <f>IF(AK25&gt;0,"avec Poids modifié ❹","avec Poids prévu ③")</f>
        <v>avec Poids prévu ③</v>
      </c>
      <c r="AJ136" s="808"/>
      <c r="AK136" s="808"/>
      <c r="AL136" s="807" t="s">
        <v>2406</v>
      </c>
      <c r="AM136" s="807"/>
      <c r="AN136" s="807"/>
      <c r="AO136" s="4890"/>
      <c r="AP136"/>
      <c r="AQ136" s="1369"/>
      <c r="AR136" s="1369"/>
      <c r="AS136" s="1369"/>
      <c r="AT136" s="1369"/>
      <c r="AU136" s="1369"/>
      <c r="AV136" s="1369"/>
      <c r="AW136" s="1369"/>
      <c r="AX136" s="1369"/>
      <c r="AY136" s="715"/>
      <c r="AZ136"/>
      <c r="BA136"/>
      <c r="BB136"/>
      <c r="BC136" s="715"/>
      <c r="BD136" s="870" t="str">
        <f t="shared" si="48"/>
        <v>A</v>
      </c>
      <c r="BJ136" s="2"/>
      <c r="BK136" s="2"/>
      <c r="BL136" s="2"/>
      <c r="BM136"/>
      <c r="BN136"/>
      <c r="BO136"/>
      <c r="BP136"/>
      <c r="BQ136"/>
      <c r="BR136"/>
      <c r="BS136"/>
      <c r="BU136" s="6">
        <v>1</v>
      </c>
    </row>
    <row r="137" spans="1:73" s="73" customFormat="1" ht="18.75" customHeight="1">
      <c r="A137" s="3562" t="s">
        <v>1</v>
      </c>
      <c r="B137" s="3573" t="str">
        <f t="shared" si="38"/>
        <v>A</v>
      </c>
      <c r="C137" s="3567"/>
      <c r="D137" s="24" t="s">
        <v>6</v>
      </c>
      <c r="E137" s="4068" t="str">
        <f>E139</f>
        <v>Dessert assiette.J.Jus de fraises des bois.Recette mère ►.M.Mille-feuille meringue et chiboust pamplemousse aux fraises des bois</v>
      </c>
      <c r="F137" s="4068"/>
      <c r="G137" s="4068"/>
      <c r="H137" s="607">
        <v>18</v>
      </c>
      <c r="I137" s="47" t="s">
        <v>2339</v>
      </c>
      <c r="J137" s="46"/>
      <c r="K137" s="46"/>
      <c r="L137" s="4808"/>
      <c r="M137" s="4808"/>
      <c r="N137" s="4809"/>
      <c r="O137" s="39" t="s">
        <v>1</v>
      </c>
      <c r="P137" s="24" t="s">
        <v>6</v>
      </c>
      <c r="Q137" s="4068" t="str">
        <f>Q139</f>
        <v>Dessert assiette.J.Jus de fraises des bois.Recette mère ►.M.Mille-feuille meringue et chiboust pamplemousse aux fraises des bois</v>
      </c>
      <c r="R137" s="4068"/>
      <c r="S137" s="4068"/>
      <c r="T137" s="607">
        <v>18</v>
      </c>
      <c r="U137" s="47" t="s">
        <v>2339</v>
      </c>
      <c r="V137" s="46"/>
      <c r="W137" s="46"/>
      <c r="X137" s="4808"/>
      <c r="Y137" s="4808"/>
      <c r="Z137" s="4809"/>
      <c r="AA137" s="1079">
        <f>IFERROR(INDEX(T130:AD130,MATCH(X137,T129:AD129,0)) * W137 * IF(ISBLANK(T137), 1, T137), 0)</f>
        <v>0</v>
      </c>
      <c r="AB137" s="836"/>
      <c r="AC137" s="837"/>
      <c r="AD137" s="837"/>
      <c r="AE137" s="837"/>
      <c r="AF137" s="837"/>
      <c r="AG137" s="837"/>
      <c r="AH137" s="837"/>
      <c r="AI137" s="4877">
        <f>AN133</f>
        <v>0.65749999999999997</v>
      </c>
      <c r="AJ137" s="4877"/>
      <c r="AK137" s="4877"/>
      <c r="AL137" s="4886">
        <f>AM10</f>
        <v>45</v>
      </c>
      <c r="AM137" s="4887" t="str">
        <f>AN10</f>
        <v>assiettes</v>
      </c>
      <c r="AN137" s="4887"/>
      <c r="AO137" s="4890"/>
      <c r="AP137"/>
      <c r="AQ137" s="1369"/>
      <c r="AR137" s="1369"/>
      <c r="AS137" s="4298" t="s">
        <v>6535</v>
      </c>
      <c r="AT137" s="1369"/>
      <c r="AU137" s="1369"/>
      <c r="AV137" s="1369"/>
      <c r="AW137" s="1369"/>
      <c r="AX137" s="1369"/>
      <c r="AY137" s="715"/>
      <c r="AZ137"/>
      <c r="BA137"/>
      <c r="BB137"/>
      <c r="BC137" s="715"/>
      <c r="BD137" s="870" t="str">
        <f t="shared" si="48"/>
        <v>A</v>
      </c>
      <c r="BJ137" s="2"/>
      <c r="BK137" s="2"/>
      <c r="BL137" s="2"/>
      <c r="BM137"/>
      <c r="BN137"/>
      <c r="BO137"/>
      <c r="BP137"/>
      <c r="BQ137"/>
      <c r="BR137"/>
      <c r="BS137"/>
      <c r="BU137" s="6">
        <v>1</v>
      </c>
    </row>
    <row r="138" spans="1:73" s="73" customFormat="1" ht="18.75" customHeight="1">
      <c r="A138" s="3562" t="s">
        <v>1</v>
      </c>
      <c r="B138" s="3573" t="str">
        <f t="shared" si="38"/>
        <v>►</v>
      </c>
      <c r="C138" s="3567"/>
      <c r="D138" s="24" t="s">
        <v>7</v>
      </c>
      <c r="E138" s="4068" t="str">
        <f>E139</f>
        <v>Dessert assiette.J.Jus de fraises des bois.Recette mère ►.M.Mille-feuille meringue et chiboust pamplemousse aux fraises des bois</v>
      </c>
      <c r="F138" s="4068"/>
      <c r="G138" s="4068"/>
      <c r="H138" s="4071"/>
      <c r="I138" s="1129"/>
      <c r="J138" s="1129"/>
      <c r="K138" s="1129"/>
      <c r="L138" s="1129"/>
      <c r="M138" s="1129"/>
      <c r="N138" s="4094"/>
      <c r="O138" s="39" t="s">
        <v>1</v>
      </c>
      <c r="P138" s="24" t="s">
        <v>7</v>
      </c>
      <c r="Q138" s="4068" t="str">
        <f>Q139</f>
        <v>Dessert assiette.J.Jus de fraises des bois.Recette mère ►.M.Mille-feuille meringue et chiboust pamplemousse aux fraises des bois</v>
      </c>
      <c r="R138" s="4068"/>
      <c r="S138" s="4068"/>
      <c r="T138" s="4071"/>
      <c r="U138" s="1129"/>
      <c r="V138" s="1129"/>
      <c r="W138" s="1129"/>
      <c r="X138" s="1129"/>
      <c r="Y138" s="1129"/>
      <c r="Z138" s="4094"/>
      <c r="AA138" s="1079">
        <f>IFERROR(INDEX(T130:AD130,MATCH(X138,T129:AD129,0)) * W138 * IF(ISBLANK(T138), 1, T138), 0)</f>
        <v>0</v>
      </c>
      <c r="AB138" s="838"/>
      <c r="AC138" s="838"/>
      <c r="AD138" s="838"/>
      <c r="AE138" s="838"/>
      <c r="AF138" s="838"/>
      <c r="AG138" s="838"/>
      <c r="AH138" s="838"/>
      <c r="AI138" s="4877"/>
      <c r="AJ138" s="4877"/>
      <c r="AK138" s="4877"/>
      <c r="AL138" s="4886"/>
      <c r="AM138" s="4887"/>
      <c r="AN138" s="4887"/>
      <c r="AO138" s="4890"/>
      <c r="AP138"/>
      <c r="AQ138" s="1369"/>
      <c r="AR138" s="1369"/>
      <c r="AS138" s="4299" t="s">
        <v>6536</v>
      </c>
      <c r="AT138" s="1369"/>
      <c r="AU138" s="1369"/>
      <c r="AV138" s="1369"/>
      <c r="AW138" s="1369"/>
      <c r="AX138" s="1369"/>
      <c r="AY138" s="715"/>
      <c r="AZ138"/>
      <c r="BA138"/>
      <c r="BB138"/>
      <c r="BC138" s="715"/>
      <c r="BD138" s="870" t="str">
        <f t="shared" si="48"/>
        <v>►</v>
      </c>
      <c r="BJ138" s="2"/>
      <c r="BK138" s="2"/>
      <c r="BL138" s="2"/>
      <c r="BM138"/>
      <c r="BN138"/>
      <c r="BO138"/>
      <c r="BP138"/>
      <c r="BQ138"/>
      <c r="BR138"/>
      <c r="BS138"/>
      <c r="BU138" s="6">
        <v>1</v>
      </c>
    </row>
    <row r="139" spans="1:73" s="73" customFormat="1" ht="18.75" customHeight="1">
      <c r="A139" s="3562" t="s">
        <v>1</v>
      </c>
      <c r="B139" s="3573" t="str">
        <f t="shared" si="38"/>
        <v>►</v>
      </c>
      <c r="C139" s="3567"/>
      <c r="D139" s="4072" t="s">
        <v>7</v>
      </c>
      <c r="E139" s="4073" t="str">
        <f>H139</f>
        <v>Dessert assiette.J.Jus de fraises des bois.Recette mère ►.M.Mille-feuille meringue et chiboust pamplemousse aux fraises des bois</v>
      </c>
      <c r="F139" s="4073">
        <f>H137</f>
        <v>18</v>
      </c>
      <c r="G139" s="4073" t="str">
        <f>I137</f>
        <v>assiettes</v>
      </c>
      <c r="H139" s="4074" t="str">
        <f>UPPER(LEFT(J133,1))&amp;LOWER(MID(J133,2,999))&amp;"."&amp;UPPER(LEFT(L133,1))&amp;"."&amp;UPPER(LEFT(L133,1))&amp;LOWER(MID(L133,2,999))&amp;"."&amp;IF(ISTEXT(N139),M139&amp;"."&amp;UPPER(LEFT(N139,1))&amp;"."&amp;UPPER(LEFT(N139,1))&amp;LOWER(MID(N139,2,999)),I139)</f>
        <v>Dessert assiette.J.Jus de fraises des bois.Recette mère ►.M.Mille-feuille meringue et chiboust pamplemousse aux fraises des bois</v>
      </c>
      <c r="I139" s="4075" t="s">
        <v>2384</v>
      </c>
      <c r="J139" s="4810" t="s">
        <v>104</v>
      </c>
      <c r="K139" s="4810"/>
      <c r="L139" s="4810"/>
      <c r="M139" s="4076" t="s">
        <v>2381</v>
      </c>
      <c r="N139" s="1135" t="s">
        <v>2332</v>
      </c>
      <c r="O139" s="39" t="s">
        <v>1</v>
      </c>
      <c r="P139" s="4072" t="s">
        <v>7</v>
      </c>
      <c r="Q139" s="4073" t="str">
        <f>T139</f>
        <v>Dessert assiette.J.Jus de fraises des bois.Recette mère ►.M.Mille-feuille meringue et chiboust pamplemousse aux fraises des bois</v>
      </c>
      <c r="R139" s="4073">
        <f>T137</f>
        <v>18</v>
      </c>
      <c r="S139" s="4073" t="str">
        <f>U137</f>
        <v>assiettes</v>
      </c>
      <c r="T139" s="4074" t="str">
        <f>UPPER(LEFT(V133,1))&amp;LOWER(MID(V133,2,999))&amp;"."&amp;UPPER(LEFT(X133,1))&amp;"."&amp;UPPER(LEFT(X133,1))&amp;LOWER(MID(X133,2,999))&amp;"."&amp;IF(ISTEXT(Z139),Y139&amp;"."&amp;UPPER(LEFT(Z139,1))&amp;"."&amp;UPPER(LEFT(Z139,1))&amp;LOWER(MID(Z139,2,999)),U139)</f>
        <v>Dessert assiette.J.Jus de fraises des bois.Recette mère ►.M.Mille-feuille meringue et chiboust pamplemousse aux fraises des bois</v>
      </c>
      <c r="U139" s="4075" t="s">
        <v>2384</v>
      </c>
      <c r="V139" s="4810" t="s">
        <v>104</v>
      </c>
      <c r="W139" s="4810"/>
      <c r="X139" s="4810"/>
      <c r="Y139" s="4076" t="s">
        <v>2381</v>
      </c>
      <c r="Z139" s="1135" t="s">
        <v>2332</v>
      </c>
      <c r="AA139" s="1079">
        <f>IFERROR(INDEX(T130:AD130,MATCH(X139,T129:AD129,0)) * W139 * IF(ISBLANK(T139), 1, T139), 0)</f>
        <v>0</v>
      </c>
      <c r="AB139" s="838"/>
      <c r="AC139" s="838"/>
      <c r="AD139" s="838"/>
      <c r="AE139" s="838"/>
      <c r="AF139" s="4883">
        <f>AI25</f>
        <v>0.65749999999999997</v>
      </c>
      <c r="AG139" s="4883"/>
      <c r="AH139" s="838"/>
      <c r="AI139" s="838"/>
      <c r="AJ139" s="3551"/>
      <c r="AK139" s="3552" t="str">
        <f>IF(AF139&gt;0," avec Poids prévu ③ " &amp; AL137 &amp; " " &amp; AM137 &amp; " de","")</f>
        <v xml:space="preserve"> avec Poids prévu ③ 45 assiettes de</v>
      </c>
      <c r="AL139" s="3553">
        <f>AF139/AL137*1000</f>
        <v>14.611111111111111</v>
      </c>
      <c r="AM139" s="864"/>
      <c r="AN139" s="807"/>
      <c r="AO139" s="4890"/>
      <c r="AP139"/>
      <c r="AQ139" s="1369"/>
      <c r="AR139" s="1369"/>
      <c r="AS139" s="4300" t="s">
        <v>6537</v>
      </c>
      <c r="AT139" s="1369"/>
      <c r="AU139" s="1369"/>
      <c r="AV139" s="1369"/>
      <c r="AW139" s="1369"/>
      <c r="AX139" s="1369"/>
      <c r="AY139" s="715"/>
      <c r="AZ139"/>
      <c r="BA139"/>
      <c r="BB139"/>
      <c r="BC139" s="715"/>
      <c r="BD139" s="870" t="str">
        <f t="shared" si="48"/>
        <v>►</v>
      </c>
      <c r="BJ139" s="2"/>
      <c r="BK139" s="2"/>
      <c r="BL139" s="2"/>
      <c r="BM139"/>
      <c r="BN139"/>
      <c r="BO139"/>
      <c r="BP139"/>
      <c r="BQ139"/>
      <c r="BR139"/>
      <c r="BS139"/>
      <c r="BU139" s="6">
        <v>1</v>
      </c>
    </row>
    <row r="140" spans="1:73" s="73" customFormat="1" ht="18.75" customHeight="1">
      <c r="A140" s="3562" t="s">
        <v>1</v>
      </c>
      <c r="B140" s="3573" t="str">
        <f t="shared" si="38"/>
        <v>►</v>
      </c>
      <c r="C140" s="4882" t="s">
        <v>2475</v>
      </c>
      <c r="D140" s="1143" t="s">
        <v>6</v>
      </c>
      <c r="E140" s="4096" t="str">
        <f>E139</f>
        <v>Dessert assiette.J.Jus de fraises des bois.Recette mère ►.M.Mille-feuille meringue et chiboust pamplemousse aux fraises des bois</v>
      </c>
      <c r="F140" s="4096">
        <f>F139</f>
        <v>18</v>
      </c>
      <c r="G140" s="4096" t="str">
        <f>G139</f>
        <v>assiettes</v>
      </c>
      <c r="H140" s="4097" t="s">
        <v>19</v>
      </c>
      <c r="I140" s="4098">
        <v>8</v>
      </c>
      <c r="J140" s="4099" t="s">
        <v>6462</v>
      </c>
      <c r="K140" s="4100"/>
      <c r="L140" s="4100"/>
      <c r="M140" s="4100"/>
      <c r="N140" s="4101"/>
      <c r="O140" s="39" t="s">
        <v>1</v>
      </c>
      <c r="P140" s="24" t="s">
        <v>7</v>
      </c>
      <c r="Q140" s="554" t="str">
        <f>Q139</f>
        <v>Dessert assiette.J.Jus de fraises des bois.Recette mère ►.M.Mille-feuille meringue et chiboust pamplemousse aux fraises des bois</v>
      </c>
      <c r="R140" s="554"/>
      <c r="S140" s="554"/>
      <c r="T140" s="1136" t="s">
        <v>19</v>
      </c>
      <c r="U140" s="1137" t="s">
        <v>18</v>
      </c>
      <c r="V140" s="1137" t="s">
        <v>17</v>
      </c>
      <c r="W140" s="1137" t="s">
        <v>16</v>
      </c>
      <c r="X140" s="1137" t="s">
        <v>15</v>
      </c>
      <c r="Y140" s="1138" t="s">
        <v>14</v>
      </c>
      <c r="Z140" s="1139" t="s">
        <v>13</v>
      </c>
      <c r="AA140" s="1079">
        <f>IFERROR(INDEX(T130:AD130,MATCH(X140,T129:AD129,0)) * W140 * IF(ISBLANK(T140), 1, T140), 0)</f>
        <v>0</v>
      </c>
      <c r="AB140" s="838"/>
      <c r="AC140" s="838"/>
      <c r="AD140" s="838"/>
      <c r="AE140" s="838"/>
      <c r="AF140" s="4883">
        <f>AK25</f>
        <v>0</v>
      </c>
      <c r="AG140" s="4883"/>
      <c r="AH140" s="3554"/>
      <c r="AI140" s="3555"/>
      <c r="AJ140" s="3554"/>
      <c r="AK140" s="3552" t="str">
        <f>IF(AF140&gt;0," avec poids modifié ❹ " &amp; AL137 &amp; " " &amp; AM137 &amp; " de","")</f>
        <v/>
      </c>
      <c r="AL140" s="3553">
        <f>AF140/AL137*1000</f>
        <v>0</v>
      </c>
      <c r="AM140" s="864"/>
      <c r="AN140" s="865"/>
      <c r="AO140" s="4890"/>
      <c r="AP140"/>
      <c r="AQ140" s="1369"/>
      <c r="AR140" s="1369"/>
      <c r="AS140" s="4301" t="s">
        <v>6538</v>
      </c>
      <c r="AT140" s="1369"/>
      <c r="AU140" s="1369"/>
      <c r="AV140" s="1369"/>
      <c r="AW140" s="1369"/>
      <c r="AX140" s="1369"/>
      <c r="AY140" s="715"/>
      <c r="AZ140"/>
      <c r="BA140"/>
      <c r="BB140"/>
      <c r="BC140" s="715"/>
      <c r="BD140" s="870" t="str">
        <f t="shared" si="48"/>
        <v>►</v>
      </c>
      <c r="BJ140" s="2"/>
      <c r="BK140" s="2"/>
      <c r="BL140" s="2"/>
      <c r="BM140"/>
      <c r="BN140"/>
      <c r="BO140"/>
      <c r="BP140"/>
      <c r="BQ140"/>
      <c r="BR140"/>
      <c r="BS140"/>
      <c r="BU140" s="6">
        <v>1</v>
      </c>
    </row>
    <row r="141" spans="1:73" s="73" customFormat="1" ht="18.75" customHeight="1">
      <c r="A141" s="3562" t="s">
        <v>1</v>
      </c>
      <c r="B141" s="3573" t="str">
        <f t="shared" si="38"/>
        <v>A</v>
      </c>
      <c r="C141" s="4882"/>
      <c r="D141" s="1143" t="s">
        <v>6</v>
      </c>
      <c r="E141" s="1314" t="str">
        <f>E139</f>
        <v>Dessert assiette.J.Jus de fraises des bois.Recette mère ►.M.Mille-feuille meringue et chiboust pamplemousse aux fraises des bois</v>
      </c>
      <c r="F141" s="1314"/>
      <c r="G141" s="1314"/>
      <c r="H141" s="1320" t="s">
        <v>2627</v>
      </c>
      <c r="I141" s="11"/>
      <c r="J141" s="11"/>
      <c r="K141" s="11"/>
      <c r="L141" s="11"/>
      <c r="M141" s="11"/>
      <c r="N141" s="1094"/>
      <c r="O141" s="39" t="s">
        <v>1</v>
      </c>
      <c r="P141" s="24" t="s">
        <v>6</v>
      </c>
      <c r="Q141" s="554" t="str">
        <f>Q139</f>
        <v>Dessert assiette.J.Jus de fraises des bois.Recette mère ►.M.Mille-feuille meringue et chiboust pamplemousse aux fraises des bois</v>
      </c>
      <c r="R141" s="554"/>
      <c r="S141" s="554"/>
      <c r="T141" s="1140" t="s">
        <v>217</v>
      </c>
      <c r="U141" s="760" t="s">
        <v>216</v>
      </c>
      <c r="V141" s="1081"/>
      <c r="W141" s="4587" t="s">
        <v>215</v>
      </c>
      <c r="X141" s="4811" t="s">
        <v>194</v>
      </c>
      <c r="Y141" s="4812" t="s">
        <v>158</v>
      </c>
      <c r="Z141" s="1082" t="s">
        <v>214</v>
      </c>
      <c r="AA141" s="4884" t="s">
        <v>213</v>
      </c>
      <c r="AB141" s="867"/>
      <c r="AC141" s="839" t="s">
        <v>2363</v>
      </c>
      <c r="AD141" s="840"/>
      <c r="AE141" s="877"/>
      <c r="AF141" s="877"/>
      <c r="AG141" s="877"/>
      <c r="AH141" s="841"/>
      <c r="AI141" s="841"/>
      <c r="AJ141" s="841"/>
      <c r="AK141" s="841"/>
      <c r="AL141" s="841"/>
      <c r="AM141" s="841"/>
      <c r="AN141" s="877"/>
      <c r="AO141" s="4890"/>
      <c r="AP141"/>
      <c r="AQ141" s="1369"/>
      <c r="AR141" s="1369"/>
      <c r="AS141" s="4302" t="s">
        <v>6539</v>
      </c>
      <c r="AT141" s="1369"/>
      <c r="AU141" s="1369"/>
      <c r="AV141" s="1369"/>
      <c r="AW141" s="1369"/>
      <c r="AX141" s="1369"/>
      <c r="AY141" s="715"/>
      <c r="AZ141"/>
      <c r="BA141"/>
      <c r="BB141"/>
      <c r="BC141" s="715"/>
      <c r="BD141" s="870" t="str">
        <f t="shared" si="48"/>
        <v>A</v>
      </c>
      <c r="BJ141" s="2"/>
      <c r="BK141" s="2"/>
      <c r="BL141" s="2"/>
      <c r="BM141"/>
      <c r="BN141"/>
      <c r="BO141"/>
      <c r="BP141"/>
      <c r="BQ141"/>
      <c r="BR141"/>
      <c r="BS141"/>
      <c r="BU141" s="6">
        <v>1</v>
      </c>
    </row>
    <row r="142" spans="1:73" s="73" customFormat="1" ht="18.75" customHeight="1">
      <c r="A142" s="3562" t="s">
        <v>1</v>
      </c>
      <c r="B142" s="3573" t="str">
        <f t="shared" si="38"/>
        <v>A</v>
      </c>
      <c r="D142" s="1145" t="s">
        <v>6</v>
      </c>
      <c r="E142" s="1314" t="str">
        <f>E139</f>
        <v>Dessert assiette.J.Jus de fraises des bois.Recette mère ►.M.Mille-feuille meringue et chiboust pamplemousse aux fraises des bois</v>
      </c>
      <c r="F142" s="1314"/>
      <c r="G142" s="1314"/>
      <c r="H142" s="1321"/>
      <c r="I142" s="20"/>
      <c r="J142" s="20"/>
      <c r="K142" s="20"/>
      <c r="L142" s="20"/>
      <c r="M142" s="20"/>
      <c r="N142" s="1094"/>
      <c r="O142" s="39" t="s">
        <v>1</v>
      </c>
      <c r="P142" s="24" t="s">
        <v>6</v>
      </c>
      <c r="Q142" s="554" t="str">
        <f>Q139</f>
        <v>Dessert assiette.J.Jus de fraises des bois.Recette mère ►.M.Mille-feuille meringue et chiboust pamplemousse aux fraises des bois</v>
      </c>
      <c r="R142" s="554"/>
      <c r="S142" s="554"/>
      <c r="T142" s="1141" t="s">
        <v>208</v>
      </c>
      <c r="U142" s="80" t="s">
        <v>207</v>
      </c>
      <c r="V142" s="41" t="s">
        <v>206</v>
      </c>
      <c r="W142" s="4591"/>
      <c r="X142" s="4593"/>
      <c r="Y142" s="4929"/>
      <c r="Z142" s="1083" t="s">
        <v>205</v>
      </c>
      <c r="AA142" s="4885"/>
      <c r="AB142" s="868">
        <v>1</v>
      </c>
      <c r="AC142" s="873" t="s">
        <v>84</v>
      </c>
      <c r="AD142" s="842"/>
      <c r="AE142" s="843"/>
      <c r="AF142" s="843"/>
      <c r="AG142" s="843"/>
      <c r="AH142" s="843"/>
      <c r="AI142" s="844" t="s">
        <v>84</v>
      </c>
      <c r="AJ142" s="843"/>
      <c r="AK142" s="845" t="s">
        <v>2408</v>
      </c>
      <c r="AL142" s="843"/>
      <c r="AM142" s="843" t="s">
        <v>2409</v>
      </c>
      <c r="AN142" s="876" t="s">
        <v>2407</v>
      </c>
      <c r="AO142" s="4890"/>
      <c r="AP142"/>
      <c r="AQ142" s="1369"/>
      <c r="AR142" s="1369"/>
      <c r="AS142" s="4303" t="s">
        <v>6540</v>
      </c>
      <c r="AT142" s="1369"/>
      <c r="AU142" s="1369"/>
      <c r="AV142" s="1369"/>
      <c r="AW142" s="1369"/>
      <c r="AX142" s="1369"/>
      <c r="AY142" s="715"/>
      <c r="AZ142"/>
      <c r="BA142"/>
      <c r="BB142"/>
      <c r="BC142" s="715"/>
      <c r="BD142" s="870" t="str">
        <f t="shared" si="48"/>
        <v>A</v>
      </c>
      <c r="BJ142" s="2"/>
      <c r="BK142" s="2"/>
      <c r="BL142" s="2"/>
      <c r="BM142"/>
      <c r="BN142"/>
      <c r="BO142"/>
      <c r="BP142"/>
      <c r="BQ142"/>
      <c r="BR142"/>
      <c r="BS142"/>
      <c r="BU142" s="6">
        <v>1</v>
      </c>
    </row>
    <row r="143" spans="1:73" s="73" customFormat="1" ht="18.75" customHeight="1">
      <c r="A143" s="3562" t="s">
        <v>1</v>
      </c>
      <c r="B143" s="3573" t="str">
        <f t="shared" si="38"/>
        <v>A</v>
      </c>
      <c r="C143" s="3571">
        <f>IF(H143=C133,1,LEN(H143))</f>
        <v>0</v>
      </c>
      <c r="D143" s="25" t="str">
        <f t="shared" ref="D143:D149" si="49">IF(OR(K143&lt;&gt;"",L143&lt;&gt; "",M143&lt;&gt;"",N143&lt;&gt;""),"A", "►")</f>
        <v>►</v>
      </c>
      <c r="E143" s="1314" t="str">
        <f>E139</f>
        <v>Dessert assiette.J.Jus de fraises des bois.Recette mère ►.M.Mille-feuille meringue et chiboust pamplemousse aux fraises des bois</v>
      </c>
      <c r="F143" s="1314">
        <f>F139</f>
        <v>18</v>
      </c>
      <c r="G143" s="1314" t="str">
        <f>G139</f>
        <v>assiettes</v>
      </c>
      <c r="H143" s="1321"/>
      <c r="I143" s="1322"/>
      <c r="J143" s="1322"/>
      <c r="K143" s="1322"/>
      <c r="L143" s="1322"/>
      <c r="M143" s="1323"/>
      <c r="N143" s="1324"/>
      <c r="O143" s="39" t="s">
        <v>1</v>
      </c>
      <c r="P143" s="24" t="s">
        <v>6</v>
      </c>
      <c r="Q143" s="554" t="str">
        <f>Q139</f>
        <v>Dessert assiette.J.Jus de fraises des bois.Recette mère ►.M.Mille-feuille meringue et chiboust pamplemousse aux fraises des bois</v>
      </c>
      <c r="R143" s="554">
        <f>R139</f>
        <v>18</v>
      </c>
      <c r="S143" s="554" t="str">
        <f>S139</f>
        <v>assiettes</v>
      </c>
      <c r="T143" s="69"/>
      <c r="U143" s="66"/>
      <c r="V143" s="75" t="str">
        <f t="shared" ref="V143:V149" si="50">IF(AND(T143&gt;0,W143&gt;0),"de","")</f>
        <v/>
      </c>
      <c r="W143" s="64">
        <v>150</v>
      </c>
      <c r="X143" s="952" t="s">
        <v>134</v>
      </c>
      <c r="Y143" s="68">
        <v>1</v>
      </c>
      <c r="Z143" s="1084" t="s">
        <v>2379</v>
      </c>
      <c r="AA143" s="1307">
        <f>IFERROR(INDEX(BA13:BA82,MATCH(X143,AZ13:AZ82,0)) * W143 * IF(ISBLANK(T143), 1, T143), 0)</f>
        <v>0.15</v>
      </c>
      <c r="AB143" s="875">
        <f>IF(AA163=0,0,AA143*AB142*1000/AA163)</f>
        <v>570.34220532319387</v>
      </c>
      <c r="AC143" s="872">
        <f>IF(ISNUMBER(T143),T143*AB142/AA163,0)</f>
        <v>0</v>
      </c>
      <c r="AD143" s="3893"/>
      <c r="AE143" s="3894"/>
      <c r="AF143" s="3894"/>
      <c r="AG143" s="3894"/>
      <c r="AH143" s="3894"/>
      <c r="AI143" s="3895">
        <f>IF(OR(ISTEXT(T143),AA163=0),0,T143*AN135)</f>
        <v>0</v>
      </c>
      <c r="AJ143" s="3894"/>
      <c r="AK143" s="3896">
        <f t="shared" ref="AK143:AK162" si="51">U143</f>
        <v>0</v>
      </c>
      <c r="AL143" s="3894"/>
      <c r="AM143" s="3897">
        <f>IF(AA143=0,0,AA143*AN135)</f>
        <v>0.375</v>
      </c>
      <c r="AN143" s="3898" t="str">
        <f t="shared" ref="AN143:AN162" si="52">Z143</f>
        <v>fraises</v>
      </c>
      <c r="AO143" s="4890"/>
      <c r="AP143"/>
      <c r="AQ143" s="1369"/>
      <c r="AR143" s="1369"/>
      <c r="AS143" s="4304" t="s">
        <v>6541</v>
      </c>
      <c r="AT143" s="1369"/>
      <c r="AU143" s="1369"/>
      <c r="AV143" s="1369"/>
      <c r="AW143" s="1369"/>
      <c r="AX143" s="1369"/>
      <c r="AY143" s="715"/>
      <c r="AZ143"/>
      <c r="BA143"/>
      <c r="BB143"/>
      <c r="BC143" s="715"/>
      <c r="BD143" s="870" t="str">
        <f t="shared" si="48"/>
        <v>A</v>
      </c>
      <c r="BJ143" s="2"/>
      <c r="BK143" s="2"/>
      <c r="BL143" s="2"/>
      <c r="BM143"/>
      <c r="BN143"/>
      <c r="BO143"/>
      <c r="BP143"/>
      <c r="BQ143"/>
      <c r="BR143"/>
      <c r="BS143"/>
      <c r="BU143" s="6">
        <v>1</v>
      </c>
    </row>
    <row r="144" spans="1:73" s="73" customFormat="1" ht="18.75" customHeight="1">
      <c r="A144" s="3562" t="s">
        <v>1</v>
      </c>
      <c r="B144" s="3573" t="str">
        <f t="shared" si="38"/>
        <v>A</v>
      </c>
      <c r="C144" s="3571">
        <f>IF(H144=C133,1,LEN(H144))</f>
        <v>0</v>
      </c>
      <c r="D144" s="25" t="str">
        <f t="shared" si="49"/>
        <v>►</v>
      </c>
      <c r="E144" s="1314" t="str">
        <f>E139</f>
        <v>Dessert assiette.J.Jus de fraises des bois.Recette mère ►.M.Mille-feuille meringue et chiboust pamplemousse aux fraises des bois</v>
      </c>
      <c r="F144" s="1314">
        <f>F139</f>
        <v>18</v>
      </c>
      <c r="G144" s="1314" t="str">
        <f>G139</f>
        <v>assiettes</v>
      </c>
      <c r="H144" s="1321"/>
      <c r="I144" s="1323"/>
      <c r="J144" s="1323"/>
      <c r="K144" s="1323"/>
      <c r="L144" s="1323"/>
      <c r="M144" s="1323"/>
      <c r="N144" s="1324"/>
      <c r="O144" s="39" t="s">
        <v>1</v>
      </c>
      <c r="P144" s="25" t="str">
        <f t="shared" ref="P144:P149" si="53">IF(Z144&lt;&gt;"","A","►")</f>
        <v>A</v>
      </c>
      <c r="Q144" s="765" t="str">
        <f>Q139</f>
        <v>Dessert assiette.J.Jus de fraises des bois.Recette mère ►.M.Mille-feuille meringue et chiboust pamplemousse aux fraises des bois</v>
      </c>
      <c r="R144" s="554">
        <f>R139</f>
        <v>18</v>
      </c>
      <c r="S144" s="554" t="str">
        <f>S139</f>
        <v>assiettes</v>
      </c>
      <c r="T144" s="69"/>
      <c r="U144" s="66"/>
      <c r="V144" s="65" t="str">
        <f t="shared" si="50"/>
        <v/>
      </c>
      <c r="W144" s="64">
        <v>8</v>
      </c>
      <c r="X144" s="952" t="s">
        <v>134</v>
      </c>
      <c r="Y144" s="68">
        <v>1</v>
      </c>
      <c r="Z144" s="1084" t="s">
        <v>2380</v>
      </c>
      <c r="AA144" s="1307">
        <f>IFERROR(INDEX(BA13:BA82,MATCH(X144,AZ13:AZ82,0)) * W144 * IF(ISBLANK(T144), 1, T144), 0)</f>
        <v>8.0000000000000002E-3</v>
      </c>
      <c r="AB144" s="875">
        <f>IF(AA163=0,0,AA144*AB142*1000/AA163)</f>
        <v>30.418250950570339</v>
      </c>
      <c r="AC144" s="872">
        <f>IF(ISNUMBER(T144),T144*AB142/AA163,0)</f>
        <v>0</v>
      </c>
      <c r="AD144" s="846"/>
      <c r="AE144" s="833"/>
      <c r="AF144" s="833"/>
      <c r="AG144" s="833"/>
      <c r="AH144" s="833"/>
      <c r="AI144" s="874">
        <f>IF(OR(ISTEXT(T144),AA163=0),0,T144*AN135)</f>
        <v>0</v>
      </c>
      <c r="AJ144" s="833"/>
      <c r="AK144" s="742">
        <f t="shared" si="51"/>
        <v>0</v>
      </c>
      <c r="AL144" s="833"/>
      <c r="AM144" s="826">
        <f>IF(AA144=0,0,AA144*AN135)</f>
        <v>0.02</v>
      </c>
      <c r="AN144" s="856" t="str">
        <f t="shared" si="52"/>
        <v>framboises</v>
      </c>
      <c r="AO144" s="4890"/>
      <c r="AP144"/>
      <c r="AQ144" s="1369"/>
      <c r="AR144" s="1369"/>
      <c r="AS144" s="4305" t="s">
        <v>6542</v>
      </c>
      <c r="AT144" s="1369"/>
      <c r="AU144" s="1369"/>
      <c r="AV144" s="1369"/>
      <c r="AW144" s="1369"/>
      <c r="AX144" s="1369"/>
      <c r="AY144" s="715"/>
      <c r="AZ144"/>
      <c r="BA144"/>
      <c r="BB144"/>
      <c r="BC144" s="715"/>
      <c r="BD144" s="870" t="str">
        <f t="shared" si="48"/>
        <v>A</v>
      </c>
      <c r="BJ144" s="2"/>
      <c r="BK144" s="2"/>
      <c r="BL144" s="2"/>
      <c r="BM144"/>
      <c r="BN144"/>
      <c r="BO144"/>
      <c r="BP144"/>
      <c r="BQ144"/>
      <c r="BR144"/>
      <c r="BS144"/>
      <c r="BU144" s="6">
        <v>1</v>
      </c>
    </row>
    <row r="145" spans="1:73" s="73" customFormat="1" ht="18.75" customHeight="1">
      <c r="A145" s="3562" t="s">
        <v>1</v>
      </c>
      <c r="B145" s="3573" t="str">
        <f t="shared" si="38"/>
        <v>A</v>
      </c>
      <c r="C145" s="3571">
        <f>IF(H145=C133,1,LEN(H145))</f>
        <v>0</v>
      </c>
      <c r="D145" s="25" t="str">
        <f t="shared" si="49"/>
        <v>►</v>
      </c>
      <c r="E145" s="1314" t="str">
        <f>E139</f>
        <v>Dessert assiette.J.Jus de fraises des bois.Recette mère ►.M.Mille-feuille meringue et chiboust pamplemousse aux fraises des bois</v>
      </c>
      <c r="F145" s="1314">
        <f>F139</f>
        <v>18</v>
      </c>
      <c r="G145" s="1314" t="str">
        <f>G139</f>
        <v>assiettes</v>
      </c>
      <c r="H145" s="1321"/>
      <c r="I145" s="1323"/>
      <c r="J145" s="1323"/>
      <c r="K145" s="1323"/>
      <c r="L145" s="1323"/>
      <c r="M145" s="1323"/>
      <c r="N145" s="1324"/>
      <c r="O145" s="39" t="s">
        <v>1</v>
      </c>
      <c r="P145" s="25" t="str">
        <f t="shared" si="53"/>
        <v>A</v>
      </c>
      <c r="Q145" s="765" t="str">
        <f>Q139</f>
        <v>Dessert assiette.J.Jus de fraises des bois.Recette mère ►.M.Mille-feuille meringue et chiboust pamplemousse aux fraises des bois</v>
      </c>
      <c r="R145" s="554">
        <f>R139</f>
        <v>18</v>
      </c>
      <c r="S145" s="554" t="str">
        <f>S139</f>
        <v>assiettes</v>
      </c>
      <c r="T145" s="69"/>
      <c r="U145" s="74"/>
      <c r="V145" s="75" t="str">
        <f t="shared" si="50"/>
        <v/>
      </c>
      <c r="W145" s="64">
        <v>105</v>
      </c>
      <c r="X145" s="952" t="s">
        <v>134</v>
      </c>
      <c r="Y145" s="68">
        <v>1</v>
      </c>
      <c r="Z145" s="1084" t="s">
        <v>2377</v>
      </c>
      <c r="AA145" s="1307">
        <f>IFERROR(INDEX(BA13:BA82,MATCH(X145,AZ13:AZ82,0)) * W145 * IF(ISBLANK(T145), 1, T145), 0)</f>
        <v>0.105</v>
      </c>
      <c r="AB145" s="875">
        <f>IF(AA163=0,0,AA145*AB142*1000/AA163)</f>
        <v>399.23954372623575</v>
      </c>
      <c r="AC145" s="872">
        <f>IF(ISNUMBER(T145),T145*AB142/AA163,0)</f>
        <v>0</v>
      </c>
      <c r="AD145" s="3893"/>
      <c r="AE145" s="3894"/>
      <c r="AF145" s="3894"/>
      <c r="AG145" s="3894"/>
      <c r="AH145" s="3894"/>
      <c r="AI145" s="3895">
        <f>IF(OR(ISTEXT(T145),AA163=0),0,T145*AN135)</f>
        <v>0</v>
      </c>
      <c r="AJ145" s="3894"/>
      <c r="AK145" s="3896">
        <f t="shared" si="51"/>
        <v>0</v>
      </c>
      <c r="AL145" s="3894"/>
      <c r="AM145" s="3897">
        <f>IF(AA145=0,0,AA145*AN135)</f>
        <v>0.26250000000000001</v>
      </c>
      <c r="AN145" s="3898" t="str">
        <f t="shared" si="52"/>
        <v>sucre semoule pâtissière</v>
      </c>
      <c r="AO145" s="4890"/>
      <c r="AP145"/>
      <c r="AQ145" s="1369"/>
      <c r="AR145" s="1369"/>
      <c r="AS145" s="4306" t="s">
        <v>6543</v>
      </c>
      <c r="AT145" s="1369"/>
      <c r="AU145" s="1369"/>
      <c r="AV145" s="1369"/>
      <c r="AW145" s="1369"/>
      <c r="AX145" s="1369"/>
      <c r="AY145" s="715"/>
      <c r="AZ145"/>
      <c r="BA145"/>
      <c r="BB145"/>
      <c r="BC145" s="715"/>
      <c r="BD145" s="870" t="str">
        <f t="shared" si="48"/>
        <v>A</v>
      </c>
      <c r="BJ145" s="2"/>
      <c r="BK145" s="2"/>
      <c r="BL145" s="2"/>
      <c r="BM145"/>
      <c r="BN145"/>
      <c r="BO145"/>
      <c r="BP145"/>
      <c r="BQ145"/>
      <c r="BR145"/>
      <c r="BS145"/>
      <c r="BU145" s="6">
        <v>1</v>
      </c>
    </row>
    <row r="146" spans="1:73" s="73" customFormat="1" ht="18.75" customHeight="1">
      <c r="A146" s="3562" t="s">
        <v>1</v>
      </c>
      <c r="B146" s="3573" t="str">
        <f t="shared" si="38"/>
        <v>►</v>
      </c>
      <c r="C146" s="3571">
        <f>IF(H146=C133,1,LEN(H146))</f>
        <v>0</v>
      </c>
      <c r="D146" s="25" t="str">
        <f t="shared" si="49"/>
        <v>►</v>
      </c>
      <c r="E146" s="1314" t="str">
        <f>E139</f>
        <v>Dessert assiette.J.Jus de fraises des bois.Recette mère ►.M.Mille-feuille meringue et chiboust pamplemousse aux fraises des bois</v>
      </c>
      <c r="F146" s="1314">
        <f>F139</f>
        <v>18</v>
      </c>
      <c r="G146" s="1314" t="str">
        <f>G139</f>
        <v>assiettes</v>
      </c>
      <c r="H146" s="1321"/>
      <c r="I146" s="1323"/>
      <c r="J146" s="1323"/>
      <c r="K146" s="1323"/>
      <c r="L146" s="1323"/>
      <c r="M146" s="1323"/>
      <c r="N146" s="1324"/>
      <c r="O146" s="39" t="s">
        <v>1</v>
      </c>
      <c r="P146" s="25" t="str">
        <f t="shared" si="53"/>
        <v>►</v>
      </c>
      <c r="Q146" s="765" t="str">
        <f>Q139</f>
        <v>Dessert assiette.J.Jus de fraises des bois.Recette mère ►.M.Mille-feuille meringue et chiboust pamplemousse aux fraises des bois</v>
      </c>
      <c r="R146" s="554">
        <f>R139</f>
        <v>18</v>
      </c>
      <c r="S146" s="554" t="str">
        <f>S139</f>
        <v>assiettes</v>
      </c>
      <c r="T146" s="77"/>
      <c r="U146" s="74"/>
      <c r="V146" s="65" t="str">
        <f t="shared" si="50"/>
        <v/>
      </c>
      <c r="W146" s="64"/>
      <c r="X146" s="733"/>
      <c r="Y146" s="68">
        <v>1</v>
      </c>
      <c r="Z146" s="1084"/>
      <c r="AA146" s="1307">
        <f>IFERROR(INDEX(BA13:BA82,MATCH(X146,AZ13:AZ82,0)) * W146 * IF(ISBLANK(T146), 1, T146), 0)</f>
        <v>0</v>
      </c>
      <c r="AB146" s="875">
        <f>IF(AA163=0,0,AA146*AB142*1000/AA163)</f>
        <v>0</v>
      </c>
      <c r="AC146" s="872">
        <f>IF(ISNUMBER(T146),T146*AB142/AA163,0)</f>
        <v>0</v>
      </c>
      <c r="AD146" s="846"/>
      <c r="AE146" s="833"/>
      <c r="AF146" s="833"/>
      <c r="AG146" s="833"/>
      <c r="AH146" s="833"/>
      <c r="AI146" s="874">
        <f>IF(OR(ISTEXT(T146),AA163=0),0,T146*AN135)</f>
        <v>0</v>
      </c>
      <c r="AJ146" s="833"/>
      <c r="AK146" s="742">
        <f t="shared" si="51"/>
        <v>0</v>
      </c>
      <c r="AL146" s="833"/>
      <c r="AM146" s="826">
        <f>IF(AA146=0,0,AA146*AN135)</f>
        <v>0</v>
      </c>
      <c r="AN146" s="856">
        <f t="shared" si="52"/>
        <v>0</v>
      </c>
      <c r="AO146" s="4890"/>
      <c r="AP146"/>
      <c r="AQ146" s="1369"/>
      <c r="AR146" s="1369"/>
      <c r="AS146" s="1369"/>
      <c r="AT146" s="1369"/>
      <c r="AU146" s="1369"/>
      <c r="AV146" s="1369"/>
      <c r="AW146" s="1369"/>
      <c r="AX146" s="1369"/>
      <c r="AY146" s="715"/>
      <c r="AZ146"/>
      <c r="BA146"/>
      <c r="BB146"/>
      <c r="BC146" s="715"/>
      <c r="BD146" s="870" t="str">
        <f t="shared" si="48"/>
        <v>►</v>
      </c>
      <c r="BJ146" s="2"/>
      <c r="BK146" s="2"/>
      <c r="BL146" s="2"/>
      <c r="BM146"/>
      <c r="BN146"/>
      <c r="BO146"/>
      <c r="BP146"/>
      <c r="BQ146"/>
      <c r="BR146"/>
      <c r="BS146"/>
      <c r="BU146" s="6">
        <v>1</v>
      </c>
    </row>
    <row r="147" spans="1:73" s="73" customFormat="1" ht="18.75" customHeight="1">
      <c r="A147" s="3562" t="s">
        <v>1</v>
      </c>
      <c r="B147" s="3573" t="str">
        <f t="shared" si="38"/>
        <v>►</v>
      </c>
      <c r="C147" s="3571">
        <f>IF(H147=C133,1,LEN(H147))</f>
        <v>0</v>
      </c>
      <c r="D147" s="25" t="str">
        <f t="shared" si="49"/>
        <v>►</v>
      </c>
      <c r="E147" s="1314" t="str">
        <f>E139</f>
        <v>Dessert assiette.J.Jus de fraises des bois.Recette mère ►.M.Mille-feuille meringue et chiboust pamplemousse aux fraises des bois</v>
      </c>
      <c r="F147" s="1314">
        <f>F139</f>
        <v>18</v>
      </c>
      <c r="G147" s="1314" t="str">
        <f>G139</f>
        <v>assiettes</v>
      </c>
      <c r="H147" s="1321"/>
      <c r="I147" s="1323"/>
      <c r="J147" s="1323"/>
      <c r="K147" s="1323"/>
      <c r="L147" s="1323"/>
      <c r="M147" s="1323"/>
      <c r="N147" s="1324"/>
      <c r="O147" s="39" t="s">
        <v>1</v>
      </c>
      <c r="P147" s="25" t="str">
        <f t="shared" si="53"/>
        <v>►</v>
      </c>
      <c r="Q147" s="765" t="str">
        <f>Q139</f>
        <v>Dessert assiette.J.Jus de fraises des bois.Recette mère ►.M.Mille-feuille meringue et chiboust pamplemousse aux fraises des bois</v>
      </c>
      <c r="R147" s="554">
        <f>R139</f>
        <v>18</v>
      </c>
      <c r="S147" s="554" t="str">
        <f>S139</f>
        <v>assiettes</v>
      </c>
      <c r="T147" s="69"/>
      <c r="U147" s="74"/>
      <c r="V147" s="75" t="str">
        <f t="shared" si="50"/>
        <v/>
      </c>
      <c r="W147" s="64"/>
      <c r="X147" s="733"/>
      <c r="Y147" s="68">
        <v>1</v>
      </c>
      <c r="Z147" s="1084"/>
      <c r="AA147" s="1307">
        <f>IFERROR(INDEX(BA13:BA82,MATCH(X147,AZ13:AZ82,0)) * W147 * IF(ISBLANK(T147), 1, T147), 0)</f>
        <v>0</v>
      </c>
      <c r="AB147" s="875">
        <f>IF(AA163=0,0,AA147*AB142*1000/AA163)</f>
        <v>0</v>
      </c>
      <c r="AC147" s="872">
        <f>IF(ISNUMBER(T147),T147*AB142/AA163,0)</f>
        <v>0</v>
      </c>
      <c r="AD147" s="3893"/>
      <c r="AE147" s="3894"/>
      <c r="AF147" s="3894"/>
      <c r="AG147" s="3894"/>
      <c r="AH147" s="3894"/>
      <c r="AI147" s="3895">
        <f>IF(OR(ISTEXT(T147),AA163=0),0,T147*AN135)</f>
        <v>0</v>
      </c>
      <c r="AJ147" s="3894"/>
      <c r="AK147" s="3896">
        <f t="shared" si="51"/>
        <v>0</v>
      </c>
      <c r="AL147" s="3894"/>
      <c r="AM147" s="3897">
        <f>IF(AA147=0,0,AA147*AN135)</f>
        <v>0</v>
      </c>
      <c r="AN147" s="3898">
        <f t="shared" si="52"/>
        <v>0</v>
      </c>
      <c r="AO147" s="4890"/>
      <c r="AP147"/>
      <c r="AQ147" s="1369"/>
      <c r="AR147" s="1369"/>
      <c r="AS147" s="1369"/>
      <c r="AT147" s="1369"/>
      <c r="AU147" s="1369"/>
      <c r="AV147" s="1369"/>
      <c r="AW147" s="1369"/>
      <c r="AX147" s="1369"/>
      <c r="AY147" s="715"/>
      <c r="AZ147"/>
      <c r="BA147"/>
      <c r="BB147"/>
      <c r="BC147" s="715"/>
      <c r="BD147" s="870" t="str">
        <f t="shared" si="48"/>
        <v>►</v>
      </c>
      <c r="BJ147" s="2"/>
      <c r="BK147" s="2"/>
      <c r="BL147" s="2"/>
      <c r="BM147"/>
      <c r="BN147"/>
      <c r="BO147"/>
      <c r="BP147"/>
      <c r="BQ147"/>
      <c r="BR147"/>
      <c r="BS147"/>
      <c r="BU147" s="6">
        <v>1</v>
      </c>
    </row>
    <row r="148" spans="1:73" s="73" customFormat="1" ht="18.75" customHeight="1">
      <c r="A148" s="3562" t="s">
        <v>1</v>
      </c>
      <c r="B148" s="3573" t="str">
        <f t="shared" si="38"/>
        <v>►</v>
      </c>
      <c r="C148" s="3571">
        <f>IF(H148=C133,1,LEN(H148))</f>
        <v>0</v>
      </c>
      <c r="D148" s="25" t="str">
        <f t="shared" si="49"/>
        <v>►</v>
      </c>
      <c r="E148" s="1314" t="str">
        <f>E139</f>
        <v>Dessert assiette.J.Jus de fraises des bois.Recette mère ►.M.Mille-feuille meringue et chiboust pamplemousse aux fraises des bois</v>
      </c>
      <c r="F148" s="1314">
        <f>F139</f>
        <v>18</v>
      </c>
      <c r="G148" s="1314" t="str">
        <f>G139</f>
        <v>assiettes</v>
      </c>
      <c r="H148" s="1321"/>
      <c r="I148" s="1323"/>
      <c r="J148" s="1323"/>
      <c r="K148" s="1323"/>
      <c r="L148" s="1323"/>
      <c r="M148" s="1323"/>
      <c r="N148" s="1324"/>
      <c r="O148" s="39" t="s">
        <v>1</v>
      </c>
      <c r="P148" s="25" t="str">
        <f t="shared" si="53"/>
        <v>►</v>
      </c>
      <c r="Q148" s="765" t="str">
        <f>Q139</f>
        <v>Dessert assiette.J.Jus de fraises des bois.Recette mère ►.M.Mille-feuille meringue et chiboust pamplemousse aux fraises des bois</v>
      </c>
      <c r="R148" s="554">
        <f>R139</f>
        <v>18</v>
      </c>
      <c r="S148" s="554" t="str">
        <f>S139</f>
        <v>assiettes</v>
      </c>
      <c r="T148" s="69"/>
      <c r="U148" s="74"/>
      <c r="V148" s="65" t="str">
        <f t="shared" si="50"/>
        <v/>
      </c>
      <c r="W148" s="76"/>
      <c r="X148" s="733"/>
      <c r="Y148" s="68">
        <v>1</v>
      </c>
      <c r="Z148" s="1084"/>
      <c r="AA148" s="1307">
        <f>IFERROR(INDEX(BA13:BA82,MATCH(X148,AZ13:AZ82,0)) * W148 * IF(ISBLANK(T148), 1, T148), 0)</f>
        <v>0</v>
      </c>
      <c r="AB148" s="875">
        <f>IF(AA163=0,0,AA148*AB142*1000/AA163)</f>
        <v>0</v>
      </c>
      <c r="AC148" s="872">
        <f>IF(ISNUMBER(T148),T148*AB142/AA163,0)</f>
        <v>0</v>
      </c>
      <c r="AD148" s="846"/>
      <c r="AE148" s="833"/>
      <c r="AF148" s="833"/>
      <c r="AG148" s="833"/>
      <c r="AH148" s="833"/>
      <c r="AI148" s="874">
        <f>IF(OR(ISTEXT(T148),AA163=0),0,T148*AN135)</f>
        <v>0</v>
      </c>
      <c r="AJ148" s="833"/>
      <c r="AK148" s="742">
        <f t="shared" si="51"/>
        <v>0</v>
      </c>
      <c r="AL148" s="833"/>
      <c r="AM148" s="826">
        <f>IF(AA148=0,0,AA148*AN135)</f>
        <v>0</v>
      </c>
      <c r="AN148" s="856">
        <f t="shared" si="52"/>
        <v>0</v>
      </c>
      <c r="AO148" s="4890"/>
      <c r="AP148"/>
      <c r="AQ148" s="1369"/>
      <c r="AR148" s="1369"/>
      <c r="AS148" s="1369"/>
      <c r="AT148" s="1369"/>
      <c r="AU148" s="1369"/>
      <c r="AV148" s="1369"/>
      <c r="AW148" s="1369"/>
      <c r="AX148" s="1369"/>
      <c r="AY148" s="715"/>
      <c r="AZ148"/>
      <c r="BA148"/>
      <c r="BB148"/>
      <c r="BC148" s="715"/>
      <c r="BD148" s="870" t="str">
        <f t="shared" si="48"/>
        <v>►</v>
      </c>
      <c r="BJ148" s="2"/>
      <c r="BK148" s="2"/>
      <c r="BL148" s="2"/>
      <c r="BM148"/>
      <c r="BN148"/>
      <c r="BO148"/>
      <c r="BP148"/>
      <c r="BQ148"/>
      <c r="BR148"/>
      <c r="BS148"/>
      <c r="BU148" s="6">
        <v>1</v>
      </c>
    </row>
    <row r="149" spans="1:73" s="73" customFormat="1" ht="18.75" customHeight="1">
      <c r="A149" s="3562" t="s">
        <v>1</v>
      </c>
      <c r="B149" s="3573" t="str">
        <f t="shared" si="38"/>
        <v>►</v>
      </c>
      <c r="C149" s="3571">
        <f>IF(H149=C133,1,LEN(H149))</f>
        <v>0</v>
      </c>
      <c r="D149" s="25" t="str">
        <f t="shared" si="49"/>
        <v>►</v>
      </c>
      <c r="E149" s="1314" t="str">
        <f>E139</f>
        <v>Dessert assiette.J.Jus de fraises des bois.Recette mère ►.M.Mille-feuille meringue et chiboust pamplemousse aux fraises des bois</v>
      </c>
      <c r="F149" s="1314">
        <f>F139</f>
        <v>18</v>
      </c>
      <c r="G149" s="1314" t="str">
        <f>G139</f>
        <v>assiettes</v>
      </c>
      <c r="H149" s="1321"/>
      <c r="I149" s="1323"/>
      <c r="J149" s="1323"/>
      <c r="K149" s="1323"/>
      <c r="L149" s="1323"/>
      <c r="M149" s="1323"/>
      <c r="N149" s="1324"/>
      <c r="O149" s="39" t="s">
        <v>1</v>
      </c>
      <c r="P149" s="25" t="str">
        <f t="shared" si="53"/>
        <v>►</v>
      </c>
      <c r="Q149" s="765" t="str">
        <f>Q139</f>
        <v>Dessert assiette.J.Jus de fraises des bois.Recette mère ►.M.Mille-feuille meringue et chiboust pamplemousse aux fraises des bois</v>
      </c>
      <c r="R149" s="554">
        <f>R139</f>
        <v>18</v>
      </c>
      <c r="S149" s="554" t="str">
        <f>S139</f>
        <v>assiettes</v>
      </c>
      <c r="T149" s="69"/>
      <c r="U149" s="66"/>
      <c r="V149" s="65" t="str">
        <f t="shared" si="50"/>
        <v/>
      </c>
      <c r="W149" s="64"/>
      <c r="X149" s="1031"/>
      <c r="Y149" s="68">
        <v>1</v>
      </c>
      <c r="Z149" s="1084"/>
      <c r="AA149" s="1307">
        <f>IFERROR(INDEX(BA13:BA82,MATCH(X149,AZ13:AZ82,0)) * W149 * IF(ISBLANK(T149), 1, T149), 0)</f>
        <v>0</v>
      </c>
      <c r="AB149" s="875">
        <f>IF(AA163=0,0,AA149*AB142*1000/AA163)</f>
        <v>0</v>
      </c>
      <c r="AC149" s="872">
        <f>IF(ISNUMBER(T149),T149*AB142/AA163,0)</f>
        <v>0</v>
      </c>
      <c r="AD149" s="3893"/>
      <c r="AE149" s="3894"/>
      <c r="AF149" s="3894"/>
      <c r="AG149" s="3894"/>
      <c r="AH149" s="3894"/>
      <c r="AI149" s="3895">
        <f>IF(OR(ISTEXT(T149),AA163=0),0,T149*AN135)</f>
        <v>0</v>
      </c>
      <c r="AJ149" s="3894"/>
      <c r="AK149" s="3896">
        <f t="shared" si="51"/>
        <v>0</v>
      </c>
      <c r="AL149" s="3894"/>
      <c r="AM149" s="3897">
        <f>IF(AA149=0,0,AA149*AN135)</f>
        <v>0</v>
      </c>
      <c r="AN149" s="3898">
        <f t="shared" si="52"/>
        <v>0</v>
      </c>
      <c r="AO149" s="4890"/>
      <c r="AP149"/>
      <c r="AQ149" s="1369"/>
      <c r="AR149" s="1369"/>
      <c r="AS149" s="1369"/>
      <c r="AT149" s="1369"/>
      <c r="AU149" s="1369"/>
      <c r="AV149" s="1369"/>
      <c r="AW149" s="1369"/>
      <c r="AX149" s="1369"/>
      <c r="AY149" s="715"/>
      <c r="AZ149"/>
      <c r="BA149"/>
      <c r="BB149"/>
      <c r="BC149" s="715"/>
      <c r="BD149" s="870" t="str">
        <f t="shared" si="48"/>
        <v>►</v>
      </c>
      <c r="BJ149" s="2"/>
      <c r="BK149" s="2"/>
      <c r="BL149" s="2"/>
      <c r="BM149"/>
      <c r="BN149"/>
      <c r="BO149"/>
      <c r="BP149"/>
      <c r="BQ149"/>
      <c r="BR149"/>
      <c r="BS149"/>
      <c r="BU149" s="6">
        <v>1</v>
      </c>
    </row>
    <row r="150" spans="1:73" s="73" customFormat="1" ht="18.75" customHeight="1" thickBot="1">
      <c r="A150" s="3562" t="s">
        <v>1</v>
      </c>
      <c r="B150" s="3573" t="str">
        <f t="shared" si="38"/>
        <v>A</v>
      </c>
      <c r="C150" s="3571">
        <f>IF(H150=C133,1,LEN(H150))</f>
        <v>24</v>
      </c>
      <c r="D150" s="1146" t="s">
        <v>6</v>
      </c>
      <c r="E150" s="1147" t="str">
        <f>E139</f>
        <v>Dessert assiette.J.Jus de fraises des bois.Recette mère ►.M.Mille-feuille meringue et chiboust pamplemousse aux fraises des bois</v>
      </c>
      <c r="F150" s="1147">
        <f>F139</f>
        <v>18</v>
      </c>
      <c r="G150" s="1147" t="str">
        <f>G139</f>
        <v>assiettes</v>
      </c>
      <c r="H150" s="1325" t="s">
        <v>1090</v>
      </c>
      <c r="I150" s="1148"/>
      <c r="J150" s="1149"/>
      <c r="K150" s="1179" t="s">
        <v>2503</v>
      </c>
      <c r="L150" s="1149"/>
      <c r="M150" s="1149"/>
      <c r="N150" s="1150"/>
      <c r="O150" s="39" t="s">
        <v>1</v>
      </c>
      <c r="P150" s="63" t="s">
        <v>6</v>
      </c>
      <c r="Q150" s="3873" t="str">
        <f>Q146</f>
        <v>Dessert assiette.J.Jus de fraises des bois.Recette mère ►.M.Mille-feuille meringue et chiboust pamplemousse aux fraises des bois</v>
      </c>
      <c r="R150" s="3874">
        <f>R146</f>
        <v>18</v>
      </c>
      <c r="S150" s="3875" t="str">
        <f>S146</f>
        <v>assiettes</v>
      </c>
      <c r="T150" s="3876" t="s">
        <v>1090</v>
      </c>
      <c r="U150" s="3877"/>
      <c r="V150" s="3871"/>
      <c r="W150" s="3871"/>
      <c r="X150" s="3871"/>
      <c r="Y150" s="3871"/>
      <c r="Z150" s="3872"/>
      <c r="AA150" s="1307">
        <f>IFERROR(INDEX(BA13:BA82,MATCH(X150,AZ13:AZ82,0)) * W150 * IF(ISBLANK(T150), 1, T150), 0)</f>
        <v>0</v>
      </c>
      <c r="AB150" s="875">
        <f>IF(AA163=0,0,AA150*AB142*1000/AA163)</f>
        <v>0</v>
      </c>
      <c r="AC150" s="872">
        <f>IF(ISNUMBER(T150),T150*AB142/AA163,0)</f>
        <v>0</v>
      </c>
      <c r="AD150" s="846"/>
      <c r="AE150" s="833"/>
      <c r="AF150" s="833"/>
      <c r="AG150" s="833"/>
      <c r="AH150" s="833"/>
      <c r="AI150" s="874">
        <f>IF(OR(ISTEXT(T150),AA163=0),0,T150*AN135)</f>
        <v>0</v>
      </c>
      <c r="AJ150" s="833"/>
      <c r="AK150" s="742">
        <f t="shared" si="51"/>
        <v>0</v>
      </c>
      <c r="AL150" s="833"/>
      <c r="AM150" s="826">
        <f>IF(AA150=0,0,AA150*AN135)</f>
        <v>0</v>
      </c>
      <c r="AN150" s="856">
        <f t="shared" si="52"/>
        <v>0</v>
      </c>
      <c r="AO150" s="4890"/>
      <c r="AP150"/>
      <c r="AQ150" s="1369"/>
      <c r="AR150" s="1369"/>
      <c r="AS150" s="1369"/>
      <c r="AT150" s="1369"/>
      <c r="AU150" s="1369"/>
      <c r="AV150" s="1369"/>
      <c r="AW150" s="1369"/>
      <c r="AX150" s="1369"/>
      <c r="AY150" s="715"/>
      <c r="AZ150"/>
      <c r="BA150"/>
      <c r="BB150"/>
      <c r="BC150" s="715"/>
      <c r="BD150" s="870" t="str">
        <f t="shared" si="48"/>
        <v>A</v>
      </c>
      <c r="BJ150" s="2"/>
      <c r="BK150" s="2"/>
      <c r="BL150" s="2"/>
      <c r="BM150"/>
      <c r="BN150"/>
      <c r="BO150"/>
      <c r="BP150"/>
      <c r="BQ150"/>
      <c r="BR150"/>
      <c r="BS150"/>
      <c r="BU150" s="6">
        <v>1</v>
      </c>
    </row>
    <row r="151" spans="1:73" s="73" customFormat="1" ht="18.75" customHeight="1">
      <c r="A151" s="3562" t="s">
        <v>1</v>
      </c>
      <c r="B151" s="3573" t="str">
        <f t="shared" si="38"/>
        <v>►</v>
      </c>
      <c r="C151" s="3571">
        <f>IF(H151=C133,1,LEN(H151))</f>
        <v>0</v>
      </c>
      <c r="D151" s="871" t="s">
        <v>7</v>
      </c>
      <c r="E151" s="741"/>
      <c r="F151" s="741"/>
      <c r="G151" s="741"/>
      <c r="H151" s="742"/>
      <c r="I151" s="742"/>
      <c r="J151" s="742"/>
      <c r="K151" s="742"/>
      <c r="L151" s="742"/>
      <c r="M151" s="742"/>
      <c r="N151" s="1089"/>
      <c r="O151" s="39" t="s">
        <v>1</v>
      </c>
      <c r="P151" s="871" t="s">
        <v>7</v>
      </c>
      <c r="Q151" s="741"/>
      <c r="R151" s="741"/>
      <c r="S151" s="741"/>
      <c r="T151" s="742"/>
      <c r="U151" s="742"/>
      <c r="V151" s="742"/>
      <c r="W151" s="742"/>
      <c r="X151" s="742"/>
      <c r="Y151" s="742"/>
      <c r="Z151" s="1089"/>
      <c r="AA151" s="1307">
        <f>IFERROR(INDEX(BA13:BA82,MATCH(X151,AZ13:AZ82,0)) * W151 * IF(ISBLANK(T151), 1, T151), 0)</f>
        <v>0</v>
      </c>
      <c r="AB151" s="875">
        <f>IF(AA163=0,0,AA151*AB142*1000/AA163)</f>
        <v>0</v>
      </c>
      <c r="AC151" s="872">
        <f>IF(ISNUMBER(T151),T151*AB142/AA163,0)</f>
        <v>0</v>
      </c>
      <c r="AD151" s="3893"/>
      <c r="AE151" s="3894"/>
      <c r="AF151" s="3894"/>
      <c r="AG151" s="3894"/>
      <c r="AH151" s="3894"/>
      <c r="AI151" s="3895">
        <f>IF(OR(ISTEXT(T151),AA163=0),0,T151*AN135)</f>
        <v>0</v>
      </c>
      <c r="AJ151" s="3894"/>
      <c r="AK151" s="3896">
        <f t="shared" si="51"/>
        <v>0</v>
      </c>
      <c r="AL151" s="3894"/>
      <c r="AM151" s="3897">
        <f>IF(AA151=0,0,AA151*AN135)</f>
        <v>0</v>
      </c>
      <c r="AN151" s="3898">
        <f t="shared" si="52"/>
        <v>0</v>
      </c>
      <c r="AO151" s="4890"/>
      <c r="AP151"/>
      <c r="AQ151" s="1369"/>
      <c r="AR151" s="1369"/>
      <c r="AS151" s="1369"/>
      <c r="AT151" s="1369"/>
      <c r="AU151" s="1369"/>
      <c r="AV151" s="1369"/>
      <c r="AW151" s="1369"/>
      <c r="AX151" s="1369"/>
      <c r="AY151" s="715"/>
      <c r="AZ151"/>
      <c r="BA151"/>
      <c r="BB151"/>
      <c r="BC151" s="715"/>
      <c r="BD151" s="870" t="str">
        <f t="shared" si="48"/>
        <v>►</v>
      </c>
      <c r="BJ151" s="2"/>
      <c r="BK151" s="2"/>
      <c r="BL151" s="2"/>
      <c r="BM151"/>
      <c r="BN151"/>
      <c r="BO151"/>
      <c r="BP151"/>
      <c r="BQ151"/>
      <c r="BR151"/>
      <c r="BS151"/>
      <c r="BU151" s="6">
        <v>1</v>
      </c>
    </row>
    <row r="152" spans="1:73" s="73" customFormat="1" ht="18.75" customHeight="1">
      <c r="A152" s="3562" t="s">
        <v>1</v>
      </c>
      <c r="B152" s="3573" t="str">
        <f t="shared" si="38"/>
        <v>►</v>
      </c>
      <c r="C152" s="3571">
        <f>IF(H152=C133,1,LEN(H152))</f>
        <v>0</v>
      </c>
      <c r="D152" s="871" t="s">
        <v>7</v>
      </c>
      <c r="E152" s="741"/>
      <c r="F152" s="741"/>
      <c r="G152" s="741"/>
      <c r="H152" s="742"/>
      <c r="I152" s="742"/>
      <c r="J152" s="742"/>
      <c r="K152" s="742"/>
      <c r="L152" s="742"/>
      <c r="M152" s="742"/>
      <c r="N152" s="1089"/>
      <c r="O152" s="39" t="s">
        <v>1</v>
      </c>
      <c r="P152" s="871" t="s">
        <v>7</v>
      </c>
      <c r="Q152" s="741"/>
      <c r="R152" s="741"/>
      <c r="S152" s="741"/>
      <c r="T152" s="742"/>
      <c r="U152" s="742"/>
      <c r="V152" s="742"/>
      <c r="W152" s="742"/>
      <c r="X152" s="742"/>
      <c r="Y152" s="742"/>
      <c r="Z152" s="1089"/>
      <c r="AA152" s="1307">
        <f>IFERROR(INDEX(BA13:BA82,MATCH(X152,AZ13:AZ82,0)) * W152 * IF(ISBLANK(T152), 1, T152), 0)</f>
        <v>0</v>
      </c>
      <c r="AB152" s="875">
        <f>IF(AA163=0,0,AA152*AB142*1000/AA163)</f>
        <v>0</v>
      </c>
      <c r="AC152" s="872">
        <f>IF(ISNUMBER(T152),T152*AB142/AA163,0)</f>
        <v>0</v>
      </c>
      <c r="AD152" s="846"/>
      <c r="AE152" s="833"/>
      <c r="AF152" s="833"/>
      <c r="AG152" s="833"/>
      <c r="AH152" s="833"/>
      <c r="AI152" s="874">
        <f>IF(OR(ISTEXT(T152),AA163=0),0,T152*AN135)</f>
        <v>0</v>
      </c>
      <c r="AJ152" s="833"/>
      <c r="AK152" s="742">
        <f t="shared" si="51"/>
        <v>0</v>
      </c>
      <c r="AL152" s="833"/>
      <c r="AM152" s="826">
        <f>IF(AA152=0,0,AA152*AN135)</f>
        <v>0</v>
      </c>
      <c r="AN152" s="856">
        <f t="shared" si="52"/>
        <v>0</v>
      </c>
      <c r="AO152" s="4890"/>
      <c r="AP152"/>
      <c r="AQ152" s="1369"/>
      <c r="AR152" s="1369"/>
      <c r="AS152" s="1369"/>
      <c r="AT152" s="1369"/>
      <c r="AU152" s="1369"/>
      <c r="AV152" s="1369"/>
      <c r="AW152" s="1369"/>
      <c r="AX152" s="1369"/>
      <c r="AY152" s="715"/>
      <c r="AZ152"/>
      <c r="BA152"/>
      <c r="BB152"/>
      <c r="BC152" s="715"/>
      <c r="BD152" s="870" t="str">
        <f t="shared" si="48"/>
        <v>►</v>
      </c>
      <c r="BJ152" s="2"/>
      <c r="BK152" s="2"/>
      <c r="BL152" s="2"/>
      <c r="BM152"/>
      <c r="BN152"/>
      <c r="BO152"/>
      <c r="BP152"/>
      <c r="BQ152"/>
      <c r="BR152"/>
      <c r="BS152"/>
      <c r="BU152" s="6">
        <v>1</v>
      </c>
    </row>
    <row r="153" spans="1:73" s="73" customFormat="1" ht="18.75" customHeight="1">
      <c r="A153" s="3562" t="s">
        <v>1</v>
      </c>
      <c r="B153" s="3573" t="str">
        <f t="shared" si="38"/>
        <v>►</v>
      </c>
      <c r="C153" s="3571">
        <f>IF(H153=C133,1,LEN(H153))</f>
        <v>0</v>
      </c>
      <c r="D153" s="871" t="s">
        <v>7</v>
      </c>
      <c r="E153" s="741"/>
      <c r="F153" s="741"/>
      <c r="G153" s="741"/>
      <c r="H153" s="742"/>
      <c r="I153" s="742"/>
      <c r="J153" s="742"/>
      <c r="K153" s="742"/>
      <c r="L153" s="742"/>
      <c r="M153" s="742"/>
      <c r="N153" s="1089"/>
      <c r="O153" s="39" t="s">
        <v>1</v>
      </c>
      <c r="P153" s="871" t="s">
        <v>7</v>
      </c>
      <c r="Q153" s="741"/>
      <c r="R153" s="741"/>
      <c r="S153" s="741"/>
      <c r="T153" s="742"/>
      <c r="U153" s="742"/>
      <c r="V153" s="742"/>
      <c r="W153" s="742"/>
      <c r="X153" s="742"/>
      <c r="Y153" s="742"/>
      <c r="Z153" s="1089"/>
      <c r="AA153" s="1307">
        <f>IFERROR(INDEX(BA13:BA82,MATCH(X153,AZ13:AZ82,0)) * W153 * IF(ISBLANK(T153), 1, T153), 0)</f>
        <v>0</v>
      </c>
      <c r="AB153" s="875">
        <f>IF(AA163=0,0,AA153*AB142*1000/AA163)</f>
        <v>0</v>
      </c>
      <c r="AC153" s="872">
        <f>IF(ISNUMBER(T153),T153*AB142/AA163,0)</f>
        <v>0</v>
      </c>
      <c r="AD153" s="3893"/>
      <c r="AE153" s="3894"/>
      <c r="AF153" s="3894"/>
      <c r="AG153" s="3894"/>
      <c r="AH153" s="3894"/>
      <c r="AI153" s="3895">
        <f>IF(OR(ISTEXT(T153),AA163=0),0,T153*AN135)</f>
        <v>0</v>
      </c>
      <c r="AJ153" s="3894"/>
      <c r="AK153" s="3896">
        <f t="shared" si="51"/>
        <v>0</v>
      </c>
      <c r="AL153" s="3894"/>
      <c r="AM153" s="3897">
        <f>IF(AA153=0,0,AA153*AN135)</f>
        <v>0</v>
      </c>
      <c r="AN153" s="3898">
        <f t="shared" si="52"/>
        <v>0</v>
      </c>
      <c r="AO153" s="4890"/>
      <c r="AP153"/>
      <c r="AQ153" s="1369"/>
      <c r="AR153" s="1369"/>
      <c r="AS153" s="1369"/>
      <c r="AT153" s="1369"/>
      <c r="AU153" s="1369"/>
      <c r="AV153" s="1369"/>
      <c r="AW153" s="1369"/>
      <c r="AX153" s="1369"/>
      <c r="AY153" s="715"/>
      <c r="AZ153"/>
      <c r="BA153"/>
      <c r="BB153"/>
      <c r="BC153" s="715"/>
      <c r="BD153" s="870" t="str">
        <f t="shared" si="48"/>
        <v>►</v>
      </c>
      <c r="BJ153" s="2"/>
      <c r="BK153" s="2"/>
      <c r="BL153" s="2"/>
      <c r="BM153"/>
      <c r="BN153"/>
      <c r="BO153"/>
      <c r="BP153"/>
      <c r="BQ153"/>
      <c r="BR153"/>
      <c r="BS153"/>
      <c r="BU153" s="6">
        <v>1</v>
      </c>
    </row>
    <row r="154" spans="1:73" s="73" customFormat="1" ht="18.75" customHeight="1">
      <c r="A154" s="3562" t="s">
        <v>1</v>
      </c>
      <c r="B154" s="3573" t="str">
        <f t="shared" si="38"/>
        <v>►</v>
      </c>
      <c r="C154" s="3571">
        <f>IF(H154=C133,1,LEN(H154))</f>
        <v>0</v>
      </c>
      <c r="D154" s="871" t="s">
        <v>7</v>
      </c>
      <c r="E154" s="741"/>
      <c r="F154" s="741"/>
      <c r="G154" s="741"/>
      <c r="H154" s="742"/>
      <c r="I154" s="742"/>
      <c r="J154" s="742"/>
      <c r="K154" s="742"/>
      <c r="L154" s="742"/>
      <c r="M154" s="742"/>
      <c r="N154" s="1089"/>
      <c r="O154" s="39" t="s">
        <v>1</v>
      </c>
      <c r="P154" s="871" t="s">
        <v>7</v>
      </c>
      <c r="Q154" s="741"/>
      <c r="R154" s="741"/>
      <c r="S154" s="741"/>
      <c r="T154" s="742"/>
      <c r="U154" s="742"/>
      <c r="V154" s="742"/>
      <c r="W154" s="742"/>
      <c r="X154" s="742"/>
      <c r="Y154" s="742"/>
      <c r="Z154" s="1089"/>
      <c r="AA154" s="1307">
        <f>IFERROR(INDEX(BA13:BA82,MATCH(X154,AZ13:AZ82,0)) * W154 * IF(ISBLANK(T154), 1, T154), 0)</f>
        <v>0</v>
      </c>
      <c r="AB154" s="875">
        <f>IF(AA163=0,0,AA154*AB142*1000/AA163)</f>
        <v>0</v>
      </c>
      <c r="AC154" s="872">
        <f>IF(ISNUMBER(T154),T154*AB142/AA163,0)</f>
        <v>0</v>
      </c>
      <c r="AD154" s="846"/>
      <c r="AE154" s="833"/>
      <c r="AF154" s="833"/>
      <c r="AG154" s="833"/>
      <c r="AH154" s="833"/>
      <c r="AI154" s="874">
        <f>IF(OR(ISTEXT(T154),AA163=0),0,T154*AN135)</f>
        <v>0</v>
      </c>
      <c r="AJ154" s="833"/>
      <c r="AK154" s="742">
        <f t="shared" si="51"/>
        <v>0</v>
      </c>
      <c r="AL154" s="833"/>
      <c r="AM154" s="826">
        <f>IF(AA154=0,0,AA154*AN135)</f>
        <v>0</v>
      </c>
      <c r="AN154" s="856">
        <f t="shared" si="52"/>
        <v>0</v>
      </c>
      <c r="AO154" s="4890"/>
      <c r="AP154"/>
      <c r="AQ154" s="1369"/>
      <c r="AR154" s="1369"/>
      <c r="AS154" s="1369"/>
      <c r="AT154" s="1369"/>
      <c r="AU154" s="1369"/>
      <c r="AV154" s="1369"/>
      <c r="AW154" s="1369"/>
      <c r="AX154" s="1369"/>
      <c r="AY154" s="715"/>
      <c r="AZ154"/>
      <c r="BA154"/>
      <c r="BB154"/>
      <c r="BC154" s="715"/>
      <c r="BD154" s="870" t="str">
        <f t="shared" si="48"/>
        <v>►</v>
      </c>
      <c r="BJ154" s="2"/>
      <c r="BK154" s="2"/>
      <c r="BL154" s="2"/>
      <c r="BM154"/>
      <c r="BN154"/>
      <c r="BO154"/>
      <c r="BP154"/>
      <c r="BQ154"/>
      <c r="BR154"/>
      <c r="BS154"/>
      <c r="BU154" s="6">
        <v>1</v>
      </c>
    </row>
    <row r="155" spans="1:73" s="73" customFormat="1" ht="18.75" customHeight="1">
      <c r="A155" s="3562" t="s">
        <v>1</v>
      </c>
      <c r="B155" s="3573" t="str">
        <f t="shared" si="38"/>
        <v>►</v>
      </c>
      <c r="C155" s="3571">
        <f>IF(H155=C133,1,LEN(H155))</f>
        <v>0</v>
      </c>
      <c r="D155" s="871" t="s">
        <v>7</v>
      </c>
      <c r="E155" s="741"/>
      <c r="F155" s="741"/>
      <c r="G155" s="741"/>
      <c r="H155" s="742"/>
      <c r="I155" s="742"/>
      <c r="J155" s="742"/>
      <c r="K155" s="742"/>
      <c r="L155" s="742"/>
      <c r="M155" s="742"/>
      <c r="N155" s="1089"/>
      <c r="O155" s="39" t="s">
        <v>1</v>
      </c>
      <c r="P155" s="871" t="s">
        <v>7</v>
      </c>
      <c r="Q155" s="741"/>
      <c r="R155" s="741"/>
      <c r="S155" s="741"/>
      <c r="T155" s="742"/>
      <c r="U155" s="742"/>
      <c r="V155" s="742"/>
      <c r="W155" s="742"/>
      <c r="X155" s="742"/>
      <c r="Y155" s="742"/>
      <c r="Z155" s="1089"/>
      <c r="AA155" s="1307">
        <f>IFERROR(INDEX(BA13:BA82,MATCH(X155,AZ13:AZ82,0)) * W155 * IF(ISBLANK(T155), 1, T155), 0)</f>
        <v>0</v>
      </c>
      <c r="AB155" s="875">
        <f>IF(AA163=0,0,AA155*AB142*1000/AA163)</f>
        <v>0</v>
      </c>
      <c r="AC155" s="872">
        <f>IF(ISNUMBER(T155),T155*AB142/AA163,0)</f>
        <v>0</v>
      </c>
      <c r="AD155" s="3893"/>
      <c r="AE155" s="3894"/>
      <c r="AF155" s="3894"/>
      <c r="AG155" s="3894"/>
      <c r="AH155" s="3894"/>
      <c r="AI155" s="3895">
        <f>IF(OR(ISTEXT(T155),AA163=0),0,T155*AN135)</f>
        <v>0</v>
      </c>
      <c r="AJ155" s="3894"/>
      <c r="AK155" s="3896">
        <f t="shared" si="51"/>
        <v>0</v>
      </c>
      <c r="AL155" s="3894"/>
      <c r="AM155" s="3897">
        <f>IF(AA155=0,0,AA155*AN135)</f>
        <v>0</v>
      </c>
      <c r="AN155" s="3898">
        <f t="shared" si="52"/>
        <v>0</v>
      </c>
      <c r="AO155" s="4890"/>
      <c r="AP155"/>
      <c r="AQ155" s="1369"/>
      <c r="AR155" s="1369"/>
      <c r="AS155" s="1369"/>
      <c r="AT155" s="1369"/>
      <c r="AU155" s="1369"/>
      <c r="AV155" s="1369"/>
      <c r="AW155" s="1369"/>
      <c r="AX155" s="1369"/>
      <c r="AY155" s="715"/>
      <c r="AZ155"/>
      <c r="BA155"/>
      <c r="BB155"/>
      <c r="BC155" s="715"/>
      <c r="BD155" s="870" t="str">
        <f t="shared" si="48"/>
        <v>►</v>
      </c>
      <c r="BJ155" s="2"/>
      <c r="BK155" s="2"/>
      <c r="BL155" s="2"/>
      <c r="BM155"/>
      <c r="BN155"/>
      <c r="BO155"/>
      <c r="BP155"/>
      <c r="BQ155"/>
      <c r="BR155"/>
      <c r="BS155"/>
      <c r="BU155" s="6">
        <v>1</v>
      </c>
    </row>
    <row r="156" spans="1:73" s="73" customFormat="1" ht="18.75" customHeight="1">
      <c r="A156" s="3562" t="s">
        <v>1</v>
      </c>
      <c r="B156" s="3573" t="str">
        <f t="shared" si="38"/>
        <v>►</v>
      </c>
      <c r="C156" s="3571">
        <f>IF(H156=C133,1,LEN(H156))</f>
        <v>0</v>
      </c>
      <c r="D156" s="871" t="s">
        <v>7</v>
      </c>
      <c r="E156" s="741"/>
      <c r="F156" s="741"/>
      <c r="G156" s="741"/>
      <c r="H156" s="742"/>
      <c r="I156" s="742"/>
      <c r="J156" s="742"/>
      <c r="K156" s="742"/>
      <c r="L156" s="742"/>
      <c r="M156" s="742"/>
      <c r="N156" s="1089"/>
      <c r="O156" s="39" t="s">
        <v>1</v>
      </c>
      <c r="P156" s="871" t="s">
        <v>7</v>
      </c>
      <c r="Q156" s="741"/>
      <c r="R156" s="741"/>
      <c r="S156" s="741"/>
      <c r="T156" s="742"/>
      <c r="U156" s="742"/>
      <c r="V156" s="742"/>
      <c r="W156" s="742"/>
      <c r="X156" s="742"/>
      <c r="Y156" s="742"/>
      <c r="Z156" s="1089"/>
      <c r="AA156" s="1307">
        <f>IFERROR(INDEX(BA13:BA82,MATCH(X156,AZ13:AZ82,0)) * W156 * IF(ISBLANK(T156), 1, T156), 0)</f>
        <v>0</v>
      </c>
      <c r="AB156" s="875">
        <f>IF(AA163=0,0,AA156*AB142*1000/AA163)</f>
        <v>0</v>
      </c>
      <c r="AC156" s="872">
        <f>IF(ISNUMBER(T156),T156*AB142/AA163,0)</f>
        <v>0</v>
      </c>
      <c r="AD156" s="846"/>
      <c r="AE156" s="833"/>
      <c r="AF156" s="833"/>
      <c r="AG156" s="833"/>
      <c r="AH156" s="833"/>
      <c r="AI156" s="874">
        <f>IF(OR(ISTEXT(T156),AA163=0),0,T156*AN135)</f>
        <v>0</v>
      </c>
      <c r="AJ156" s="833"/>
      <c r="AK156" s="742">
        <f t="shared" si="51"/>
        <v>0</v>
      </c>
      <c r="AL156" s="833"/>
      <c r="AM156" s="826">
        <f>IF(AA156=0,0,AA156*AN135)</f>
        <v>0</v>
      </c>
      <c r="AN156" s="856">
        <f t="shared" si="52"/>
        <v>0</v>
      </c>
      <c r="AO156" s="4890"/>
      <c r="AP156"/>
      <c r="AQ156" s="1369"/>
      <c r="AR156" s="1369"/>
      <c r="AS156" s="1369"/>
      <c r="AT156" s="1369"/>
      <c r="AU156" s="1369"/>
      <c r="AV156" s="1369"/>
      <c r="AW156" s="1369"/>
      <c r="AX156" s="1369"/>
      <c r="AY156" s="715"/>
      <c r="AZ156"/>
      <c r="BA156"/>
      <c r="BB156"/>
      <c r="BC156" s="715"/>
      <c r="BD156" s="870" t="str">
        <f t="shared" si="48"/>
        <v>►</v>
      </c>
      <c r="BJ156" s="2"/>
      <c r="BK156" s="2"/>
      <c r="BL156" s="2"/>
      <c r="BM156"/>
      <c r="BN156"/>
      <c r="BO156"/>
      <c r="BP156"/>
      <c r="BQ156"/>
      <c r="BR156"/>
      <c r="BS156"/>
      <c r="BU156" s="6">
        <v>1</v>
      </c>
    </row>
    <row r="157" spans="1:73" s="73" customFormat="1" ht="18.75" customHeight="1">
      <c r="A157" s="3562" t="s">
        <v>1</v>
      </c>
      <c r="B157" s="3573" t="str">
        <f t="shared" si="38"/>
        <v>►</v>
      </c>
      <c r="C157" s="3571">
        <f>IF(H157=C133,1,LEN(H157))</f>
        <v>0</v>
      </c>
      <c r="D157" s="871" t="s">
        <v>7</v>
      </c>
      <c r="E157" s="741"/>
      <c r="F157" s="741"/>
      <c r="G157" s="741"/>
      <c r="H157" s="742"/>
      <c r="I157" s="742"/>
      <c r="J157" s="742"/>
      <c r="K157" s="742"/>
      <c r="L157" s="742"/>
      <c r="M157" s="742"/>
      <c r="N157" s="1089"/>
      <c r="O157" s="39" t="s">
        <v>1</v>
      </c>
      <c r="P157" s="871" t="s">
        <v>7</v>
      </c>
      <c r="Q157" s="741"/>
      <c r="R157" s="741"/>
      <c r="S157" s="741"/>
      <c r="T157" s="742"/>
      <c r="U157" s="742"/>
      <c r="V157" s="742"/>
      <c r="W157" s="742"/>
      <c r="X157" s="742"/>
      <c r="Y157" s="742"/>
      <c r="Z157" s="1089"/>
      <c r="AA157" s="1307">
        <f>IFERROR(INDEX(BA13:BA82,MATCH(X157,AZ13:AZ82,0)) * W157 * IF(ISBLANK(T157), 1, T157), 0)</f>
        <v>0</v>
      </c>
      <c r="AB157" s="875">
        <f>IF(AA163=0,0,AA157*AB142*1000/AA163)</f>
        <v>0</v>
      </c>
      <c r="AC157" s="872">
        <f>IF(ISNUMBER(T157),T157*AB142/AA163,0)</f>
        <v>0</v>
      </c>
      <c r="AD157" s="3893"/>
      <c r="AE157" s="3894"/>
      <c r="AF157" s="3894"/>
      <c r="AG157" s="3894"/>
      <c r="AH157" s="3894"/>
      <c r="AI157" s="3895">
        <f>IF(OR(ISTEXT(T157),AA163=0),0,T157*AN135)</f>
        <v>0</v>
      </c>
      <c r="AJ157" s="3894"/>
      <c r="AK157" s="3896">
        <f t="shared" si="51"/>
        <v>0</v>
      </c>
      <c r="AL157" s="3894"/>
      <c r="AM157" s="3897">
        <f>IF(AA157=0,0,AA157*AN135)</f>
        <v>0</v>
      </c>
      <c r="AN157" s="3898">
        <f t="shared" si="52"/>
        <v>0</v>
      </c>
      <c r="AO157" s="4890"/>
      <c r="AP157"/>
      <c r="AQ157" s="1369"/>
      <c r="AR157" s="1369"/>
      <c r="AS157" s="1369"/>
      <c r="AT157" s="1369"/>
      <c r="AU157" s="1369"/>
      <c r="AV157" s="1369"/>
      <c r="AW157" s="1369"/>
      <c r="AX157" s="1369"/>
      <c r="AY157" s="715"/>
      <c r="AZ157"/>
      <c r="BA157"/>
      <c r="BB157"/>
      <c r="BC157" s="715"/>
      <c r="BD157" s="870" t="str">
        <f t="shared" si="48"/>
        <v>►</v>
      </c>
      <c r="BJ157" s="2"/>
      <c r="BK157" s="2"/>
      <c r="BL157" s="2"/>
      <c r="BM157"/>
      <c r="BN157"/>
      <c r="BO157"/>
      <c r="BP157"/>
      <c r="BQ157"/>
      <c r="BR157"/>
      <c r="BS157"/>
      <c r="BU157" s="6">
        <v>1</v>
      </c>
    </row>
    <row r="158" spans="1:73" s="73" customFormat="1" ht="18.75" customHeight="1">
      <c r="A158" s="3562" t="s">
        <v>1</v>
      </c>
      <c r="B158" s="3573" t="str">
        <f t="shared" si="38"/>
        <v>►</v>
      </c>
      <c r="C158" s="3571">
        <f>IF(H158=C133,1,LEN(H158))</f>
        <v>0</v>
      </c>
      <c r="D158" s="871" t="s">
        <v>7</v>
      </c>
      <c r="E158" s="741"/>
      <c r="F158" s="741"/>
      <c r="G158" s="741"/>
      <c r="H158" s="742"/>
      <c r="I158" s="742"/>
      <c r="J158" s="742"/>
      <c r="K158" s="742"/>
      <c r="L158" s="742"/>
      <c r="M158" s="742"/>
      <c r="N158" s="1089"/>
      <c r="O158" s="39" t="s">
        <v>1</v>
      </c>
      <c r="P158" s="871" t="s">
        <v>7</v>
      </c>
      <c r="Q158" s="741"/>
      <c r="R158" s="741"/>
      <c r="S158" s="741"/>
      <c r="T158" s="742"/>
      <c r="U158" s="742"/>
      <c r="V158" s="742"/>
      <c r="W158" s="742"/>
      <c r="X158" s="742"/>
      <c r="Y158" s="742"/>
      <c r="Z158" s="1089"/>
      <c r="AA158" s="1307">
        <f>IFERROR(INDEX(BA13:BA82,MATCH(X158,AZ13:AZ82,0)) * W158 * IF(ISBLANK(T158), 1, T158), 0)</f>
        <v>0</v>
      </c>
      <c r="AB158" s="875">
        <f>IF(AA163=0,0,AA158*AB142*1000/AA163)</f>
        <v>0</v>
      </c>
      <c r="AC158" s="872">
        <f>IF(ISNUMBER(T158),T158*AB142/AA163,0)</f>
        <v>0</v>
      </c>
      <c r="AD158" s="846"/>
      <c r="AE158" s="833"/>
      <c r="AF158" s="833"/>
      <c r="AG158" s="833"/>
      <c r="AH158" s="833"/>
      <c r="AI158" s="874">
        <f>IF(OR(ISTEXT(T158),AA163=0),0,T158*AN135)</f>
        <v>0</v>
      </c>
      <c r="AJ158" s="833"/>
      <c r="AK158" s="742">
        <f t="shared" si="51"/>
        <v>0</v>
      </c>
      <c r="AL158" s="833"/>
      <c r="AM158" s="826">
        <f>IF(AA158=0,0,AA158*AN135)</f>
        <v>0</v>
      </c>
      <c r="AN158" s="856">
        <f t="shared" si="52"/>
        <v>0</v>
      </c>
      <c r="AO158" s="4890"/>
      <c r="AP158"/>
      <c r="AQ158" s="1369"/>
      <c r="AR158" s="1369"/>
      <c r="AS158" s="1369"/>
      <c r="AT158" s="1369"/>
      <c r="AU158" s="1369"/>
      <c r="AV158" s="1369"/>
      <c r="AW158" s="1369"/>
      <c r="AX158" s="1369"/>
      <c r="AY158" s="715"/>
      <c r="AZ158"/>
      <c r="BA158"/>
      <c r="BB158"/>
      <c r="BC158" s="715"/>
      <c r="BD158" s="870" t="str">
        <f t="shared" si="48"/>
        <v>►</v>
      </c>
      <c r="BJ158" s="2"/>
      <c r="BK158" s="2"/>
      <c r="BL158" s="2"/>
      <c r="BM158"/>
      <c r="BN158"/>
      <c r="BO158"/>
      <c r="BP158"/>
      <c r="BQ158"/>
      <c r="BR158"/>
      <c r="BS158"/>
      <c r="BU158" s="6">
        <v>1</v>
      </c>
    </row>
    <row r="159" spans="1:73" s="73" customFormat="1" ht="18.75" customHeight="1">
      <c r="A159" s="3562" t="s">
        <v>1</v>
      </c>
      <c r="B159" s="3573" t="str">
        <f t="shared" si="38"/>
        <v>►</v>
      </c>
      <c r="C159" s="3571">
        <f>IF(H159=C133,1,LEN(H159))</f>
        <v>0</v>
      </c>
      <c r="D159" s="871" t="s">
        <v>7</v>
      </c>
      <c r="E159" s="741"/>
      <c r="F159" s="741"/>
      <c r="G159" s="741"/>
      <c r="H159" s="742"/>
      <c r="I159" s="742"/>
      <c r="J159" s="742"/>
      <c r="K159" s="742"/>
      <c r="L159" s="742"/>
      <c r="M159" s="742"/>
      <c r="N159" s="1089"/>
      <c r="O159" s="39" t="s">
        <v>1</v>
      </c>
      <c r="P159" s="871" t="s">
        <v>7</v>
      </c>
      <c r="Q159" s="741"/>
      <c r="R159" s="741"/>
      <c r="S159" s="741"/>
      <c r="T159" s="742"/>
      <c r="U159" s="742"/>
      <c r="V159" s="742"/>
      <c r="W159" s="742"/>
      <c r="X159" s="742"/>
      <c r="Y159" s="742"/>
      <c r="Z159" s="1089"/>
      <c r="AA159" s="1307">
        <f>IFERROR(INDEX(BA13:BA82,MATCH(X159,AZ13:AZ82,0)) * W159 * IF(ISBLANK(T159), 1, T159), 0)</f>
        <v>0</v>
      </c>
      <c r="AB159" s="875">
        <f>IF(AA163=0,0,AA159*AB142*1000/AA163)</f>
        <v>0</v>
      </c>
      <c r="AC159" s="872">
        <f>IF(ISNUMBER(T159),T159*AB142/AA163,0)</f>
        <v>0</v>
      </c>
      <c r="AD159" s="3893"/>
      <c r="AE159" s="3894"/>
      <c r="AF159" s="3894"/>
      <c r="AG159" s="3894"/>
      <c r="AH159" s="3894"/>
      <c r="AI159" s="3895">
        <f>IF(OR(ISTEXT(T159),AA163=0),0,T159*AN135)</f>
        <v>0</v>
      </c>
      <c r="AJ159" s="3894"/>
      <c r="AK159" s="3896">
        <f t="shared" si="51"/>
        <v>0</v>
      </c>
      <c r="AL159" s="3894"/>
      <c r="AM159" s="3897">
        <f>IF(AA159=0,0,AA159*AN135)</f>
        <v>0</v>
      </c>
      <c r="AN159" s="3898">
        <f t="shared" si="52"/>
        <v>0</v>
      </c>
      <c r="AO159" s="4890"/>
      <c r="AP159"/>
      <c r="AQ159" s="1369"/>
      <c r="AR159" s="1369"/>
      <c r="AS159" s="1369"/>
      <c r="AT159" s="1369"/>
      <c r="AU159" s="1369"/>
      <c r="AV159" s="1369"/>
      <c r="AW159" s="1369"/>
      <c r="AX159" s="1369"/>
      <c r="AY159" s="715"/>
      <c r="AZ159"/>
      <c r="BA159"/>
      <c r="BB159"/>
      <c r="BC159" s="715"/>
      <c r="BD159" s="870" t="str">
        <f t="shared" si="48"/>
        <v>►</v>
      </c>
      <c r="BJ159" s="2"/>
      <c r="BK159" s="2"/>
      <c r="BL159" s="2"/>
      <c r="BM159"/>
      <c r="BN159"/>
      <c r="BO159"/>
      <c r="BP159"/>
      <c r="BQ159"/>
      <c r="BR159"/>
      <c r="BS159"/>
      <c r="BU159" s="6">
        <v>1</v>
      </c>
    </row>
    <row r="160" spans="1:73" s="73" customFormat="1" ht="18.75" customHeight="1">
      <c r="A160" s="3562" t="s">
        <v>1</v>
      </c>
      <c r="B160" s="3573" t="str">
        <f t="shared" si="38"/>
        <v>►</v>
      </c>
      <c r="C160" s="3571">
        <f>IF(H160=C133,1,LEN(H160))</f>
        <v>0</v>
      </c>
      <c r="D160" s="871" t="s">
        <v>7</v>
      </c>
      <c r="E160" s="741"/>
      <c r="F160" s="741"/>
      <c r="G160" s="741"/>
      <c r="H160" s="742"/>
      <c r="I160" s="742"/>
      <c r="J160" s="742"/>
      <c r="K160" s="742"/>
      <c r="L160" s="742"/>
      <c r="M160" s="742"/>
      <c r="N160" s="1089"/>
      <c r="O160" s="39" t="s">
        <v>1</v>
      </c>
      <c r="P160" s="871" t="s">
        <v>7</v>
      </c>
      <c r="Q160" s="741"/>
      <c r="R160" s="741"/>
      <c r="S160" s="741"/>
      <c r="T160" s="742"/>
      <c r="U160" s="742"/>
      <c r="V160" s="742"/>
      <c r="W160" s="742"/>
      <c r="X160" s="742"/>
      <c r="Y160" s="742"/>
      <c r="Z160" s="1089"/>
      <c r="AA160" s="1307">
        <f>IFERROR(INDEX(BA13:BA82,MATCH(X160,AZ13:AZ82,0)) * W160 * IF(ISBLANK(T160), 1, T160), 0)</f>
        <v>0</v>
      </c>
      <c r="AB160" s="875">
        <f>IF(AA163=0,0,AA160*AB142*1000/AA163)</f>
        <v>0</v>
      </c>
      <c r="AC160" s="872">
        <f>IF(ISNUMBER(T160),T160*AB142/AA163,0)</f>
        <v>0</v>
      </c>
      <c r="AD160" s="846"/>
      <c r="AE160" s="833"/>
      <c r="AF160" s="833"/>
      <c r="AG160" s="833"/>
      <c r="AH160" s="833"/>
      <c r="AI160" s="874">
        <f>IF(OR(ISTEXT(T160),AA163=0),0,T160*AN135)</f>
        <v>0</v>
      </c>
      <c r="AJ160" s="833"/>
      <c r="AK160" s="742">
        <f t="shared" si="51"/>
        <v>0</v>
      </c>
      <c r="AL160" s="833"/>
      <c r="AM160" s="826">
        <f>IF(AA160=0,0,AA160*AN135)</f>
        <v>0</v>
      </c>
      <c r="AN160" s="856">
        <f t="shared" si="52"/>
        <v>0</v>
      </c>
      <c r="AO160" s="4890"/>
      <c r="AP160"/>
      <c r="AQ160" s="1369"/>
      <c r="AR160" s="1369"/>
      <c r="AS160" s="1369"/>
      <c r="AT160" s="1369"/>
      <c r="AU160" s="1369"/>
      <c r="AV160" s="1369"/>
      <c r="AW160" s="1369"/>
      <c r="AX160" s="1369"/>
      <c r="AY160" s="715"/>
      <c r="AZ160"/>
      <c r="BA160"/>
      <c r="BB160"/>
      <c r="BC160" s="715"/>
      <c r="BD160" s="870" t="str">
        <f t="shared" si="48"/>
        <v>►</v>
      </c>
      <c r="BJ160" s="2"/>
      <c r="BK160" s="2"/>
      <c r="BL160" s="2"/>
      <c r="BM160"/>
      <c r="BN160"/>
      <c r="BO160"/>
      <c r="BP160"/>
      <c r="BQ160"/>
      <c r="BR160"/>
      <c r="BS160"/>
      <c r="BU160" s="6">
        <v>1</v>
      </c>
    </row>
    <row r="161" spans="1:73" s="73" customFormat="1" ht="18.75" customHeight="1">
      <c r="A161" s="3562" t="s">
        <v>1</v>
      </c>
      <c r="B161" s="3573" t="str">
        <f t="shared" si="38"/>
        <v>►</v>
      </c>
      <c r="C161" s="3571">
        <f>IF(H161=C133,1,LEN(H161))</f>
        <v>0</v>
      </c>
      <c r="D161" s="871" t="s">
        <v>7</v>
      </c>
      <c r="E161" s="741"/>
      <c r="F161" s="741"/>
      <c r="G161" s="741"/>
      <c r="H161" s="742"/>
      <c r="I161" s="742"/>
      <c r="J161" s="742"/>
      <c r="K161" s="742"/>
      <c r="L161" s="742"/>
      <c r="M161" s="742"/>
      <c r="N161" s="1089"/>
      <c r="O161" s="39" t="s">
        <v>1</v>
      </c>
      <c r="P161" s="871" t="s">
        <v>7</v>
      </c>
      <c r="Q161" s="741"/>
      <c r="R161" s="741"/>
      <c r="S161" s="741"/>
      <c r="T161" s="742"/>
      <c r="U161" s="742"/>
      <c r="V161" s="742"/>
      <c r="W161" s="742"/>
      <c r="X161" s="742"/>
      <c r="Y161" s="742"/>
      <c r="Z161" s="1089"/>
      <c r="AA161" s="1307">
        <f>IFERROR(INDEX(BA13:BA82,MATCH(X161,AZ13:AZ82,0)) * W161 * IF(ISBLANK(T161), 1, T161), 0)</f>
        <v>0</v>
      </c>
      <c r="AB161" s="875">
        <f>IF(AA163=0,0,AA161*AB142*1000/AA163)</f>
        <v>0</v>
      </c>
      <c r="AC161" s="872">
        <f>IF(ISNUMBER(T161),T161*AB142/AA163,0)</f>
        <v>0</v>
      </c>
      <c r="AD161" s="3893"/>
      <c r="AE161" s="3894"/>
      <c r="AF161" s="3894"/>
      <c r="AG161" s="3894"/>
      <c r="AH161" s="3894"/>
      <c r="AI161" s="3895">
        <f>IF(OR(ISTEXT(T161),AA163=0),0,T161*AN135)</f>
        <v>0</v>
      </c>
      <c r="AJ161" s="3894"/>
      <c r="AK161" s="3896">
        <f t="shared" si="51"/>
        <v>0</v>
      </c>
      <c r="AL161" s="3894"/>
      <c r="AM161" s="3897">
        <f>IF(AA161=0,0,AA161*AN135)</f>
        <v>0</v>
      </c>
      <c r="AN161" s="3898">
        <f t="shared" si="52"/>
        <v>0</v>
      </c>
      <c r="AO161" s="4890"/>
      <c r="AP161"/>
      <c r="AQ161" s="1369"/>
      <c r="AR161" s="1369"/>
      <c r="AS161" s="1369"/>
      <c r="AT161" s="1369"/>
      <c r="AU161" s="1369"/>
      <c r="AV161" s="1369"/>
      <c r="AW161" s="1369"/>
      <c r="AX161" s="1369"/>
      <c r="AY161" s="715"/>
      <c r="AZ161"/>
      <c r="BA161"/>
      <c r="BB161"/>
      <c r="BC161" s="715"/>
      <c r="BD161" s="870" t="str">
        <f t="shared" si="48"/>
        <v>►</v>
      </c>
      <c r="BJ161" s="2"/>
      <c r="BK161" s="2"/>
      <c r="BL161" s="2"/>
      <c r="BM161"/>
      <c r="BN161"/>
      <c r="BO161"/>
      <c r="BP161"/>
      <c r="BQ161"/>
      <c r="BR161"/>
      <c r="BS161"/>
      <c r="BU161" s="6">
        <v>1</v>
      </c>
    </row>
    <row r="162" spans="1:73" s="73" customFormat="1" ht="18.75" customHeight="1">
      <c r="A162" s="3562" t="s">
        <v>1</v>
      </c>
      <c r="B162" s="3573" t="str">
        <f t="shared" si="38"/>
        <v>►</v>
      </c>
      <c r="C162" s="3571">
        <f>IF(H162=C133,1,LEN(H162))</f>
        <v>0</v>
      </c>
      <c r="D162" s="871" t="s">
        <v>7</v>
      </c>
      <c r="E162" s="741"/>
      <c r="F162" s="741"/>
      <c r="G162" s="741"/>
      <c r="H162" s="742"/>
      <c r="I162" s="742"/>
      <c r="J162" s="742"/>
      <c r="K162" s="742"/>
      <c r="L162" s="742"/>
      <c r="M162" s="742"/>
      <c r="N162" s="1089"/>
      <c r="O162" s="39" t="s">
        <v>1</v>
      </c>
      <c r="P162" s="871" t="s">
        <v>7</v>
      </c>
      <c r="Q162" s="741"/>
      <c r="R162" s="741"/>
      <c r="S162" s="741"/>
      <c r="T162" s="742"/>
      <c r="U162" s="742"/>
      <c r="V162" s="742"/>
      <c r="W162" s="742"/>
      <c r="X162" s="742"/>
      <c r="Y162" s="742"/>
      <c r="Z162" s="1089"/>
      <c r="AA162" s="1307">
        <f>IFERROR(INDEX(BA13:BA82,MATCH(X162,AZ13:AZ82,0)) * W162 * IF(ISBLANK(T162), 1, T162), 0)</f>
        <v>0</v>
      </c>
      <c r="AB162" s="875">
        <f>IF(AA163=0,0,AA162*AB142*1000/AA163)</f>
        <v>0</v>
      </c>
      <c r="AC162" s="872">
        <f>IF(ISNUMBER(T162),T162*AB142/AA163,0)</f>
        <v>0</v>
      </c>
      <c r="AD162" s="846"/>
      <c r="AE162" s="833"/>
      <c r="AF162" s="833"/>
      <c r="AG162" s="833"/>
      <c r="AH162" s="833"/>
      <c r="AI162" s="874">
        <f>IF(OR(ISTEXT(T162),AA163=0),0,T162*AN135)</f>
        <v>0</v>
      </c>
      <c r="AJ162" s="833"/>
      <c r="AK162" s="742">
        <f t="shared" si="51"/>
        <v>0</v>
      </c>
      <c r="AL162" s="833"/>
      <c r="AM162" s="826">
        <f>IF(AA162=0,0,AA162*AN135)</f>
        <v>0</v>
      </c>
      <c r="AN162" s="856">
        <f t="shared" si="52"/>
        <v>0</v>
      </c>
      <c r="AO162" s="4890"/>
      <c r="AP162"/>
      <c r="AQ162" s="1369"/>
      <c r="AR162" s="1369"/>
      <c r="AS162" s="1369"/>
      <c r="AT162" s="1369"/>
      <c r="AU162" s="1369"/>
      <c r="AV162" s="1369"/>
      <c r="AW162" s="1369"/>
      <c r="AX162" s="1369"/>
      <c r="AY162" s="715"/>
      <c r="AZ162"/>
      <c r="BA162"/>
      <c r="BB162"/>
      <c r="BC162" s="715"/>
      <c r="BD162" s="870" t="str">
        <f t="shared" si="48"/>
        <v>►</v>
      </c>
      <c r="BE162" s="2"/>
      <c r="BF162" s="2"/>
      <c r="BG162" s="2"/>
      <c r="BH162" s="2"/>
      <c r="BI162" s="2"/>
      <c r="BJ162" s="2"/>
      <c r="BK162" s="2"/>
      <c r="BL162" s="2"/>
      <c r="BM162"/>
      <c r="BN162"/>
      <c r="BO162"/>
      <c r="BP162"/>
      <c r="BQ162"/>
      <c r="BR162"/>
      <c r="BS162"/>
      <c r="BU162" s="6">
        <v>1</v>
      </c>
    </row>
    <row r="163" spans="1:73" s="73" customFormat="1" ht="18.75" customHeight="1" thickBot="1">
      <c r="A163" s="3562" t="s">
        <v>1</v>
      </c>
      <c r="B163" s="3573" t="str">
        <f t="shared" si="38"/>
        <v>A</v>
      </c>
      <c r="C163" s="3567"/>
      <c r="D163" s="1146" t="s">
        <v>6</v>
      </c>
      <c r="E163" s="3558"/>
      <c r="F163" s="3558"/>
      <c r="G163" s="3558"/>
      <c r="H163" s="3559"/>
      <c r="I163" s="3560"/>
      <c r="J163" s="1149"/>
      <c r="K163" s="1149"/>
      <c r="L163" s="1149"/>
      <c r="M163" s="1149"/>
      <c r="N163" s="3561" t="s">
        <v>898</v>
      </c>
      <c r="O163" s="39" t="s">
        <v>1</v>
      </c>
      <c r="P163" s="3891" t="s">
        <v>6</v>
      </c>
      <c r="Q163" s="3886"/>
      <c r="R163" s="3886"/>
      <c r="S163" s="3886"/>
      <c r="T163" s="3887"/>
      <c r="U163" s="3888"/>
      <c r="V163" s="3889"/>
      <c r="W163" s="3889"/>
      <c r="X163" s="3889"/>
      <c r="Y163" s="3889"/>
      <c r="Z163" s="3890"/>
      <c r="AA163" s="3870">
        <f>SUM(AA143:AA162)</f>
        <v>0.26300000000000001</v>
      </c>
      <c r="AB163" s="3879">
        <f>SUM(AB143:AB162)/1000</f>
        <v>1</v>
      </c>
      <c r="AC163" s="3880" t="str">
        <f>IF(COUNTIF(AZ13:AZ83, U137)=0, IF(AA163=0, 0, "= "&amp;ROUND(AB163/(AA163/T137),0)&amp;" "&amp;U137&amp;" de "&amp;ROUND((AA163/T137)*1000,0)&amp;" g"), "")</f>
        <v>= 68 assiettes de 15 g</v>
      </c>
      <c r="AD163" s="3881"/>
      <c r="AE163" s="3882"/>
      <c r="AF163" s="3878"/>
      <c r="AG163" s="3884"/>
      <c r="AH163" s="3884"/>
      <c r="AI163" s="3884"/>
      <c r="AJ163" s="3885"/>
      <c r="AK163" s="3885"/>
      <c r="AL163" s="3885"/>
      <c r="AM163" s="3883">
        <f>SUM(AM143:AM162)</f>
        <v>0.65749999999999997</v>
      </c>
      <c r="AN163" s="3885"/>
      <c r="AO163" s="4890"/>
      <c r="AP163"/>
      <c r="AQ163" s="1369"/>
      <c r="AR163" s="1369"/>
      <c r="AS163" s="1369"/>
      <c r="AT163" s="1369"/>
      <c r="AU163" s="1369"/>
      <c r="AV163" s="1369"/>
      <c r="AW163" s="1369"/>
      <c r="AX163" s="1369"/>
      <c r="AY163" s="715"/>
      <c r="AZ163"/>
      <c r="BA163"/>
      <c r="BB163"/>
      <c r="BC163" s="715"/>
      <c r="BD163" s="870" t="str">
        <f t="shared" si="48"/>
        <v>A</v>
      </c>
      <c r="BE163" s="2"/>
      <c r="BF163" s="2"/>
      <c r="BG163" s="2"/>
      <c r="BH163" s="2"/>
      <c r="BI163" s="2"/>
      <c r="BJ163" s="2"/>
      <c r="BK163" s="2"/>
      <c r="BL163" s="2"/>
      <c r="BM163"/>
      <c r="BN163"/>
      <c r="BO163"/>
      <c r="BP163"/>
      <c r="BQ163"/>
      <c r="BR163"/>
      <c r="BS163"/>
      <c r="BU163" s="6">
        <v>1</v>
      </c>
    </row>
    <row r="164" spans="1:73" s="73" customFormat="1" ht="18.75" customHeight="1" thickBot="1">
      <c r="A164" s="3562" t="s">
        <v>1</v>
      </c>
      <c r="B164" s="3573" t="str">
        <f t="shared" si="38"/>
        <v>A</v>
      </c>
      <c r="C164" s="11"/>
      <c r="D164" s="39"/>
      <c r="E164" s="39"/>
      <c r="F164" s="39"/>
      <c r="G164" s="39"/>
      <c r="H164" s="39"/>
      <c r="I164" s="39"/>
      <c r="J164" s="39"/>
      <c r="K164" s="39"/>
      <c r="L164" s="39"/>
      <c r="M164" s="39"/>
      <c r="N164" s="39"/>
      <c r="O164" s="39" t="s">
        <v>1</v>
      </c>
      <c r="P164" s="891" t="s">
        <v>6</v>
      </c>
      <c r="Q164" s="891"/>
      <c r="R164" s="891"/>
      <c r="S164" s="891"/>
      <c r="T164" s="892"/>
      <c r="U164" s="892"/>
      <c r="V164" s="892"/>
      <c r="W164" s="892"/>
      <c r="X164" s="892"/>
      <c r="Y164" s="892"/>
      <c r="Z164" s="892"/>
      <c r="AA164" s="892"/>
      <c r="AB164" s="892"/>
      <c r="AC164" s="892"/>
      <c r="AD164" s="892"/>
      <c r="AE164" s="892"/>
      <c r="AF164" s="892"/>
      <c r="AG164" s="892"/>
      <c r="AH164" s="892"/>
      <c r="AI164" s="892"/>
      <c r="AJ164" s="892"/>
      <c r="AK164" s="892"/>
      <c r="AL164" s="563"/>
      <c r="AM164" s="918"/>
      <c r="AN164" s="918"/>
      <c r="AO164" s="4890"/>
      <c r="AP164"/>
      <c r="AQ164" s="1369"/>
      <c r="AR164" s="1369"/>
      <c r="AS164" s="1369"/>
      <c r="AT164" s="1369"/>
      <c r="AU164" s="1369"/>
      <c r="AV164" s="1369"/>
      <c r="AW164" s="1369"/>
      <c r="AX164" s="1369"/>
      <c r="AY164" s="715"/>
      <c r="AZ164"/>
      <c r="BA164"/>
      <c r="BB164"/>
      <c r="BC164" s="715"/>
      <c r="BD164" s="870" t="str">
        <f t="shared" si="48"/>
        <v>A</v>
      </c>
      <c r="BE164" s="2"/>
      <c r="BF164" s="2"/>
      <c r="BG164" s="2"/>
      <c r="BH164" s="2"/>
      <c r="BI164" s="2"/>
      <c r="BJ164" s="2"/>
      <c r="BK164" s="2"/>
      <c r="BL164" s="2"/>
      <c r="BM164"/>
      <c r="BN164"/>
      <c r="BO164"/>
      <c r="BP164"/>
      <c r="BQ164"/>
      <c r="BR164"/>
      <c r="BS164"/>
      <c r="BU164" s="6">
        <v>1</v>
      </c>
    </row>
    <row r="165" spans="1:73" s="73" customFormat="1" ht="18.75" customHeight="1">
      <c r="A165" s="3562" t="s">
        <v>1</v>
      </c>
      <c r="B165" s="3573" t="str">
        <f t="shared" si="38"/>
        <v>►</v>
      </c>
      <c r="C165" s="3855" t="s">
        <v>7</v>
      </c>
      <c r="D165" s="49"/>
      <c r="E165" s="1116"/>
      <c r="F165" s="1117"/>
      <c r="G165" s="1117"/>
      <c r="H165" s="762"/>
      <c r="I165" s="1118"/>
      <c r="J165" s="3858"/>
      <c r="K165" s="3858"/>
      <c r="L165" s="3843"/>
      <c r="M165" s="3843"/>
      <c r="N165" s="3844"/>
      <c r="O165" s="39" t="s">
        <v>1</v>
      </c>
      <c r="P165" s="49"/>
      <c r="Q165" s="1116"/>
      <c r="R165" s="1117"/>
      <c r="S165" s="1117"/>
      <c r="T165" s="762"/>
      <c r="U165" s="1118"/>
      <c r="V165" s="4870"/>
      <c r="W165" s="4870" t="s">
        <v>2461</v>
      </c>
      <c r="X165" s="4802"/>
      <c r="Y165" s="4802"/>
      <c r="Z165" s="4803"/>
      <c r="AA165" s="1078">
        <f>IFERROR(INDEX(T162:AD162,MATCH(X165,T161:AD161,0)) * W165 * IF(ISBLANK(T165), 1, T165), 0)</f>
        <v>0</v>
      </c>
      <c r="AB165" s="4872">
        <f>X165</f>
        <v>0</v>
      </c>
      <c r="AC165" s="4873"/>
      <c r="AD165" s="4873"/>
      <c r="AE165" s="4873"/>
      <c r="AF165" s="4873"/>
      <c r="AG165" s="4873"/>
      <c r="AH165" s="4873"/>
      <c r="AI165" s="4873"/>
      <c r="AJ165" s="4873"/>
      <c r="AK165" s="4873"/>
      <c r="AL165" s="4873"/>
      <c r="AM165" s="4873"/>
      <c r="AN165" s="4876">
        <f>IF(ISBLANK(AK27),AI27,AK27)</f>
        <v>0</v>
      </c>
      <c r="AO165" s="4890"/>
      <c r="AP165"/>
      <c r="AQ165" s="1369"/>
      <c r="AR165" s="1369"/>
      <c r="AS165" s="1369"/>
      <c r="AT165" s="1369"/>
      <c r="AU165" s="1369"/>
      <c r="AV165" s="1369"/>
      <c r="AW165" s="1369"/>
      <c r="AX165" s="1369"/>
      <c r="AY165" s="715"/>
      <c r="AZ165"/>
      <c r="BA165"/>
      <c r="BB165"/>
      <c r="BC165" s="715"/>
      <c r="BD165" s="870" t="str">
        <f t="shared" si="48"/>
        <v>►</v>
      </c>
      <c r="BE165" s="2"/>
      <c r="BF165" s="2"/>
      <c r="BG165" s="2"/>
      <c r="BH165" s="2"/>
      <c r="BI165" s="2"/>
      <c r="BJ165" s="2"/>
      <c r="BK165" s="2"/>
      <c r="BL165" s="2"/>
      <c r="BM165"/>
      <c r="BN165"/>
      <c r="BO165"/>
      <c r="BP165"/>
      <c r="BQ165"/>
      <c r="BR165"/>
      <c r="BS165"/>
      <c r="BU165" s="6">
        <v>1</v>
      </c>
    </row>
    <row r="166" spans="1:73" s="73" customFormat="1" ht="18.75" customHeight="1">
      <c r="A166" s="3562" t="s">
        <v>1</v>
      </c>
      <c r="B166" s="3573" t="str">
        <f t="shared" si="38"/>
        <v>►</v>
      </c>
      <c r="C166" s="3567"/>
      <c r="D166" s="24"/>
      <c r="E166" s="1119"/>
      <c r="F166" s="1120"/>
      <c r="G166" s="1120"/>
      <c r="H166" s="763"/>
      <c r="I166" s="1121"/>
      <c r="J166" s="3859"/>
      <c r="K166" s="3859"/>
      <c r="L166" s="3841"/>
      <c r="M166" s="3841"/>
      <c r="N166" s="3842"/>
      <c r="O166" s="39" t="s">
        <v>1</v>
      </c>
      <c r="P166" s="24"/>
      <c r="Q166" s="1119"/>
      <c r="R166" s="1120"/>
      <c r="S166" s="1120"/>
      <c r="T166" s="763"/>
      <c r="U166" s="1121"/>
      <c r="V166" s="4871"/>
      <c r="W166" s="4871"/>
      <c r="X166" s="4804"/>
      <c r="Y166" s="4804"/>
      <c r="Z166" s="4805"/>
      <c r="AA166" s="1079">
        <f>IFERROR(INDEX(T162:AD162,MATCH(X166,T161:AD161,0)) * W166 * IF(ISBLANK(T166), 1, T166), 0)</f>
        <v>0</v>
      </c>
      <c r="AB166" s="4874"/>
      <c r="AC166" s="4875"/>
      <c r="AD166" s="4875"/>
      <c r="AE166" s="4875"/>
      <c r="AF166" s="4875"/>
      <c r="AG166" s="4875"/>
      <c r="AH166" s="4875"/>
      <c r="AI166" s="4875"/>
      <c r="AJ166" s="4875"/>
      <c r="AK166" s="4875"/>
      <c r="AL166" s="4875"/>
      <c r="AM166" s="4875"/>
      <c r="AN166" s="4877"/>
      <c r="AO166" s="4890"/>
      <c r="AP166"/>
      <c r="AQ166" s="1369"/>
      <c r="AR166" s="1369"/>
      <c r="AS166" s="1369"/>
      <c r="AT166" s="1369"/>
      <c r="AU166" s="1369"/>
      <c r="AV166" s="1369"/>
      <c r="AW166" s="1369"/>
      <c r="AX166" s="1369"/>
      <c r="AY166" s="715"/>
      <c r="AZ166"/>
      <c r="BA166"/>
      <c r="BB166"/>
      <c r="BC166" s="715"/>
      <c r="BD166" s="870" t="str">
        <f t="shared" si="48"/>
        <v>►</v>
      </c>
      <c r="BE166" s="2"/>
      <c r="BF166" s="2"/>
      <c r="BG166" s="2"/>
      <c r="BH166" s="2"/>
      <c r="BI166" s="2"/>
      <c r="BJ166" s="2"/>
      <c r="BK166" s="2"/>
      <c r="BL166" s="2"/>
      <c r="BM166"/>
      <c r="BN166"/>
      <c r="BO166"/>
      <c r="BP166"/>
      <c r="BQ166"/>
      <c r="BR166"/>
      <c r="BS166"/>
      <c r="BU166" s="6">
        <v>1</v>
      </c>
    </row>
    <row r="167" spans="1:73" s="73" customFormat="1" ht="18.75" customHeight="1">
      <c r="A167" s="3562" t="s">
        <v>1</v>
      </c>
      <c r="B167" s="3573" t="str">
        <f t="shared" ref="B167:B230" si="54">IF(ISBLANK(P167),"►",P167)</f>
        <v>►</v>
      </c>
      <c r="C167" s="3567"/>
      <c r="D167" s="24"/>
      <c r="E167" s="1122"/>
      <c r="F167" s="1122"/>
      <c r="G167" s="1122"/>
      <c r="H167" s="1123"/>
      <c r="I167" s="1124"/>
      <c r="J167" s="1125"/>
      <c r="K167" s="1126"/>
      <c r="L167" s="1080"/>
      <c r="M167" s="603"/>
      <c r="N167" s="1127"/>
      <c r="O167" s="39" t="s">
        <v>1</v>
      </c>
      <c r="P167" s="24"/>
      <c r="Q167" s="1122"/>
      <c r="R167" s="1122"/>
      <c r="S167" s="1122"/>
      <c r="T167" s="1123"/>
      <c r="U167" s="1124"/>
      <c r="V167" s="1125"/>
      <c r="W167" s="1126"/>
      <c r="X167" s="1080" t="s">
        <v>121</v>
      </c>
      <c r="Y167" s="603" t="s">
        <v>120</v>
      </c>
      <c r="Z167" s="1127"/>
      <c r="AA167" s="1079">
        <f>IFERROR(INDEX(T162:AD162,MATCH(X167,T161:AD161,0)) * W167 * IF(ISBLANK(T167), 1, T167), 0)</f>
        <v>0</v>
      </c>
      <c r="AB167" s="834"/>
      <c r="AC167" s="834"/>
      <c r="AD167" s="834"/>
      <c r="AE167" s="834"/>
      <c r="AF167" s="834"/>
      <c r="AG167" s="834"/>
      <c r="AH167" s="834"/>
      <c r="AI167" s="835"/>
      <c r="AJ167" s="835"/>
      <c r="AK167" s="835"/>
      <c r="AL167" s="835"/>
      <c r="AM167" s="916" t="s">
        <v>224</v>
      </c>
      <c r="AN167" s="878">
        <f>IF(AA195=0,0,AN165/AA195)</f>
        <v>0</v>
      </c>
      <c r="AO167" s="4890"/>
      <c r="AP167"/>
      <c r="AQ167" s="1369"/>
      <c r="AR167" s="1369"/>
      <c r="AS167" s="1369"/>
      <c r="AT167" s="1369"/>
      <c r="AU167" s="1369"/>
      <c r="AV167" s="1369"/>
      <c r="AW167" s="1369"/>
      <c r="AX167" s="1369"/>
      <c r="AY167" s="715"/>
      <c r="AZ167"/>
      <c r="BA167"/>
      <c r="BB167"/>
      <c r="BC167" s="715"/>
      <c r="BD167" s="870" t="str">
        <f t="shared" si="48"/>
        <v>►</v>
      </c>
      <c r="BE167" s="2"/>
      <c r="BF167" s="2"/>
      <c r="BG167" s="2"/>
      <c r="BH167" s="2"/>
      <c r="BI167" s="2"/>
      <c r="BJ167" s="2"/>
      <c r="BK167" s="2"/>
      <c r="BL167" s="2"/>
      <c r="BM167"/>
      <c r="BN167"/>
      <c r="BO167"/>
      <c r="BP167"/>
      <c r="BQ167"/>
      <c r="BR167"/>
      <c r="BS167"/>
      <c r="BU167" s="6">
        <v>1</v>
      </c>
    </row>
    <row r="168" spans="1:73" s="73" customFormat="1" ht="18.75" customHeight="1">
      <c r="A168" s="3562" t="s">
        <v>1</v>
      </c>
      <c r="B168" s="3573" t="str">
        <f t="shared" si="54"/>
        <v>►</v>
      </c>
      <c r="C168" s="3567"/>
      <c r="D168" s="24"/>
      <c r="E168" s="554"/>
      <c r="F168" s="554"/>
      <c r="G168" s="775"/>
      <c r="H168" s="46"/>
      <c r="I168" s="592"/>
      <c r="J168" s="592"/>
      <c r="K168" s="592"/>
      <c r="L168" s="768"/>
      <c r="M168" s="1151"/>
      <c r="N168" s="1152"/>
      <c r="O168" s="39" t="s">
        <v>1</v>
      </c>
      <c r="P168" s="24"/>
      <c r="Q168" s="554"/>
      <c r="R168" s="554"/>
      <c r="S168" s="775"/>
      <c r="T168" s="46"/>
      <c r="U168" s="592"/>
      <c r="V168" s="592" t="s">
        <v>2462</v>
      </c>
      <c r="W168" s="592"/>
      <c r="X168" s="768"/>
      <c r="Y168" s="1153"/>
      <c r="Z168" s="1154"/>
      <c r="AA168" s="1079">
        <f>IFERROR(INDEX(T162:AD162,MATCH(X168,T161:AD161,0)) * W168 * IF(ISBLANK(T168), 1, T168), 0)</f>
        <v>0</v>
      </c>
      <c r="AB168" s="834"/>
      <c r="AC168" s="834"/>
      <c r="AD168" s="834"/>
      <c r="AE168" s="834"/>
      <c r="AF168" s="834"/>
      <c r="AG168" s="834"/>
      <c r="AH168" s="834"/>
      <c r="AI168" s="808" t="str">
        <f>IF(AK27&gt;0,"avec Poids modifié ❹","avec Poids prévu ③")</f>
        <v>avec Poids prévu ③</v>
      </c>
      <c r="AJ168" s="808"/>
      <c r="AK168" s="808"/>
      <c r="AL168" s="807" t="s">
        <v>2406</v>
      </c>
      <c r="AM168" s="807"/>
      <c r="AN168" s="807"/>
      <c r="AO168" s="4890"/>
      <c r="AP168"/>
      <c r="AQ168" s="1369"/>
      <c r="AR168" s="1369"/>
      <c r="AS168" s="1369"/>
      <c r="AT168" s="1369"/>
      <c r="AU168" s="1369"/>
      <c r="AV168" s="1369"/>
      <c r="AW168" s="1369"/>
      <c r="AX168" s="1369"/>
      <c r="AY168" s="715"/>
      <c r="AZ168"/>
      <c r="BA168"/>
      <c r="BB168"/>
      <c r="BC168" s="715"/>
      <c r="BD168" s="870" t="str">
        <f t="shared" si="48"/>
        <v>►</v>
      </c>
      <c r="BE168" s="2"/>
      <c r="BF168" s="2"/>
      <c r="BG168" s="2"/>
      <c r="BH168" s="2"/>
      <c r="BI168" s="2"/>
      <c r="BJ168" s="2"/>
      <c r="BK168" s="2"/>
      <c r="BL168" s="2"/>
      <c r="BM168"/>
      <c r="BN168"/>
      <c r="BO168"/>
      <c r="BP168"/>
      <c r="BQ168"/>
      <c r="BR168"/>
      <c r="BS168"/>
      <c r="BU168" s="6">
        <v>1</v>
      </c>
    </row>
    <row r="169" spans="1:73" s="73" customFormat="1" ht="18.75" customHeight="1">
      <c r="A169" s="3562" t="s">
        <v>1</v>
      </c>
      <c r="B169" s="3573" t="str">
        <f t="shared" si="54"/>
        <v>►</v>
      </c>
      <c r="C169" s="3567"/>
      <c r="D169" s="24"/>
      <c r="E169" s="554"/>
      <c r="F169" s="554"/>
      <c r="G169" s="775"/>
      <c r="H169" s="607"/>
      <c r="I169" s="47"/>
      <c r="J169" s="46"/>
      <c r="K169" s="46"/>
      <c r="L169" s="48"/>
      <c r="M169" s="1151"/>
      <c r="N169" s="1152"/>
      <c r="O169" s="39" t="s">
        <v>1</v>
      </c>
      <c r="P169" s="24"/>
      <c r="Q169" s="554"/>
      <c r="R169" s="554"/>
      <c r="S169" s="775"/>
      <c r="T169" s="607"/>
      <c r="U169" s="47"/>
      <c r="V169" s="46" t="s">
        <v>2460</v>
      </c>
      <c r="W169" s="46"/>
      <c r="X169" s="48"/>
      <c r="Y169" s="1153"/>
      <c r="Z169" s="1154"/>
      <c r="AA169" s="1079">
        <f>IFERROR(INDEX(T162:AD162,MATCH(X169,T161:AD161,0)) * W169 * IF(ISBLANK(T169), 1, T169), 0)</f>
        <v>0</v>
      </c>
      <c r="AB169" s="836"/>
      <c r="AC169" s="837"/>
      <c r="AD169" s="837"/>
      <c r="AE169" s="837"/>
      <c r="AF169" s="837"/>
      <c r="AG169" s="837"/>
      <c r="AH169" s="837"/>
      <c r="AI169" s="4877">
        <f>AN165</f>
        <v>0</v>
      </c>
      <c r="AJ169" s="4877"/>
      <c r="AK169" s="4877"/>
      <c r="AL169" s="4886">
        <f>AM10</f>
        <v>45</v>
      </c>
      <c r="AM169" s="4887" t="str">
        <f>AN10</f>
        <v>assiettes</v>
      </c>
      <c r="AN169" s="4887"/>
      <c r="AO169" s="4890"/>
      <c r="AP169"/>
      <c r="AQ169" s="1369"/>
      <c r="AR169" s="1369"/>
      <c r="AS169" s="1369"/>
      <c r="AT169" s="1369"/>
      <c r="AU169" s="1369"/>
      <c r="AV169" s="1369"/>
      <c r="AW169" s="1369"/>
      <c r="AX169" s="1369"/>
      <c r="AY169" s="715"/>
      <c r="AZ169"/>
      <c r="BA169"/>
      <c r="BB169"/>
      <c r="BC169" s="715"/>
      <c r="BD169" s="870" t="str">
        <f t="shared" si="48"/>
        <v>►</v>
      </c>
      <c r="BE169" s="2"/>
      <c r="BF169" s="2"/>
      <c r="BG169" s="2"/>
      <c r="BH169" s="2"/>
      <c r="BI169" s="2"/>
      <c r="BJ169" s="2"/>
      <c r="BK169" s="2"/>
      <c r="BL169" s="2"/>
      <c r="BM169"/>
      <c r="BN169"/>
      <c r="BO169"/>
      <c r="BP169"/>
      <c r="BQ169"/>
      <c r="BR169"/>
      <c r="BS169"/>
      <c r="BU169" s="6">
        <v>1</v>
      </c>
    </row>
    <row r="170" spans="1:73" s="73" customFormat="1" ht="18.75" customHeight="1">
      <c r="A170" s="3562" t="s">
        <v>1</v>
      </c>
      <c r="B170" s="3573" t="str">
        <f t="shared" si="54"/>
        <v>►</v>
      </c>
      <c r="C170" s="3567"/>
      <c r="D170" s="24"/>
      <c r="E170" s="554"/>
      <c r="F170" s="554"/>
      <c r="G170" s="775"/>
      <c r="H170" s="1128"/>
      <c r="I170" s="1129"/>
      <c r="J170" s="1129"/>
      <c r="K170" s="1129"/>
      <c r="L170" s="1129"/>
      <c r="M170" s="1129"/>
      <c r="N170" s="1130"/>
      <c r="O170" s="39" t="s">
        <v>1</v>
      </c>
      <c r="P170" s="24"/>
      <c r="Q170" s="554"/>
      <c r="R170" s="554"/>
      <c r="S170" s="775"/>
      <c r="T170" s="1128"/>
      <c r="U170" s="1129"/>
      <c r="V170" s="1129"/>
      <c r="W170" s="1129"/>
      <c r="X170" s="1129"/>
      <c r="Y170" s="1129"/>
      <c r="Z170" s="1130"/>
      <c r="AA170" s="1079">
        <f>IFERROR(INDEX(T162:AD162,MATCH(X170,T161:AD161,0)) * W170 * IF(ISBLANK(T170), 1, T170), 0)</f>
        <v>0</v>
      </c>
      <c r="AB170" s="838"/>
      <c r="AC170" s="838"/>
      <c r="AD170" s="838"/>
      <c r="AE170" s="838"/>
      <c r="AF170" s="838"/>
      <c r="AG170" s="838"/>
      <c r="AH170" s="838"/>
      <c r="AI170" s="4877"/>
      <c r="AJ170" s="4877"/>
      <c r="AK170" s="4877"/>
      <c r="AL170" s="4886"/>
      <c r="AM170" s="4887"/>
      <c r="AN170" s="4887"/>
      <c r="AO170" s="4890"/>
      <c r="AP170"/>
      <c r="AQ170" s="1369"/>
      <c r="AR170" s="1369"/>
      <c r="AS170" s="1369"/>
      <c r="AT170" s="1369"/>
      <c r="AU170" s="1369"/>
      <c r="AV170" s="1369"/>
      <c r="AW170" s="1369"/>
      <c r="AX170" s="1369"/>
      <c r="AY170" s="715"/>
      <c r="AZ170"/>
      <c r="BA170"/>
      <c r="BB170"/>
      <c r="BC170" s="715"/>
      <c r="BD170" s="870" t="str">
        <f t="shared" si="48"/>
        <v>►</v>
      </c>
      <c r="BE170" s="2"/>
      <c r="BF170" s="2"/>
      <c r="BG170" s="2"/>
      <c r="BH170" s="2"/>
      <c r="BI170" s="2"/>
      <c r="BJ170" s="2"/>
      <c r="BK170" s="2"/>
      <c r="BL170" s="2"/>
      <c r="BM170"/>
      <c r="BN170"/>
      <c r="BO170"/>
      <c r="BP170"/>
      <c r="BQ170"/>
      <c r="BR170"/>
      <c r="BS170"/>
      <c r="BU170" s="6">
        <v>1</v>
      </c>
    </row>
    <row r="171" spans="1:73" s="73" customFormat="1" ht="18.75" customHeight="1" thickBot="1">
      <c r="A171" s="3562" t="s">
        <v>1</v>
      </c>
      <c r="B171" s="3573" t="str">
        <f t="shared" si="54"/>
        <v>►</v>
      </c>
      <c r="C171" s="3567"/>
      <c r="D171" s="1131"/>
      <c r="E171" s="938"/>
      <c r="F171" s="938"/>
      <c r="G171" s="939"/>
      <c r="H171" s="1132"/>
      <c r="I171" s="1133"/>
      <c r="J171" s="1155"/>
      <c r="K171" s="1155"/>
      <c r="L171" s="1155"/>
      <c r="M171" s="1134"/>
      <c r="N171" s="1135"/>
      <c r="O171" s="39" t="s">
        <v>1</v>
      </c>
      <c r="P171" s="1131"/>
      <c r="Q171" s="938"/>
      <c r="R171" s="938"/>
      <c r="S171" s="939"/>
      <c r="T171" s="1132"/>
      <c r="U171" s="1133"/>
      <c r="V171" s="4888"/>
      <c r="W171" s="4888"/>
      <c r="X171" s="4888"/>
      <c r="Y171" s="1134"/>
      <c r="Z171" s="1313"/>
      <c r="AA171" s="1079">
        <f>IFERROR(INDEX(T162:AD162,MATCH(X171,T161:AD161,0)) * W171 * IF(ISBLANK(T171), 1, T171), 0)</f>
        <v>0</v>
      </c>
      <c r="AB171" s="838"/>
      <c r="AC171" s="838"/>
      <c r="AD171" s="838"/>
      <c r="AE171" s="838"/>
      <c r="AF171" s="4883">
        <f>AI27</f>
        <v>0</v>
      </c>
      <c r="AG171" s="4883"/>
      <c r="AH171" s="838"/>
      <c r="AI171" s="838"/>
      <c r="AJ171" s="3551"/>
      <c r="AK171" s="3552" t="str">
        <f>IF(AF171&gt;0," avec Poids prévu ③ " &amp; AL169 &amp; " " &amp; AM169 &amp; " de","")</f>
        <v/>
      </c>
      <c r="AL171" s="3553">
        <f>AF171/AL169*1000</f>
        <v>0</v>
      </c>
      <c r="AM171" s="864"/>
      <c r="AN171" s="807"/>
      <c r="AO171" s="4890"/>
      <c r="AP171"/>
      <c r="AQ171" s="1369"/>
      <c r="AR171" s="1369"/>
      <c r="AS171" s="1369"/>
      <c r="AT171" s="1369"/>
      <c r="AU171" s="1369"/>
      <c r="AV171" s="1369"/>
      <c r="AW171" s="1369"/>
      <c r="AX171" s="1369"/>
      <c r="AY171" s="715"/>
      <c r="AZ171"/>
      <c r="BA171"/>
      <c r="BB171"/>
      <c r="BC171" s="715"/>
      <c r="BD171" s="870" t="str">
        <f t="shared" si="48"/>
        <v>►</v>
      </c>
      <c r="BE171" s="2"/>
      <c r="BF171" s="2"/>
      <c r="BG171" s="2"/>
      <c r="BH171" s="2"/>
      <c r="BI171" s="2"/>
      <c r="BJ171" s="2"/>
      <c r="BK171" s="2"/>
      <c r="BL171" s="2"/>
      <c r="BM171"/>
      <c r="BN171"/>
      <c r="BO171"/>
      <c r="BP171"/>
      <c r="BQ171"/>
      <c r="BR171"/>
      <c r="BS171"/>
      <c r="BU171" s="6">
        <v>1</v>
      </c>
    </row>
    <row r="172" spans="1:73" s="73" customFormat="1" ht="18.75" customHeight="1" thickTop="1" thickBot="1">
      <c r="A172" s="3562" t="s">
        <v>1</v>
      </c>
      <c r="B172" s="3573" t="str">
        <f t="shared" si="54"/>
        <v>►</v>
      </c>
      <c r="C172" s="4882" t="s">
        <v>2475</v>
      </c>
      <c r="D172" s="1143"/>
      <c r="E172" s="1144"/>
      <c r="F172" s="1144"/>
      <c r="G172" s="1144"/>
      <c r="H172" s="1315"/>
      <c r="I172" s="1316"/>
      <c r="J172" s="1317"/>
      <c r="K172" s="1318"/>
      <c r="L172" s="1318"/>
      <c r="M172" s="1318"/>
      <c r="N172" s="1319"/>
      <c r="O172" s="39" t="s">
        <v>1</v>
      </c>
      <c r="P172" s="24"/>
      <c r="Q172" s="554"/>
      <c r="R172" s="554"/>
      <c r="S172" s="554"/>
      <c r="T172" s="1136"/>
      <c r="U172" s="1137"/>
      <c r="V172" s="1137"/>
      <c r="W172" s="1137"/>
      <c r="X172" s="1137"/>
      <c r="Y172" s="1138"/>
      <c r="Z172" s="1139"/>
      <c r="AA172" s="1079">
        <f>IFERROR(INDEX(T162:AD162,MATCH(X172,T161:AD161,0)) * W172 * IF(ISBLANK(T172), 1, T172), 0)</f>
        <v>0</v>
      </c>
      <c r="AB172" s="838"/>
      <c r="AC172" s="838"/>
      <c r="AD172" s="838"/>
      <c r="AE172" s="838"/>
      <c r="AF172" s="4883">
        <f>AK27</f>
        <v>0</v>
      </c>
      <c r="AG172" s="4883"/>
      <c r="AH172" s="3554"/>
      <c r="AI172" s="3555"/>
      <c r="AJ172" s="3554"/>
      <c r="AK172" s="3552" t="str">
        <f>IF(AF172&gt;0," avec poids modifié ❹ " &amp; AL169 &amp; " " &amp; AM169 &amp; " de","")</f>
        <v/>
      </c>
      <c r="AL172" s="3553">
        <f>AF172/AL169*1000</f>
        <v>0</v>
      </c>
      <c r="AM172" s="864"/>
      <c r="AN172" s="865"/>
      <c r="AO172" s="4890"/>
      <c r="AP172"/>
      <c r="AQ172" s="1369"/>
      <c r="AR172" s="1369"/>
      <c r="AS172" s="1369"/>
      <c r="AT172" s="1369"/>
      <c r="AU172" s="1369"/>
      <c r="AV172" s="1369"/>
      <c r="AW172" s="1369"/>
      <c r="AX172" s="1369"/>
      <c r="AY172" s="715"/>
      <c r="AZ172"/>
      <c r="BA172"/>
      <c r="BB172"/>
      <c r="BC172" s="715"/>
      <c r="BD172" s="870" t="str">
        <f t="shared" si="48"/>
        <v>►</v>
      </c>
      <c r="BE172" s="2"/>
      <c r="BF172" s="2"/>
      <c r="BG172" s="2"/>
      <c r="BH172" s="2"/>
      <c r="BI172" s="2"/>
      <c r="BJ172" s="2"/>
      <c r="BK172" s="2"/>
      <c r="BL172" s="2"/>
      <c r="BM172"/>
      <c r="BN172"/>
      <c r="BO172"/>
      <c r="BP172"/>
      <c r="BQ172"/>
      <c r="BR172"/>
      <c r="BS172"/>
      <c r="BU172" s="6">
        <v>1</v>
      </c>
    </row>
    <row r="173" spans="1:73" s="73" customFormat="1" ht="18.75" customHeight="1" thickTop="1">
      <c r="A173" s="3562" t="s">
        <v>1</v>
      </c>
      <c r="B173" s="3573" t="str">
        <f t="shared" si="54"/>
        <v>►</v>
      </c>
      <c r="C173" s="4882"/>
      <c r="D173" s="1143"/>
      <c r="E173" s="1314"/>
      <c r="F173" s="1314"/>
      <c r="G173" s="1314"/>
      <c r="H173" s="1320"/>
      <c r="I173" s="11"/>
      <c r="J173" s="11"/>
      <c r="K173" s="11"/>
      <c r="L173" s="11"/>
      <c r="M173" s="11"/>
      <c r="N173" s="1094"/>
      <c r="O173" s="39" t="s">
        <v>1</v>
      </c>
      <c r="P173" s="24"/>
      <c r="Q173" s="554"/>
      <c r="R173" s="554"/>
      <c r="S173" s="554"/>
      <c r="T173" s="1140"/>
      <c r="U173" s="760"/>
      <c r="V173" s="1081"/>
      <c r="W173" s="4587"/>
      <c r="X173" s="4811"/>
      <c r="Y173" s="4812"/>
      <c r="Z173" s="1082"/>
      <c r="AA173" s="4884" t="s">
        <v>213</v>
      </c>
      <c r="AB173" s="867"/>
      <c r="AC173" s="839" t="s">
        <v>2363</v>
      </c>
      <c r="AD173" s="840"/>
      <c r="AE173" s="877"/>
      <c r="AF173" s="877"/>
      <c r="AG173" s="877"/>
      <c r="AH173" s="841"/>
      <c r="AI173" s="841"/>
      <c r="AJ173" s="841"/>
      <c r="AK173" s="841"/>
      <c r="AL173" s="841"/>
      <c r="AM173" s="841"/>
      <c r="AN173" s="877"/>
      <c r="AO173" s="4890"/>
      <c r="AP173"/>
      <c r="AQ173" s="1369"/>
      <c r="AR173" s="1369"/>
      <c r="AS173" s="1369"/>
      <c r="AT173" s="1369"/>
      <c r="AU173" s="1369"/>
      <c r="AV173" s="1369"/>
      <c r="AW173" s="1369"/>
      <c r="AX173" s="1369"/>
      <c r="AY173" s="715"/>
      <c r="AZ173"/>
      <c r="BA173"/>
      <c r="BB173"/>
      <c r="BC173" s="715"/>
      <c r="BD173" s="870" t="str">
        <f t="shared" si="48"/>
        <v>►</v>
      </c>
      <c r="BE173" s="2"/>
      <c r="BF173" s="2"/>
      <c r="BG173" s="2"/>
      <c r="BH173" s="2"/>
      <c r="BI173" s="2"/>
      <c r="BJ173" s="2"/>
      <c r="BK173" s="2"/>
      <c r="BL173" s="2"/>
      <c r="BM173"/>
      <c r="BN173"/>
      <c r="BO173"/>
      <c r="BP173"/>
      <c r="BQ173"/>
      <c r="BR173"/>
      <c r="BS173"/>
      <c r="BU173" s="6">
        <v>1</v>
      </c>
    </row>
    <row r="174" spans="1:73" s="73" customFormat="1" ht="18.75" customHeight="1">
      <c r="A174" s="3562" t="s">
        <v>1</v>
      </c>
      <c r="B174" s="3573" t="str">
        <f t="shared" si="54"/>
        <v>►</v>
      </c>
      <c r="D174" s="25"/>
      <c r="E174" s="1314"/>
      <c r="F174" s="1314"/>
      <c r="G174" s="1314"/>
      <c r="H174" s="1321"/>
      <c r="I174" s="20"/>
      <c r="J174" s="20"/>
      <c r="K174" s="20"/>
      <c r="L174" s="20"/>
      <c r="M174" s="20"/>
      <c r="N174" s="1094"/>
      <c r="O174" s="39" t="s">
        <v>1</v>
      </c>
      <c r="P174" s="24"/>
      <c r="Q174" s="554"/>
      <c r="R174" s="554"/>
      <c r="S174" s="554"/>
      <c r="T174" s="1141"/>
      <c r="U174" s="80"/>
      <c r="V174" s="41"/>
      <c r="W174" s="4591"/>
      <c r="X174" s="4593"/>
      <c r="Y174" s="4665"/>
      <c r="Z174" s="1083"/>
      <c r="AA174" s="4885"/>
      <c r="AB174" s="868">
        <v>1</v>
      </c>
      <c r="AC174" s="873" t="s">
        <v>84</v>
      </c>
      <c r="AD174" s="842"/>
      <c r="AE174" s="843"/>
      <c r="AF174" s="843"/>
      <c r="AG174" s="843"/>
      <c r="AH174" s="843"/>
      <c r="AI174" s="844" t="s">
        <v>84</v>
      </c>
      <c r="AJ174" s="843"/>
      <c r="AK174" s="845" t="s">
        <v>2408</v>
      </c>
      <c r="AL174" s="843"/>
      <c r="AM174" s="843" t="s">
        <v>2409</v>
      </c>
      <c r="AN174" s="876" t="s">
        <v>2407</v>
      </c>
      <c r="AO174" s="4890"/>
      <c r="AP174"/>
      <c r="AQ174" s="1369"/>
      <c r="AR174" s="1369"/>
      <c r="AS174" s="1369"/>
      <c r="AT174" s="1369"/>
      <c r="AU174" s="1369"/>
      <c r="AV174" s="1369"/>
      <c r="AW174" s="1369"/>
      <c r="AX174" s="1369"/>
      <c r="AY174" s="715"/>
      <c r="AZ174"/>
      <c r="BA174"/>
      <c r="BB174"/>
      <c r="BC174" s="715"/>
      <c r="BD174" s="870" t="str">
        <f t="shared" si="48"/>
        <v>►</v>
      </c>
      <c r="BE174" s="2"/>
      <c r="BF174" s="2"/>
      <c r="BG174" s="2"/>
      <c r="BH174" s="2"/>
      <c r="BI174" s="2"/>
      <c r="BJ174" s="2"/>
      <c r="BK174" s="2"/>
      <c r="BL174" s="2"/>
      <c r="BM174"/>
      <c r="BN174"/>
      <c r="BO174"/>
      <c r="BP174"/>
      <c r="BQ174"/>
      <c r="BR174"/>
      <c r="BS174"/>
      <c r="BU174" s="6">
        <v>1</v>
      </c>
    </row>
    <row r="175" spans="1:73" s="73" customFormat="1" ht="18.75" customHeight="1">
      <c r="A175" s="3562" t="s">
        <v>1</v>
      </c>
      <c r="B175" s="3573" t="str">
        <f t="shared" si="54"/>
        <v>►</v>
      </c>
      <c r="C175" s="3571">
        <f>IF(H175=C165,1,LEN(H175))</f>
        <v>0</v>
      </c>
      <c r="D175" s="25"/>
      <c r="E175" s="1314"/>
      <c r="F175" s="1314"/>
      <c r="G175" s="1314"/>
      <c r="H175" s="1321"/>
      <c r="I175" s="1322"/>
      <c r="J175" s="1322"/>
      <c r="K175" s="1322"/>
      <c r="L175" s="1322"/>
      <c r="M175" s="1323"/>
      <c r="N175" s="1324"/>
      <c r="O175" s="39" t="s">
        <v>1</v>
      </c>
      <c r="P175" s="766"/>
      <c r="Q175" s="745"/>
      <c r="R175" s="745"/>
      <c r="S175" s="919"/>
      <c r="T175" s="1018"/>
      <c r="U175" s="1019"/>
      <c r="V175" s="1017"/>
      <c r="W175" s="1020"/>
      <c r="X175" s="776"/>
      <c r="Y175" s="1030"/>
      <c r="Z175" s="1090"/>
      <c r="AA175" s="1307">
        <f>IFERROR(INDEX(BA13:BA82,MATCH(X175,AZ13:AZ82,0)) * W175 * IF(ISBLANK(T175), 1, T175), 0)</f>
        <v>0</v>
      </c>
      <c r="AB175" s="875">
        <f>IF(AA195=0,0,AA175*AB174*1000/AA195)</f>
        <v>0</v>
      </c>
      <c r="AC175" s="872">
        <f>IF(ISNUMBER(T175),T175*AB174/AA195,0)</f>
        <v>0</v>
      </c>
      <c r="AD175" s="3893"/>
      <c r="AE175" s="3894"/>
      <c r="AF175" s="3894"/>
      <c r="AG175" s="3894"/>
      <c r="AH175" s="3894"/>
      <c r="AI175" s="3895">
        <f>IF(OR(ISTEXT(T175),AA195=0),0,T175*AN167)</f>
        <v>0</v>
      </c>
      <c r="AJ175" s="3894"/>
      <c r="AK175" s="3896">
        <f t="shared" ref="AK175:AK194" si="55">U175</f>
        <v>0</v>
      </c>
      <c r="AL175" s="3894"/>
      <c r="AM175" s="3897">
        <f>IF(AA175=0,0,AA175*AN167)</f>
        <v>0</v>
      </c>
      <c r="AN175" s="3898">
        <f t="shared" ref="AN175:AN194" si="56">Z175</f>
        <v>0</v>
      </c>
      <c r="AO175" s="4890"/>
      <c r="AP175"/>
      <c r="AQ175" s="1369"/>
      <c r="AR175" s="1369"/>
      <c r="AS175" s="1369"/>
      <c r="AT175" s="1369"/>
      <c r="AU175" s="1369"/>
      <c r="AV175" s="1369"/>
      <c r="AW175" s="1369"/>
      <c r="AX175" s="1369"/>
      <c r="AY175" s="715"/>
      <c r="AZ175"/>
      <c r="BA175"/>
      <c r="BB175"/>
      <c r="BC175" s="715"/>
      <c r="BD175" s="870" t="str">
        <f t="shared" si="48"/>
        <v>►</v>
      </c>
      <c r="BE175" s="2"/>
      <c r="BF175" s="2"/>
      <c r="BG175" s="2"/>
      <c r="BH175" s="2"/>
      <c r="BI175" s="2"/>
      <c r="BJ175" s="2"/>
      <c r="BK175" s="2"/>
      <c r="BL175" s="2"/>
      <c r="BM175"/>
      <c r="BN175"/>
      <c r="BO175"/>
      <c r="BP175"/>
      <c r="BQ175"/>
      <c r="BR175"/>
      <c r="BS175"/>
      <c r="BU175" s="6">
        <v>1</v>
      </c>
    </row>
    <row r="176" spans="1:73" s="73" customFormat="1" ht="18.75" customHeight="1">
      <c r="A176" s="3562" t="s">
        <v>1</v>
      </c>
      <c r="B176" s="3573" t="str">
        <f t="shared" si="54"/>
        <v>►</v>
      </c>
      <c r="C176" s="3571">
        <f>IF(H176=C165,1,LEN(H176))</f>
        <v>0</v>
      </c>
      <c r="D176" s="25"/>
      <c r="E176" s="1314"/>
      <c r="F176" s="1314"/>
      <c r="G176" s="1314"/>
      <c r="H176" s="1321"/>
      <c r="I176" s="1323"/>
      <c r="J176" s="1323"/>
      <c r="K176" s="1323"/>
      <c r="L176" s="1323"/>
      <c r="M176" s="1323"/>
      <c r="N176" s="1324"/>
      <c r="O176" s="39" t="s">
        <v>1</v>
      </c>
      <c r="P176" s="766"/>
      <c r="Q176" s="745"/>
      <c r="R176" s="745"/>
      <c r="S176" s="919"/>
      <c r="T176" s="1018"/>
      <c r="U176" s="1019"/>
      <c r="V176" s="1017"/>
      <c r="W176" s="1020"/>
      <c r="X176" s="776"/>
      <c r="Y176" s="1030"/>
      <c r="Z176" s="1090"/>
      <c r="AA176" s="1307">
        <f>IFERROR(INDEX(BA13:BA82,MATCH(X176,AZ13:AZ82,0)) * W176 * IF(ISBLANK(T176), 1, T176), 0)</f>
        <v>0</v>
      </c>
      <c r="AB176" s="875">
        <f>IF(AA195=0,0,AA176*AB174*1000/AA195)</f>
        <v>0</v>
      </c>
      <c r="AC176" s="872">
        <f>IF(ISNUMBER(T176),T176*AB174/AA195,0)</f>
        <v>0</v>
      </c>
      <c r="AD176" s="846"/>
      <c r="AE176" s="833"/>
      <c r="AF176" s="833"/>
      <c r="AG176" s="833"/>
      <c r="AH176" s="833"/>
      <c r="AI176" s="874">
        <f>IF(OR(ISTEXT(T176),AA195=0),0,T176*AN167)</f>
        <v>0</v>
      </c>
      <c r="AJ176" s="833"/>
      <c r="AK176" s="742">
        <f t="shared" si="55"/>
        <v>0</v>
      </c>
      <c r="AL176" s="833"/>
      <c r="AM176" s="826">
        <f>IF(AA176=0,0,AA176*AN167)</f>
        <v>0</v>
      </c>
      <c r="AN176" s="856">
        <f t="shared" si="56"/>
        <v>0</v>
      </c>
      <c r="AO176" s="4890"/>
      <c r="AP176"/>
      <c r="AQ176" s="1369"/>
      <c r="AR176" s="1369"/>
      <c r="AS176" s="1369"/>
      <c r="AT176" s="1369"/>
      <c r="AU176" s="1369"/>
      <c r="AV176" s="1369"/>
      <c r="AW176" s="1369"/>
      <c r="AX176" s="1369"/>
      <c r="AY176" s="715"/>
      <c r="AZ176"/>
      <c r="BA176"/>
      <c r="BB176"/>
      <c r="BC176" s="715"/>
      <c r="BD176" s="870" t="str">
        <f t="shared" si="48"/>
        <v>►</v>
      </c>
      <c r="BE176" s="2"/>
      <c r="BF176" s="2"/>
      <c r="BG176" s="2"/>
      <c r="BH176" s="2"/>
      <c r="BI176" s="2"/>
      <c r="BJ176" s="2"/>
      <c r="BK176" s="2"/>
      <c r="BL176" s="2"/>
      <c r="BM176"/>
      <c r="BN176"/>
      <c r="BO176"/>
      <c r="BP176"/>
      <c r="BQ176"/>
      <c r="BR176"/>
      <c r="BS176"/>
      <c r="BU176" s="6">
        <v>1</v>
      </c>
    </row>
    <row r="177" spans="1:73" s="73" customFormat="1" ht="18.75" customHeight="1">
      <c r="A177" s="3562" t="s">
        <v>1</v>
      </c>
      <c r="B177" s="3573" t="str">
        <f t="shared" si="54"/>
        <v>►</v>
      </c>
      <c r="C177" s="3571">
        <f>IF(H177=C165,1,LEN(H177))</f>
        <v>0</v>
      </c>
      <c r="D177" s="25"/>
      <c r="E177" s="1314"/>
      <c r="F177" s="1314"/>
      <c r="G177" s="1314"/>
      <c r="H177" s="1321"/>
      <c r="I177" s="1323"/>
      <c r="J177" s="1323"/>
      <c r="K177" s="1323"/>
      <c r="L177" s="1323"/>
      <c r="M177" s="1323"/>
      <c r="N177" s="1324"/>
      <c r="O177" s="39" t="s">
        <v>1</v>
      </c>
      <c r="P177" s="766"/>
      <c r="Q177" s="745"/>
      <c r="R177" s="745"/>
      <c r="S177" s="919"/>
      <c r="T177" s="1018"/>
      <c r="U177" s="1019"/>
      <c r="V177" s="1017"/>
      <c r="W177" s="1020"/>
      <c r="X177" s="776"/>
      <c r="Y177" s="1030"/>
      <c r="Z177" s="1090"/>
      <c r="AA177" s="1307">
        <f>IFERROR(INDEX(BA13:BA82,MATCH(X177,AZ13:AZ82,0)) * W177 * IF(ISBLANK(T177), 1, T177), 0)</f>
        <v>0</v>
      </c>
      <c r="AB177" s="875">
        <f>IF(AA195=0,0,AA177*AB174*1000/AA195)</f>
        <v>0</v>
      </c>
      <c r="AC177" s="872">
        <f>IF(ISNUMBER(T177),T177*AB174/AA195,0)</f>
        <v>0</v>
      </c>
      <c r="AD177" s="3893"/>
      <c r="AE177" s="3894"/>
      <c r="AF177" s="3894"/>
      <c r="AG177" s="3894"/>
      <c r="AH177" s="3894"/>
      <c r="AI177" s="3895">
        <f>IF(OR(ISTEXT(T177),AA195=0),0,T177*AN167)</f>
        <v>0</v>
      </c>
      <c r="AJ177" s="3894"/>
      <c r="AK177" s="3896">
        <f t="shared" si="55"/>
        <v>0</v>
      </c>
      <c r="AL177" s="3894"/>
      <c r="AM177" s="3897">
        <f>IF(AA177=0,0,AA177*AN167)</f>
        <v>0</v>
      </c>
      <c r="AN177" s="3898">
        <f t="shared" si="56"/>
        <v>0</v>
      </c>
      <c r="AO177" s="4890"/>
      <c r="AP177"/>
      <c r="AQ177" s="1369"/>
      <c r="AR177" s="1369"/>
      <c r="AS177" s="1369"/>
      <c r="AT177" s="1369"/>
      <c r="AU177" s="1369"/>
      <c r="AV177" s="1369"/>
      <c r="AW177" s="1369"/>
      <c r="AX177" s="1369"/>
      <c r="AY177" s="715"/>
      <c r="AZ177"/>
      <c r="BA177"/>
      <c r="BB177"/>
      <c r="BC177" s="715"/>
      <c r="BD177" s="870" t="str">
        <f t="shared" si="48"/>
        <v>►</v>
      </c>
      <c r="BE177" s="2"/>
      <c r="BF177" s="2"/>
      <c r="BG177" s="2"/>
      <c r="BH177" s="2"/>
      <c r="BI177" s="2"/>
      <c r="BJ177" s="2"/>
      <c r="BK177" s="2"/>
      <c r="BL177" s="2"/>
      <c r="BM177"/>
      <c r="BN177"/>
      <c r="BO177"/>
      <c r="BP177"/>
      <c r="BQ177"/>
      <c r="BR177"/>
      <c r="BS177"/>
      <c r="BU177" s="6">
        <v>1</v>
      </c>
    </row>
    <row r="178" spans="1:73" s="73" customFormat="1" ht="18.75" customHeight="1">
      <c r="A178" s="3562" t="s">
        <v>1</v>
      </c>
      <c r="B178" s="3573" t="str">
        <f t="shared" si="54"/>
        <v>►</v>
      </c>
      <c r="C178" s="3571">
        <f>IF(H178=C165,1,LEN(H178))</f>
        <v>0</v>
      </c>
      <c r="D178" s="25"/>
      <c r="E178" s="1314"/>
      <c r="F178" s="1314"/>
      <c r="G178" s="1314"/>
      <c r="H178" s="1321"/>
      <c r="I178" s="1323"/>
      <c r="J178" s="1323"/>
      <c r="K178" s="1323"/>
      <c r="L178" s="1323"/>
      <c r="M178" s="1323"/>
      <c r="N178" s="1324"/>
      <c r="O178" s="39" t="s">
        <v>1</v>
      </c>
      <c r="P178" s="766"/>
      <c r="Q178" s="745"/>
      <c r="R178" s="745"/>
      <c r="S178" s="919"/>
      <c r="T178" s="1018"/>
      <c r="U178" s="1019"/>
      <c r="V178" s="1017"/>
      <c r="W178" s="1020"/>
      <c r="X178" s="776"/>
      <c r="Y178" s="1030"/>
      <c r="Z178" s="1090"/>
      <c r="AA178" s="1307">
        <f>IFERROR(INDEX(BA13:BA82,MATCH(X178,AZ13:AZ82,0)) * W178 * IF(ISBLANK(T178), 1, T178), 0)</f>
        <v>0</v>
      </c>
      <c r="AB178" s="875">
        <f>IF(AA195=0,0,AA178*AB174*1000/AA195)</f>
        <v>0</v>
      </c>
      <c r="AC178" s="872">
        <f>IF(ISNUMBER(T178),T178*AB174/AA195,0)</f>
        <v>0</v>
      </c>
      <c r="AD178" s="846"/>
      <c r="AE178" s="833"/>
      <c r="AF178" s="833"/>
      <c r="AG178" s="833"/>
      <c r="AH178" s="833"/>
      <c r="AI178" s="874">
        <f>IF(OR(ISTEXT(T178),AA195=0),0,T178*AN167)</f>
        <v>0</v>
      </c>
      <c r="AJ178" s="833"/>
      <c r="AK178" s="742">
        <f t="shared" si="55"/>
        <v>0</v>
      </c>
      <c r="AL178" s="833"/>
      <c r="AM178" s="826">
        <f>IF(AA178=0,0,AA178*AN167)</f>
        <v>0</v>
      </c>
      <c r="AN178" s="856">
        <f t="shared" si="56"/>
        <v>0</v>
      </c>
      <c r="AO178" s="4890"/>
      <c r="AP178"/>
      <c r="AQ178" s="1369"/>
      <c r="AR178" s="1369"/>
      <c r="AS178" s="1369"/>
      <c r="AT178" s="1369"/>
      <c r="AU178" s="1369"/>
      <c r="AV178" s="1369"/>
      <c r="AW178" s="1369"/>
      <c r="AX178" s="1369"/>
      <c r="AY178" s="715"/>
      <c r="AZ178"/>
      <c r="BA178"/>
      <c r="BB178"/>
      <c r="BC178" s="715"/>
      <c r="BD178" s="870" t="str">
        <f t="shared" si="48"/>
        <v>►</v>
      </c>
      <c r="BE178" s="2"/>
      <c r="BF178" s="2"/>
      <c r="BG178" s="2"/>
      <c r="BH178" s="2"/>
      <c r="BI178" s="2"/>
      <c r="BJ178" s="2"/>
      <c r="BK178" s="2"/>
      <c r="BL178" s="2"/>
      <c r="BM178"/>
      <c r="BN178"/>
      <c r="BO178"/>
      <c r="BP178"/>
      <c r="BQ178"/>
      <c r="BR178"/>
      <c r="BS178"/>
      <c r="BU178" s="6">
        <v>1</v>
      </c>
    </row>
    <row r="179" spans="1:73" s="73" customFormat="1" ht="18.75" customHeight="1">
      <c r="A179" s="3562" t="s">
        <v>1</v>
      </c>
      <c r="B179" s="3573" t="str">
        <f t="shared" si="54"/>
        <v>►</v>
      </c>
      <c r="C179" s="3571">
        <f>IF(H179=C165,1,LEN(H179))</f>
        <v>0</v>
      </c>
      <c r="D179" s="25"/>
      <c r="E179" s="1314"/>
      <c r="F179" s="1314"/>
      <c r="G179" s="1314"/>
      <c r="H179" s="1321"/>
      <c r="I179" s="1323"/>
      <c r="J179" s="1323"/>
      <c r="K179" s="1323"/>
      <c r="L179" s="1323"/>
      <c r="M179" s="1323"/>
      <c r="N179" s="1324"/>
      <c r="O179" s="39" t="s">
        <v>1</v>
      </c>
      <c r="P179" s="766"/>
      <c r="Q179" s="745"/>
      <c r="R179" s="745"/>
      <c r="S179" s="919"/>
      <c r="T179" s="1018"/>
      <c r="U179" s="1019"/>
      <c r="V179" s="1017"/>
      <c r="W179" s="1020"/>
      <c r="X179" s="776"/>
      <c r="Y179" s="1030"/>
      <c r="Z179" s="1090"/>
      <c r="AA179" s="1307">
        <f>IFERROR(INDEX(BA13:BA82,MATCH(X179,AZ13:AZ82,0)) * W179 * IF(ISBLANK(T179), 1, T179), 0)</f>
        <v>0</v>
      </c>
      <c r="AB179" s="875">
        <f>IF(AA195=0,0,AA179*AB174*1000/AA195)</f>
        <v>0</v>
      </c>
      <c r="AC179" s="872">
        <f>IF(ISNUMBER(T179),T179*AB174/AA195,0)</f>
        <v>0</v>
      </c>
      <c r="AD179" s="3893"/>
      <c r="AE179" s="3894"/>
      <c r="AF179" s="3894"/>
      <c r="AG179" s="3894"/>
      <c r="AH179" s="3894"/>
      <c r="AI179" s="3895">
        <f>IF(OR(ISTEXT(T179),AA195=0),0,T179*AN167)</f>
        <v>0</v>
      </c>
      <c r="AJ179" s="3894"/>
      <c r="AK179" s="3896">
        <f t="shared" si="55"/>
        <v>0</v>
      </c>
      <c r="AL179" s="3894"/>
      <c r="AM179" s="3897">
        <f>IF(AA179=0,0,AA179*AN167)</f>
        <v>0</v>
      </c>
      <c r="AN179" s="3898">
        <f t="shared" si="56"/>
        <v>0</v>
      </c>
      <c r="AO179" s="4890"/>
      <c r="AP179"/>
      <c r="AQ179" s="1369"/>
      <c r="AR179" s="1369"/>
      <c r="AS179" s="1369"/>
      <c r="AT179" s="1369"/>
      <c r="AU179" s="1369"/>
      <c r="AV179" s="1369"/>
      <c r="AW179" s="1369"/>
      <c r="AX179" s="1369"/>
      <c r="AY179" s="715"/>
      <c r="AZ179"/>
      <c r="BA179"/>
      <c r="BB179"/>
      <c r="BC179" s="715"/>
      <c r="BD179" s="870" t="str">
        <f t="shared" si="48"/>
        <v>►</v>
      </c>
      <c r="BE179" s="2"/>
      <c r="BF179" s="2"/>
      <c r="BG179" s="2"/>
      <c r="BH179" s="2"/>
      <c r="BI179" s="2"/>
      <c r="BJ179" s="2"/>
      <c r="BK179" s="2"/>
      <c r="BL179" s="2"/>
      <c r="BM179"/>
      <c r="BN179"/>
      <c r="BO179"/>
      <c r="BP179"/>
      <c r="BQ179"/>
      <c r="BR179"/>
      <c r="BS179"/>
      <c r="BU179" s="6">
        <v>1</v>
      </c>
    </row>
    <row r="180" spans="1:73" s="73" customFormat="1" ht="18.75" customHeight="1">
      <c r="A180" s="3562" t="s">
        <v>1</v>
      </c>
      <c r="B180" s="3573" t="str">
        <f t="shared" si="54"/>
        <v>►</v>
      </c>
      <c r="C180" s="3571">
        <f>IF(H180=C165,1,LEN(H180))</f>
        <v>0</v>
      </c>
      <c r="D180" s="3856"/>
      <c r="E180" s="39"/>
      <c r="F180" s="39"/>
      <c r="G180" s="39"/>
      <c r="H180" s="39"/>
      <c r="I180" s="39"/>
      <c r="J180" s="39"/>
      <c r="K180" s="39"/>
      <c r="L180" s="39"/>
      <c r="M180" s="39"/>
      <c r="N180" s="3857"/>
      <c r="O180" s="39" t="s">
        <v>1</v>
      </c>
      <c r="P180" s="766"/>
      <c r="Q180" s="745"/>
      <c r="R180" s="745"/>
      <c r="S180" s="919"/>
      <c r="T180" s="1018"/>
      <c r="U180" s="1019"/>
      <c r="V180" s="1017"/>
      <c r="W180" s="1020"/>
      <c r="X180" s="776"/>
      <c r="Y180" s="1030"/>
      <c r="Z180" s="1090"/>
      <c r="AA180" s="1307">
        <f>IFERROR(INDEX(BA13:BA82,MATCH(X180,AZ13:AZ82,0)) * W180 * IF(ISBLANK(T180), 1, T180), 0)</f>
        <v>0</v>
      </c>
      <c r="AB180" s="875">
        <f>IF(AA195=0,0,AA180*AB174*1000/AA195)</f>
        <v>0</v>
      </c>
      <c r="AC180" s="872">
        <f>IF(ISNUMBER(T180),T180*AB174/AA195,0)</f>
        <v>0</v>
      </c>
      <c r="AD180" s="846"/>
      <c r="AE180" s="833"/>
      <c r="AF180" s="833"/>
      <c r="AG180" s="833"/>
      <c r="AH180" s="833"/>
      <c r="AI180" s="874">
        <f>IF(OR(ISTEXT(T180),AA195=0),0,T180*AN167)</f>
        <v>0</v>
      </c>
      <c r="AJ180" s="833"/>
      <c r="AK180" s="742">
        <f t="shared" si="55"/>
        <v>0</v>
      </c>
      <c r="AL180" s="833"/>
      <c r="AM180" s="826">
        <f>IF(AA180=0,0,AA180*AN167)</f>
        <v>0</v>
      </c>
      <c r="AN180" s="856">
        <f t="shared" si="56"/>
        <v>0</v>
      </c>
      <c r="AO180" s="4890"/>
      <c r="AP180"/>
      <c r="AQ180" s="1369"/>
      <c r="AR180" s="1369"/>
      <c r="AS180" s="1369"/>
      <c r="AT180" s="1369"/>
      <c r="AU180" s="1369"/>
      <c r="AV180" s="1369"/>
      <c r="AW180" s="1369"/>
      <c r="AX180" s="1369"/>
      <c r="AY180" s="715"/>
      <c r="AZ180"/>
      <c r="BA180"/>
      <c r="BB180"/>
      <c r="BC180" s="715"/>
      <c r="BD180" s="870" t="str">
        <f t="shared" si="48"/>
        <v>►</v>
      </c>
      <c r="BE180" s="2"/>
      <c r="BF180" s="2"/>
      <c r="BG180" s="2"/>
      <c r="BH180" s="2"/>
      <c r="BI180" s="2"/>
      <c r="BJ180" s="2"/>
      <c r="BK180" s="2"/>
      <c r="BL180" s="2"/>
      <c r="BM180"/>
      <c r="BN180"/>
      <c r="BO180"/>
      <c r="BP180"/>
      <c r="BQ180"/>
      <c r="BR180"/>
      <c r="BS180"/>
      <c r="BU180" s="6">
        <v>1</v>
      </c>
    </row>
    <row r="181" spans="1:73" s="73" customFormat="1" ht="18.75" customHeight="1">
      <c r="A181" s="3562" t="s">
        <v>1</v>
      </c>
      <c r="B181" s="3573" t="str">
        <f t="shared" si="54"/>
        <v>►</v>
      </c>
      <c r="C181" s="3571">
        <f>IF(H181=C165,1,LEN(H181))</f>
        <v>0</v>
      </c>
      <c r="D181" s="3856"/>
      <c r="E181" s="39"/>
      <c r="F181" s="39"/>
      <c r="G181" s="39"/>
      <c r="H181" s="39"/>
      <c r="I181" s="39"/>
      <c r="J181" s="39"/>
      <c r="K181" s="39"/>
      <c r="L181" s="39"/>
      <c r="M181" s="39"/>
      <c r="N181" s="3857"/>
      <c r="O181" s="39" t="s">
        <v>1</v>
      </c>
      <c r="P181" s="766"/>
      <c r="Q181" s="745"/>
      <c r="R181" s="745"/>
      <c r="S181" s="919"/>
      <c r="T181" s="1018"/>
      <c r="U181" s="1019"/>
      <c r="V181" s="1017"/>
      <c r="W181" s="1020"/>
      <c r="X181" s="776"/>
      <c r="Y181" s="1030"/>
      <c r="Z181" s="1090"/>
      <c r="AA181" s="1307">
        <f>IFERROR(INDEX(BA13:BA82,MATCH(X181,AZ13:AZ82,0)) * W181 * IF(ISBLANK(T181), 1, T181), 0)</f>
        <v>0</v>
      </c>
      <c r="AB181" s="875">
        <f>IF(AA195=0,0,AA181*AB174*1000/AA195)</f>
        <v>0</v>
      </c>
      <c r="AC181" s="872">
        <f>IF(ISNUMBER(T181),T181*AB174/AA195,0)</f>
        <v>0</v>
      </c>
      <c r="AD181" s="3893"/>
      <c r="AE181" s="3894"/>
      <c r="AF181" s="3894"/>
      <c r="AG181" s="3894"/>
      <c r="AH181" s="3894"/>
      <c r="AI181" s="3895">
        <f>IF(OR(ISTEXT(T181),AA195=0),0,T181*AN167)</f>
        <v>0</v>
      </c>
      <c r="AJ181" s="3894"/>
      <c r="AK181" s="3896">
        <f t="shared" si="55"/>
        <v>0</v>
      </c>
      <c r="AL181" s="3894"/>
      <c r="AM181" s="3897">
        <f>IF(AA181=0,0,AA181*AN167)</f>
        <v>0</v>
      </c>
      <c r="AN181" s="3898">
        <f t="shared" si="56"/>
        <v>0</v>
      </c>
      <c r="AO181" s="4890"/>
      <c r="AP181"/>
      <c r="AQ181" s="1369"/>
      <c r="AR181" s="1369"/>
      <c r="AS181" s="1369"/>
      <c r="AT181" s="1369"/>
      <c r="AU181" s="1369"/>
      <c r="AV181" s="1369"/>
      <c r="AW181" s="1369"/>
      <c r="AX181" s="1369"/>
      <c r="AY181" s="715"/>
      <c r="AZ181"/>
      <c r="BA181"/>
      <c r="BB181"/>
      <c r="BC181" s="715"/>
      <c r="BD181" s="870" t="str">
        <f t="shared" si="48"/>
        <v>►</v>
      </c>
      <c r="BE181" s="2"/>
      <c r="BF181" s="2"/>
      <c r="BG181" s="2"/>
      <c r="BH181" s="2"/>
      <c r="BI181" s="2"/>
      <c r="BJ181" s="2"/>
      <c r="BK181" s="2"/>
      <c r="BL181" s="2"/>
      <c r="BM181"/>
      <c r="BN181"/>
      <c r="BO181"/>
      <c r="BP181"/>
      <c r="BQ181"/>
      <c r="BR181"/>
      <c r="BS181"/>
      <c r="BU181" s="6">
        <v>1</v>
      </c>
    </row>
    <row r="182" spans="1:73" s="73" customFormat="1" ht="18.75" customHeight="1">
      <c r="A182" s="3562" t="s">
        <v>1</v>
      </c>
      <c r="B182" s="3573" t="str">
        <f t="shared" si="54"/>
        <v>►</v>
      </c>
      <c r="C182" s="3571">
        <f>IF(H182=C165,1,LEN(H182))</f>
        <v>0</v>
      </c>
      <c r="D182" s="3856"/>
      <c r="E182" s="39"/>
      <c r="F182" s="39"/>
      <c r="G182" s="39"/>
      <c r="H182" s="39"/>
      <c r="I182" s="39"/>
      <c r="J182" s="39"/>
      <c r="K182" s="39"/>
      <c r="L182" s="39"/>
      <c r="M182" s="39"/>
      <c r="N182" s="3857"/>
      <c r="O182" s="39" t="s">
        <v>1</v>
      </c>
      <c r="P182" s="1021"/>
      <c r="Q182" s="1022"/>
      <c r="R182" s="1022"/>
      <c r="S182" s="1022"/>
      <c r="T182" s="1023"/>
      <c r="U182" s="1023"/>
      <c r="V182" s="1024"/>
      <c r="W182" s="1025"/>
      <c r="X182" s="744"/>
      <c r="Y182" s="1025"/>
      <c r="Z182" s="1091"/>
      <c r="AA182" s="1307">
        <f>IFERROR(INDEX(BA13:BA82,MATCH(X182,AZ13:AZ82,0)) * W182 * IF(ISBLANK(T182), 1, T182), 0)</f>
        <v>0</v>
      </c>
      <c r="AB182" s="875">
        <f>IF(AA195=0,0,AA182*AB174*1000/AA195)</f>
        <v>0</v>
      </c>
      <c r="AC182" s="872">
        <f>IF(ISNUMBER(T182),T182*AB174/AA195,0)</f>
        <v>0</v>
      </c>
      <c r="AD182" s="846"/>
      <c r="AE182" s="833"/>
      <c r="AF182" s="833"/>
      <c r="AG182" s="833"/>
      <c r="AH182" s="833"/>
      <c r="AI182" s="874">
        <f>IF(OR(ISTEXT(T182),AA195=0),0,T182*AN167)</f>
        <v>0</v>
      </c>
      <c r="AJ182" s="833"/>
      <c r="AK182" s="742">
        <f t="shared" si="55"/>
        <v>0</v>
      </c>
      <c r="AL182" s="833"/>
      <c r="AM182" s="826">
        <f>IF(AA182=0,0,AA182*AN167)</f>
        <v>0</v>
      </c>
      <c r="AN182" s="856">
        <f t="shared" si="56"/>
        <v>0</v>
      </c>
      <c r="AO182" s="4890"/>
      <c r="AP182"/>
      <c r="AQ182" s="1369"/>
      <c r="AR182" s="1369"/>
      <c r="AS182" s="1369"/>
      <c r="AT182" s="1369"/>
      <c r="AU182" s="1369"/>
      <c r="AV182" s="1369"/>
      <c r="AW182" s="1369"/>
      <c r="AX182" s="1369"/>
      <c r="AY182" s="715"/>
      <c r="AZ182"/>
      <c r="BA182"/>
      <c r="BB182"/>
      <c r="BC182" s="715"/>
      <c r="BD182" s="870" t="str">
        <f t="shared" si="48"/>
        <v>►</v>
      </c>
      <c r="BE182" s="2"/>
      <c r="BF182" s="2"/>
      <c r="BG182" s="2"/>
      <c r="BH182" s="2"/>
      <c r="BI182" s="2"/>
      <c r="BJ182" s="2"/>
      <c r="BK182" s="2"/>
      <c r="BL182" s="2"/>
      <c r="BM182"/>
      <c r="BN182"/>
      <c r="BO182"/>
      <c r="BP182"/>
      <c r="BQ182"/>
      <c r="BR182"/>
      <c r="BS182"/>
      <c r="BU182" s="6">
        <v>1</v>
      </c>
    </row>
    <row r="183" spans="1:73" s="73" customFormat="1" ht="18.75" customHeight="1">
      <c r="A183" s="3562" t="s">
        <v>1</v>
      </c>
      <c r="B183" s="3573" t="str">
        <f t="shared" si="54"/>
        <v>►</v>
      </c>
      <c r="C183" s="3571">
        <f>IF(H183=C165,1,LEN(H183))</f>
        <v>0</v>
      </c>
      <c r="D183" s="3856"/>
      <c r="E183" s="39"/>
      <c r="F183" s="39"/>
      <c r="G183" s="39"/>
      <c r="H183" s="39"/>
      <c r="I183" s="39"/>
      <c r="J183" s="39"/>
      <c r="K183" s="39"/>
      <c r="L183" s="39"/>
      <c r="M183" s="39"/>
      <c r="N183" s="3857"/>
      <c r="O183" s="39" t="s">
        <v>1</v>
      </c>
      <c r="P183" s="1021"/>
      <c r="Q183" s="1022"/>
      <c r="R183" s="1022"/>
      <c r="S183" s="1022"/>
      <c r="T183" s="1023"/>
      <c r="U183" s="1023"/>
      <c r="V183" s="1024"/>
      <c r="W183" s="1025"/>
      <c r="X183" s="744"/>
      <c r="Y183" s="1025"/>
      <c r="Z183" s="1091"/>
      <c r="AA183" s="1307">
        <f>IFERROR(INDEX(BA13:BA82,MATCH(X183,AZ13:AZ82,0)) * W183 * IF(ISBLANK(T183), 1, T183), 0)</f>
        <v>0</v>
      </c>
      <c r="AB183" s="875">
        <f>IF(AA195=0,0,AA183*AB174*1000/AA195)</f>
        <v>0</v>
      </c>
      <c r="AC183" s="872">
        <f>IF(ISNUMBER(T183),T183*AB174/AA195,0)</f>
        <v>0</v>
      </c>
      <c r="AD183" s="3893"/>
      <c r="AE183" s="3894"/>
      <c r="AF183" s="3894"/>
      <c r="AG183" s="3894"/>
      <c r="AH183" s="3894"/>
      <c r="AI183" s="3895">
        <f>IF(OR(ISTEXT(T183),AA195=0),0,T183*AN167)</f>
        <v>0</v>
      </c>
      <c r="AJ183" s="3894"/>
      <c r="AK183" s="3896">
        <f t="shared" si="55"/>
        <v>0</v>
      </c>
      <c r="AL183" s="3894"/>
      <c r="AM183" s="3897">
        <f>IF(AA183=0,0,AA183*AN167)</f>
        <v>0</v>
      </c>
      <c r="AN183" s="3898">
        <f t="shared" si="56"/>
        <v>0</v>
      </c>
      <c r="AO183" s="4890"/>
      <c r="AP183"/>
      <c r="AQ183" s="1369"/>
      <c r="AR183" s="1369"/>
      <c r="AS183" s="1369"/>
      <c r="AT183" s="1369"/>
      <c r="AU183" s="1369"/>
      <c r="AV183" s="1369"/>
      <c r="AW183" s="1369"/>
      <c r="AX183" s="1369"/>
      <c r="AY183" s="715"/>
      <c r="AZ183"/>
      <c r="BA183"/>
      <c r="BB183"/>
      <c r="BC183" s="715"/>
      <c r="BD183" s="870" t="str">
        <f t="shared" si="48"/>
        <v>►</v>
      </c>
      <c r="BE183" s="2"/>
      <c r="BF183" s="2"/>
      <c r="BG183" s="2"/>
      <c r="BH183" s="2"/>
      <c r="BI183" s="2"/>
      <c r="BJ183" s="2"/>
      <c r="BK183" s="2"/>
      <c r="BL183" s="2"/>
      <c r="BM183"/>
      <c r="BN183"/>
      <c r="BO183"/>
      <c r="BP183"/>
      <c r="BQ183"/>
      <c r="BR183"/>
      <c r="BS183"/>
      <c r="BU183" s="6">
        <v>1</v>
      </c>
    </row>
    <row r="184" spans="1:73" s="73" customFormat="1" ht="18.75" customHeight="1">
      <c r="A184" s="3562" t="s">
        <v>1</v>
      </c>
      <c r="B184" s="3573" t="str">
        <f t="shared" si="54"/>
        <v>►</v>
      </c>
      <c r="C184" s="3571">
        <f>IF(H184=C165,1,LEN(H184))</f>
        <v>0</v>
      </c>
      <c r="D184" s="3856"/>
      <c r="E184" s="39"/>
      <c r="F184" s="39"/>
      <c r="G184" s="39"/>
      <c r="H184" s="39"/>
      <c r="I184" s="39"/>
      <c r="J184" s="39"/>
      <c r="K184" s="39"/>
      <c r="L184" s="39"/>
      <c r="M184" s="39"/>
      <c r="N184" s="3857"/>
      <c r="O184" s="39" t="s">
        <v>1</v>
      </c>
      <c r="P184" s="1021"/>
      <c r="Q184" s="1022"/>
      <c r="R184" s="1022"/>
      <c r="S184" s="1022"/>
      <c r="T184" s="1023"/>
      <c r="U184" s="1023"/>
      <c r="V184" s="1024"/>
      <c r="W184" s="1025"/>
      <c r="X184" s="744"/>
      <c r="Y184" s="1025"/>
      <c r="Z184" s="1091"/>
      <c r="AA184" s="1307">
        <f>IFERROR(INDEX(BA13:BA82,MATCH(X184,AZ13:AZ82,0)) * W184 * IF(ISBLANK(T184), 1, T184), 0)</f>
        <v>0</v>
      </c>
      <c r="AB184" s="875">
        <f>IF(AA195=0,0,AA184*AB174*1000/AA195)</f>
        <v>0</v>
      </c>
      <c r="AC184" s="872">
        <f>IF(ISNUMBER(T184),T184*AB174/AA195,0)</f>
        <v>0</v>
      </c>
      <c r="AD184" s="846"/>
      <c r="AE184" s="833"/>
      <c r="AF184" s="833"/>
      <c r="AG184" s="833"/>
      <c r="AH184" s="833"/>
      <c r="AI184" s="874">
        <f>IF(OR(ISTEXT(T184),AA195=0),0,T184*AN167)</f>
        <v>0</v>
      </c>
      <c r="AJ184" s="833"/>
      <c r="AK184" s="742">
        <f t="shared" si="55"/>
        <v>0</v>
      </c>
      <c r="AL184" s="833"/>
      <c r="AM184" s="826">
        <f>IF(AA184=0,0,AA184*AN167)</f>
        <v>0</v>
      </c>
      <c r="AN184" s="856">
        <f t="shared" si="56"/>
        <v>0</v>
      </c>
      <c r="AO184" s="4890"/>
      <c r="AP184"/>
      <c r="AQ184" s="1369"/>
      <c r="AR184" s="1369"/>
      <c r="AS184" s="1369"/>
      <c r="AT184" s="1369"/>
      <c r="AU184" s="1369"/>
      <c r="AV184" s="1369"/>
      <c r="AW184" s="1369"/>
      <c r="AX184" s="1369"/>
      <c r="AY184" s="715"/>
      <c r="AZ184"/>
      <c r="BA184"/>
      <c r="BB184"/>
      <c r="BC184" s="715"/>
      <c r="BD184" s="870" t="str">
        <f t="shared" si="48"/>
        <v>►</v>
      </c>
      <c r="BE184" s="2"/>
      <c r="BF184" s="2"/>
      <c r="BG184" s="2"/>
      <c r="BH184" s="2"/>
      <c r="BI184" s="2"/>
      <c r="BJ184" s="2"/>
      <c r="BK184" s="2"/>
      <c r="BL184" s="2"/>
      <c r="BM184"/>
      <c r="BN184"/>
      <c r="BO184"/>
      <c r="BP184"/>
      <c r="BQ184"/>
      <c r="BR184"/>
      <c r="BS184"/>
      <c r="BU184" s="6">
        <v>1</v>
      </c>
    </row>
    <row r="185" spans="1:73" s="73" customFormat="1" ht="18.75" customHeight="1">
      <c r="A185" s="3562" t="s">
        <v>1</v>
      </c>
      <c r="B185" s="3573" t="str">
        <f t="shared" si="54"/>
        <v>►</v>
      </c>
      <c r="C185" s="3571">
        <f>IF(H185=C165,1,LEN(H185))</f>
        <v>0</v>
      </c>
      <c r="D185" s="3856"/>
      <c r="E185" s="39"/>
      <c r="F185" s="39"/>
      <c r="G185" s="39"/>
      <c r="H185" s="39"/>
      <c r="I185" s="39"/>
      <c r="J185" s="39"/>
      <c r="K185" s="39"/>
      <c r="L185" s="39"/>
      <c r="M185" s="39"/>
      <c r="N185" s="3857"/>
      <c r="O185" s="39" t="s">
        <v>1</v>
      </c>
      <c r="P185" s="1021"/>
      <c r="Q185" s="1022"/>
      <c r="R185" s="1022"/>
      <c r="S185" s="1022"/>
      <c r="T185" s="1023"/>
      <c r="U185" s="1023"/>
      <c r="V185" s="1024"/>
      <c r="W185" s="1025"/>
      <c r="X185" s="744"/>
      <c r="Y185" s="1025"/>
      <c r="Z185" s="1091"/>
      <c r="AA185" s="1307">
        <f>IFERROR(INDEX(BA13:BA82,MATCH(X185,AZ13:AZ82,0)) * W185 * IF(ISBLANK(T185), 1, T185), 0)</f>
        <v>0</v>
      </c>
      <c r="AB185" s="875">
        <f>IF(AA195=0,0,AA185*AB174*1000/AA195)</f>
        <v>0</v>
      </c>
      <c r="AC185" s="872">
        <f>IF(ISNUMBER(T185),T185*AB174/AA195,0)</f>
        <v>0</v>
      </c>
      <c r="AD185" s="3893"/>
      <c r="AE185" s="3894"/>
      <c r="AF185" s="3894"/>
      <c r="AG185" s="3894"/>
      <c r="AH185" s="3894"/>
      <c r="AI185" s="3895">
        <f>IF(OR(ISTEXT(T185),AA195=0),0,T185*AN167)</f>
        <v>0</v>
      </c>
      <c r="AJ185" s="3894"/>
      <c r="AK185" s="3896">
        <f t="shared" si="55"/>
        <v>0</v>
      </c>
      <c r="AL185" s="3894"/>
      <c r="AM185" s="3897">
        <f>IF(AA185=0,0,AA185*AN167)</f>
        <v>0</v>
      </c>
      <c r="AN185" s="3898">
        <f t="shared" si="56"/>
        <v>0</v>
      </c>
      <c r="AO185" s="4890"/>
      <c r="AP185"/>
      <c r="AQ185" s="1369"/>
      <c r="AR185" s="1369"/>
      <c r="AS185" s="1369"/>
      <c r="AT185" s="1369"/>
      <c r="AU185" s="1369"/>
      <c r="AV185" s="1369"/>
      <c r="AW185" s="1369"/>
      <c r="AX185" s="1369"/>
      <c r="AY185" s="715"/>
      <c r="AZ185"/>
      <c r="BA185"/>
      <c r="BB185"/>
      <c r="BC185" s="715"/>
      <c r="BD185" s="870" t="str">
        <f t="shared" si="48"/>
        <v>►</v>
      </c>
      <c r="BE185" s="2"/>
      <c r="BF185" s="2"/>
      <c r="BG185" s="2"/>
      <c r="BH185" s="2"/>
      <c r="BI185" s="2"/>
      <c r="BJ185" s="2"/>
      <c r="BK185" s="2"/>
      <c r="BL185" s="2"/>
      <c r="BM185"/>
      <c r="BN185"/>
      <c r="BO185"/>
      <c r="BP185"/>
      <c r="BQ185"/>
      <c r="BR185"/>
      <c r="BS185"/>
      <c r="BU185" s="6">
        <v>1</v>
      </c>
    </row>
    <row r="186" spans="1:73" s="73" customFormat="1" ht="18.75" customHeight="1">
      <c r="A186" s="3562" t="s">
        <v>1</v>
      </c>
      <c r="B186" s="3573" t="str">
        <f t="shared" si="54"/>
        <v>►</v>
      </c>
      <c r="C186" s="3571">
        <f>IF(H186=C165,1,LEN(H186))</f>
        <v>0</v>
      </c>
      <c r="D186" s="3856"/>
      <c r="E186" s="39"/>
      <c r="F186" s="39"/>
      <c r="G186" s="39"/>
      <c r="H186" s="39"/>
      <c r="I186" s="39"/>
      <c r="J186" s="39"/>
      <c r="K186" s="39"/>
      <c r="L186" s="39"/>
      <c r="M186" s="39"/>
      <c r="N186" s="3857"/>
      <c r="O186" s="39" t="s">
        <v>1</v>
      </c>
      <c r="P186" s="1021"/>
      <c r="Q186" s="1022"/>
      <c r="R186" s="1022"/>
      <c r="S186" s="1022"/>
      <c r="T186" s="1023"/>
      <c r="U186" s="1023"/>
      <c r="V186" s="1024"/>
      <c r="W186" s="1025"/>
      <c r="X186" s="744"/>
      <c r="Y186" s="1025"/>
      <c r="Z186" s="1091"/>
      <c r="AA186" s="1307">
        <f>IFERROR(INDEX(BA13:BA82,MATCH(X186,AZ13:AZ82,0)) * W186 * IF(ISBLANK(T186), 1, T186), 0)</f>
        <v>0</v>
      </c>
      <c r="AB186" s="875">
        <f>IF(AA195=0,0,AA186*AB174*1000/AA195)</f>
        <v>0</v>
      </c>
      <c r="AC186" s="872">
        <f>IF(ISNUMBER(T186),T186*AB174/AA195,0)</f>
        <v>0</v>
      </c>
      <c r="AD186" s="846"/>
      <c r="AE186" s="833"/>
      <c r="AF186" s="833"/>
      <c r="AG186" s="833"/>
      <c r="AH186" s="833"/>
      <c r="AI186" s="874">
        <f>IF(OR(ISTEXT(T186),AA195=0),0,T186*AN167)</f>
        <v>0</v>
      </c>
      <c r="AJ186" s="833"/>
      <c r="AK186" s="742">
        <f t="shared" si="55"/>
        <v>0</v>
      </c>
      <c r="AL186" s="833"/>
      <c r="AM186" s="826">
        <f>IF(AA186=0,0,AA186*AN167)</f>
        <v>0</v>
      </c>
      <c r="AN186" s="856">
        <f t="shared" si="56"/>
        <v>0</v>
      </c>
      <c r="AO186" s="4890"/>
      <c r="AP186"/>
      <c r="AQ186" s="1369"/>
      <c r="AR186" s="1369"/>
      <c r="AS186" s="1369"/>
      <c r="AT186" s="1369"/>
      <c r="AU186" s="1369"/>
      <c r="AV186" s="1369"/>
      <c r="AW186" s="1369"/>
      <c r="AX186" s="1369"/>
      <c r="AY186" s="715"/>
      <c r="AZ186"/>
      <c r="BA186"/>
      <c r="BB186"/>
      <c r="BC186" s="715"/>
      <c r="BD186" s="870" t="str">
        <f t="shared" si="48"/>
        <v>►</v>
      </c>
      <c r="BE186" s="2"/>
      <c r="BF186" s="2"/>
      <c r="BG186" s="2"/>
      <c r="BH186" s="2"/>
      <c r="BI186" s="2"/>
      <c r="BJ186" s="2"/>
      <c r="BK186" s="2"/>
      <c r="BL186" s="2"/>
      <c r="BM186"/>
      <c r="BN186"/>
      <c r="BO186"/>
      <c r="BP186"/>
      <c r="BQ186"/>
      <c r="BR186"/>
      <c r="BS186"/>
      <c r="BU186" s="6">
        <v>1</v>
      </c>
    </row>
    <row r="187" spans="1:73" s="73" customFormat="1" ht="18.75" customHeight="1">
      <c r="A187" s="3562" t="s">
        <v>1</v>
      </c>
      <c r="B187" s="3573" t="str">
        <f t="shared" si="54"/>
        <v>►</v>
      </c>
      <c r="C187" s="3571">
        <f>IF(H187=C165,1,LEN(H187))</f>
        <v>0</v>
      </c>
      <c r="D187" s="3856"/>
      <c r="E187" s="39"/>
      <c r="F187" s="39"/>
      <c r="G187" s="39"/>
      <c r="H187" s="39"/>
      <c r="I187" s="39"/>
      <c r="J187" s="39"/>
      <c r="K187" s="39"/>
      <c r="L187" s="39"/>
      <c r="M187" s="39"/>
      <c r="N187" s="3857"/>
      <c r="O187" s="39" t="s">
        <v>1</v>
      </c>
      <c r="P187" s="1021"/>
      <c r="Q187" s="1022"/>
      <c r="R187" s="1022"/>
      <c r="S187" s="1022"/>
      <c r="T187" s="1023"/>
      <c r="U187" s="1023"/>
      <c r="V187" s="1024"/>
      <c r="W187" s="1025"/>
      <c r="X187" s="744"/>
      <c r="Y187" s="1025"/>
      <c r="Z187" s="1091"/>
      <c r="AA187" s="1307">
        <f>IFERROR(INDEX(BA13:BA82,MATCH(X187,AZ13:AZ82,0)) * W187 * IF(ISBLANK(T187), 1, T187), 0)</f>
        <v>0</v>
      </c>
      <c r="AB187" s="875">
        <f>IF(AA195=0,0,AA187*AB174*1000/AA195)</f>
        <v>0</v>
      </c>
      <c r="AC187" s="872">
        <f>IF(ISNUMBER(T187),T187*AB174/AA195,0)</f>
        <v>0</v>
      </c>
      <c r="AD187" s="3893"/>
      <c r="AE187" s="3894"/>
      <c r="AF187" s="3894"/>
      <c r="AG187" s="3894"/>
      <c r="AH187" s="3894"/>
      <c r="AI187" s="3895">
        <f>IF(OR(ISTEXT(T187),AA195=0),0,T187*AN167)</f>
        <v>0</v>
      </c>
      <c r="AJ187" s="3894"/>
      <c r="AK187" s="3896">
        <f t="shared" si="55"/>
        <v>0</v>
      </c>
      <c r="AL187" s="3894"/>
      <c r="AM187" s="3897">
        <f>IF(AA187=0,0,AA187*AN167)</f>
        <v>0</v>
      </c>
      <c r="AN187" s="3898">
        <f t="shared" si="56"/>
        <v>0</v>
      </c>
      <c r="AO187" s="4890"/>
      <c r="AP187"/>
      <c r="AQ187" s="1369"/>
      <c r="AR187" s="1369"/>
      <c r="AS187" s="1369"/>
      <c r="AT187" s="1369"/>
      <c r="AU187" s="1369"/>
      <c r="AV187" s="1369"/>
      <c r="AW187" s="1369"/>
      <c r="AX187" s="1369"/>
      <c r="AY187" s="715"/>
      <c r="AZ187"/>
      <c r="BA187"/>
      <c r="BB187"/>
      <c r="BC187" s="715"/>
      <c r="BD187" s="870" t="str">
        <f t="shared" si="48"/>
        <v>►</v>
      </c>
      <c r="BE187" s="2"/>
      <c r="BF187" s="2"/>
      <c r="BG187" s="2"/>
      <c r="BH187" s="2"/>
      <c r="BI187" s="2"/>
      <c r="BJ187" s="2"/>
      <c r="BK187" s="2"/>
      <c r="BL187" s="2"/>
      <c r="BM187"/>
      <c r="BN187"/>
      <c r="BO187"/>
      <c r="BP187"/>
      <c r="BQ187"/>
      <c r="BR187"/>
      <c r="BS187"/>
      <c r="BU187" s="6">
        <v>1</v>
      </c>
    </row>
    <row r="188" spans="1:73" s="73" customFormat="1" ht="18.75" customHeight="1">
      <c r="A188" s="3562" t="s">
        <v>1</v>
      </c>
      <c r="B188" s="3573" t="str">
        <f t="shared" si="54"/>
        <v>►</v>
      </c>
      <c r="C188" s="3571">
        <f>IF(H188=C165,1,LEN(H188))</f>
        <v>0</v>
      </c>
      <c r="D188" s="3856"/>
      <c r="E188" s="39"/>
      <c r="F188" s="39"/>
      <c r="G188" s="39"/>
      <c r="H188" s="39"/>
      <c r="I188" s="39"/>
      <c r="J188" s="39"/>
      <c r="K188" s="39"/>
      <c r="L188" s="39"/>
      <c r="M188" s="39"/>
      <c r="N188" s="3857"/>
      <c r="O188" s="39" t="s">
        <v>1</v>
      </c>
      <c r="P188" s="1021"/>
      <c r="Q188" s="1022"/>
      <c r="R188" s="1022"/>
      <c r="S188" s="1022"/>
      <c r="T188" s="1023"/>
      <c r="U188" s="1023"/>
      <c r="V188" s="1024"/>
      <c r="W188" s="1025"/>
      <c r="X188" s="744"/>
      <c r="Y188" s="1025"/>
      <c r="Z188" s="1091"/>
      <c r="AA188" s="1307">
        <f>IFERROR(INDEX(BA13:BA82,MATCH(X188,AZ13:AZ82,0)) * W188 * IF(ISBLANK(T188), 1, T188), 0)</f>
        <v>0</v>
      </c>
      <c r="AB188" s="875">
        <f>IF(AA195=0,0,AA188*AB174*1000/AA195)</f>
        <v>0</v>
      </c>
      <c r="AC188" s="872">
        <f>IF(ISNUMBER(T188),T188*AB174/AA195,0)</f>
        <v>0</v>
      </c>
      <c r="AD188" s="846"/>
      <c r="AE188" s="833"/>
      <c r="AF188" s="833"/>
      <c r="AG188" s="833"/>
      <c r="AH188" s="833"/>
      <c r="AI188" s="874">
        <f>IF(OR(ISTEXT(T188),AA195=0),0,T188*AN167)</f>
        <v>0</v>
      </c>
      <c r="AJ188" s="833"/>
      <c r="AK188" s="742">
        <f t="shared" si="55"/>
        <v>0</v>
      </c>
      <c r="AL188" s="833"/>
      <c r="AM188" s="826">
        <f>IF(AA188=0,0,AA188*AN167)</f>
        <v>0</v>
      </c>
      <c r="AN188" s="856">
        <f t="shared" si="56"/>
        <v>0</v>
      </c>
      <c r="AO188" s="4890"/>
      <c r="AP188"/>
      <c r="AQ188" s="1369"/>
      <c r="AR188" s="1369"/>
      <c r="AS188" s="1369"/>
      <c r="AT188" s="1369"/>
      <c r="AU188" s="1369"/>
      <c r="AV188" s="1369"/>
      <c r="AW188" s="1369"/>
      <c r="AX188" s="1369"/>
      <c r="AY188" s="715"/>
      <c r="AZ188"/>
      <c r="BA188"/>
      <c r="BB188"/>
      <c r="BC188" s="715"/>
      <c r="BD188" s="870" t="str">
        <f t="shared" si="48"/>
        <v>►</v>
      </c>
      <c r="BE188" s="2"/>
      <c r="BF188" s="2"/>
      <c r="BG188" s="2"/>
      <c r="BH188" s="2"/>
      <c r="BI188" s="2"/>
      <c r="BJ188" s="2"/>
      <c r="BK188" s="2"/>
      <c r="BL188" s="2"/>
      <c r="BM188"/>
      <c r="BN188"/>
      <c r="BO188"/>
      <c r="BP188"/>
      <c r="BQ188"/>
      <c r="BR188"/>
      <c r="BS188"/>
      <c r="BU188" s="6">
        <v>1</v>
      </c>
    </row>
    <row r="189" spans="1:73" s="73" customFormat="1" ht="18.75" customHeight="1">
      <c r="A189" s="3562" t="s">
        <v>1</v>
      </c>
      <c r="B189" s="3573" t="str">
        <f t="shared" si="54"/>
        <v>►</v>
      </c>
      <c r="C189" s="3571">
        <f>IF(H189=C165,1,LEN(H189))</f>
        <v>0</v>
      </c>
      <c r="D189" s="3856"/>
      <c r="E189" s="39"/>
      <c r="F189" s="39"/>
      <c r="G189" s="39"/>
      <c r="H189" s="39"/>
      <c r="I189" s="39"/>
      <c r="J189" s="39"/>
      <c r="K189" s="39"/>
      <c r="L189" s="39"/>
      <c r="M189" s="39"/>
      <c r="N189" s="3857"/>
      <c r="O189" s="39" t="s">
        <v>1</v>
      </c>
      <c r="P189" s="1021"/>
      <c r="Q189" s="1022"/>
      <c r="R189" s="1022"/>
      <c r="S189" s="1022"/>
      <c r="T189" s="1023"/>
      <c r="U189" s="1023"/>
      <c r="V189" s="1024"/>
      <c r="W189" s="1025"/>
      <c r="X189" s="744"/>
      <c r="Y189" s="1025"/>
      <c r="Z189" s="1091"/>
      <c r="AA189" s="1307">
        <f>IFERROR(INDEX(BA13:BA82,MATCH(X189,AZ13:AZ82,0)) * W189 * IF(ISBLANK(T189), 1, T189), 0)</f>
        <v>0</v>
      </c>
      <c r="AB189" s="875">
        <f>IF(AA195=0,0,AA189*AB174*1000/AA195)</f>
        <v>0</v>
      </c>
      <c r="AC189" s="872">
        <f>IF(ISNUMBER(T189),T189*AB174/AA195,0)</f>
        <v>0</v>
      </c>
      <c r="AD189" s="3893"/>
      <c r="AE189" s="3894"/>
      <c r="AF189" s="3894"/>
      <c r="AG189" s="3894"/>
      <c r="AH189" s="3894"/>
      <c r="AI189" s="3895">
        <f>IF(OR(ISTEXT(T189),AA195=0),0,T189*AN167)</f>
        <v>0</v>
      </c>
      <c r="AJ189" s="3894"/>
      <c r="AK189" s="3896">
        <f t="shared" si="55"/>
        <v>0</v>
      </c>
      <c r="AL189" s="3894"/>
      <c r="AM189" s="3897">
        <f>IF(AA189=0,0,AA189*AN167)</f>
        <v>0</v>
      </c>
      <c r="AN189" s="3898">
        <f t="shared" si="56"/>
        <v>0</v>
      </c>
      <c r="AO189" s="4890"/>
      <c r="AP189"/>
      <c r="AQ189" s="1369"/>
      <c r="AR189" s="1369"/>
      <c r="AS189" s="1369"/>
      <c r="AT189" s="1369"/>
      <c r="AU189" s="1369"/>
      <c r="AV189" s="1369"/>
      <c r="AW189" s="1369"/>
      <c r="AX189" s="1369"/>
      <c r="AY189" s="715"/>
      <c r="AZ189"/>
      <c r="BA189"/>
      <c r="BB189"/>
      <c r="BC189" s="715"/>
      <c r="BD189" s="870" t="str">
        <f t="shared" si="48"/>
        <v>►</v>
      </c>
      <c r="BE189" s="2"/>
      <c r="BF189" s="2"/>
      <c r="BG189" s="2"/>
      <c r="BH189" s="2"/>
      <c r="BI189" s="2"/>
      <c r="BJ189" s="2"/>
      <c r="BK189" s="2"/>
      <c r="BL189" s="2"/>
      <c r="BM189"/>
      <c r="BN189"/>
      <c r="BO189"/>
      <c r="BP189"/>
      <c r="BQ189"/>
      <c r="BR189"/>
      <c r="BS189"/>
      <c r="BU189" s="6">
        <v>1</v>
      </c>
    </row>
    <row r="190" spans="1:73" s="73" customFormat="1" ht="18.75" customHeight="1">
      <c r="A190" s="3562" t="s">
        <v>1</v>
      </c>
      <c r="B190" s="3573" t="str">
        <f t="shared" si="54"/>
        <v>►</v>
      </c>
      <c r="C190" s="3571">
        <f>IF(H190=C165,1,LEN(H190))</f>
        <v>0</v>
      </c>
      <c r="D190" s="3856"/>
      <c r="E190" s="39"/>
      <c r="F190" s="39"/>
      <c r="G190" s="39"/>
      <c r="H190" s="39"/>
      <c r="I190" s="39"/>
      <c r="J190" s="39"/>
      <c r="K190" s="39"/>
      <c r="L190" s="39"/>
      <c r="M190" s="39"/>
      <c r="N190" s="3857"/>
      <c r="O190" s="39" t="s">
        <v>1</v>
      </c>
      <c r="P190" s="1021"/>
      <c r="Q190" s="1022"/>
      <c r="R190" s="1022"/>
      <c r="S190" s="1022"/>
      <c r="T190" s="1023"/>
      <c r="U190" s="1023"/>
      <c r="V190" s="1024"/>
      <c r="W190" s="1025"/>
      <c r="X190" s="744"/>
      <c r="Y190" s="1025"/>
      <c r="Z190" s="1091"/>
      <c r="AA190" s="1307">
        <f>IFERROR(INDEX(BA13:BA82,MATCH(X190,AZ13:AZ82,0)) * W190 * IF(ISBLANK(T190), 1, T190), 0)</f>
        <v>0</v>
      </c>
      <c r="AB190" s="875">
        <f>IF(AA195=0,0,AA190*AB174*1000/AA195)</f>
        <v>0</v>
      </c>
      <c r="AC190" s="872">
        <f>IF(ISNUMBER(T190),T190*AB174/AA195,0)</f>
        <v>0</v>
      </c>
      <c r="AD190" s="846"/>
      <c r="AE190" s="833"/>
      <c r="AF190" s="833"/>
      <c r="AG190" s="833"/>
      <c r="AH190" s="833"/>
      <c r="AI190" s="874">
        <f>IF(OR(ISTEXT(T190),AA195=0),0,T190*AN167)</f>
        <v>0</v>
      </c>
      <c r="AJ190" s="833"/>
      <c r="AK190" s="742">
        <f t="shared" si="55"/>
        <v>0</v>
      </c>
      <c r="AL190" s="833"/>
      <c r="AM190" s="826">
        <f>IF(AA190=0,0,AA190*AN167)</f>
        <v>0</v>
      </c>
      <c r="AN190" s="856">
        <f t="shared" si="56"/>
        <v>0</v>
      </c>
      <c r="AO190" s="4890"/>
      <c r="AP190"/>
      <c r="AQ190" s="1369"/>
      <c r="AR190" s="1369"/>
      <c r="AS190" s="1369"/>
      <c r="AT190" s="1369"/>
      <c r="AU190" s="1369"/>
      <c r="AV190" s="1369"/>
      <c r="AW190" s="1369"/>
      <c r="AX190" s="1369"/>
      <c r="AY190" s="715"/>
      <c r="AZ190"/>
      <c r="BA190"/>
      <c r="BB190"/>
      <c r="BC190" s="715"/>
      <c r="BD190" s="870" t="str">
        <f t="shared" si="48"/>
        <v>►</v>
      </c>
      <c r="BE190" s="2"/>
      <c r="BF190" s="2"/>
      <c r="BG190" s="2"/>
      <c r="BH190" s="2"/>
      <c r="BI190" s="2"/>
      <c r="BJ190" s="2"/>
      <c r="BK190" s="2"/>
      <c r="BL190" s="2"/>
      <c r="BM190"/>
      <c r="BN190"/>
      <c r="BO190"/>
      <c r="BP190"/>
      <c r="BQ190"/>
      <c r="BR190"/>
      <c r="BS190"/>
      <c r="BU190" s="6">
        <v>1</v>
      </c>
    </row>
    <row r="191" spans="1:73" ht="18.75" customHeight="1">
      <c r="A191" s="3562" t="s">
        <v>1</v>
      </c>
      <c r="B191" s="3573" t="str">
        <f t="shared" si="54"/>
        <v>►</v>
      </c>
      <c r="C191" s="3571">
        <f>IF(H191=C165,1,LEN(H191))</f>
        <v>0</v>
      </c>
      <c r="D191" s="3856"/>
      <c r="E191" s="39"/>
      <c r="F191" s="39"/>
      <c r="G191" s="39"/>
      <c r="H191" s="39"/>
      <c r="I191" s="39"/>
      <c r="J191" s="39"/>
      <c r="K191" s="39"/>
      <c r="L191" s="39"/>
      <c r="M191" s="39"/>
      <c r="N191" s="3857"/>
      <c r="O191" s="39" t="s">
        <v>1</v>
      </c>
      <c r="P191" s="1021"/>
      <c r="Q191" s="1022"/>
      <c r="R191" s="1022"/>
      <c r="S191" s="1022"/>
      <c r="T191" s="1023"/>
      <c r="U191" s="1023"/>
      <c r="V191" s="1024"/>
      <c r="W191" s="1025"/>
      <c r="X191" s="744"/>
      <c r="Y191" s="1025"/>
      <c r="Z191" s="1091"/>
      <c r="AA191" s="1307">
        <f>IFERROR(INDEX(BA13:BA82,MATCH(X191,AZ13:AZ82,0)) * W191 * IF(ISBLANK(T191), 1, T191), 0)</f>
        <v>0</v>
      </c>
      <c r="AB191" s="875">
        <f>IF(AA195=0,0,AA191*AB174*1000/AA195)</f>
        <v>0</v>
      </c>
      <c r="AC191" s="872">
        <f>IF(ISNUMBER(T191),T191*AB174/AA195,0)</f>
        <v>0</v>
      </c>
      <c r="AD191" s="3893"/>
      <c r="AE191" s="3894"/>
      <c r="AF191" s="3894"/>
      <c r="AG191" s="3894"/>
      <c r="AH191" s="3894"/>
      <c r="AI191" s="3895">
        <f>IF(OR(ISTEXT(T191),AA195=0),0,T191*AN167)</f>
        <v>0</v>
      </c>
      <c r="AJ191" s="3894"/>
      <c r="AK191" s="3896">
        <f t="shared" si="55"/>
        <v>0</v>
      </c>
      <c r="AL191" s="3894"/>
      <c r="AM191" s="3897">
        <f>IF(AA191=0,0,AA191*AN167)</f>
        <v>0</v>
      </c>
      <c r="AN191" s="3898">
        <f t="shared" si="56"/>
        <v>0</v>
      </c>
      <c r="AO191" s="4890"/>
      <c r="BD191" s="870" t="str">
        <f t="shared" si="48"/>
        <v>►</v>
      </c>
      <c r="BJ191" s="2"/>
      <c r="BK191" s="2"/>
      <c r="BL191" s="2"/>
      <c r="BU191" s="6">
        <v>1</v>
      </c>
    </row>
    <row r="192" spans="1:73" ht="18.75" customHeight="1">
      <c r="A192" s="3562" t="s">
        <v>1</v>
      </c>
      <c r="B192" s="3573" t="str">
        <f t="shared" si="54"/>
        <v>►</v>
      </c>
      <c r="C192" s="3571">
        <f>IF(H192=C165,1,LEN(H192))</f>
        <v>0</v>
      </c>
      <c r="D192" s="3856"/>
      <c r="E192" s="39"/>
      <c r="F192" s="39"/>
      <c r="G192" s="39"/>
      <c r="H192" s="39"/>
      <c r="I192" s="39"/>
      <c r="J192" s="39"/>
      <c r="K192" s="39"/>
      <c r="L192" s="39"/>
      <c r="M192" s="39"/>
      <c r="N192" s="3857"/>
      <c r="O192" s="39" t="s">
        <v>1</v>
      </c>
      <c r="P192" s="1021"/>
      <c r="Q192" s="1022"/>
      <c r="R192" s="1022"/>
      <c r="S192" s="1022"/>
      <c r="T192" s="1023"/>
      <c r="U192" s="1023"/>
      <c r="V192" s="1024"/>
      <c r="W192" s="1025"/>
      <c r="X192" s="744"/>
      <c r="Y192" s="1025"/>
      <c r="Z192" s="1091"/>
      <c r="AA192" s="1307">
        <f>IFERROR(INDEX(BA13:BA82,MATCH(X192,AZ13:AZ82,0)) * W192 * IF(ISBLANK(T192), 1, T192), 0)</f>
        <v>0</v>
      </c>
      <c r="AB192" s="875">
        <f>IF(AA195=0,0,AA192*AB174*1000/AA195)</f>
        <v>0</v>
      </c>
      <c r="AC192" s="872">
        <f>IF(ISNUMBER(T192),T192*AB174/AA195,0)</f>
        <v>0</v>
      </c>
      <c r="AD192" s="846"/>
      <c r="AE192" s="833"/>
      <c r="AF192" s="833"/>
      <c r="AG192" s="833"/>
      <c r="AH192" s="833"/>
      <c r="AI192" s="874">
        <f>IF(OR(ISTEXT(T192),AA195=0),0,T192*AN167)</f>
        <v>0</v>
      </c>
      <c r="AJ192" s="833"/>
      <c r="AK192" s="742">
        <f t="shared" si="55"/>
        <v>0</v>
      </c>
      <c r="AL192" s="833"/>
      <c r="AM192" s="826">
        <f>IF(AA192=0,0,AA192*AN167)</f>
        <v>0</v>
      </c>
      <c r="AN192" s="856">
        <f t="shared" si="56"/>
        <v>0</v>
      </c>
      <c r="AO192" s="4890"/>
      <c r="BD192" s="870" t="str">
        <f t="shared" si="48"/>
        <v>►</v>
      </c>
      <c r="BJ192" s="2"/>
      <c r="BK192" s="2"/>
      <c r="BL192" s="2"/>
      <c r="BU192" s="6">
        <v>1</v>
      </c>
    </row>
    <row r="193" spans="1:75" ht="18.75" customHeight="1">
      <c r="A193" s="3562" t="s">
        <v>1</v>
      </c>
      <c r="B193" s="3573" t="str">
        <f t="shared" si="54"/>
        <v>►</v>
      </c>
      <c r="C193" s="3571">
        <f>IF(H193=C165,1,LEN(H193))</f>
        <v>0</v>
      </c>
      <c r="D193" s="3856"/>
      <c r="E193" s="39"/>
      <c r="F193" s="39"/>
      <c r="G193" s="39"/>
      <c r="H193" s="39"/>
      <c r="I193" s="39"/>
      <c r="J193" s="39"/>
      <c r="K193" s="39"/>
      <c r="L193" s="39"/>
      <c r="M193" s="39"/>
      <c r="N193" s="3857"/>
      <c r="O193" s="39" t="s">
        <v>1</v>
      </c>
      <c r="P193" s="1021"/>
      <c r="Q193" s="1022"/>
      <c r="R193" s="1022"/>
      <c r="S193" s="1022"/>
      <c r="T193" s="1023"/>
      <c r="U193" s="1023"/>
      <c r="V193" s="1024"/>
      <c r="W193" s="1025"/>
      <c r="X193" s="744"/>
      <c r="Y193" s="1025"/>
      <c r="Z193" s="1091"/>
      <c r="AA193" s="1307">
        <f>IFERROR(INDEX(BA13:BA82,MATCH(X193,AZ13:AZ82,0)) * W193 * IF(ISBLANK(T193), 1, T193), 0)</f>
        <v>0</v>
      </c>
      <c r="AB193" s="875">
        <f>IF(AA195=0,0,AA193*AB174*1000/AA195)</f>
        <v>0</v>
      </c>
      <c r="AC193" s="872">
        <f>IF(ISNUMBER(T193),T193*AB174/AA195,0)</f>
        <v>0</v>
      </c>
      <c r="AD193" s="3893"/>
      <c r="AE193" s="3894"/>
      <c r="AF193" s="3894"/>
      <c r="AG193" s="3894"/>
      <c r="AH193" s="3894"/>
      <c r="AI193" s="3895">
        <f>IF(OR(ISTEXT(T193),AA195=0),0,T193*AN167)</f>
        <v>0</v>
      </c>
      <c r="AJ193" s="3894"/>
      <c r="AK193" s="3896">
        <f t="shared" si="55"/>
        <v>0</v>
      </c>
      <c r="AL193" s="3894"/>
      <c r="AM193" s="3897">
        <f>IF(AA193=0,0,AA193*AN167)</f>
        <v>0</v>
      </c>
      <c r="AN193" s="3898">
        <f t="shared" si="56"/>
        <v>0</v>
      </c>
      <c r="AO193" s="4890"/>
      <c r="BD193" s="870" t="str">
        <f t="shared" si="48"/>
        <v>►</v>
      </c>
      <c r="BJ193" s="2"/>
      <c r="BK193" s="2"/>
      <c r="BL193" s="2"/>
      <c r="BU193" s="6">
        <v>1</v>
      </c>
    </row>
    <row r="194" spans="1:75" ht="18.75" customHeight="1">
      <c r="A194" s="3562" t="s">
        <v>1</v>
      </c>
      <c r="B194" s="3573" t="str">
        <f t="shared" si="54"/>
        <v>►</v>
      </c>
      <c r="C194" s="3571">
        <f>IF(H194=C165,1,LEN(H194))</f>
        <v>0</v>
      </c>
      <c r="D194" s="3856"/>
      <c r="E194" s="39"/>
      <c r="F194" s="39"/>
      <c r="G194" s="39"/>
      <c r="H194" s="39"/>
      <c r="I194" s="39"/>
      <c r="J194" s="39"/>
      <c r="K194" s="39"/>
      <c r="L194" s="39"/>
      <c r="M194" s="39"/>
      <c r="N194" s="3857"/>
      <c r="O194" s="39" t="s">
        <v>1</v>
      </c>
      <c r="P194" s="1026"/>
      <c r="Q194" s="1022"/>
      <c r="R194" s="1022"/>
      <c r="S194" s="1022"/>
      <c r="T194" s="1027"/>
      <c r="U194" s="1027"/>
      <c r="V194" s="1024"/>
      <c r="W194" s="1028"/>
      <c r="X194" s="1029"/>
      <c r="Y194" s="1028"/>
      <c r="Z194" s="1091"/>
      <c r="AA194" s="1307">
        <f>IFERROR(INDEX(BA13:BA82,MATCH(X194,AZ13:AZ82,0)) * W194 * IF(ISBLANK(T194), 1, T194), 0)</f>
        <v>0</v>
      </c>
      <c r="AB194" s="875">
        <f>IF(AA195=0,0,AA194*AB174*1000/AA195)</f>
        <v>0</v>
      </c>
      <c r="AC194" s="872">
        <f>IF(ISNUMBER(T194),T194*AB174/AA195,0)</f>
        <v>0</v>
      </c>
      <c r="AD194" s="846"/>
      <c r="AE194" s="833"/>
      <c r="AF194" s="833"/>
      <c r="AG194" s="833"/>
      <c r="AH194" s="833"/>
      <c r="AI194" s="874">
        <f>IF(OR(ISTEXT(T194),AA195=0),0,T194*AN167)</f>
        <v>0</v>
      </c>
      <c r="AJ194" s="833"/>
      <c r="AK194" s="742">
        <f t="shared" si="55"/>
        <v>0</v>
      </c>
      <c r="AL194" s="833"/>
      <c r="AM194" s="826">
        <f>IF(AA194=0,0,AA194*AN167)</f>
        <v>0</v>
      </c>
      <c r="AN194" s="856">
        <f t="shared" si="56"/>
        <v>0</v>
      </c>
      <c r="AO194" s="4890"/>
      <c r="BD194" s="870" t="str">
        <f t="shared" si="48"/>
        <v>►</v>
      </c>
      <c r="BJ194" s="2"/>
      <c r="BK194" s="2"/>
      <c r="BL194" s="2"/>
      <c r="BU194" s="6">
        <v>1</v>
      </c>
    </row>
    <row r="195" spans="1:75" ht="18.75" customHeight="1" thickBot="1">
      <c r="A195" s="3562" t="s">
        <v>1</v>
      </c>
      <c r="B195" s="3573" t="str">
        <f t="shared" si="54"/>
        <v>A</v>
      </c>
      <c r="C195" s="22"/>
      <c r="D195" s="1146" t="s">
        <v>6</v>
      </c>
      <c r="E195" s="3558"/>
      <c r="F195" s="3558"/>
      <c r="G195" s="3558"/>
      <c r="H195" s="3559"/>
      <c r="I195" s="3560"/>
      <c r="J195" s="1149"/>
      <c r="K195" s="1149"/>
      <c r="L195" s="1149"/>
      <c r="M195" s="1149"/>
      <c r="N195" s="3561" t="s">
        <v>898</v>
      </c>
      <c r="O195" s="39" t="s">
        <v>1</v>
      </c>
      <c r="P195" s="3891" t="s">
        <v>6</v>
      </c>
      <c r="Q195" s="3886"/>
      <c r="R195" s="3886"/>
      <c r="S195" s="3886"/>
      <c r="T195" s="3887"/>
      <c r="U195" s="3888"/>
      <c r="V195" s="3889"/>
      <c r="W195" s="3889"/>
      <c r="X195" s="3889"/>
      <c r="Y195" s="3889"/>
      <c r="Z195" s="3890"/>
      <c r="AA195" s="3870">
        <f>SUM(AA175:AA194)</f>
        <v>0</v>
      </c>
      <c r="AB195" s="3879">
        <f>SUM(AB175:AB194)/1000</f>
        <v>0</v>
      </c>
      <c r="AC195" s="3880">
        <f>IF(COUNTIF(AZ13:AZ83, U169)=0, IF(AA195=0, 0, "= "&amp;ROUND(AB195/(AA195/T169),0)&amp;" "&amp;U169&amp;" de "&amp;ROUND((AA195/T169)*1000,0)&amp;" g"), "")</f>
        <v>0</v>
      </c>
      <c r="AD195" s="3881"/>
      <c r="AE195" s="3882"/>
      <c r="AF195" s="3878"/>
      <c r="AG195" s="3884"/>
      <c r="AH195" s="3884"/>
      <c r="AI195" s="3884"/>
      <c r="AJ195" s="3885"/>
      <c r="AK195" s="3885"/>
      <c r="AL195" s="3885"/>
      <c r="AM195" s="3883">
        <f>SUM(AM175:AM194)</f>
        <v>0</v>
      </c>
      <c r="AN195" s="3885"/>
      <c r="AO195" s="4890"/>
      <c r="BD195" s="870" t="str">
        <f t="shared" si="48"/>
        <v>A</v>
      </c>
      <c r="BJ195" s="2"/>
      <c r="BK195" s="2"/>
      <c r="BL195" s="2"/>
      <c r="BU195" s="6">
        <v>1</v>
      </c>
    </row>
    <row r="196" spans="1:75" ht="18.75" customHeight="1" thickBot="1">
      <c r="A196" s="3562" t="s">
        <v>1</v>
      </c>
      <c r="B196" s="3573" t="str">
        <f t="shared" si="54"/>
        <v>A</v>
      </c>
      <c r="C196" s="22"/>
      <c r="D196" s="39"/>
      <c r="E196" s="39"/>
      <c r="F196" s="39"/>
      <c r="G196" s="39"/>
      <c r="H196" s="39"/>
      <c r="I196" s="39"/>
      <c r="J196" s="39"/>
      <c r="K196" s="39"/>
      <c r="L196" s="39"/>
      <c r="M196" s="39"/>
      <c r="N196" s="39"/>
      <c r="O196" s="39" t="s">
        <v>1</v>
      </c>
      <c r="P196" s="891" t="s">
        <v>6</v>
      </c>
      <c r="Q196" s="891"/>
      <c r="R196" s="891"/>
      <c r="S196" s="891"/>
      <c r="T196" s="892"/>
      <c r="U196" s="892"/>
      <c r="V196" s="892"/>
      <c r="W196" s="892"/>
      <c r="X196" s="892"/>
      <c r="Y196" s="892"/>
      <c r="Z196" s="892"/>
      <c r="AA196" s="892"/>
      <c r="AB196" s="892"/>
      <c r="AC196" s="892"/>
      <c r="AD196" s="892"/>
      <c r="AE196" s="892"/>
      <c r="AF196" s="892"/>
      <c r="AG196" s="892"/>
      <c r="AH196" s="892"/>
      <c r="AI196" s="892"/>
      <c r="AJ196" s="892"/>
      <c r="AK196" s="892"/>
      <c r="AL196" s="563"/>
      <c r="AM196" s="918"/>
      <c r="AN196" s="918"/>
      <c r="AO196" s="4890"/>
      <c r="BD196" s="870" t="str">
        <f t="shared" si="48"/>
        <v>A</v>
      </c>
      <c r="BJ196" s="2"/>
      <c r="BK196" s="2"/>
      <c r="BL196" s="2"/>
      <c r="BU196" s="6">
        <v>1</v>
      </c>
    </row>
    <row r="197" spans="1:75" ht="18.75" customHeight="1">
      <c r="A197" s="3562" t="s">
        <v>1</v>
      </c>
      <c r="B197" s="3573" t="str">
        <f t="shared" si="54"/>
        <v>►</v>
      </c>
      <c r="C197" s="1378" t="s">
        <v>7</v>
      </c>
      <c r="D197" s="49"/>
      <c r="E197" s="1116"/>
      <c r="F197" s="1117"/>
      <c r="G197" s="1117"/>
      <c r="H197" s="762"/>
      <c r="I197" s="1118"/>
      <c r="J197" s="3858"/>
      <c r="K197" s="3858"/>
      <c r="L197" s="3843"/>
      <c r="M197" s="3843"/>
      <c r="N197" s="3844"/>
      <c r="O197" s="39" t="s">
        <v>1</v>
      </c>
      <c r="P197" s="49"/>
      <c r="Q197" s="1116"/>
      <c r="R197" s="1117"/>
      <c r="S197" s="1117"/>
      <c r="T197" s="762"/>
      <c r="U197" s="1118"/>
      <c r="V197" s="4870"/>
      <c r="W197" s="4870" t="s">
        <v>2461</v>
      </c>
      <c r="X197" s="4802"/>
      <c r="Y197" s="4802"/>
      <c r="Z197" s="4803"/>
      <c r="AA197" s="869">
        <f>IFERROR(INDEX(T194:AD194,MATCH(X197,T193:AD193,0)) * W197 * IF(ISBLANK(T197), 1, T197), 0)</f>
        <v>0</v>
      </c>
      <c r="AB197" s="4872">
        <f>X197</f>
        <v>0</v>
      </c>
      <c r="AC197" s="4873"/>
      <c r="AD197" s="4873"/>
      <c r="AE197" s="4873"/>
      <c r="AF197" s="4873"/>
      <c r="AG197" s="4873"/>
      <c r="AH197" s="4873"/>
      <c r="AI197" s="4873"/>
      <c r="AJ197" s="4873"/>
      <c r="AK197" s="4873"/>
      <c r="AL197" s="4873"/>
      <c r="AM197" s="4873"/>
      <c r="AN197" s="4876">
        <f>IF(ISBLANK(AK29),AI29,AK29)</f>
        <v>0</v>
      </c>
      <c r="AO197" s="4890"/>
      <c r="BD197" s="870" t="str">
        <f t="shared" si="48"/>
        <v>►</v>
      </c>
      <c r="BJ197" s="2"/>
      <c r="BK197" s="2"/>
      <c r="BL197" s="2"/>
      <c r="BU197" s="6">
        <v>1</v>
      </c>
    </row>
    <row r="198" spans="1:75" ht="18.75" customHeight="1">
      <c r="A198" s="3562" t="s">
        <v>1</v>
      </c>
      <c r="B198" s="3573" t="str">
        <f t="shared" si="54"/>
        <v>►</v>
      </c>
      <c r="C198" s="3567"/>
      <c r="D198" s="24"/>
      <c r="E198" s="1119"/>
      <c r="F198" s="1120"/>
      <c r="G198" s="1120"/>
      <c r="H198" s="763"/>
      <c r="I198" s="1121"/>
      <c r="J198" s="3859"/>
      <c r="K198" s="3859"/>
      <c r="L198" s="3841"/>
      <c r="M198" s="3841"/>
      <c r="N198" s="3842"/>
      <c r="O198" s="39" t="s">
        <v>1</v>
      </c>
      <c r="P198" s="24"/>
      <c r="Q198" s="1119"/>
      <c r="R198" s="1120"/>
      <c r="S198" s="1120"/>
      <c r="T198" s="763"/>
      <c r="U198" s="1121"/>
      <c r="V198" s="4871"/>
      <c r="W198" s="4871"/>
      <c r="X198" s="4804"/>
      <c r="Y198" s="4804"/>
      <c r="Z198" s="4805"/>
      <c r="AA198" s="1079">
        <f>IFERROR(INDEX(T194:AD194,MATCH(X198,T193:AD193,0)) * W198 * IF(ISBLANK(T198), 1, T198), 0)</f>
        <v>0</v>
      </c>
      <c r="AB198" s="4874"/>
      <c r="AC198" s="4875"/>
      <c r="AD198" s="4875"/>
      <c r="AE198" s="4875"/>
      <c r="AF198" s="4875"/>
      <c r="AG198" s="4875"/>
      <c r="AH198" s="4875"/>
      <c r="AI198" s="4875"/>
      <c r="AJ198" s="4875"/>
      <c r="AK198" s="4875"/>
      <c r="AL198" s="4875"/>
      <c r="AM198" s="4875"/>
      <c r="AN198" s="4877"/>
      <c r="AO198" s="4890"/>
      <c r="BD198" s="870" t="str">
        <f t="shared" ref="BD198:BD261" si="57">IF(ISBLANK(P198),"►",P198)</f>
        <v>►</v>
      </c>
      <c r="BJ198" s="2"/>
      <c r="BK198" s="2"/>
      <c r="BL198" s="2"/>
      <c r="BU198" s="6">
        <v>1</v>
      </c>
    </row>
    <row r="199" spans="1:75" ht="18.75" customHeight="1">
      <c r="A199" s="3562" t="s">
        <v>1</v>
      </c>
      <c r="B199" s="3573" t="str">
        <f t="shared" si="54"/>
        <v>►</v>
      </c>
      <c r="C199" s="3567"/>
      <c r="D199" s="24"/>
      <c r="E199" s="1122"/>
      <c r="F199" s="1122"/>
      <c r="G199" s="1122"/>
      <c r="H199" s="1123"/>
      <c r="I199" s="1124"/>
      <c r="J199" s="1125"/>
      <c r="K199" s="1126"/>
      <c r="L199" s="1080"/>
      <c r="M199" s="603"/>
      <c r="N199" s="1127"/>
      <c r="O199" s="39" t="s">
        <v>1</v>
      </c>
      <c r="P199" s="24"/>
      <c r="Q199" s="1122"/>
      <c r="R199" s="1122"/>
      <c r="S199" s="1122"/>
      <c r="T199" s="1123"/>
      <c r="U199" s="1124"/>
      <c r="V199" s="1125"/>
      <c r="W199" s="1126"/>
      <c r="X199" s="1080" t="s">
        <v>121</v>
      </c>
      <c r="Y199" s="603" t="s">
        <v>120</v>
      </c>
      <c r="Z199" s="1127"/>
      <c r="AA199" s="1079">
        <f>IFERROR(INDEX(T194:AD194,MATCH(X199,T193:AD193,0)) * W199 * IF(ISBLANK(T199), 1, T199), 0)</f>
        <v>0</v>
      </c>
      <c r="AB199" s="834"/>
      <c r="AC199" s="834"/>
      <c r="AD199" s="834"/>
      <c r="AE199" s="834"/>
      <c r="AF199" s="834"/>
      <c r="AG199" s="834"/>
      <c r="AH199" s="834"/>
      <c r="AI199" s="835"/>
      <c r="AJ199" s="835"/>
      <c r="AK199" s="835"/>
      <c r="AL199" s="835"/>
      <c r="AM199" s="916" t="s">
        <v>224</v>
      </c>
      <c r="AN199" s="878">
        <f>IF(AA227=0,0,AN197/AA227)</f>
        <v>0</v>
      </c>
      <c r="AO199" s="4890"/>
      <c r="BD199" s="870" t="str">
        <f t="shared" si="57"/>
        <v>►</v>
      </c>
      <c r="BJ199" s="2"/>
      <c r="BK199" s="2"/>
      <c r="BL199" s="2"/>
      <c r="BU199" s="6">
        <v>1</v>
      </c>
    </row>
    <row r="200" spans="1:75" ht="18.75" customHeight="1">
      <c r="A200" s="3562" t="s">
        <v>1</v>
      </c>
      <c r="B200" s="3573" t="str">
        <f t="shared" si="54"/>
        <v>►</v>
      </c>
      <c r="C200" s="3567"/>
      <c r="D200" s="24"/>
      <c r="E200" s="554"/>
      <c r="F200" s="554"/>
      <c r="G200" s="775"/>
      <c r="H200" s="46"/>
      <c r="I200" s="592"/>
      <c r="J200" s="592"/>
      <c r="K200" s="592"/>
      <c r="L200" s="768"/>
      <c r="M200" s="1151"/>
      <c r="N200" s="1152"/>
      <c r="O200" s="39" t="s">
        <v>1</v>
      </c>
      <c r="P200" s="24"/>
      <c r="Q200" s="554"/>
      <c r="R200" s="554"/>
      <c r="S200" s="775"/>
      <c r="T200" s="46"/>
      <c r="U200" s="592"/>
      <c r="V200" s="592" t="s">
        <v>2462</v>
      </c>
      <c r="W200" s="592"/>
      <c r="X200" s="768"/>
      <c r="Y200" s="1153"/>
      <c r="Z200" s="1154"/>
      <c r="AA200" s="1079">
        <f>IFERROR(INDEX(T194:AD194,MATCH(X200,T193:AD193,0)) * W200 * IF(ISBLANK(T200), 1, T200), 0)</f>
        <v>0</v>
      </c>
      <c r="AB200" s="834"/>
      <c r="AC200" s="834"/>
      <c r="AD200" s="834"/>
      <c r="AE200" s="834"/>
      <c r="AF200" s="834"/>
      <c r="AG200" s="834"/>
      <c r="AH200" s="834"/>
      <c r="AI200" s="808" t="str">
        <f>IF(AK29&gt;0,"avec Poids modifié ❹","avec Poids prévu ③")</f>
        <v>avec Poids prévu ③</v>
      </c>
      <c r="AJ200" s="808"/>
      <c r="AK200" s="808"/>
      <c r="AL200" s="807" t="s">
        <v>2406</v>
      </c>
      <c r="AM200" s="807"/>
      <c r="AN200" s="807"/>
      <c r="AO200" s="4890"/>
      <c r="BD200" s="870" t="str">
        <f t="shared" si="57"/>
        <v>►</v>
      </c>
      <c r="BJ200" s="2"/>
      <c r="BK200" s="2"/>
      <c r="BL200" s="2"/>
      <c r="BU200" s="6">
        <v>1</v>
      </c>
    </row>
    <row r="201" spans="1:75" ht="18.75" customHeight="1">
      <c r="A201" s="3562" t="s">
        <v>1</v>
      </c>
      <c r="B201" s="3573" t="str">
        <f t="shared" si="54"/>
        <v>►</v>
      </c>
      <c r="C201" s="3567"/>
      <c r="D201" s="24"/>
      <c r="E201" s="554"/>
      <c r="F201" s="554"/>
      <c r="G201" s="775"/>
      <c r="H201" s="607"/>
      <c r="I201" s="47"/>
      <c r="J201" s="46"/>
      <c r="K201" s="46"/>
      <c r="L201" s="48"/>
      <c r="M201" s="1151"/>
      <c r="N201" s="1152"/>
      <c r="O201" s="39" t="s">
        <v>1</v>
      </c>
      <c r="P201" s="24"/>
      <c r="Q201" s="554"/>
      <c r="R201" s="554"/>
      <c r="S201" s="775"/>
      <c r="T201" s="607"/>
      <c r="U201" s="47"/>
      <c r="V201" s="46" t="s">
        <v>2460</v>
      </c>
      <c r="W201" s="46"/>
      <c r="X201" s="48"/>
      <c r="Y201" s="1153"/>
      <c r="Z201" s="1154"/>
      <c r="AA201" s="1079">
        <f>IFERROR(INDEX(T194:AD194,MATCH(X201,T193:AD193,0)) * W201 * IF(ISBLANK(T201), 1, T201), 0)</f>
        <v>0</v>
      </c>
      <c r="AB201" s="836"/>
      <c r="AC201" s="837"/>
      <c r="AD201" s="837"/>
      <c r="AE201" s="837"/>
      <c r="AF201" s="837"/>
      <c r="AG201" s="837"/>
      <c r="AH201" s="837"/>
      <c r="AI201" s="4877">
        <f>AN197</f>
        <v>0</v>
      </c>
      <c r="AJ201" s="4877"/>
      <c r="AK201" s="4877"/>
      <c r="AL201" s="4886">
        <f>AM10</f>
        <v>45</v>
      </c>
      <c r="AM201" s="4887" t="str">
        <f>AN10</f>
        <v>assiettes</v>
      </c>
      <c r="AN201" s="4887"/>
      <c r="AO201" s="4890"/>
      <c r="BD201" s="870" t="str">
        <f t="shared" si="57"/>
        <v>►</v>
      </c>
      <c r="BJ201" s="2"/>
      <c r="BK201" s="2"/>
      <c r="BL201" s="2"/>
      <c r="BU201" s="6">
        <v>1</v>
      </c>
    </row>
    <row r="202" spans="1:75" ht="18.75" customHeight="1">
      <c r="A202" s="3562" t="s">
        <v>1</v>
      </c>
      <c r="B202" s="3573" t="str">
        <f t="shared" si="54"/>
        <v>►</v>
      </c>
      <c r="C202" s="3567"/>
      <c r="D202" s="24"/>
      <c r="E202" s="554"/>
      <c r="F202" s="554"/>
      <c r="G202" s="775"/>
      <c r="H202" s="1128"/>
      <c r="I202" s="1129"/>
      <c r="J202" s="1129"/>
      <c r="K202" s="1129"/>
      <c r="L202" s="1129"/>
      <c r="M202" s="1129"/>
      <c r="N202" s="1130"/>
      <c r="O202" s="39" t="s">
        <v>1</v>
      </c>
      <c r="P202" s="24"/>
      <c r="Q202" s="554"/>
      <c r="R202" s="554"/>
      <c r="S202" s="775"/>
      <c r="T202" s="1128"/>
      <c r="U202" s="1129"/>
      <c r="V202" s="1129"/>
      <c r="W202" s="1129"/>
      <c r="X202" s="1129"/>
      <c r="Y202" s="1129"/>
      <c r="Z202" s="1130"/>
      <c r="AA202" s="1079">
        <f>IFERROR(INDEX(T194:AD194,MATCH(X202,T193:AD193,0)) * W202 * IF(ISBLANK(T202), 1, T202), 0)</f>
        <v>0</v>
      </c>
      <c r="AB202" s="838"/>
      <c r="AC202" s="838"/>
      <c r="AD202" s="838"/>
      <c r="AE202" s="838"/>
      <c r="AF202" s="838"/>
      <c r="AG202" s="838"/>
      <c r="AH202" s="838"/>
      <c r="AI202" s="4877"/>
      <c r="AJ202" s="4877"/>
      <c r="AK202" s="4877"/>
      <c r="AL202" s="4886"/>
      <c r="AM202" s="4887"/>
      <c r="AN202" s="4887"/>
      <c r="AO202" s="4890"/>
      <c r="BD202" s="870" t="str">
        <f t="shared" si="57"/>
        <v>►</v>
      </c>
      <c r="BJ202" s="2"/>
      <c r="BK202" s="2"/>
      <c r="BL202" s="2"/>
      <c r="BU202" s="6">
        <v>1</v>
      </c>
    </row>
    <row r="203" spans="1:75" ht="18.75" customHeight="1" thickBot="1">
      <c r="A203" s="3562" t="s">
        <v>1</v>
      </c>
      <c r="B203" s="3573" t="str">
        <f t="shared" si="54"/>
        <v>►</v>
      </c>
      <c r="C203" s="3567"/>
      <c r="D203" s="1131"/>
      <c r="E203" s="938"/>
      <c r="F203" s="938"/>
      <c r="G203" s="939"/>
      <c r="H203" s="1132"/>
      <c r="I203" s="1133"/>
      <c r="J203" s="1155"/>
      <c r="K203" s="1155"/>
      <c r="L203" s="1155"/>
      <c r="M203" s="1134"/>
      <c r="N203" s="1135"/>
      <c r="O203" s="39" t="s">
        <v>1</v>
      </c>
      <c r="P203" s="1131"/>
      <c r="Q203" s="938"/>
      <c r="R203" s="938"/>
      <c r="S203" s="939"/>
      <c r="T203" s="1132"/>
      <c r="U203" s="1133"/>
      <c r="V203" s="4888"/>
      <c r="W203" s="4888"/>
      <c r="X203" s="4888"/>
      <c r="Y203" s="1134"/>
      <c r="Z203" s="1313"/>
      <c r="AA203" s="1079">
        <f>IFERROR(INDEX(T194:AD194,MATCH(X203,T193:AD193,0)) * W203 * IF(ISBLANK(T203), 1, T203), 0)</f>
        <v>0</v>
      </c>
      <c r="AB203" s="838"/>
      <c r="AC203" s="838"/>
      <c r="AD203" s="838"/>
      <c r="AE203" s="838"/>
      <c r="AF203" s="4883">
        <f>AI29</f>
        <v>0</v>
      </c>
      <c r="AG203" s="4883"/>
      <c r="AH203" s="838"/>
      <c r="AI203" s="838"/>
      <c r="AJ203" s="3551"/>
      <c r="AK203" s="3552" t="str">
        <f>IF(AF203&gt;0," avec Poids prévu ③ " &amp; AL201 &amp; " " &amp; AM201 &amp; " de","")</f>
        <v/>
      </c>
      <c r="AL203" s="3553">
        <f>AF203/AL201*1000</f>
        <v>0</v>
      </c>
      <c r="AM203" s="864"/>
      <c r="AN203" s="807"/>
      <c r="AO203" s="4890"/>
      <c r="BD203" s="870" t="str">
        <f t="shared" si="57"/>
        <v>►</v>
      </c>
      <c r="BJ203" s="2"/>
      <c r="BK203" s="2"/>
      <c r="BL203" s="2"/>
      <c r="BU203" s="6">
        <v>1</v>
      </c>
    </row>
    <row r="204" spans="1:75" ht="18.75" customHeight="1" thickTop="1" thickBot="1">
      <c r="A204" s="3562" t="s">
        <v>1</v>
      </c>
      <c r="B204" s="3573" t="str">
        <f t="shared" si="54"/>
        <v>►</v>
      </c>
      <c r="C204" s="4882" t="s">
        <v>2475</v>
      </c>
      <c r="D204" s="1143"/>
      <c r="E204" s="1144"/>
      <c r="F204" s="1144"/>
      <c r="G204" s="1144"/>
      <c r="H204" s="1315"/>
      <c r="I204" s="1316"/>
      <c r="J204" s="1317"/>
      <c r="K204" s="1318"/>
      <c r="L204" s="1318"/>
      <c r="M204" s="1318"/>
      <c r="N204" s="1319"/>
      <c r="O204" s="39" t="s">
        <v>1</v>
      </c>
      <c r="P204" s="24"/>
      <c r="Q204" s="554"/>
      <c r="R204" s="554"/>
      <c r="S204" s="554"/>
      <c r="T204" s="1136"/>
      <c r="U204" s="1137"/>
      <c r="V204" s="1137"/>
      <c r="W204" s="1137"/>
      <c r="X204" s="1137"/>
      <c r="Y204" s="1138"/>
      <c r="Z204" s="1139"/>
      <c r="AA204" s="1079">
        <f>IFERROR(INDEX(T194:AD194,MATCH(X204,T193:AD193,0)) * W204 * IF(ISBLANK(T204), 1, T204), 0)</f>
        <v>0</v>
      </c>
      <c r="AB204" s="838"/>
      <c r="AC204" s="838"/>
      <c r="AD204" s="838"/>
      <c r="AE204" s="838"/>
      <c r="AF204" s="4883">
        <f>AK29</f>
        <v>0</v>
      </c>
      <c r="AG204" s="4883"/>
      <c r="AH204" s="3554"/>
      <c r="AI204" s="3555"/>
      <c r="AJ204" s="3554"/>
      <c r="AK204" s="3552" t="str">
        <f>IF(AF204&gt;0," avec poids modifié ❹ " &amp; AL201 &amp; " " &amp; AM201 &amp; " de","")</f>
        <v/>
      </c>
      <c r="AL204" s="3553">
        <f>AF204/AL201*1000</f>
        <v>0</v>
      </c>
      <c r="AM204" s="864"/>
      <c r="AN204" s="865"/>
      <c r="AO204" s="4890"/>
      <c r="BD204" s="870" t="str">
        <f t="shared" si="57"/>
        <v>►</v>
      </c>
      <c r="BJ204" s="2"/>
      <c r="BK204" s="2"/>
      <c r="BL204" s="2"/>
      <c r="BU204" s="6">
        <v>1</v>
      </c>
    </row>
    <row r="205" spans="1:75" ht="18.75" customHeight="1" thickTop="1">
      <c r="A205" s="3562" t="s">
        <v>1</v>
      </c>
      <c r="B205" s="3573" t="str">
        <f t="shared" si="54"/>
        <v>►</v>
      </c>
      <c r="C205" s="4882"/>
      <c r="D205" s="1143"/>
      <c r="E205" s="1314"/>
      <c r="F205" s="1314"/>
      <c r="G205" s="1314"/>
      <c r="H205" s="1320"/>
      <c r="I205" s="11"/>
      <c r="J205" s="11"/>
      <c r="K205" s="11"/>
      <c r="L205" s="11"/>
      <c r="M205" s="11"/>
      <c r="N205" s="1094"/>
      <c r="O205" s="39" t="s">
        <v>1</v>
      </c>
      <c r="P205" s="24"/>
      <c r="Q205" s="554"/>
      <c r="R205" s="554"/>
      <c r="S205" s="554"/>
      <c r="T205" s="1140"/>
      <c r="U205" s="760"/>
      <c r="V205" s="1081"/>
      <c r="W205" s="4587"/>
      <c r="X205" s="4811"/>
      <c r="Y205" s="4812"/>
      <c r="Z205" s="1082"/>
      <c r="AA205" s="4884" t="s">
        <v>213</v>
      </c>
      <c r="AB205" s="867"/>
      <c r="AC205" s="839" t="s">
        <v>2363</v>
      </c>
      <c r="AD205" s="840"/>
      <c r="AE205" s="877"/>
      <c r="AF205" s="877"/>
      <c r="AG205" s="877"/>
      <c r="AH205" s="841"/>
      <c r="AI205" s="841"/>
      <c r="AJ205" s="841"/>
      <c r="AK205" s="841"/>
      <c r="AL205" s="841"/>
      <c r="AM205" s="841"/>
      <c r="AN205" s="877"/>
      <c r="AO205" s="4890"/>
      <c r="BD205" s="870" t="str">
        <f t="shared" si="57"/>
        <v>►</v>
      </c>
      <c r="BJ205" s="2"/>
      <c r="BK205" s="2"/>
      <c r="BL205" s="2"/>
      <c r="BU205" s="6">
        <v>1</v>
      </c>
    </row>
    <row r="206" spans="1:75" s="2" customFormat="1" ht="18.75" customHeight="1">
      <c r="A206" s="3562" t="s">
        <v>1</v>
      </c>
      <c r="B206" s="3573" t="str">
        <f t="shared" si="54"/>
        <v>►</v>
      </c>
      <c r="C206" s="73"/>
      <c r="D206" s="25"/>
      <c r="E206" s="1314"/>
      <c r="F206" s="1314"/>
      <c r="G206" s="1314"/>
      <c r="H206" s="1321"/>
      <c r="I206" s="20"/>
      <c r="J206" s="20"/>
      <c r="K206" s="20"/>
      <c r="L206" s="20"/>
      <c r="M206" s="20"/>
      <c r="N206" s="1094"/>
      <c r="O206" s="39" t="s">
        <v>1</v>
      </c>
      <c r="P206" s="24"/>
      <c r="Q206" s="554"/>
      <c r="R206" s="554"/>
      <c r="S206" s="554"/>
      <c r="T206" s="1141"/>
      <c r="U206" s="80"/>
      <c r="V206" s="41"/>
      <c r="W206" s="4591"/>
      <c r="X206" s="4593"/>
      <c r="Y206" s="4665"/>
      <c r="Z206" s="1083"/>
      <c r="AA206" s="4885"/>
      <c r="AB206" s="868">
        <v>1</v>
      </c>
      <c r="AC206" s="873" t="s">
        <v>84</v>
      </c>
      <c r="AD206" s="842"/>
      <c r="AE206" s="843"/>
      <c r="AF206" s="843"/>
      <c r="AG206" s="843"/>
      <c r="AH206" s="843"/>
      <c r="AI206" s="844" t="s">
        <v>84</v>
      </c>
      <c r="AJ206" s="843"/>
      <c r="AK206" s="845" t="s">
        <v>2408</v>
      </c>
      <c r="AL206" s="843"/>
      <c r="AM206" s="843" t="s">
        <v>2409</v>
      </c>
      <c r="AN206" s="876" t="s">
        <v>2407</v>
      </c>
      <c r="AO206" s="4890"/>
      <c r="AP206"/>
      <c r="AQ206" s="1369"/>
      <c r="AR206" s="1369"/>
      <c r="AS206" s="1369"/>
      <c r="AT206" s="1369"/>
      <c r="AU206" s="1369"/>
      <c r="AV206" s="1369"/>
      <c r="AW206" s="1369"/>
      <c r="AX206" s="1369"/>
      <c r="AY206" s="715"/>
      <c r="AZ206"/>
      <c r="BA206"/>
      <c r="BB206"/>
      <c r="BC206" s="715"/>
      <c r="BD206" s="870" t="str">
        <f t="shared" si="57"/>
        <v>►</v>
      </c>
      <c r="BM206"/>
      <c r="BN206"/>
      <c r="BO206"/>
      <c r="BP206"/>
      <c r="BQ206"/>
      <c r="BR206"/>
      <c r="BS206"/>
      <c r="BU206" s="6">
        <v>1</v>
      </c>
      <c r="BV206" s="73"/>
      <c r="BW206" s="73"/>
    </row>
    <row r="207" spans="1:75" s="2" customFormat="1" ht="18.75" customHeight="1">
      <c r="A207" s="3562" t="s">
        <v>1</v>
      </c>
      <c r="B207" s="3573" t="str">
        <f t="shared" si="54"/>
        <v>►</v>
      </c>
      <c r="C207" s="3571">
        <f>IF(H207=C197,1,LEN(H207))</f>
        <v>0</v>
      </c>
      <c r="D207" s="25"/>
      <c r="E207" s="1314"/>
      <c r="F207" s="1314"/>
      <c r="G207" s="1314"/>
      <c r="H207" s="1321"/>
      <c r="I207" s="1322"/>
      <c r="J207" s="1322"/>
      <c r="K207" s="1322"/>
      <c r="L207" s="1322"/>
      <c r="M207" s="1323"/>
      <c r="N207" s="1324"/>
      <c r="O207" s="39" t="s">
        <v>1</v>
      </c>
      <c r="P207" s="766"/>
      <c r="Q207" s="745"/>
      <c r="R207" s="745"/>
      <c r="S207" s="919"/>
      <c r="T207" s="1018"/>
      <c r="U207" s="1019"/>
      <c r="V207" s="1017"/>
      <c r="W207" s="1020"/>
      <c r="X207" s="776"/>
      <c r="Y207" s="1030"/>
      <c r="Z207" s="1090"/>
      <c r="AA207" s="1307">
        <f>IFERROR(INDEX(BA13:BA82,MATCH(X207,AZ13:AZ82,0)) * W207 * IF(ISBLANK(T207), 1, T207), 0)</f>
        <v>0</v>
      </c>
      <c r="AB207" s="875">
        <f>IF(AA227=0,0,AA207*AB206*1000/AA227)</f>
        <v>0</v>
      </c>
      <c r="AC207" s="872">
        <f>IF(ISNUMBER(T207),T207*AB206/AA227,0)</f>
        <v>0</v>
      </c>
      <c r="AD207" s="3893"/>
      <c r="AE207" s="3894"/>
      <c r="AF207" s="3894"/>
      <c r="AG207" s="3894"/>
      <c r="AH207" s="3894"/>
      <c r="AI207" s="3895">
        <f>IF(OR(ISTEXT(T207),AA227=0),0,T207*AN199)</f>
        <v>0</v>
      </c>
      <c r="AJ207" s="3894"/>
      <c r="AK207" s="3896">
        <f t="shared" ref="AK207:AK226" si="58">U207</f>
        <v>0</v>
      </c>
      <c r="AL207" s="3894"/>
      <c r="AM207" s="3897">
        <f>IF(AA207=0,0,AA207*AN199)</f>
        <v>0</v>
      </c>
      <c r="AN207" s="3898">
        <f t="shared" ref="AN207:AN226" si="59">Z207</f>
        <v>0</v>
      </c>
      <c r="AO207" s="4890"/>
      <c r="AP207"/>
      <c r="AQ207" s="1369"/>
      <c r="AR207" s="1369"/>
      <c r="AS207" s="1369"/>
      <c r="AT207" s="1369"/>
      <c r="AU207" s="1369"/>
      <c r="AV207" s="1369"/>
      <c r="AW207" s="1369"/>
      <c r="AX207" s="1369"/>
      <c r="AY207" s="715"/>
      <c r="AZ207"/>
      <c r="BA207"/>
      <c r="BB207"/>
      <c r="BC207" s="715"/>
      <c r="BD207" s="870" t="str">
        <f t="shared" si="57"/>
        <v>►</v>
      </c>
      <c r="BM207"/>
      <c r="BN207"/>
      <c r="BO207"/>
      <c r="BP207"/>
      <c r="BQ207"/>
      <c r="BR207"/>
      <c r="BS207"/>
      <c r="BU207" s="6">
        <v>1</v>
      </c>
      <c r="BV207" s="73"/>
      <c r="BW207" s="73"/>
    </row>
    <row r="208" spans="1:75" s="2" customFormat="1" ht="18.75" customHeight="1">
      <c r="A208" s="3562" t="s">
        <v>1</v>
      </c>
      <c r="B208" s="3573" t="str">
        <f t="shared" si="54"/>
        <v>►</v>
      </c>
      <c r="C208" s="3571">
        <f>IF(H208=C197,1,LEN(H208))</f>
        <v>0</v>
      </c>
      <c r="D208" s="25"/>
      <c r="E208" s="1314"/>
      <c r="F208" s="1314"/>
      <c r="G208" s="1314"/>
      <c r="H208" s="1321"/>
      <c r="I208" s="1323"/>
      <c r="J208" s="1323"/>
      <c r="K208" s="1323"/>
      <c r="L208" s="1323"/>
      <c r="M208" s="1323"/>
      <c r="N208" s="1324"/>
      <c r="O208" s="39" t="s">
        <v>1</v>
      </c>
      <c r="P208" s="766"/>
      <c r="Q208" s="745"/>
      <c r="R208" s="745"/>
      <c r="S208" s="919"/>
      <c r="T208" s="1018"/>
      <c r="U208" s="1019"/>
      <c r="V208" s="1017"/>
      <c r="W208" s="1020"/>
      <c r="X208" s="776"/>
      <c r="Y208" s="1030"/>
      <c r="Z208" s="1090"/>
      <c r="AA208" s="1307">
        <f>IFERROR(INDEX(BA13:BA82,MATCH(X208,AZ13:AZ82,0)) * W208 * IF(ISBLANK(T208), 1, T208), 0)</f>
        <v>0</v>
      </c>
      <c r="AB208" s="875">
        <f>IF(AA227=0,0,AA208*AB206*1000/AA227)</f>
        <v>0</v>
      </c>
      <c r="AC208" s="872">
        <f>IF(ISNUMBER(T208),T208*AB206/AA227,0)</f>
        <v>0</v>
      </c>
      <c r="AD208" s="846"/>
      <c r="AE208" s="833"/>
      <c r="AF208" s="833"/>
      <c r="AG208" s="833"/>
      <c r="AH208" s="833"/>
      <c r="AI208" s="874">
        <f>IF(OR(ISTEXT(T208),AA227=0),0,T208*AN199)</f>
        <v>0</v>
      </c>
      <c r="AJ208" s="833"/>
      <c r="AK208" s="742">
        <f t="shared" si="58"/>
        <v>0</v>
      </c>
      <c r="AL208" s="833"/>
      <c r="AM208" s="826">
        <f>IF(AA208=0,0,AA208*AN199)</f>
        <v>0</v>
      </c>
      <c r="AN208" s="856">
        <f t="shared" si="59"/>
        <v>0</v>
      </c>
      <c r="AO208" s="4890"/>
      <c r="AP208"/>
      <c r="AQ208" s="1369"/>
      <c r="AR208" s="1369"/>
      <c r="AS208" s="1369"/>
      <c r="AT208" s="1369"/>
      <c r="AU208" s="1369"/>
      <c r="AV208" s="1369"/>
      <c r="AW208" s="1369"/>
      <c r="AX208" s="1369"/>
      <c r="AY208" s="715"/>
      <c r="AZ208"/>
      <c r="BA208"/>
      <c r="BB208"/>
      <c r="BC208" s="715"/>
      <c r="BD208" s="870" t="str">
        <f t="shared" si="57"/>
        <v>►</v>
      </c>
      <c r="BM208"/>
      <c r="BN208"/>
      <c r="BO208"/>
      <c r="BP208"/>
      <c r="BQ208"/>
      <c r="BR208"/>
      <c r="BS208"/>
      <c r="BU208" s="6">
        <v>1</v>
      </c>
      <c r="BV208" s="73"/>
      <c r="BW208" s="73"/>
    </row>
    <row r="209" spans="1:75" s="2" customFormat="1" ht="18.75" customHeight="1">
      <c r="A209" s="3562" t="s">
        <v>1</v>
      </c>
      <c r="B209" s="3573" t="str">
        <f t="shared" si="54"/>
        <v>►</v>
      </c>
      <c r="C209" s="3571">
        <f>IF(H209=C197,1,LEN(H209))</f>
        <v>0</v>
      </c>
      <c r="D209" s="25"/>
      <c r="E209" s="1314"/>
      <c r="F209" s="1314"/>
      <c r="G209" s="1314"/>
      <c r="H209" s="1321"/>
      <c r="I209" s="1323"/>
      <c r="J209" s="1323"/>
      <c r="K209" s="1323"/>
      <c r="L209" s="1323"/>
      <c r="M209" s="1323"/>
      <c r="N209" s="1324"/>
      <c r="O209" s="39" t="s">
        <v>1</v>
      </c>
      <c r="P209" s="766"/>
      <c r="Q209" s="745"/>
      <c r="R209" s="745"/>
      <c r="S209" s="919"/>
      <c r="T209" s="1018"/>
      <c r="U209" s="1019"/>
      <c r="V209" s="1017"/>
      <c r="W209" s="1020"/>
      <c r="X209" s="776"/>
      <c r="Y209" s="1030"/>
      <c r="Z209" s="1090"/>
      <c r="AA209" s="1307">
        <f>IFERROR(INDEX(BA13:BA82,MATCH(X209,AZ13:AZ82,0)) * W209 * IF(ISBLANK(T209), 1, T209), 0)</f>
        <v>0</v>
      </c>
      <c r="AB209" s="875">
        <f>IF(AA227=0,0,AA209*AB206*1000/AA227)</f>
        <v>0</v>
      </c>
      <c r="AC209" s="872">
        <f>IF(ISNUMBER(T209),T209*AB206/AA227,0)</f>
        <v>0</v>
      </c>
      <c r="AD209" s="3893"/>
      <c r="AE209" s="3894"/>
      <c r="AF209" s="3894"/>
      <c r="AG209" s="3894"/>
      <c r="AH209" s="3894"/>
      <c r="AI209" s="3895">
        <f>IF(OR(ISTEXT(T209),AA227=0),0,T209*AN199)</f>
        <v>0</v>
      </c>
      <c r="AJ209" s="3894"/>
      <c r="AK209" s="3896">
        <f t="shared" si="58"/>
        <v>0</v>
      </c>
      <c r="AL209" s="3894"/>
      <c r="AM209" s="3897">
        <f>IF(AA209=0,0,AA209*AN199)</f>
        <v>0</v>
      </c>
      <c r="AN209" s="3898">
        <f t="shared" si="59"/>
        <v>0</v>
      </c>
      <c r="AO209" s="4890"/>
      <c r="AP209"/>
      <c r="AQ209" s="1369"/>
      <c r="AR209" s="1369"/>
      <c r="AS209" s="1369"/>
      <c r="AT209" s="1369"/>
      <c r="AU209" s="1369"/>
      <c r="AV209" s="1369"/>
      <c r="AW209" s="1369"/>
      <c r="AX209" s="1369"/>
      <c r="AY209" s="715"/>
      <c r="AZ209"/>
      <c r="BA209"/>
      <c r="BB209"/>
      <c r="BC209" s="715"/>
      <c r="BD209" s="870" t="str">
        <f t="shared" si="57"/>
        <v>►</v>
      </c>
      <c r="BM209"/>
      <c r="BN209"/>
      <c r="BO209"/>
      <c r="BP209"/>
      <c r="BQ209"/>
      <c r="BR209"/>
      <c r="BS209"/>
      <c r="BU209" s="6">
        <v>1</v>
      </c>
      <c r="BV209" s="73"/>
      <c r="BW209" s="73"/>
    </row>
    <row r="210" spans="1:75" s="2" customFormat="1" ht="18.75" customHeight="1">
      <c r="A210" s="3562" t="s">
        <v>1</v>
      </c>
      <c r="B210" s="3573" t="str">
        <f t="shared" si="54"/>
        <v>►</v>
      </c>
      <c r="C210" s="3571">
        <f>IF(H210=C197,1,LEN(H210))</f>
        <v>0</v>
      </c>
      <c r="D210" s="25"/>
      <c r="E210" s="1314"/>
      <c r="F210" s="1314"/>
      <c r="G210" s="1314"/>
      <c r="H210" s="1321"/>
      <c r="I210" s="1323"/>
      <c r="J210" s="1323"/>
      <c r="K210" s="1323"/>
      <c r="L210" s="1323"/>
      <c r="M210" s="1323"/>
      <c r="N210" s="1324"/>
      <c r="O210" s="39" t="s">
        <v>1</v>
      </c>
      <c r="P210" s="766"/>
      <c r="Q210" s="745"/>
      <c r="R210" s="745"/>
      <c r="S210" s="919"/>
      <c r="T210" s="1018"/>
      <c r="U210" s="1019"/>
      <c r="V210" s="1017"/>
      <c r="W210" s="1020"/>
      <c r="X210" s="776"/>
      <c r="Y210" s="1030"/>
      <c r="Z210" s="1090"/>
      <c r="AA210" s="1307">
        <f>IFERROR(INDEX(BA13:BA82,MATCH(X210,AZ13:AZ82,0)) * W210 * IF(ISBLANK(T210), 1, T210), 0)</f>
        <v>0</v>
      </c>
      <c r="AB210" s="875">
        <f>IF(AA227=0,0,AA210*AB206*1000/AA227)</f>
        <v>0</v>
      </c>
      <c r="AC210" s="872">
        <f>IF(ISNUMBER(T210),T210*AB206/AA227,0)</f>
        <v>0</v>
      </c>
      <c r="AD210" s="846"/>
      <c r="AE210" s="833"/>
      <c r="AF210" s="833"/>
      <c r="AG210" s="833"/>
      <c r="AH210" s="833"/>
      <c r="AI210" s="874">
        <f>IF(OR(ISTEXT(T210),AA227=0),0,T210*AN199)</f>
        <v>0</v>
      </c>
      <c r="AJ210" s="833"/>
      <c r="AK210" s="742">
        <f t="shared" si="58"/>
        <v>0</v>
      </c>
      <c r="AL210" s="833"/>
      <c r="AM210" s="826">
        <f>IF(AA210=0,0,AA210*AN199)</f>
        <v>0</v>
      </c>
      <c r="AN210" s="856">
        <f t="shared" si="59"/>
        <v>0</v>
      </c>
      <c r="AO210" s="4890"/>
      <c r="AP210"/>
      <c r="AQ210" s="1369"/>
      <c r="AR210" s="1369"/>
      <c r="AS210" s="1369"/>
      <c r="AT210" s="1369"/>
      <c r="AU210" s="1369"/>
      <c r="AV210" s="1369"/>
      <c r="AW210" s="1369"/>
      <c r="AX210" s="1369"/>
      <c r="AY210" s="715"/>
      <c r="AZ210"/>
      <c r="BA210"/>
      <c r="BB210"/>
      <c r="BC210" s="715"/>
      <c r="BD210" s="870" t="str">
        <f t="shared" si="57"/>
        <v>►</v>
      </c>
      <c r="BM210"/>
      <c r="BN210"/>
      <c r="BO210"/>
      <c r="BP210"/>
      <c r="BQ210"/>
      <c r="BR210"/>
      <c r="BS210"/>
      <c r="BU210" s="6">
        <v>1</v>
      </c>
      <c r="BV210" s="73"/>
      <c r="BW210" s="73"/>
    </row>
    <row r="211" spans="1:75" s="2" customFormat="1" ht="18.75" customHeight="1">
      <c r="A211" s="3562" t="s">
        <v>1</v>
      </c>
      <c r="B211" s="3573" t="str">
        <f t="shared" si="54"/>
        <v>►</v>
      </c>
      <c r="C211" s="3571">
        <f>IF(H211=C197,1,LEN(H211))</f>
        <v>0</v>
      </c>
      <c r="D211" s="25"/>
      <c r="E211" s="1314"/>
      <c r="F211" s="1314"/>
      <c r="G211" s="1314"/>
      <c r="H211" s="1321"/>
      <c r="I211" s="1323"/>
      <c r="J211" s="1323"/>
      <c r="K211" s="1323"/>
      <c r="L211" s="1323"/>
      <c r="M211" s="1323"/>
      <c r="N211" s="1324"/>
      <c r="O211" s="39" t="s">
        <v>1</v>
      </c>
      <c r="P211" s="766"/>
      <c r="Q211" s="745"/>
      <c r="R211" s="745"/>
      <c r="S211" s="919"/>
      <c r="T211" s="1018"/>
      <c r="U211" s="1019"/>
      <c r="V211" s="1017"/>
      <c r="W211" s="1020"/>
      <c r="X211" s="776"/>
      <c r="Y211" s="1030"/>
      <c r="Z211" s="1090"/>
      <c r="AA211" s="1307">
        <f>IFERROR(INDEX(BA13:BA82,MATCH(X211,AZ13:AZ82,0)) * W211 * IF(ISBLANK(T211), 1, T211), 0)</f>
        <v>0</v>
      </c>
      <c r="AB211" s="875">
        <f>IF(AA227=0,0,AA211*AB206*1000/AA227)</f>
        <v>0</v>
      </c>
      <c r="AC211" s="872">
        <f>IF(ISNUMBER(T211),T211*AB206/AA227,0)</f>
        <v>0</v>
      </c>
      <c r="AD211" s="3893"/>
      <c r="AE211" s="3894"/>
      <c r="AF211" s="3894"/>
      <c r="AG211" s="3894"/>
      <c r="AH211" s="3894"/>
      <c r="AI211" s="3895">
        <f>IF(OR(ISTEXT(T211),AA227=0),0,T211*AN199)</f>
        <v>0</v>
      </c>
      <c r="AJ211" s="3894"/>
      <c r="AK211" s="3896">
        <f t="shared" si="58"/>
        <v>0</v>
      </c>
      <c r="AL211" s="3894"/>
      <c r="AM211" s="3897">
        <f>IF(AA211=0,0,AA211*AN199)</f>
        <v>0</v>
      </c>
      <c r="AN211" s="3898">
        <f t="shared" si="59"/>
        <v>0</v>
      </c>
      <c r="AO211" s="4890"/>
      <c r="AP211"/>
      <c r="AQ211" s="1369"/>
      <c r="AR211" s="1369"/>
      <c r="AS211" s="1369"/>
      <c r="AT211" s="1369"/>
      <c r="AU211" s="1369"/>
      <c r="AV211" s="1369"/>
      <c r="AW211" s="1369"/>
      <c r="AX211" s="1369"/>
      <c r="AY211" s="715"/>
      <c r="AZ211"/>
      <c r="BA211"/>
      <c r="BB211"/>
      <c r="BC211" s="715"/>
      <c r="BD211" s="870" t="str">
        <f t="shared" si="57"/>
        <v>►</v>
      </c>
      <c r="BM211"/>
      <c r="BN211"/>
      <c r="BO211"/>
      <c r="BP211"/>
      <c r="BQ211"/>
      <c r="BR211"/>
      <c r="BS211"/>
      <c r="BU211" s="6">
        <v>1</v>
      </c>
      <c r="BV211" s="73"/>
      <c r="BW211" s="73"/>
    </row>
    <row r="212" spans="1:75" s="2" customFormat="1" ht="18.75" customHeight="1">
      <c r="A212" s="3562" t="s">
        <v>1</v>
      </c>
      <c r="B212" s="3573" t="str">
        <f t="shared" si="54"/>
        <v>►</v>
      </c>
      <c r="C212" s="3571">
        <f>IF(H212=C197,1,LEN(H212))</f>
        <v>0</v>
      </c>
      <c r="D212" s="3856"/>
      <c r="E212" s="39"/>
      <c r="F212" s="39"/>
      <c r="G212" s="39"/>
      <c r="H212" s="39"/>
      <c r="I212" s="39"/>
      <c r="J212" s="39"/>
      <c r="K212" s="39"/>
      <c r="L212" s="39"/>
      <c r="M212" s="39"/>
      <c r="N212" s="3857"/>
      <c r="O212" s="39" t="s">
        <v>1</v>
      </c>
      <c r="P212" s="1021"/>
      <c r="Q212" s="1022"/>
      <c r="R212" s="1022"/>
      <c r="S212" s="1022"/>
      <c r="T212" s="1023"/>
      <c r="U212" s="1023"/>
      <c r="V212" s="1024"/>
      <c r="W212" s="1025"/>
      <c r="X212" s="744"/>
      <c r="Y212" s="1025"/>
      <c r="Z212" s="1091"/>
      <c r="AA212" s="1307">
        <f>IFERROR(INDEX(BA13:BA82,MATCH(X212,AZ13:AZ82,0)) * W212 * IF(ISBLANK(T212), 1, T212), 0)</f>
        <v>0</v>
      </c>
      <c r="AB212" s="875">
        <f>IF(AA227=0,0,AA212*AB206*1000/AA227)</f>
        <v>0</v>
      </c>
      <c r="AC212" s="872">
        <f>IF(ISNUMBER(T212),T212*AB206/AA227,0)</f>
        <v>0</v>
      </c>
      <c r="AD212" s="846"/>
      <c r="AE212" s="833"/>
      <c r="AF212" s="833"/>
      <c r="AG212" s="833"/>
      <c r="AH212" s="833"/>
      <c r="AI212" s="874">
        <f>IF(OR(ISTEXT(T212),AA227=0),0,T212*AN199)</f>
        <v>0</v>
      </c>
      <c r="AJ212" s="833"/>
      <c r="AK212" s="742">
        <f t="shared" si="58"/>
        <v>0</v>
      </c>
      <c r="AL212" s="833"/>
      <c r="AM212" s="826">
        <f>IF(AA212=0,0,AA212*AN199)</f>
        <v>0</v>
      </c>
      <c r="AN212" s="856">
        <f t="shared" si="59"/>
        <v>0</v>
      </c>
      <c r="AO212" s="4890"/>
      <c r="AP212"/>
      <c r="AQ212" s="1369"/>
      <c r="AR212" s="1369"/>
      <c r="AS212" s="1369"/>
      <c r="AT212" s="1369"/>
      <c r="AU212" s="1369"/>
      <c r="AV212" s="1369"/>
      <c r="AW212" s="1369"/>
      <c r="AX212" s="1369"/>
      <c r="AY212" s="715"/>
      <c r="AZ212"/>
      <c r="BA212"/>
      <c r="BB212"/>
      <c r="BC212" s="715"/>
      <c r="BD212" s="870" t="str">
        <f t="shared" si="57"/>
        <v>►</v>
      </c>
      <c r="BM212"/>
      <c r="BN212"/>
      <c r="BO212"/>
      <c r="BP212"/>
      <c r="BQ212"/>
      <c r="BR212"/>
      <c r="BS212"/>
      <c r="BU212" s="6">
        <v>1</v>
      </c>
      <c r="BV212" s="73"/>
      <c r="BW212" s="73"/>
    </row>
    <row r="213" spans="1:75" s="2" customFormat="1" ht="18.75" customHeight="1">
      <c r="A213" s="3562" t="s">
        <v>1</v>
      </c>
      <c r="B213" s="3573" t="str">
        <f t="shared" si="54"/>
        <v>►</v>
      </c>
      <c r="C213" s="3571">
        <f>IF(H213=C197,1,LEN(H213))</f>
        <v>0</v>
      </c>
      <c r="D213" s="3856"/>
      <c r="E213" s="39"/>
      <c r="F213" s="39"/>
      <c r="G213" s="39"/>
      <c r="H213" s="39"/>
      <c r="I213" s="39"/>
      <c r="J213" s="39"/>
      <c r="K213" s="39"/>
      <c r="L213" s="39"/>
      <c r="M213" s="39"/>
      <c r="N213" s="3857"/>
      <c r="O213" s="39" t="s">
        <v>1</v>
      </c>
      <c r="P213" s="1021"/>
      <c r="Q213" s="1022"/>
      <c r="R213" s="1022"/>
      <c r="S213" s="1022"/>
      <c r="T213" s="1023"/>
      <c r="U213" s="1023"/>
      <c r="V213" s="1024"/>
      <c r="W213" s="1025"/>
      <c r="X213" s="744"/>
      <c r="Y213" s="1025"/>
      <c r="Z213" s="1091"/>
      <c r="AA213" s="1307">
        <f>IFERROR(INDEX(BA13:BA82,MATCH(X213,AZ13:AZ82,0)) * W213 * IF(ISBLANK(T213), 1, T213), 0)</f>
        <v>0</v>
      </c>
      <c r="AB213" s="875">
        <f>IF(AA227=0,0,AA213*AB206*1000/AA227)</f>
        <v>0</v>
      </c>
      <c r="AC213" s="872">
        <f>IF(ISNUMBER(T213),T213*AB206/AA227,0)</f>
        <v>0</v>
      </c>
      <c r="AD213" s="3893"/>
      <c r="AE213" s="3894"/>
      <c r="AF213" s="3894"/>
      <c r="AG213" s="3894"/>
      <c r="AH213" s="3894"/>
      <c r="AI213" s="3895">
        <f>IF(OR(ISTEXT(T213),AA227=0),0,T213*AN199)</f>
        <v>0</v>
      </c>
      <c r="AJ213" s="3894"/>
      <c r="AK213" s="3896">
        <f t="shared" si="58"/>
        <v>0</v>
      </c>
      <c r="AL213" s="3894"/>
      <c r="AM213" s="3897">
        <f>IF(AA213=0,0,AA213*AN199)</f>
        <v>0</v>
      </c>
      <c r="AN213" s="3898">
        <f t="shared" si="59"/>
        <v>0</v>
      </c>
      <c r="AO213" s="4890"/>
      <c r="AP213"/>
      <c r="AQ213" s="1369"/>
      <c r="AR213" s="1369"/>
      <c r="AS213" s="1369"/>
      <c r="AT213" s="1369"/>
      <c r="AU213" s="1369"/>
      <c r="AV213" s="1369"/>
      <c r="AW213" s="1369"/>
      <c r="AX213" s="1369"/>
      <c r="AY213" s="715"/>
      <c r="AZ213"/>
      <c r="BA213"/>
      <c r="BB213"/>
      <c r="BC213" s="715"/>
      <c r="BD213" s="870" t="str">
        <f t="shared" si="57"/>
        <v>►</v>
      </c>
      <c r="BM213"/>
      <c r="BN213"/>
      <c r="BO213"/>
      <c r="BP213"/>
      <c r="BQ213"/>
      <c r="BR213"/>
      <c r="BS213"/>
      <c r="BU213" s="6">
        <v>1</v>
      </c>
      <c r="BV213" s="73"/>
      <c r="BW213" s="73"/>
    </row>
    <row r="214" spans="1:75" s="2" customFormat="1" ht="18.75" customHeight="1">
      <c r="A214" s="3562" t="s">
        <v>1</v>
      </c>
      <c r="B214" s="3573" t="str">
        <f t="shared" si="54"/>
        <v>►</v>
      </c>
      <c r="C214" s="3571">
        <f>IF(H214=C197,1,LEN(H214))</f>
        <v>0</v>
      </c>
      <c r="D214" s="3856"/>
      <c r="E214" s="39"/>
      <c r="F214" s="39"/>
      <c r="G214" s="39"/>
      <c r="H214" s="39"/>
      <c r="I214" s="39"/>
      <c r="J214" s="39"/>
      <c r="K214" s="39"/>
      <c r="L214" s="39"/>
      <c r="M214" s="39"/>
      <c r="N214" s="3857"/>
      <c r="O214" s="39" t="s">
        <v>1</v>
      </c>
      <c r="P214" s="1021"/>
      <c r="Q214" s="1022"/>
      <c r="R214" s="1022"/>
      <c r="S214" s="1022"/>
      <c r="T214" s="1023"/>
      <c r="U214" s="1023"/>
      <c r="V214" s="1024"/>
      <c r="W214" s="1025"/>
      <c r="X214" s="744"/>
      <c r="Y214" s="1025"/>
      <c r="Z214" s="1091"/>
      <c r="AA214" s="1307">
        <f>IFERROR(INDEX(BA13:BA82,MATCH(X214,AZ13:AZ82,0)) * W214 * IF(ISBLANK(T214), 1, T214), 0)</f>
        <v>0</v>
      </c>
      <c r="AB214" s="875">
        <f>IF(AA227=0,0,AA214*AB206*1000/AA227)</f>
        <v>0</v>
      </c>
      <c r="AC214" s="872">
        <f>IF(ISNUMBER(T214),T214*AB206/AA227,0)</f>
        <v>0</v>
      </c>
      <c r="AD214" s="846"/>
      <c r="AE214" s="833"/>
      <c r="AF214" s="833"/>
      <c r="AG214" s="833"/>
      <c r="AH214" s="833"/>
      <c r="AI214" s="874">
        <f>IF(OR(ISTEXT(T214),AA227=0),0,T214*AN199)</f>
        <v>0</v>
      </c>
      <c r="AJ214" s="833"/>
      <c r="AK214" s="742">
        <f t="shared" si="58"/>
        <v>0</v>
      </c>
      <c r="AL214" s="833"/>
      <c r="AM214" s="826">
        <f>IF(AA214=0,0,AA214*AN199)</f>
        <v>0</v>
      </c>
      <c r="AN214" s="856">
        <f t="shared" si="59"/>
        <v>0</v>
      </c>
      <c r="AO214" s="4890"/>
      <c r="AP214" s="1369"/>
      <c r="AQ214" s="1369"/>
      <c r="AR214" s="1369"/>
      <c r="AS214" s="1369"/>
      <c r="AT214" s="1369"/>
      <c r="AU214" s="1369"/>
      <c r="AV214" s="1369"/>
      <c r="AW214" s="1369"/>
      <c r="AX214" s="1369"/>
      <c r="AY214" s="715"/>
      <c r="AZ214"/>
      <c r="BA214"/>
      <c r="BB214"/>
      <c r="BC214" s="715"/>
      <c r="BD214" s="870" t="str">
        <f t="shared" si="57"/>
        <v>►</v>
      </c>
      <c r="BM214"/>
      <c r="BN214"/>
      <c r="BO214"/>
      <c r="BP214"/>
      <c r="BQ214"/>
      <c r="BR214"/>
      <c r="BS214"/>
      <c r="BU214" s="6">
        <v>1</v>
      </c>
      <c r="BV214" s="73"/>
      <c r="BW214" s="73"/>
    </row>
    <row r="215" spans="1:75" s="2" customFormat="1" ht="18.75" customHeight="1">
      <c r="A215" s="3562" t="s">
        <v>1</v>
      </c>
      <c r="B215" s="3573" t="str">
        <f t="shared" si="54"/>
        <v>►</v>
      </c>
      <c r="C215" s="3571">
        <f>IF(H215=C197,1,LEN(H215))</f>
        <v>0</v>
      </c>
      <c r="D215" s="3856"/>
      <c r="E215" s="39"/>
      <c r="F215" s="39"/>
      <c r="G215" s="39"/>
      <c r="H215" s="39"/>
      <c r="I215" s="39"/>
      <c r="J215" s="39"/>
      <c r="K215" s="39"/>
      <c r="L215" s="39"/>
      <c r="M215" s="39"/>
      <c r="N215" s="3857"/>
      <c r="O215" s="39" t="s">
        <v>1</v>
      </c>
      <c r="P215" s="1021"/>
      <c r="Q215" s="1022"/>
      <c r="R215" s="1022"/>
      <c r="S215" s="1022"/>
      <c r="T215" s="1023"/>
      <c r="U215" s="1023"/>
      <c r="V215" s="1024"/>
      <c r="W215" s="1025"/>
      <c r="X215" s="744"/>
      <c r="Y215" s="1025"/>
      <c r="Z215" s="1091"/>
      <c r="AA215" s="1307">
        <f>IFERROR(INDEX(BA13:BA82,MATCH(X215,AZ13:AZ82,0)) * W215 * IF(ISBLANK(T215), 1, T215), 0)</f>
        <v>0</v>
      </c>
      <c r="AB215" s="875">
        <f>IF(AA227=0,0,AA215*AB206*1000/AA227)</f>
        <v>0</v>
      </c>
      <c r="AC215" s="872">
        <f>IF(ISNUMBER(T215),T215*AB206/AA227,0)</f>
        <v>0</v>
      </c>
      <c r="AD215" s="3893"/>
      <c r="AE215" s="3894"/>
      <c r="AF215" s="3894"/>
      <c r="AG215" s="3894"/>
      <c r="AH215" s="3894"/>
      <c r="AI215" s="3895">
        <f>IF(OR(ISTEXT(T215),AA227=0),0,T215*AN199)</f>
        <v>0</v>
      </c>
      <c r="AJ215" s="3894"/>
      <c r="AK215" s="3896">
        <f t="shared" si="58"/>
        <v>0</v>
      </c>
      <c r="AL215" s="3894"/>
      <c r="AM215" s="3897">
        <f>IF(AA215=0,0,AA215*AN199)</f>
        <v>0</v>
      </c>
      <c r="AN215" s="3898">
        <f t="shared" si="59"/>
        <v>0</v>
      </c>
      <c r="AO215" s="4890"/>
      <c r="AP215" s="1369"/>
      <c r="AQ215" s="1369"/>
      <c r="AR215" s="1369"/>
      <c r="AS215" s="1369"/>
      <c r="AT215" s="1369"/>
      <c r="AU215" s="1369"/>
      <c r="AV215" s="1369"/>
      <c r="AW215" s="1369"/>
      <c r="AX215" s="1369"/>
      <c r="AY215" s="715"/>
      <c r="AZ215"/>
      <c r="BA215"/>
      <c r="BB215"/>
      <c r="BC215" s="715"/>
      <c r="BD215" s="870" t="str">
        <f t="shared" si="57"/>
        <v>►</v>
      </c>
      <c r="BM215"/>
      <c r="BN215"/>
      <c r="BO215"/>
      <c r="BP215"/>
      <c r="BQ215"/>
      <c r="BR215"/>
      <c r="BS215"/>
      <c r="BU215" s="6">
        <v>1</v>
      </c>
      <c r="BV215" s="73"/>
      <c r="BW215" s="73"/>
    </row>
    <row r="216" spans="1:75" s="2" customFormat="1" ht="18.75" customHeight="1">
      <c r="A216" s="3562" t="s">
        <v>1</v>
      </c>
      <c r="B216" s="3573" t="str">
        <f t="shared" si="54"/>
        <v>►</v>
      </c>
      <c r="C216" s="3571">
        <f>IF(H216=C197,1,LEN(H216))</f>
        <v>0</v>
      </c>
      <c r="D216" s="3856"/>
      <c r="E216" s="39"/>
      <c r="F216" s="39"/>
      <c r="G216" s="39"/>
      <c r="H216" s="39"/>
      <c r="I216" s="39"/>
      <c r="J216" s="39"/>
      <c r="K216" s="39"/>
      <c r="L216" s="39"/>
      <c r="M216" s="39"/>
      <c r="N216" s="3857"/>
      <c r="O216" s="39" t="s">
        <v>1</v>
      </c>
      <c r="P216" s="1021"/>
      <c r="Q216" s="1022"/>
      <c r="R216" s="1022"/>
      <c r="S216" s="1022"/>
      <c r="T216" s="1023"/>
      <c r="U216" s="1023"/>
      <c r="V216" s="1024"/>
      <c r="W216" s="1025"/>
      <c r="X216" s="744"/>
      <c r="Y216" s="1025"/>
      <c r="Z216" s="1091"/>
      <c r="AA216" s="1307">
        <f>IFERROR(INDEX(BA13:BA82,MATCH(X216,AZ13:AZ82,0)) * W216 * IF(ISBLANK(T216), 1, T216), 0)</f>
        <v>0</v>
      </c>
      <c r="AB216" s="875">
        <f>IF(AA227=0,0,AA216*AB206*1000/AA227)</f>
        <v>0</v>
      </c>
      <c r="AC216" s="872">
        <f>IF(ISNUMBER(T216),T216*AB206/AA227,0)</f>
        <v>0</v>
      </c>
      <c r="AD216" s="846"/>
      <c r="AE216" s="833"/>
      <c r="AF216" s="833"/>
      <c r="AG216" s="833"/>
      <c r="AH216" s="833"/>
      <c r="AI216" s="874">
        <f>IF(OR(ISTEXT(T216),AA227=0),0,T216*AN199)</f>
        <v>0</v>
      </c>
      <c r="AJ216" s="833"/>
      <c r="AK216" s="742">
        <f t="shared" si="58"/>
        <v>0</v>
      </c>
      <c r="AL216" s="833"/>
      <c r="AM216" s="826">
        <f>IF(AA216=0,0,AA216*AN199)</f>
        <v>0</v>
      </c>
      <c r="AN216" s="856">
        <f t="shared" si="59"/>
        <v>0</v>
      </c>
      <c r="AO216" s="4890"/>
      <c r="AP216" s="1369"/>
      <c r="AQ216" s="1369"/>
      <c r="AR216" s="1369"/>
      <c r="AS216" s="1369"/>
      <c r="AT216" s="1369"/>
      <c r="AU216" s="1369"/>
      <c r="AV216" s="1369"/>
      <c r="AW216" s="1369"/>
      <c r="AX216" s="1369"/>
      <c r="AY216" s="715"/>
      <c r="AZ216"/>
      <c r="BA216"/>
      <c r="BB216"/>
      <c r="BC216" s="715"/>
      <c r="BD216" s="870" t="str">
        <f t="shared" si="57"/>
        <v>►</v>
      </c>
      <c r="BM216"/>
      <c r="BN216"/>
      <c r="BO216"/>
      <c r="BP216"/>
      <c r="BQ216"/>
      <c r="BR216"/>
      <c r="BS216"/>
      <c r="BU216" s="6">
        <v>1</v>
      </c>
      <c r="BV216" s="73"/>
      <c r="BW216" s="73"/>
    </row>
    <row r="217" spans="1:75" s="2" customFormat="1" ht="18.75" customHeight="1">
      <c r="A217" s="3562" t="s">
        <v>1</v>
      </c>
      <c r="B217" s="3573" t="str">
        <f t="shared" si="54"/>
        <v>►</v>
      </c>
      <c r="C217" s="3571">
        <f>IF(H217=C197,1,LEN(H217))</f>
        <v>0</v>
      </c>
      <c r="D217" s="3856"/>
      <c r="E217" s="39"/>
      <c r="F217" s="39"/>
      <c r="G217" s="39"/>
      <c r="H217" s="39"/>
      <c r="I217" s="39"/>
      <c r="J217" s="39"/>
      <c r="K217" s="39"/>
      <c r="L217" s="39"/>
      <c r="M217" s="39"/>
      <c r="N217" s="3857"/>
      <c r="O217" s="39" t="s">
        <v>1</v>
      </c>
      <c r="P217" s="1021"/>
      <c r="Q217" s="1022"/>
      <c r="R217" s="1022"/>
      <c r="S217" s="1022"/>
      <c r="T217" s="1023"/>
      <c r="U217" s="1023"/>
      <c r="V217" s="1024"/>
      <c r="W217" s="1025"/>
      <c r="X217" s="744"/>
      <c r="Y217" s="1025"/>
      <c r="Z217" s="1091"/>
      <c r="AA217" s="1307">
        <f>IFERROR(INDEX(BA13:BA82,MATCH(X217,AZ13:AZ82,0)) * W217 * IF(ISBLANK(T217), 1, T217), 0)</f>
        <v>0</v>
      </c>
      <c r="AB217" s="875">
        <f>IF(AA227=0,0,AA217*AB206*1000/AA227)</f>
        <v>0</v>
      </c>
      <c r="AC217" s="872">
        <f>IF(ISNUMBER(T217),T217*AB206/AA227,0)</f>
        <v>0</v>
      </c>
      <c r="AD217" s="3893"/>
      <c r="AE217" s="3894"/>
      <c r="AF217" s="3894"/>
      <c r="AG217" s="3894"/>
      <c r="AH217" s="3894"/>
      <c r="AI217" s="3895">
        <f>IF(OR(ISTEXT(T217),AA227=0),0,T217*AN199)</f>
        <v>0</v>
      </c>
      <c r="AJ217" s="3894"/>
      <c r="AK217" s="3896">
        <f t="shared" si="58"/>
        <v>0</v>
      </c>
      <c r="AL217" s="3894"/>
      <c r="AM217" s="3897">
        <f>IF(AA217=0,0,AA217*AN199)</f>
        <v>0</v>
      </c>
      <c r="AN217" s="3898">
        <f t="shared" si="59"/>
        <v>0</v>
      </c>
      <c r="AO217" s="4890"/>
      <c r="AP217" s="1369"/>
      <c r="AQ217" s="1369"/>
      <c r="AR217" s="1369"/>
      <c r="AS217" s="1369"/>
      <c r="AT217" s="1369"/>
      <c r="AU217" s="1369"/>
      <c r="AV217" s="1369"/>
      <c r="AW217" s="1369"/>
      <c r="AX217" s="1369"/>
      <c r="AY217" s="715"/>
      <c r="AZ217"/>
      <c r="BA217"/>
      <c r="BB217"/>
      <c r="BC217" s="715"/>
      <c r="BD217" s="870" t="str">
        <f t="shared" si="57"/>
        <v>►</v>
      </c>
      <c r="BM217"/>
      <c r="BN217"/>
      <c r="BO217"/>
      <c r="BP217"/>
      <c r="BQ217"/>
      <c r="BR217"/>
      <c r="BS217"/>
      <c r="BU217" s="6">
        <v>1</v>
      </c>
      <c r="BV217" s="73"/>
      <c r="BW217" s="73"/>
    </row>
    <row r="218" spans="1:75" s="2" customFormat="1" ht="18.75" customHeight="1">
      <c r="A218" s="3562" t="s">
        <v>1</v>
      </c>
      <c r="B218" s="3573" t="str">
        <f t="shared" si="54"/>
        <v>►</v>
      </c>
      <c r="C218" s="3571">
        <f>IF(H218=C197,1,LEN(H218))</f>
        <v>0</v>
      </c>
      <c r="D218" s="3856"/>
      <c r="E218" s="39"/>
      <c r="F218" s="39"/>
      <c r="G218" s="39"/>
      <c r="H218" s="39"/>
      <c r="I218" s="39"/>
      <c r="J218" s="39"/>
      <c r="K218" s="39"/>
      <c r="L218" s="39"/>
      <c r="M218" s="39"/>
      <c r="N218" s="3857"/>
      <c r="O218" s="39" t="s">
        <v>1</v>
      </c>
      <c r="P218" s="1021"/>
      <c r="Q218" s="1022"/>
      <c r="R218" s="1022"/>
      <c r="S218" s="1022"/>
      <c r="T218" s="1023"/>
      <c r="U218" s="1023"/>
      <c r="V218" s="1024"/>
      <c r="W218" s="1025"/>
      <c r="X218" s="744"/>
      <c r="Y218" s="1025"/>
      <c r="Z218" s="1091"/>
      <c r="AA218" s="1307">
        <f>IFERROR(INDEX(BA13:BA82,MATCH(X218,AZ13:AZ82,0)) * W218 * IF(ISBLANK(T218), 1, T218), 0)</f>
        <v>0</v>
      </c>
      <c r="AB218" s="875">
        <f>IF(AA227=0,0,AA218*AB206*1000/AA227)</f>
        <v>0</v>
      </c>
      <c r="AC218" s="872">
        <f>IF(ISNUMBER(T218),T218*AB206/AA227,0)</f>
        <v>0</v>
      </c>
      <c r="AD218" s="846"/>
      <c r="AE218" s="833"/>
      <c r="AF218" s="833"/>
      <c r="AG218" s="833"/>
      <c r="AH218" s="833"/>
      <c r="AI218" s="874">
        <f>IF(OR(ISTEXT(T218),AA227=0),0,T218*AN199)</f>
        <v>0</v>
      </c>
      <c r="AJ218" s="833"/>
      <c r="AK218" s="742">
        <f t="shared" si="58"/>
        <v>0</v>
      </c>
      <c r="AL218" s="833"/>
      <c r="AM218" s="826">
        <f>IF(AA218=0,0,AA218*AN199)</f>
        <v>0</v>
      </c>
      <c r="AN218" s="856">
        <f t="shared" si="59"/>
        <v>0</v>
      </c>
      <c r="AO218" s="4890"/>
      <c r="AP218" s="1369"/>
      <c r="AQ218" s="1369"/>
      <c r="AR218" s="1369"/>
      <c r="AS218" s="1369"/>
      <c r="AT218" s="1369"/>
      <c r="AU218" s="1369"/>
      <c r="AV218" s="1369"/>
      <c r="AW218" s="1369"/>
      <c r="AX218" s="1369"/>
      <c r="AY218" s="715"/>
      <c r="AZ218"/>
      <c r="BA218"/>
      <c r="BB218"/>
      <c r="BC218" s="715"/>
      <c r="BD218" s="870" t="str">
        <f t="shared" si="57"/>
        <v>►</v>
      </c>
      <c r="BM218"/>
      <c r="BN218"/>
      <c r="BO218"/>
      <c r="BP218"/>
      <c r="BQ218"/>
      <c r="BR218"/>
      <c r="BS218"/>
      <c r="BU218" s="6">
        <v>1</v>
      </c>
      <c r="BV218" s="73"/>
      <c r="BW218" s="73"/>
    </row>
    <row r="219" spans="1:75" s="2" customFormat="1" ht="18.75" customHeight="1">
      <c r="A219" s="3562" t="s">
        <v>1</v>
      </c>
      <c r="B219" s="3573" t="str">
        <f t="shared" si="54"/>
        <v>►</v>
      </c>
      <c r="C219" s="3571">
        <f>IF(H219=C197,1,LEN(H219))</f>
        <v>0</v>
      </c>
      <c r="D219" s="3856"/>
      <c r="E219" s="39"/>
      <c r="F219" s="39"/>
      <c r="G219" s="39"/>
      <c r="H219" s="39"/>
      <c r="I219" s="39"/>
      <c r="J219" s="39"/>
      <c r="K219" s="39"/>
      <c r="L219" s="39"/>
      <c r="M219" s="39"/>
      <c r="N219" s="3857"/>
      <c r="O219" s="39" t="s">
        <v>1</v>
      </c>
      <c r="P219" s="1021"/>
      <c r="Q219" s="1022"/>
      <c r="R219" s="1022"/>
      <c r="S219" s="1022"/>
      <c r="T219" s="1023"/>
      <c r="U219" s="1023"/>
      <c r="V219" s="1024"/>
      <c r="W219" s="1025"/>
      <c r="X219" s="744"/>
      <c r="Y219" s="1025"/>
      <c r="Z219" s="1091"/>
      <c r="AA219" s="1307">
        <f>IFERROR(INDEX(BA13:BA82,MATCH(X219,AZ13:AZ82,0)) * W219 * IF(ISBLANK(T219), 1, T219), 0)</f>
        <v>0</v>
      </c>
      <c r="AB219" s="875">
        <f>IF(AA227=0,0,AA219*AB206*1000/AA227)</f>
        <v>0</v>
      </c>
      <c r="AC219" s="872">
        <f>IF(ISNUMBER(T219),T219*AB206/AA227,0)</f>
        <v>0</v>
      </c>
      <c r="AD219" s="3893"/>
      <c r="AE219" s="3894"/>
      <c r="AF219" s="3894"/>
      <c r="AG219" s="3894"/>
      <c r="AH219" s="3894"/>
      <c r="AI219" s="3895">
        <f>IF(OR(ISTEXT(T219),AA227=0),0,T219*AN199)</f>
        <v>0</v>
      </c>
      <c r="AJ219" s="3894"/>
      <c r="AK219" s="3896">
        <f t="shared" si="58"/>
        <v>0</v>
      </c>
      <c r="AL219" s="3894"/>
      <c r="AM219" s="3897">
        <f>IF(AA219=0,0,AA219*AN199)</f>
        <v>0</v>
      </c>
      <c r="AN219" s="3898">
        <f t="shared" si="59"/>
        <v>0</v>
      </c>
      <c r="AO219" s="4890"/>
      <c r="AP219" s="1369"/>
      <c r="AQ219" s="1369"/>
      <c r="AR219" s="1369"/>
      <c r="AS219" s="1369"/>
      <c r="AT219" s="1369"/>
      <c r="AU219" s="1369"/>
      <c r="AV219" s="1369"/>
      <c r="AW219" s="1369"/>
      <c r="AX219" s="1369"/>
      <c r="AY219" s="715"/>
      <c r="AZ219"/>
      <c r="BA219"/>
      <c r="BB219"/>
      <c r="BC219" s="715"/>
      <c r="BD219" s="870" t="str">
        <f t="shared" si="57"/>
        <v>►</v>
      </c>
      <c r="BM219"/>
      <c r="BN219"/>
      <c r="BO219"/>
      <c r="BP219"/>
      <c r="BQ219"/>
      <c r="BR219"/>
      <c r="BS219"/>
      <c r="BU219" s="6">
        <v>1</v>
      </c>
      <c r="BV219" s="73"/>
      <c r="BW219" s="73"/>
    </row>
    <row r="220" spans="1:75" s="2" customFormat="1" ht="18.75" customHeight="1">
      <c r="A220" s="3562" t="s">
        <v>1</v>
      </c>
      <c r="B220" s="3573" t="str">
        <f t="shared" si="54"/>
        <v>►</v>
      </c>
      <c r="C220" s="3571">
        <f>IF(H220=C197,1,LEN(H220))</f>
        <v>0</v>
      </c>
      <c r="D220" s="3856"/>
      <c r="E220" s="39"/>
      <c r="F220" s="39"/>
      <c r="G220" s="39"/>
      <c r="H220" s="39"/>
      <c r="I220" s="39"/>
      <c r="J220" s="39"/>
      <c r="K220" s="39"/>
      <c r="L220" s="39"/>
      <c r="M220" s="39"/>
      <c r="N220" s="3857"/>
      <c r="O220" s="39" t="s">
        <v>1</v>
      </c>
      <c r="P220" s="1021"/>
      <c r="Q220" s="1022"/>
      <c r="R220" s="1022"/>
      <c r="S220" s="1022"/>
      <c r="T220" s="1023"/>
      <c r="U220" s="1023"/>
      <c r="V220" s="1024"/>
      <c r="W220" s="1025"/>
      <c r="X220" s="744"/>
      <c r="Y220" s="1025"/>
      <c r="Z220" s="1091"/>
      <c r="AA220" s="1307">
        <f>IFERROR(INDEX(BA13:BA82,MATCH(X220,AZ13:AZ82,0)) * W220 * IF(ISBLANK(T220), 1, T220), 0)</f>
        <v>0</v>
      </c>
      <c r="AB220" s="875">
        <f>IF(AA227=0,0,AA220*AB206*1000/AA227)</f>
        <v>0</v>
      </c>
      <c r="AC220" s="872">
        <f>IF(ISNUMBER(T220),T220*AB206/AA227,0)</f>
        <v>0</v>
      </c>
      <c r="AD220" s="846"/>
      <c r="AE220" s="833"/>
      <c r="AF220" s="833"/>
      <c r="AG220" s="833"/>
      <c r="AH220" s="833"/>
      <c r="AI220" s="874">
        <f>IF(OR(ISTEXT(T220),AA227=0),0,T220*AN199)</f>
        <v>0</v>
      </c>
      <c r="AJ220" s="833"/>
      <c r="AK220" s="742">
        <f t="shared" si="58"/>
        <v>0</v>
      </c>
      <c r="AL220" s="833"/>
      <c r="AM220" s="826">
        <f>IF(AA220=0,0,AA220*AN199)</f>
        <v>0</v>
      </c>
      <c r="AN220" s="856">
        <f t="shared" si="59"/>
        <v>0</v>
      </c>
      <c r="AO220" s="4898">
        <f>AO6</f>
        <v>8</v>
      </c>
      <c r="AP220" s="1369"/>
      <c r="AQ220" s="1369"/>
      <c r="AR220" s="1369"/>
      <c r="AS220" s="1369"/>
      <c r="AT220" s="1369"/>
      <c r="AU220" s="1369"/>
      <c r="AV220" s="1369"/>
      <c r="AW220" s="1369"/>
      <c r="AX220" s="1369"/>
      <c r="AY220" s="715"/>
      <c r="AZ220"/>
      <c r="BA220"/>
      <c r="BB220"/>
      <c r="BC220" s="715"/>
      <c r="BD220" s="870" t="str">
        <f t="shared" si="57"/>
        <v>►</v>
      </c>
      <c r="BM220"/>
      <c r="BN220"/>
      <c r="BO220"/>
      <c r="BP220"/>
      <c r="BQ220"/>
      <c r="BR220"/>
      <c r="BS220"/>
      <c r="BU220" s="6">
        <v>1</v>
      </c>
      <c r="BV220" s="73"/>
      <c r="BW220" s="73"/>
    </row>
    <row r="221" spans="1:75" s="2" customFormat="1" ht="18.75" customHeight="1">
      <c r="A221" s="3562" t="s">
        <v>1</v>
      </c>
      <c r="B221" s="3573" t="str">
        <f t="shared" si="54"/>
        <v>►</v>
      </c>
      <c r="C221" s="3571">
        <f>IF(H221=C197,1,LEN(H221))</f>
        <v>0</v>
      </c>
      <c r="D221" s="3856"/>
      <c r="E221" s="39"/>
      <c r="F221" s="39"/>
      <c r="G221" s="39"/>
      <c r="H221" s="39"/>
      <c r="I221" s="39"/>
      <c r="J221" s="39"/>
      <c r="K221" s="39"/>
      <c r="L221" s="39"/>
      <c r="M221" s="39"/>
      <c r="N221" s="3857"/>
      <c r="O221" s="39" t="s">
        <v>1</v>
      </c>
      <c r="P221" s="1021"/>
      <c r="Q221" s="1022"/>
      <c r="R221" s="1022"/>
      <c r="S221" s="1022"/>
      <c r="T221" s="1023"/>
      <c r="U221" s="1023"/>
      <c r="V221" s="1024"/>
      <c r="W221" s="1025"/>
      <c r="X221" s="744"/>
      <c r="Y221" s="1025"/>
      <c r="Z221" s="1091"/>
      <c r="AA221" s="1307">
        <f>IFERROR(INDEX(BA13:BA82,MATCH(X221,AZ13:AZ82,0)) * W221 * IF(ISBLANK(T221), 1, T221), 0)</f>
        <v>0</v>
      </c>
      <c r="AB221" s="875">
        <f>IF(AA227=0,0,AA221*AB206*1000/AA227)</f>
        <v>0</v>
      </c>
      <c r="AC221" s="872">
        <f>IF(ISNUMBER(T221),T221*AB206/AA227,0)</f>
        <v>0</v>
      </c>
      <c r="AD221" s="3893"/>
      <c r="AE221" s="3894"/>
      <c r="AF221" s="3894"/>
      <c r="AG221" s="3894"/>
      <c r="AH221" s="3894"/>
      <c r="AI221" s="3895">
        <f>IF(OR(ISTEXT(T221),AA227=0),0,T221*AN199)</f>
        <v>0</v>
      </c>
      <c r="AJ221" s="3894"/>
      <c r="AK221" s="3896">
        <f t="shared" si="58"/>
        <v>0</v>
      </c>
      <c r="AL221" s="3894"/>
      <c r="AM221" s="3897">
        <f>IF(AA221=0,0,AA221*AN199)</f>
        <v>0</v>
      </c>
      <c r="AN221" s="3898">
        <f t="shared" si="59"/>
        <v>0</v>
      </c>
      <c r="AO221" s="4819"/>
      <c r="AP221" s="1369"/>
      <c r="AQ221" s="1369"/>
      <c r="AR221" s="1369"/>
      <c r="AS221" s="1369"/>
      <c r="AT221" s="1369"/>
      <c r="AU221" s="1369"/>
      <c r="AV221" s="1369"/>
      <c r="AW221" s="1369"/>
      <c r="AX221" s="1369"/>
      <c r="AY221" s="715"/>
      <c r="AZ221"/>
      <c r="BA221"/>
      <c r="BB221"/>
      <c r="BC221" s="715"/>
      <c r="BD221" s="870" t="str">
        <f t="shared" si="57"/>
        <v>►</v>
      </c>
      <c r="BM221"/>
      <c r="BN221"/>
      <c r="BO221"/>
      <c r="BP221"/>
      <c r="BQ221"/>
      <c r="BR221"/>
      <c r="BS221"/>
      <c r="BU221" s="6">
        <v>1</v>
      </c>
      <c r="BV221" s="73"/>
      <c r="BW221" s="73"/>
    </row>
    <row r="222" spans="1:75" s="2" customFormat="1" ht="18.75" customHeight="1">
      <c r="A222" s="3562" t="s">
        <v>1</v>
      </c>
      <c r="B222" s="3573" t="str">
        <f t="shared" si="54"/>
        <v>►</v>
      </c>
      <c r="C222" s="3571">
        <f>IF(H222=C197,1,LEN(H222))</f>
        <v>0</v>
      </c>
      <c r="D222" s="3856"/>
      <c r="E222" s="39"/>
      <c r="F222" s="39"/>
      <c r="G222" s="39"/>
      <c r="H222" s="39"/>
      <c r="I222" s="39"/>
      <c r="J222" s="39"/>
      <c r="K222" s="39"/>
      <c r="L222" s="39"/>
      <c r="M222" s="39"/>
      <c r="N222" s="3857"/>
      <c r="O222" s="39" t="s">
        <v>1</v>
      </c>
      <c r="P222" s="1021"/>
      <c r="Q222" s="1022"/>
      <c r="R222" s="1022"/>
      <c r="S222" s="1022"/>
      <c r="T222" s="1023"/>
      <c r="U222" s="1023"/>
      <c r="V222" s="1024"/>
      <c r="W222" s="1025"/>
      <c r="X222" s="744"/>
      <c r="Y222" s="1025"/>
      <c r="Z222" s="1091"/>
      <c r="AA222" s="1307">
        <f>IFERROR(INDEX(BA13:BA82,MATCH(X222,AZ13:AZ82,0)) * W222 * IF(ISBLANK(T222), 1, T222), 0)</f>
        <v>0</v>
      </c>
      <c r="AB222" s="875">
        <f>IF(AA227=0,0,AA222*AB206*1000/AA227)</f>
        <v>0</v>
      </c>
      <c r="AC222" s="872">
        <f>IF(ISNUMBER(T222),T222*AB206/AA227,0)</f>
        <v>0</v>
      </c>
      <c r="AD222" s="846"/>
      <c r="AE222" s="833"/>
      <c r="AF222" s="833"/>
      <c r="AG222" s="833"/>
      <c r="AH222" s="833"/>
      <c r="AI222" s="874">
        <f>IF(OR(ISTEXT(T222),AA227=0),0,T222*AN199)</f>
        <v>0</v>
      </c>
      <c r="AJ222" s="833"/>
      <c r="AK222" s="742">
        <f t="shared" si="58"/>
        <v>0</v>
      </c>
      <c r="AL222" s="833"/>
      <c r="AM222" s="826">
        <f>IF(AA222=0,0,AA222*AN199)</f>
        <v>0</v>
      </c>
      <c r="AN222" s="856">
        <f t="shared" si="59"/>
        <v>0</v>
      </c>
      <c r="AO222" s="4819"/>
      <c r="AP222" s="1369"/>
      <c r="AQ222" s="1369"/>
      <c r="AR222" s="1369"/>
      <c r="AS222" s="1369"/>
      <c r="AT222" s="1369"/>
      <c r="AU222" s="1369"/>
      <c r="AV222" s="1369"/>
      <c r="AW222" s="1369"/>
      <c r="AX222" s="1369"/>
      <c r="AY222" s="715"/>
      <c r="AZ222"/>
      <c r="BA222"/>
      <c r="BB222"/>
      <c r="BC222" s="715"/>
      <c r="BD222" s="870" t="str">
        <f t="shared" si="57"/>
        <v>►</v>
      </c>
      <c r="BM222"/>
      <c r="BN222"/>
      <c r="BO222"/>
      <c r="BP222"/>
      <c r="BQ222"/>
      <c r="BR222"/>
      <c r="BS222"/>
      <c r="BU222" s="6">
        <v>1</v>
      </c>
      <c r="BV222" s="73"/>
      <c r="BW222" s="73"/>
    </row>
    <row r="223" spans="1:75" s="2" customFormat="1" ht="18.75" customHeight="1">
      <c r="A223" s="3562" t="s">
        <v>1</v>
      </c>
      <c r="B223" s="3573" t="str">
        <f t="shared" si="54"/>
        <v>►</v>
      </c>
      <c r="C223" s="3571">
        <f>IF(H223=C197,1,LEN(H223))</f>
        <v>0</v>
      </c>
      <c r="D223" s="3856"/>
      <c r="E223" s="39"/>
      <c r="F223" s="39"/>
      <c r="G223" s="39"/>
      <c r="H223" s="39"/>
      <c r="I223" s="39"/>
      <c r="J223" s="39"/>
      <c r="K223" s="39"/>
      <c r="L223" s="39"/>
      <c r="M223" s="39"/>
      <c r="N223" s="3857"/>
      <c r="O223" s="39" t="s">
        <v>1</v>
      </c>
      <c r="P223" s="1021"/>
      <c r="Q223" s="1022"/>
      <c r="R223" s="1022"/>
      <c r="S223" s="1022"/>
      <c r="T223" s="1023"/>
      <c r="U223" s="1023"/>
      <c r="V223" s="1024"/>
      <c r="W223" s="1025"/>
      <c r="X223" s="744"/>
      <c r="Y223" s="1025"/>
      <c r="Z223" s="1091"/>
      <c r="AA223" s="1307">
        <f>IFERROR(INDEX(BA13:BA82,MATCH(X223,AZ13:AZ82,0)) * W223 * IF(ISBLANK(T223), 1, T223), 0)</f>
        <v>0</v>
      </c>
      <c r="AB223" s="875">
        <f>IF(AA227=0,0,AA223*AB206*1000/AA227)</f>
        <v>0</v>
      </c>
      <c r="AC223" s="872">
        <f>IF(ISNUMBER(T223),T223*AB206/AA227,0)</f>
        <v>0</v>
      </c>
      <c r="AD223" s="3893"/>
      <c r="AE223" s="3894"/>
      <c r="AF223" s="3894"/>
      <c r="AG223" s="3894"/>
      <c r="AH223" s="3894"/>
      <c r="AI223" s="3895">
        <f>IF(OR(ISTEXT(T223),AA227=0),0,T223*AN199)</f>
        <v>0</v>
      </c>
      <c r="AJ223" s="3894"/>
      <c r="AK223" s="3896">
        <f t="shared" si="58"/>
        <v>0</v>
      </c>
      <c r="AL223" s="3894"/>
      <c r="AM223" s="3897">
        <f>IF(AA223=0,0,AA223*AN199)</f>
        <v>0</v>
      </c>
      <c r="AN223" s="3898">
        <f t="shared" si="59"/>
        <v>0</v>
      </c>
      <c r="AO223" s="4819"/>
      <c r="AP223" s="1369"/>
      <c r="AQ223" s="1369"/>
      <c r="AR223" s="1369"/>
      <c r="AS223" s="1369"/>
      <c r="AT223" s="1369"/>
      <c r="AU223" s="1369"/>
      <c r="AV223" s="1369"/>
      <c r="AW223" s="1369"/>
      <c r="AX223" s="1369"/>
      <c r="AY223" s="715"/>
      <c r="AZ223"/>
      <c r="BA223"/>
      <c r="BB223"/>
      <c r="BC223" s="715"/>
      <c r="BD223" s="870" t="str">
        <f t="shared" si="57"/>
        <v>►</v>
      </c>
      <c r="BM223"/>
      <c r="BN223"/>
      <c r="BO223"/>
      <c r="BP223"/>
      <c r="BQ223"/>
      <c r="BR223"/>
      <c r="BS223"/>
      <c r="BU223" s="6">
        <v>1</v>
      </c>
      <c r="BV223" s="73"/>
      <c r="BW223" s="73"/>
    </row>
    <row r="224" spans="1:75" s="2" customFormat="1" ht="18.75" customHeight="1">
      <c r="A224" s="3562" t="s">
        <v>1</v>
      </c>
      <c r="B224" s="3573" t="str">
        <f t="shared" si="54"/>
        <v>►</v>
      </c>
      <c r="C224" s="3571">
        <f>IF(H224=C197,1,LEN(H224))</f>
        <v>0</v>
      </c>
      <c r="D224" s="3856"/>
      <c r="E224" s="39"/>
      <c r="F224" s="39"/>
      <c r="G224" s="39"/>
      <c r="H224" s="39"/>
      <c r="I224" s="39"/>
      <c r="J224" s="39"/>
      <c r="K224" s="39"/>
      <c r="L224" s="39"/>
      <c r="M224" s="39"/>
      <c r="N224" s="3857"/>
      <c r="O224" s="39" t="s">
        <v>1</v>
      </c>
      <c r="P224" s="1021"/>
      <c r="Q224" s="1022"/>
      <c r="R224" s="1022"/>
      <c r="S224" s="1022"/>
      <c r="T224" s="1023"/>
      <c r="U224" s="1023"/>
      <c r="V224" s="1024"/>
      <c r="W224" s="1025"/>
      <c r="X224" s="744"/>
      <c r="Y224" s="1025"/>
      <c r="Z224" s="1091"/>
      <c r="AA224" s="1307">
        <f>IFERROR(INDEX(BA13:BA82,MATCH(X224,AZ13:AZ82,0)) * W224 * IF(ISBLANK(T224), 1, T224), 0)</f>
        <v>0</v>
      </c>
      <c r="AB224" s="875">
        <f>IF(AA227=0,0,AA224*AB206*1000/AA227)</f>
        <v>0</v>
      </c>
      <c r="AC224" s="872">
        <f>IF(ISNUMBER(T224),T224*AB206/AA227,0)</f>
        <v>0</v>
      </c>
      <c r="AD224" s="846"/>
      <c r="AE224" s="833"/>
      <c r="AF224" s="833"/>
      <c r="AG224" s="833"/>
      <c r="AH224" s="833"/>
      <c r="AI224" s="874">
        <f>IF(OR(ISTEXT(T224),AA227=0),0,T224*AN199)</f>
        <v>0</v>
      </c>
      <c r="AJ224" s="833"/>
      <c r="AK224" s="742">
        <f t="shared" si="58"/>
        <v>0</v>
      </c>
      <c r="AL224" s="833"/>
      <c r="AM224" s="826">
        <f>IF(AA224=0,0,AA224*AN199)</f>
        <v>0</v>
      </c>
      <c r="AN224" s="856">
        <f t="shared" si="59"/>
        <v>0</v>
      </c>
      <c r="AO224" s="4819"/>
      <c r="AP224" s="1369"/>
      <c r="AQ224" s="1369"/>
      <c r="AR224" s="1369"/>
      <c r="AS224" s="1369"/>
      <c r="AT224" s="1369"/>
      <c r="AU224" s="1369"/>
      <c r="AV224" s="1369"/>
      <c r="AW224" s="1369"/>
      <c r="AX224" s="1369"/>
      <c r="AY224" s="715"/>
      <c r="AZ224"/>
      <c r="BA224"/>
      <c r="BB224"/>
      <c r="BC224" s="715"/>
      <c r="BD224" s="870" t="str">
        <f t="shared" si="57"/>
        <v>►</v>
      </c>
      <c r="BM224"/>
      <c r="BN224"/>
      <c r="BO224"/>
      <c r="BP224"/>
      <c r="BQ224"/>
      <c r="BR224"/>
      <c r="BS224"/>
      <c r="BU224" s="6">
        <v>1</v>
      </c>
      <c r="BV224" s="73"/>
      <c r="BW224" s="73"/>
    </row>
    <row r="225" spans="1:75" s="2" customFormat="1" ht="18.75" customHeight="1">
      <c r="A225" s="3562" t="s">
        <v>1</v>
      </c>
      <c r="B225" s="3573" t="str">
        <f t="shared" si="54"/>
        <v>►</v>
      </c>
      <c r="C225" s="3571">
        <f>IF(H225=C197,1,LEN(H225))</f>
        <v>0</v>
      </c>
      <c r="D225" s="3856"/>
      <c r="E225" s="39"/>
      <c r="F225" s="39"/>
      <c r="G225" s="39"/>
      <c r="H225" s="39"/>
      <c r="I225" s="39"/>
      <c r="J225" s="39"/>
      <c r="K225" s="39"/>
      <c r="L225" s="39"/>
      <c r="M225" s="39"/>
      <c r="N225" s="3857"/>
      <c r="O225" s="39" t="s">
        <v>1</v>
      </c>
      <c r="P225" s="1021"/>
      <c r="Q225" s="1022"/>
      <c r="R225" s="1022"/>
      <c r="S225" s="1022"/>
      <c r="T225" s="1023"/>
      <c r="U225" s="1023"/>
      <c r="V225" s="1024"/>
      <c r="W225" s="1025"/>
      <c r="X225" s="744"/>
      <c r="Y225" s="1025"/>
      <c r="Z225" s="1091"/>
      <c r="AA225" s="1307">
        <f>IFERROR(INDEX(BA13:BA82,MATCH(X225,AZ13:AZ82,0)) * W225 * IF(ISBLANK(T225), 1, T225), 0)</f>
        <v>0</v>
      </c>
      <c r="AB225" s="875">
        <f>IF(AA227=0,0,AA225*AB206*1000/AA227)</f>
        <v>0</v>
      </c>
      <c r="AC225" s="872">
        <f>IF(ISNUMBER(T225),T225*AB206/AA227,0)</f>
        <v>0</v>
      </c>
      <c r="AD225" s="3893"/>
      <c r="AE225" s="3894"/>
      <c r="AF225" s="3894"/>
      <c r="AG225" s="3894"/>
      <c r="AH225" s="3894"/>
      <c r="AI225" s="3895">
        <f>IF(OR(ISTEXT(T225),AA227=0),0,T225*AN199)</f>
        <v>0</v>
      </c>
      <c r="AJ225" s="3894"/>
      <c r="AK225" s="3896">
        <f t="shared" si="58"/>
        <v>0</v>
      </c>
      <c r="AL225" s="3894"/>
      <c r="AM225" s="3897">
        <f>IF(AA225=0,0,AA225*AN199)</f>
        <v>0</v>
      </c>
      <c r="AN225" s="3898">
        <f t="shared" si="59"/>
        <v>0</v>
      </c>
      <c r="AO225" s="4819"/>
      <c r="AP225" s="1369"/>
      <c r="AQ225" s="1369"/>
      <c r="AR225" s="1369"/>
      <c r="AS225" s="1369"/>
      <c r="AT225" s="1369"/>
      <c r="AU225" s="1369"/>
      <c r="AV225" s="1369"/>
      <c r="AW225" s="1369"/>
      <c r="AX225" s="1369"/>
      <c r="AY225" s="715"/>
      <c r="AZ225"/>
      <c r="BA225"/>
      <c r="BB225"/>
      <c r="BC225" s="715"/>
      <c r="BD225" s="870" t="str">
        <f t="shared" si="57"/>
        <v>►</v>
      </c>
      <c r="BM225"/>
      <c r="BN225"/>
      <c r="BO225"/>
      <c r="BP225"/>
      <c r="BQ225"/>
      <c r="BR225"/>
      <c r="BS225"/>
      <c r="BU225" s="6">
        <v>1</v>
      </c>
      <c r="BV225" s="73"/>
      <c r="BW225" s="73"/>
    </row>
    <row r="226" spans="1:75" s="2" customFormat="1" ht="18.75" customHeight="1">
      <c r="A226" s="3562" t="s">
        <v>1</v>
      </c>
      <c r="B226" s="3573" t="str">
        <f t="shared" si="54"/>
        <v>►</v>
      </c>
      <c r="C226" s="3571">
        <f>IF(H226=C197,1,LEN(H226))</f>
        <v>0</v>
      </c>
      <c r="D226" s="3856"/>
      <c r="E226" s="39"/>
      <c r="F226" s="39"/>
      <c r="G226" s="39"/>
      <c r="H226" s="39"/>
      <c r="I226" s="39"/>
      <c r="J226" s="39"/>
      <c r="K226" s="39"/>
      <c r="L226" s="39"/>
      <c r="M226" s="39"/>
      <c r="N226" s="3857"/>
      <c r="O226" s="39" t="s">
        <v>1</v>
      </c>
      <c r="P226" s="1026"/>
      <c r="Q226" s="1022"/>
      <c r="R226" s="1022"/>
      <c r="S226" s="1022"/>
      <c r="T226" s="1027"/>
      <c r="U226" s="1027"/>
      <c r="V226" s="1024"/>
      <c r="W226" s="1028"/>
      <c r="X226" s="1029"/>
      <c r="Y226" s="1028"/>
      <c r="Z226" s="1091"/>
      <c r="AA226" s="1307">
        <f>IFERROR(INDEX(BA13:BA82,MATCH(X226,AZ13:AZ82,0)) * W226 * IF(ISBLANK(T226), 1, T226), 0)</f>
        <v>0</v>
      </c>
      <c r="AB226" s="875">
        <f>IF(AA227=0,0,AA226*AB206*1000/AA227)</f>
        <v>0</v>
      </c>
      <c r="AC226" s="872">
        <f>IF(ISNUMBER(T226),T226*AB206/AA227,0)</f>
        <v>0</v>
      </c>
      <c r="AD226" s="846"/>
      <c r="AE226" s="833"/>
      <c r="AF226" s="833"/>
      <c r="AG226" s="833"/>
      <c r="AH226" s="833"/>
      <c r="AI226" s="874">
        <f>IF(OR(ISTEXT(T226),AA227=0),0,T226*AN199)</f>
        <v>0</v>
      </c>
      <c r="AJ226" s="833"/>
      <c r="AK226" s="742">
        <f t="shared" si="58"/>
        <v>0</v>
      </c>
      <c r="AL226" s="833"/>
      <c r="AM226" s="826">
        <f>IF(AA226=0,0,AA226*AN199)</f>
        <v>0</v>
      </c>
      <c r="AN226" s="856">
        <f t="shared" si="59"/>
        <v>0</v>
      </c>
      <c r="AO226" s="4819"/>
      <c r="AP226" s="1369"/>
      <c r="AQ226" s="1369"/>
      <c r="AR226" s="1369"/>
      <c r="AS226" s="1369"/>
      <c r="AT226" s="1369"/>
      <c r="AU226" s="1369"/>
      <c r="AV226" s="1369"/>
      <c r="AW226" s="1369"/>
      <c r="AX226" s="1369"/>
      <c r="AY226" s="715"/>
      <c r="AZ226"/>
      <c r="BA226"/>
      <c r="BB226"/>
      <c r="BC226" s="715"/>
      <c r="BD226" s="870" t="str">
        <f t="shared" si="57"/>
        <v>►</v>
      </c>
      <c r="BM226"/>
      <c r="BN226"/>
      <c r="BO226"/>
      <c r="BP226"/>
      <c r="BQ226"/>
      <c r="BR226"/>
      <c r="BS226"/>
      <c r="BU226" s="6">
        <v>1</v>
      </c>
      <c r="BV226" s="73"/>
      <c r="BW226" s="73"/>
    </row>
    <row r="227" spans="1:75" s="2" customFormat="1" ht="18.75" customHeight="1" thickBot="1">
      <c r="A227" s="3562" t="s">
        <v>1</v>
      </c>
      <c r="B227" s="3573" t="str">
        <f t="shared" si="54"/>
        <v>A</v>
      </c>
      <c r="C227" s="721"/>
      <c r="D227" s="1146" t="s">
        <v>6</v>
      </c>
      <c r="E227" s="3558"/>
      <c r="F227" s="3558"/>
      <c r="G227" s="3558"/>
      <c r="H227" s="3559"/>
      <c r="I227" s="3560"/>
      <c r="J227" s="1149"/>
      <c r="K227" s="1149"/>
      <c r="L227" s="1149"/>
      <c r="M227" s="1149"/>
      <c r="N227" s="3561" t="s">
        <v>898</v>
      </c>
      <c r="O227" s="39" t="s">
        <v>1</v>
      </c>
      <c r="P227" s="3891" t="s">
        <v>6</v>
      </c>
      <c r="Q227" s="3886"/>
      <c r="R227" s="3886"/>
      <c r="S227" s="3886"/>
      <c r="T227" s="3887"/>
      <c r="U227" s="3888"/>
      <c r="V227" s="3889"/>
      <c r="W227" s="3889"/>
      <c r="X227" s="3889"/>
      <c r="Y227" s="3889"/>
      <c r="Z227" s="3890"/>
      <c r="AA227" s="3870">
        <f>SUM(AA207:AA226)</f>
        <v>0</v>
      </c>
      <c r="AB227" s="3879">
        <f>SUM(AB207:AB226)/1000</f>
        <v>0</v>
      </c>
      <c r="AC227" s="3880">
        <f>IF(COUNTIF(AZ13:AZ83, U201)=0, IF(AA227=0, 0, "= "&amp;ROUND(AB227/(AA227/T201),0)&amp;" "&amp;U201&amp;" de "&amp;ROUND((AA227/T201)*1000,0)&amp;" g"), "")</f>
        <v>0</v>
      </c>
      <c r="AD227" s="3881"/>
      <c r="AE227" s="3882"/>
      <c r="AF227" s="3878"/>
      <c r="AG227" s="3884"/>
      <c r="AH227" s="3884"/>
      <c r="AI227" s="3884"/>
      <c r="AJ227" s="3885"/>
      <c r="AK227" s="3885"/>
      <c r="AL227" s="3885"/>
      <c r="AM227" s="3883">
        <f>SUM(AM207:AM226)</f>
        <v>0</v>
      </c>
      <c r="AN227" s="3885"/>
      <c r="AO227" s="4899"/>
      <c r="AP227" s="1369"/>
      <c r="AQ227" s="1369"/>
      <c r="AR227" s="1369"/>
      <c r="AS227" s="1369"/>
      <c r="AT227" s="1369"/>
      <c r="AU227" s="1369"/>
      <c r="AV227" s="1369"/>
      <c r="AW227" s="1369"/>
      <c r="AX227" s="1369"/>
      <c r="AY227" s="715"/>
      <c r="AZ227"/>
      <c r="BA227"/>
      <c r="BB227"/>
      <c r="BC227" s="715"/>
      <c r="BD227" s="870" t="str">
        <f t="shared" si="57"/>
        <v>A</v>
      </c>
      <c r="BM227"/>
      <c r="BN227"/>
      <c r="BO227"/>
      <c r="BP227"/>
      <c r="BQ227"/>
      <c r="BR227"/>
      <c r="BS227"/>
      <c r="BU227" s="6">
        <v>1</v>
      </c>
      <c r="BV227" s="73"/>
      <c r="BW227" s="73"/>
    </row>
    <row r="228" spans="1:75" s="2" customFormat="1" ht="18.75" customHeight="1" thickBot="1">
      <c r="A228" s="3562" t="s">
        <v>1</v>
      </c>
      <c r="B228" s="3573" t="str">
        <f t="shared" si="54"/>
        <v>A</v>
      </c>
      <c r="C228" s="721"/>
      <c r="D228" s="17"/>
      <c r="E228" s="17"/>
      <c r="F228" s="17"/>
      <c r="G228" s="17"/>
      <c r="H228" s="17"/>
      <c r="I228" s="17"/>
      <c r="J228" s="17"/>
      <c r="K228" s="17"/>
      <c r="L228" s="17"/>
      <c r="M228" s="17"/>
      <c r="N228" s="17"/>
      <c r="O228" s="39" t="s">
        <v>1</v>
      </c>
      <c r="P228" s="891" t="s">
        <v>6</v>
      </c>
      <c r="Q228" s="891"/>
      <c r="R228" s="891"/>
      <c r="S228" s="891"/>
      <c r="T228" s="892"/>
      <c r="U228" s="892"/>
      <c r="V228" s="892"/>
      <c r="W228" s="892"/>
      <c r="X228" s="892"/>
      <c r="Y228" s="892"/>
      <c r="Z228" s="892"/>
      <c r="AA228" s="892"/>
      <c r="AB228" s="892"/>
      <c r="AC228" s="892"/>
      <c r="AD228" s="892"/>
      <c r="AE228" s="892"/>
      <c r="AF228" s="892"/>
      <c r="AG228" s="892"/>
      <c r="AH228" s="892"/>
      <c r="AI228" s="892"/>
      <c r="AJ228" s="892"/>
      <c r="AK228" s="892"/>
      <c r="AL228" s="563"/>
      <c r="AM228" s="918"/>
      <c r="AN228" s="918"/>
      <c r="AO228" s="1272"/>
      <c r="AP228" s="1369"/>
      <c r="AQ228" s="1369"/>
      <c r="AR228" s="1369"/>
      <c r="AS228" s="1369"/>
      <c r="AT228" s="1369"/>
      <c r="AU228" s="1369"/>
      <c r="AV228" s="1369"/>
      <c r="AW228" s="1369"/>
      <c r="AX228" s="1369"/>
      <c r="AY228" s="715"/>
      <c r="AZ228"/>
      <c r="BA228"/>
      <c r="BB228"/>
      <c r="BC228" s="715"/>
      <c r="BD228" s="870" t="str">
        <f t="shared" si="57"/>
        <v>A</v>
      </c>
      <c r="BM228"/>
      <c r="BN228"/>
      <c r="BO228"/>
      <c r="BP228"/>
      <c r="BQ228"/>
      <c r="BR228"/>
      <c r="BS228"/>
      <c r="BU228" s="6">
        <v>1</v>
      </c>
      <c r="BV228" s="73"/>
      <c r="BW228" s="73"/>
    </row>
    <row r="229" spans="1:75" s="2" customFormat="1" ht="18.75" customHeight="1">
      <c r="A229" s="3562" t="s">
        <v>1</v>
      </c>
      <c r="B229" s="3573" t="str">
        <f t="shared" si="54"/>
        <v>A</v>
      </c>
      <c r="C229" s="721"/>
      <c r="D229" s="17"/>
      <c r="E229" s="17"/>
      <c r="F229" s="17"/>
      <c r="G229" s="17"/>
      <c r="H229" s="17"/>
      <c r="I229" s="17"/>
      <c r="J229" s="17"/>
      <c r="K229" s="17"/>
      <c r="L229" s="17"/>
      <c r="M229" s="17"/>
      <c r="N229" s="17"/>
      <c r="O229" s="39" t="s">
        <v>1</v>
      </c>
      <c r="P229" s="926" t="s">
        <v>6</v>
      </c>
      <c r="Q229" s="799"/>
      <c r="R229" s="799"/>
      <c r="S229" s="799"/>
      <c r="T229" s="4902" t="s">
        <v>6</v>
      </c>
      <c r="U229" s="4904" t="s">
        <v>2417</v>
      </c>
      <c r="V229" s="4904"/>
      <c r="W229" s="4904"/>
      <c r="X229" s="4904"/>
      <c r="Y229" s="4904"/>
      <c r="Z229" s="4904"/>
      <c r="AA229" s="4904"/>
      <c r="AB229" s="4904"/>
      <c r="AC229" s="4904"/>
      <c r="AD229" s="4904"/>
      <c r="AE229" s="4904"/>
      <c r="AF229" s="4904"/>
      <c r="AG229" s="4904"/>
      <c r="AH229" s="4904"/>
      <c r="AI229" s="4904"/>
      <c r="AJ229" s="4904"/>
      <c r="AK229" s="4904"/>
      <c r="AL229" s="4904"/>
      <c r="AM229" s="4904"/>
      <c r="AN229" s="4905"/>
      <c r="AO229" s="4818">
        <f>AO6</f>
        <v>8</v>
      </c>
      <c r="AP229" s="1369"/>
      <c r="AQ229" s="1369"/>
      <c r="AR229" s="1369"/>
      <c r="AS229" s="1369"/>
      <c r="AT229" s="1369"/>
      <c r="AU229" s="1369"/>
      <c r="AV229" s="1369"/>
      <c r="AW229" s="1369"/>
      <c r="AX229" s="1369"/>
      <c r="AY229" s="715"/>
      <c r="AZ229"/>
      <c r="BA229"/>
      <c r="BB229"/>
      <c r="BC229" s="715"/>
      <c r="BD229" s="870" t="str">
        <f t="shared" si="57"/>
        <v>A</v>
      </c>
      <c r="BM229"/>
      <c r="BN229"/>
      <c r="BO229"/>
      <c r="BP229"/>
      <c r="BQ229"/>
      <c r="BR229"/>
      <c r="BS229"/>
      <c r="BU229" s="6">
        <v>1</v>
      </c>
      <c r="BV229" s="73"/>
      <c r="BW229" s="73"/>
    </row>
    <row r="230" spans="1:75" s="2" customFormat="1" ht="18.75" customHeight="1">
      <c r="A230" s="3562" t="s">
        <v>1</v>
      </c>
      <c r="B230" s="3573" t="str">
        <f t="shared" si="54"/>
        <v>A</v>
      </c>
      <c r="C230" s="721"/>
      <c r="D230" s="17"/>
      <c r="E230" s="17"/>
      <c r="F230" s="17"/>
      <c r="G230" s="17"/>
      <c r="H230" s="17"/>
      <c r="I230" s="17"/>
      <c r="J230" s="17"/>
      <c r="K230" s="17"/>
      <c r="L230" s="17"/>
      <c r="M230" s="17"/>
      <c r="N230" s="17"/>
      <c r="O230" s="39" t="s">
        <v>1</v>
      </c>
      <c r="P230" s="927" t="s">
        <v>6</v>
      </c>
      <c r="Q230" s="800"/>
      <c r="R230" s="800"/>
      <c r="S230" s="800"/>
      <c r="T230" s="4903"/>
      <c r="U230" s="4906"/>
      <c r="V230" s="4906"/>
      <c r="W230" s="4906"/>
      <c r="X230" s="4906"/>
      <c r="Y230" s="4906"/>
      <c r="Z230" s="4906"/>
      <c r="AA230" s="4906"/>
      <c r="AB230" s="4906"/>
      <c r="AC230" s="4906"/>
      <c r="AD230" s="4906"/>
      <c r="AE230" s="4906"/>
      <c r="AF230" s="4906"/>
      <c r="AG230" s="4906"/>
      <c r="AH230" s="4906"/>
      <c r="AI230" s="4906"/>
      <c r="AJ230" s="4906"/>
      <c r="AK230" s="4906"/>
      <c r="AL230" s="4906"/>
      <c r="AM230" s="4906"/>
      <c r="AN230" s="4907"/>
      <c r="AO230" s="4820"/>
      <c r="AP230" s="1369"/>
      <c r="AQ230" s="1369"/>
      <c r="AR230" s="1369"/>
      <c r="AS230" s="1369"/>
      <c r="AT230" s="1369"/>
      <c r="AU230" s="1369"/>
      <c r="AV230" s="1369"/>
      <c r="AW230" s="1369"/>
      <c r="AX230" s="1369"/>
      <c r="AY230" s="715"/>
      <c r="AZ230"/>
      <c r="BA230"/>
      <c r="BB230"/>
      <c r="BC230" s="715"/>
      <c r="BD230" s="870" t="str">
        <f t="shared" si="57"/>
        <v>A</v>
      </c>
      <c r="BM230"/>
      <c r="BN230"/>
      <c r="BO230"/>
      <c r="BP230"/>
      <c r="BQ230"/>
      <c r="BR230"/>
      <c r="BS230"/>
      <c r="BU230" s="6">
        <v>1</v>
      </c>
      <c r="BV230" s="73"/>
      <c r="BW230" s="73"/>
    </row>
    <row r="231" spans="1:75" s="2" customFormat="1" ht="18.75" customHeight="1">
      <c r="A231" s="3562" t="s">
        <v>1</v>
      </c>
      <c r="B231" s="3573" t="str">
        <f t="shared" ref="B231:B270" si="60">IF(ISBLANK(P231),"►",P231)</f>
        <v>A</v>
      </c>
      <c r="C231" s="721"/>
      <c r="D231" s="17"/>
      <c r="E231" s="17"/>
      <c r="F231" s="17"/>
      <c r="G231" s="17"/>
      <c r="H231" s="17"/>
      <c r="I231" s="17"/>
      <c r="J231" s="17"/>
      <c r="K231" s="17"/>
      <c r="L231" s="17"/>
      <c r="M231" s="17"/>
      <c r="N231" s="17"/>
      <c r="O231" s="39" t="s">
        <v>1</v>
      </c>
      <c r="P231" s="928" t="s">
        <v>6</v>
      </c>
      <c r="Q231" s="897"/>
      <c r="R231" s="897"/>
      <c r="S231" s="897"/>
      <c r="T231" s="850">
        <v>0</v>
      </c>
      <c r="U231" s="850" t="s">
        <v>2410</v>
      </c>
      <c r="V231" s="851"/>
      <c r="W231" s="852"/>
      <c r="X231" s="852"/>
      <c r="Y231" s="852"/>
      <c r="Z231" s="852"/>
      <c r="AA231" s="852"/>
      <c r="AB231" s="852"/>
      <c r="AC231" s="863">
        <v>0</v>
      </c>
      <c r="AD231" s="850" t="s">
        <v>2418</v>
      </c>
      <c r="AE231" s="853"/>
      <c r="AF231" s="854"/>
      <c r="AG231" s="854"/>
      <c r="AH231" s="854"/>
      <c r="AI231" s="910" t="s">
        <v>2430</v>
      </c>
      <c r="AJ231" s="854"/>
      <c r="AK231" s="854"/>
      <c r="AL231" s="854"/>
      <c r="AM231" s="854"/>
      <c r="AN231" s="855"/>
      <c r="AO231" s="4908" t="str">
        <f>AO16</f>
        <v>recette Béghin Say de Jean-Jacques Borne MOF 1994</v>
      </c>
      <c r="AP231" s="1369"/>
      <c r="AQ231" s="1369"/>
      <c r="AR231" s="1369"/>
      <c r="AS231" s="1369"/>
      <c r="AT231" s="1369"/>
      <c r="AU231" s="1369"/>
      <c r="AV231" s="1369"/>
      <c r="AW231" s="1369"/>
      <c r="AX231" s="1369"/>
      <c r="AY231" s="715"/>
      <c r="AZ231"/>
      <c r="BA231"/>
      <c r="BB231"/>
      <c r="BC231" s="715"/>
      <c r="BD231" s="870" t="str">
        <f t="shared" si="57"/>
        <v>A</v>
      </c>
      <c r="BM231"/>
      <c r="BN231"/>
      <c r="BO231"/>
      <c r="BP231"/>
      <c r="BQ231"/>
      <c r="BR231"/>
      <c r="BS231"/>
      <c r="BU231" s="6">
        <v>1</v>
      </c>
      <c r="BV231" s="73"/>
      <c r="BW231" s="73"/>
    </row>
    <row r="232" spans="1:75" s="2" customFormat="1" ht="18.75" customHeight="1">
      <c r="A232" s="3562" t="s">
        <v>1</v>
      </c>
      <c r="B232" s="3573" t="str">
        <f t="shared" si="60"/>
        <v>A</v>
      </c>
      <c r="C232" s="721"/>
      <c r="D232" s="17"/>
      <c r="E232" s="17"/>
      <c r="F232" s="17"/>
      <c r="G232" s="17"/>
      <c r="H232" s="17"/>
      <c r="I232" s="17"/>
      <c r="J232" s="17"/>
      <c r="K232" s="17"/>
      <c r="L232" s="17"/>
      <c r="M232" s="17"/>
      <c r="N232" s="17"/>
      <c r="O232" s="39" t="s">
        <v>1</v>
      </c>
      <c r="P232" s="928" t="str">
        <f t="shared" ref="P232:P241" si="61">IF(U232&lt;&gt;"","A",IF(W232&lt;&gt;"","A",IF(X232&lt;&gt;"","A",IF(AD232&lt;&gt;"","A",IF(AE232&lt;&gt;"","A",IF(AF232&lt;&gt;"","A",IF(AJ232&lt;&gt;"","A","►")))))))</f>
        <v>A</v>
      </c>
      <c r="Q232" s="849"/>
      <c r="R232" s="849"/>
      <c r="S232" s="849"/>
      <c r="T232" s="862">
        <f>IF(COUNTIF(U232,"&lt;&gt;")=0,"",MAX(T231:T231)+1)</f>
        <v>1</v>
      </c>
      <c r="U232" s="847" t="s">
        <v>1445</v>
      </c>
      <c r="V232" s="807"/>
      <c r="W232" s="807"/>
      <c r="X232" s="807"/>
      <c r="Y232" s="807"/>
      <c r="Z232" s="807"/>
      <c r="AA232" s="807"/>
      <c r="AB232" s="807"/>
      <c r="AC232" s="862" t="str">
        <f>IF(COUNTIF(AD232:AH232,"&lt;&gt;")=0,"",MAX(AC231:AC231)+1)</f>
        <v/>
      </c>
      <c r="AD232" s="856"/>
      <c r="AE232" s="856"/>
      <c r="AF232" s="856"/>
      <c r="AG232" s="856"/>
      <c r="AH232" s="856"/>
      <c r="AI232" s="856"/>
      <c r="AJ232" s="856"/>
      <c r="AK232" s="856"/>
      <c r="AL232" s="856"/>
      <c r="AM232" s="856"/>
      <c r="AN232" s="857"/>
      <c r="AO232" s="4909"/>
      <c r="AP232" s="1369"/>
      <c r="AQ232" s="1369"/>
      <c r="AR232" s="1369"/>
      <c r="AS232" s="1369"/>
      <c r="AT232" s="1369"/>
      <c r="AU232" s="1369"/>
      <c r="AV232" s="1369"/>
      <c r="AW232" s="1369"/>
      <c r="AX232" s="1369"/>
      <c r="AY232" s="715"/>
      <c r="AZ232"/>
      <c r="BA232"/>
      <c r="BB232"/>
      <c r="BC232" s="715"/>
      <c r="BD232" s="870" t="str">
        <f t="shared" si="57"/>
        <v>A</v>
      </c>
      <c r="BM232"/>
      <c r="BN232"/>
      <c r="BO232"/>
      <c r="BP232"/>
      <c r="BQ232"/>
      <c r="BR232"/>
      <c r="BS232"/>
      <c r="BU232" s="6">
        <v>1</v>
      </c>
      <c r="BV232" s="73"/>
      <c r="BW232" s="73"/>
    </row>
    <row r="233" spans="1:75" s="2" customFormat="1" ht="18.75" customHeight="1">
      <c r="A233" s="3562" t="s">
        <v>1</v>
      </c>
      <c r="B233" s="3573" t="str">
        <f t="shared" si="60"/>
        <v>A</v>
      </c>
      <c r="C233" s="721"/>
      <c r="D233" s="17"/>
      <c r="E233" s="17"/>
      <c r="F233" s="17"/>
      <c r="G233" s="17"/>
      <c r="H233" s="17"/>
      <c r="I233" s="17"/>
      <c r="J233" s="17"/>
      <c r="K233" s="17"/>
      <c r="L233" s="17"/>
      <c r="M233" s="17"/>
      <c r="N233" s="17"/>
      <c r="O233" s="39" t="s">
        <v>1</v>
      </c>
      <c r="P233" s="928" t="str">
        <f t="shared" si="61"/>
        <v>A</v>
      </c>
      <c r="Q233" s="849"/>
      <c r="R233" s="849"/>
      <c r="S233" s="849"/>
      <c r="T233" s="862">
        <f>IF(COUNTIF(U233,"&lt;&gt;")=0,"",MAX(T231:T232)+1)</f>
        <v>2</v>
      </c>
      <c r="U233" s="847" t="s">
        <v>1470</v>
      </c>
      <c r="V233" s="807"/>
      <c r="W233" s="807"/>
      <c r="X233" s="807"/>
      <c r="Y233" s="807"/>
      <c r="Z233" s="807"/>
      <c r="AA233" s="807"/>
      <c r="AB233" s="807"/>
      <c r="AC233" s="862">
        <f>IF(COUNTIF(AD233:AH233,"&lt;&gt;")=0,"",MAX(AC231:AC232)+1)</f>
        <v>1</v>
      </c>
      <c r="AD233" s="856" t="s">
        <v>2419</v>
      </c>
      <c r="AE233" s="856"/>
      <c r="AF233" s="856"/>
      <c r="AG233" s="856"/>
      <c r="AH233" s="856"/>
      <c r="AI233" s="856"/>
      <c r="AJ233" s="856"/>
      <c r="AK233" s="856"/>
      <c r="AL233" s="856"/>
      <c r="AM233" s="856"/>
      <c r="AN233" s="857"/>
      <c r="AO233" s="4909"/>
      <c r="AP233" s="1369"/>
      <c r="AQ233" s="1369"/>
      <c r="AR233" s="1369"/>
      <c r="AS233" s="1369"/>
      <c r="AT233" s="1369"/>
      <c r="AU233" s="1369"/>
      <c r="AV233" s="1369"/>
      <c r="AW233" s="1369"/>
      <c r="AX233" s="1369"/>
      <c r="AY233" s="715"/>
      <c r="AZ233"/>
      <c r="BA233"/>
      <c r="BB233"/>
      <c r="BC233" s="715"/>
      <c r="BD233" s="870" t="str">
        <f t="shared" si="57"/>
        <v>A</v>
      </c>
      <c r="BM233"/>
      <c r="BN233"/>
      <c r="BO233"/>
      <c r="BP233"/>
      <c r="BQ233"/>
      <c r="BR233"/>
      <c r="BS233"/>
      <c r="BU233" s="6">
        <v>1</v>
      </c>
      <c r="BV233" s="73"/>
      <c r="BW233" s="73"/>
    </row>
    <row r="234" spans="1:75" s="2" customFormat="1" ht="18.75" customHeight="1">
      <c r="A234" s="3562" t="s">
        <v>1</v>
      </c>
      <c r="B234" s="3573" t="str">
        <f t="shared" si="60"/>
        <v>A</v>
      </c>
      <c r="C234" s="721"/>
      <c r="D234" s="17"/>
      <c r="E234" s="17"/>
      <c r="F234" s="17"/>
      <c r="G234" s="17"/>
      <c r="H234" s="17"/>
      <c r="I234" s="17"/>
      <c r="J234" s="17"/>
      <c r="K234" s="17"/>
      <c r="L234" s="17"/>
      <c r="M234" s="17"/>
      <c r="N234" s="17"/>
      <c r="O234" s="39" t="s">
        <v>1</v>
      </c>
      <c r="P234" s="928" t="str">
        <f t="shared" si="61"/>
        <v>A</v>
      </c>
      <c r="Q234" s="849"/>
      <c r="R234" s="849"/>
      <c r="S234" s="849"/>
      <c r="T234" s="862">
        <f>IF(COUNTIF(U234,"&lt;&gt;")=0,"",MAX(T231:T233)+1)</f>
        <v>3</v>
      </c>
      <c r="U234" s="847" t="s">
        <v>1474</v>
      </c>
      <c r="V234" s="807"/>
      <c r="W234" s="807"/>
      <c r="X234" s="807"/>
      <c r="Y234" s="807"/>
      <c r="Z234" s="807"/>
      <c r="AA234" s="807"/>
      <c r="AB234" s="807"/>
      <c r="AC234" s="862" t="str">
        <f>IF(COUNTIF(AD234:AH234,"&lt;&gt;")=0,"",MAX(AC231:AC233)+1)</f>
        <v/>
      </c>
      <c r="AD234" s="856"/>
      <c r="AE234" s="856"/>
      <c r="AF234" s="856"/>
      <c r="AG234" s="856"/>
      <c r="AH234" s="856"/>
      <c r="AI234" s="856" t="s">
        <v>2420</v>
      </c>
      <c r="AJ234" s="856"/>
      <c r="AK234" s="856"/>
      <c r="AL234" s="856"/>
      <c r="AM234" s="856"/>
      <c r="AN234" s="857"/>
      <c r="AO234" s="4909"/>
      <c r="AP234" s="1369"/>
      <c r="AQ234" s="1369"/>
      <c r="AR234" s="1369"/>
      <c r="AS234" s="1369"/>
      <c r="AT234" s="1369"/>
      <c r="AU234" s="1369"/>
      <c r="AV234" s="1369"/>
      <c r="AW234" s="1369"/>
      <c r="AX234" s="1369"/>
      <c r="AY234" s="715"/>
      <c r="AZ234"/>
      <c r="BA234"/>
      <c r="BB234"/>
      <c r="BC234" s="715"/>
      <c r="BD234" s="870" t="str">
        <f t="shared" si="57"/>
        <v>A</v>
      </c>
      <c r="BM234"/>
      <c r="BN234"/>
      <c r="BO234"/>
      <c r="BP234"/>
      <c r="BQ234"/>
      <c r="BR234"/>
      <c r="BS234"/>
      <c r="BU234" s="6">
        <v>1</v>
      </c>
      <c r="BV234" s="73"/>
      <c r="BW234" s="73"/>
    </row>
    <row r="235" spans="1:75" s="2" customFormat="1" ht="18.75" customHeight="1">
      <c r="A235" s="3562" t="s">
        <v>1</v>
      </c>
      <c r="B235" s="3573" t="str">
        <f t="shared" si="60"/>
        <v>A</v>
      </c>
      <c r="C235" s="721"/>
      <c r="D235" s="17"/>
      <c r="E235" s="17"/>
      <c r="F235" s="17"/>
      <c r="G235" s="17"/>
      <c r="H235" s="17"/>
      <c r="I235" s="17"/>
      <c r="J235" s="17"/>
      <c r="K235" s="17"/>
      <c r="L235" s="17"/>
      <c r="M235" s="17"/>
      <c r="N235" s="17"/>
      <c r="O235" s="39" t="s">
        <v>1</v>
      </c>
      <c r="P235" s="928" t="str">
        <f t="shared" si="61"/>
        <v>A</v>
      </c>
      <c r="Q235" s="849"/>
      <c r="R235" s="849"/>
      <c r="S235" s="849"/>
      <c r="T235" s="862">
        <f>IF(COUNTIF(U235,"&lt;&gt;")=0,"",MAX(T231:T234)+1)</f>
        <v>4</v>
      </c>
      <c r="U235" s="847" t="s">
        <v>1495</v>
      </c>
      <c r="V235" s="807"/>
      <c r="W235" s="807"/>
      <c r="X235" s="807"/>
      <c r="Y235" s="807"/>
      <c r="Z235" s="807"/>
      <c r="AA235" s="807"/>
      <c r="AB235" s="807"/>
      <c r="AC235" s="862" t="str">
        <f>IF(COUNTIF(AD235:AH235,"&lt;&gt;")=0,"",MAX(AC231:AC234)+1)</f>
        <v/>
      </c>
      <c r="AD235" s="856"/>
      <c r="AE235" s="856"/>
      <c r="AF235" s="856"/>
      <c r="AG235" s="856"/>
      <c r="AH235" s="856"/>
      <c r="AI235" s="856"/>
      <c r="AJ235" s="856"/>
      <c r="AK235" s="856"/>
      <c r="AL235" s="856"/>
      <c r="AM235" s="856"/>
      <c r="AN235" s="857"/>
      <c r="AO235" s="4909"/>
      <c r="AP235" s="1369"/>
      <c r="AQ235" s="1369"/>
      <c r="AR235" s="1369"/>
      <c r="AS235" s="1369"/>
      <c r="AT235" s="1369"/>
      <c r="AU235" s="1369"/>
      <c r="AV235" s="1369"/>
      <c r="AW235" s="1369"/>
      <c r="AX235" s="1369"/>
      <c r="AY235" s="715"/>
      <c r="AZ235"/>
      <c r="BA235"/>
      <c r="BB235"/>
      <c r="BC235" s="715"/>
      <c r="BD235" s="870" t="str">
        <f t="shared" si="57"/>
        <v>A</v>
      </c>
      <c r="BM235"/>
      <c r="BN235"/>
      <c r="BO235"/>
      <c r="BP235"/>
      <c r="BQ235"/>
      <c r="BR235"/>
      <c r="BS235"/>
      <c r="BU235" s="6">
        <v>1</v>
      </c>
      <c r="BV235" s="73"/>
      <c r="BW235" s="73"/>
    </row>
    <row r="236" spans="1:75" s="2" customFormat="1" ht="18.75" customHeight="1">
      <c r="A236" s="3562" t="s">
        <v>1</v>
      </c>
      <c r="B236" s="3573" t="str">
        <f t="shared" si="60"/>
        <v>A</v>
      </c>
      <c r="C236" s="721"/>
      <c r="D236" s="17"/>
      <c r="E236" s="17"/>
      <c r="F236" s="17"/>
      <c r="G236" s="17"/>
      <c r="H236" s="17"/>
      <c r="I236" s="17"/>
      <c r="J236" s="17"/>
      <c r="K236" s="17"/>
      <c r="L236" s="17"/>
      <c r="M236" s="17"/>
      <c r="N236" s="17"/>
      <c r="O236" s="39" t="s">
        <v>1</v>
      </c>
      <c r="P236" s="928" t="str">
        <f t="shared" si="61"/>
        <v>A</v>
      </c>
      <c r="Q236" s="849"/>
      <c r="R236" s="849"/>
      <c r="S236" s="849"/>
      <c r="T236" s="862">
        <f>IF(COUNTIF(U236,"&lt;&gt;")=0,"",MAX(T231:T235)+1)</f>
        <v>5</v>
      </c>
      <c r="U236" s="847" t="s">
        <v>1475</v>
      </c>
      <c r="V236" s="807"/>
      <c r="W236" s="807"/>
      <c r="X236" s="807"/>
      <c r="Y236" s="807"/>
      <c r="Z236" s="807"/>
      <c r="AA236" s="807"/>
      <c r="AB236" s="807"/>
      <c r="AC236" s="862" t="str">
        <f>IF(COUNTIF(AD236:AH236,"&lt;&gt;")=0,"",MAX(AC231:AC235)+1)</f>
        <v/>
      </c>
      <c r="AD236" s="856"/>
      <c r="AE236" s="856"/>
      <c r="AF236" s="856"/>
      <c r="AG236" s="856"/>
      <c r="AH236" s="856"/>
      <c r="AI236" s="856"/>
      <c r="AJ236" s="856"/>
      <c r="AK236" s="856"/>
      <c r="AL236" s="856"/>
      <c r="AM236" s="856"/>
      <c r="AN236" s="857"/>
      <c r="AO236" s="4909"/>
      <c r="AP236" s="1369"/>
      <c r="AQ236" s="1369"/>
      <c r="AR236" s="1369"/>
      <c r="AS236" s="1369"/>
      <c r="AT236" s="1369"/>
      <c r="AU236" s="1369"/>
      <c r="AV236" s="1369"/>
      <c r="AW236" s="1369"/>
      <c r="AX236" s="1369"/>
      <c r="AY236" s="715"/>
      <c r="AZ236"/>
      <c r="BA236"/>
      <c r="BB236"/>
      <c r="BC236" s="715"/>
      <c r="BD236" s="870" t="str">
        <f t="shared" si="57"/>
        <v>A</v>
      </c>
      <c r="BM236"/>
      <c r="BN236"/>
      <c r="BO236"/>
      <c r="BP236"/>
      <c r="BQ236"/>
      <c r="BR236"/>
      <c r="BS236"/>
      <c r="BU236" s="6">
        <v>1</v>
      </c>
      <c r="BV236" s="73"/>
      <c r="BW236" s="73"/>
    </row>
    <row r="237" spans="1:75" s="2" customFormat="1" ht="18.75" customHeight="1">
      <c r="A237" s="3562" t="s">
        <v>1</v>
      </c>
      <c r="B237" s="3573" t="str">
        <f t="shared" si="60"/>
        <v>A</v>
      </c>
      <c r="C237" s="721"/>
      <c r="D237" s="17"/>
      <c r="E237" s="17"/>
      <c r="F237" s="17"/>
      <c r="G237" s="17"/>
      <c r="H237" s="17"/>
      <c r="I237" s="17"/>
      <c r="J237" s="17"/>
      <c r="K237" s="17"/>
      <c r="L237" s="17"/>
      <c r="M237" s="17"/>
      <c r="N237" s="17"/>
      <c r="O237" s="39" t="s">
        <v>1</v>
      </c>
      <c r="P237" s="928" t="str">
        <f t="shared" si="61"/>
        <v>A</v>
      </c>
      <c r="Q237" s="849"/>
      <c r="R237" s="849"/>
      <c r="S237" s="849"/>
      <c r="T237" s="862">
        <f>IF(COUNTIF(U237,"&lt;&gt;")=0,"",MAX(T231:T236)+1)</f>
        <v>6</v>
      </c>
      <c r="U237" s="847" t="s">
        <v>1496</v>
      </c>
      <c r="V237" s="807"/>
      <c r="W237" s="807"/>
      <c r="X237" s="807"/>
      <c r="Y237" s="807"/>
      <c r="Z237" s="807"/>
      <c r="AA237" s="807"/>
      <c r="AB237" s="807"/>
      <c r="AC237" s="862" t="str">
        <f>IF(COUNTIF(AD237:AH237,"&lt;&gt;")=0,"",MAX(AC231:AC236)+1)</f>
        <v/>
      </c>
      <c r="AD237" s="856"/>
      <c r="AE237" s="856"/>
      <c r="AF237" s="856"/>
      <c r="AG237" s="856"/>
      <c r="AH237" s="856"/>
      <c r="AI237" s="856"/>
      <c r="AJ237" s="856"/>
      <c r="AK237" s="856"/>
      <c r="AL237" s="856"/>
      <c r="AM237" s="856"/>
      <c r="AN237" s="857"/>
      <c r="AO237" s="4909"/>
      <c r="AP237" s="1369"/>
      <c r="AQ237" s="1369"/>
      <c r="AR237" s="1369"/>
      <c r="AS237" s="1369"/>
      <c r="AT237" s="1369"/>
      <c r="AU237" s="1369"/>
      <c r="AV237" s="1369"/>
      <c r="AW237" s="1369"/>
      <c r="AX237" s="1369"/>
      <c r="AY237" s="715"/>
      <c r="AZ237"/>
      <c r="BA237"/>
      <c r="BB237"/>
      <c r="BC237" s="715"/>
      <c r="BD237" s="870" t="str">
        <f t="shared" si="57"/>
        <v>A</v>
      </c>
      <c r="BM237"/>
      <c r="BN237"/>
      <c r="BO237"/>
      <c r="BP237"/>
      <c r="BQ237"/>
      <c r="BR237"/>
      <c r="BS237"/>
      <c r="BU237" s="6">
        <v>1</v>
      </c>
      <c r="BV237" s="73"/>
      <c r="BW237" s="73"/>
    </row>
    <row r="238" spans="1:75" s="2" customFormat="1" ht="18.75" customHeight="1">
      <c r="A238" s="3562" t="s">
        <v>1</v>
      </c>
      <c r="B238" s="3573" t="str">
        <f t="shared" si="60"/>
        <v>A</v>
      </c>
      <c r="C238" s="721"/>
      <c r="D238" s="17"/>
      <c r="E238" s="17"/>
      <c r="F238" s="17"/>
      <c r="G238" s="17"/>
      <c r="H238" s="17"/>
      <c r="I238" s="17"/>
      <c r="J238" s="17"/>
      <c r="K238" s="17"/>
      <c r="L238" s="17"/>
      <c r="M238" s="17"/>
      <c r="N238" s="17"/>
      <c r="O238" s="39" t="s">
        <v>1</v>
      </c>
      <c r="P238" s="928" t="str">
        <f t="shared" si="61"/>
        <v>A</v>
      </c>
      <c r="Q238" s="849"/>
      <c r="R238" s="849"/>
      <c r="S238" s="849"/>
      <c r="T238" s="862">
        <f>IF(COUNTIF(U238,"&lt;&gt;")=0,"",MAX(T231:T237)+1)</f>
        <v>7</v>
      </c>
      <c r="U238" s="847" t="s">
        <v>2411</v>
      </c>
      <c r="V238" s="807"/>
      <c r="W238" s="807"/>
      <c r="X238" s="807"/>
      <c r="Y238" s="807"/>
      <c r="Z238" s="807"/>
      <c r="AA238" s="807"/>
      <c r="AB238" s="807"/>
      <c r="AC238" s="862" t="str">
        <f>IF(COUNTIF(AD238:AH238,"&lt;&gt;")=0,"",MAX(AC231:AC237)+1)</f>
        <v/>
      </c>
      <c r="AD238" s="856"/>
      <c r="AE238" s="856"/>
      <c r="AF238" s="856"/>
      <c r="AG238" s="856"/>
      <c r="AH238" s="856"/>
      <c r="AI238" s="856"/>
      <c r="AJ238" s="856"/>
      <c r="AK238" s="856"/>
      <c r="AL238" s="856"/>
      <c r="AM238" s="856"/>
      <c r="AN238" s="857"/>
      <c r="AO238" s="4909"/>
      <c r="AP238" s="1369"/>
      <c r="AQ238" s="1369"/>
      <c r="AR238" s="1369"/>
      <c r="AS238" s="1369"/>
      <c r="AT238" s="1369"/>
      <c r="AU238" s="1369"/>
      <c r="AV238" s="1369"/>
      <c r="AW238" s="1369"/>
      <c r="AX238" s="1369"/>
      <c r="AY238" s="715"/>
      <c r="AZ238"/>
      <c r="BA238"/>
      <c r="BB238"/>
      <c r="BC238" s="715"/>
      <c r="BD238" s="870" t="str">
        <f t="shared" si="57"/>
        <v>A</v>
      </c>
      <c r="BM238"/>
      <c r="BN238"/>
      <c r="BO238"/>
      <c r="BP238"/>
      <c r="BQ238"/>
      <c r="BR238"/>
      <c r="BS238"/>
      <c r="BU238" s="6">
        <v>1</v>
      </c>
      <c r="BV238" s="73"/>
      <c r="BW238" s="73"/>
    </row>
    <row r="239" spans="1:75" s="2" customFormat="1" ht="18.75" customHeight="1">
      <c r="A239" s="3562" t="s">
        <v>1</v>
      </c>
      <c r="B239" s="3573" t="str">
        <f t="shared" si="60"/>
        <v>A</v>
      </c>
      <c r="C239" s="721"/>
      <c r="D239" s="17"/>
      <c r="E239" s="17"/>
      <c r="F239" s="17"/>
      <c r="G239" s="17"/>
      <c r="H239" s="17"/>
      <c r="I239" s="17"/>
      <c r="J239" s="17"/>
      <c r="K239" s="17"/>
      <c r="L239" s="17"/>
      <c r="M239" s="17"/>
      <c r="N239" s="17"/>
      <c r="O239" s="39" t="s">
        <v>1</v>
      </c>
      <c r="P239" s="928" t="str">
        <f t="shared" si="61"/>
        <v>A</v>
      </c>
      <c r="Q239" s="849"/>
      <c r="R239" s="849"/>
      <c r="S239" s="849"/>
      <c r="T239" s="862">
        <f>IF(COUNTIF(U239,"&lt;&gt;")=0,"",MAX(T231:T238)+1)</f>
        <v>8</v>
      </c>
      <c r="U239" s="847" t="s">
        <v>1458</v>
      </c>
      <c r="V239" s="807"/>
      <c r="W239" s="807"/>
      <c r="X239" s="807"/>
      <c r="Y239" s="807"/>
      <c r="Z239" s="807"/>
      <c r="AA239" s="807"/>
      <c r="AB239" s="807"/>
      <c r="AC239" s="862" t="str">
        <f>IF(COUNTIF(AD239:AH239,"&lt;&gt;")=0,"",MAX(AC231:AC238)+1)</f>
        <v/>
      </c>
      <c r="AD239" s="856"/>
      <c r="AE239" s="856"/>
      <c r="AF239" s="856"/>
      <c r="AG239" s="856"/>
      <c r="AH239" s="856"/>
      <c r="AI239" s="856"/>
      <c r="AJ239" s="856"/>
      <c r="AK239" s="856"/>
      <c r="AL239" s="856"/>
      <c r="AM239" s="856"/>
      <c r="AN239" s="857"/>
      <c r="AO239" s="4909"/>
      <c r="AP239" s="1369"/>
      <c r="AQ239" s="1369"/>
      <c r="AR239" s="1369"/>
      <c r="AS239" s="1369"/>
      <c r="AT239" s="1369"/>
      <c r="AU239" s="1369"/>
      <c r="AV239" s="1369"/>
      <c r="AW239" s="1369"/>
      <c r="AX239" s="1369"/>
      <c r="AY239" s="715"/>
      <c r="AZ239"/>
      <c r="BA239"/>
      <c r="BB239"/>
      <c r="BC239" s="715"/>
      <c r="BD239" s="870" t="str">
        <f t="shared" si="57"/>
        <v>A</v>
      </c>
      <c r="BM239"/>
      <c r="BN239"/>
      <c r="BO239"/>
      <c r="BP239"/>
      <c r="BQ239"/>
      <c r="BR239"/>
      <c r="BS239"/>
      <c r="BU239" s="6">
        <v>1</v>
      </c>
      <c r="BV239" s="73"/>
      <c r="BW239" s="73"/>
    </row>
    <row r="240" spans="1:75" s="2" customFormat="1" ht="18.75" customHeight="1">
      <c r="A240" s="3562" t="s">
        <v>1</v>
      </c>
      <c r="B240" s="3573" t="str">
        <f t="shared" si="60"/>
        <v>A</v>
      </c>
      <c r="C240" s="721"/>
      <c r="D240" s="17"/>
      <c r="E240" s="17"/>
      <c r="F240" s="17"/>
      <c r="G240" s="17"/>
      <c r="H240" s="17"/>
      <c r="I240" s="17"/>
      <c r="J240" s="17"/>
      <c r="K240" s="17"/>
      <c r="L240" s="17"/>
      <c r="M240" s="17"/>
      <c r="N240" s="17"/>
      <c r="O240" s="39" t="s">
        <v>1</v>
      </c>
      <c r="P240" s="928" t="str">
        <f t="shared" si="61"/>
        <v>A</v>
      </c>
      <c r="Q240" s="849"/>
      <c r="R240" s="849"/>
      <c r="S240" s="849"/>
      <c r="T240" s="862">
        <f>IF(COUNTIF(U240,"&lt;&gt;")=0,"",MAX(T231:T239)+1)</f>
        <v>9</v>
      </c>
      <c r="U240" s="847" t="s">
        <v>2412</v>
      </c>
      <c r="V240" s="807"/>
      <c r="W240" s="807"/>
      <c r="X240" s="807"/>
      <c r="Y240" s="807"/>
      <c r="Z240" s="807"/>
      <c r="AA240" s="807"/>
      <c r="AB240" s="807"/>
      <c r="AC240" s="862" t="str">
        <f>IF(COUNTIF(AD240:AH240,"&lt;&gt;")=0,"",MAX(AC231:AC239)+1)</f>
        <v/>
      </c>
      <c r="AD240" s="856"/>
      <c r="AE240" s="856"/>
      <c r="AF240" s="856"/>
      <c r="AG240" s="856"/>
      <c r="AH240" s="856"/>
      <c r="AI240" s="856"/>
      <c r="AJ240" s="856"/>
      <c r="AK240" s="856"/>
      <c r="AL240" s="856"/>
      <c r="AM240" s="856"/>
      <c r="AN240" s="857"/>
      <c r="AO240" s="4909"/>
      <c r="AP240" s="1369"/>
      <c r="AQ240" s="1369"/>
      <c r="AR240" s="1369"/>
      <c r="AS240" s="1369"/>
      <c r="AT240" s="1369"/>
      <c r="AU240" s="1369"/>
      <c r="AV240" s="1369"/>
      <c r="AW240" s="1369"/>
      <c r="AX240" s="1369"/>
      <c r="AY240" s="715"/>
      <c r="AZ240"/>
      <c r="BA240"/>
      <c r="BB240"/>
      <c r="BC240" s="715"/>
      <c r="BD240" s="870" t="str">
        <f t="shared" si="57"/>
        <v>A</v>
      </c>
      <c r="BM240"/>
      <c r="BN240"/>
      <c r="BO240"/>
      <c r="BP240"/>
      <c r="BQ240"/>
      <c r="BR240"/>
      <c r="BS240"/>
      <c r="BU240" s="6">
        <v>1</v>
      </c>
      <c r="BV240" s="73"/>
      <c r="BW240" s="73"/>
    </row>
    <row r="241" spans="1:75" s="2" customFormat="1" ht="18.75" customHeight="1">
      <c r="A241" s="3562" t="s">
        <v>1</v>
      </c>
      <c r="B241" s="3573" t="str">
        <f t="shared" si="60"/>
        <v>A</v>
      </c>
      <c r="C241" s="721"/>
      <c r="D241" s="17"/>
      <c r="E241" s="17"/>
      <c r="F241" s="17"/>
      <c r="G241" s="17"/>
      <c r="H241" s="17"/>
      <c r="I241" s="17"/>
      <c r="J241" s="17"/>
      <c r="K241" s="17"/>
      <c r="L241" s="17"/>
      <c r="M241" s="17"/>
      <c r="N241" s="17"/>
      <c r="O241" s="39" t="s">
        <v>1</v>
      </c>
      <c r="P241" s="928" t="str">
        <f t="shared" si="61"/>
        <v>A</v>
      </c>
      <c r="Q241" s="849"/>
      <c r="R241" s="849"/>
      <c r="S241" s="849"/>
      <c r="T241" s="862">
        <f>IF(COUNTIF(U241,"&lt;&gt;")=0,"",MAX(T231:T240)+1)</f>
        <v>10</v>
      </c>
      <c r="U241" s="847" t="s">
        <v>1459</v>
      </c>
      <c r="V241" s="807"/>
      <c r="W241" s="807"/>
      <c r="X241" s="807"/>
      <c r="Y241" s="807"/>
      <c r="Z241" s="807"/>
      <c r="AA241" s="807"/>
      <c r="AB241" s="807"/>
      <c r="AC241" s="862" t="str">
        <f>IF(COUNTIF(AD241:AH241,"&lt;&gt;")=0,"",MAX(AC231:AC240)+1)</f>
        <v/>
      </c>
      <c r="AD241" s="856"/>
      <c r="AE241" s="856"/>
      <c r="AF241" s="856"/>
      <c r="AG241" s="856"/>
      <c r="AH241" s="856"/>
      <c r="AI241" s="856"/>
      <c r="AJ241" s="856"/>
      <c r="AK241" s="856"/>
      <c r="AL241" s="856"/>
      <c r="AM241" s="856"/>
      <c r="AN241" s="857"/>
      <c r="AO241" s="4909"/>
      <c r="AP241" s="1369"/>
      <c r="AQ241" s="1369"/>
      <c r="AR241" s="1369"/>
      <c r="AS241" s="1369"/>
      <c r="AT241" s="1369"/>
      <c r="AU241" s="1369"/>
      <c r="AV241" s="1369"/>
      <c r="AW241" s="1369"/>
      <c r="AX241" s="1369"/>
      <c r="AY241" s="715"/>
      <c r="AZ241"/>
      <c r="BA241"/>
      <c r="BB241"/>
      <c r="BC241" s="715"/>
      <c r="BD241" s="870" t="str">
        <f t="shared" si="57"/>
        <v>A</v>
      </c>
      <c r="BM241"/>
      <c r="BN241"/>
      <c r="BO241"/>
      <c r="BP241"/>
      <c r="BQ241"/>
      <c r="BR241"/>
      <c r="BS241"/>
      <c r="BU241" s="6">
        <v>1</v>
      </c>
      <c r="BV241" s="73"/>
      <c r="BW241" s="73"/>
    </row>
    <row r="242" spans="1:75" s="2" customFormat="1" ht="18.75" customHeight="1" thickBot="1">
      <c r="A242" s="3562" t="s">
        <v>1</v>
      </c>
      <c r="B242" s="3573" t="str">
        <f t="shared" si="60"/>
        <v>A</v>
      </c>
      <c r="C242" s="721"/>
      <c r="D242" s="17"/>
      <c r="E242" s="17"/>
      <c r="F242" s="17"/>
      <c r="G242" s="17"/>
      <c r="H242" s="17"/>
      <c r="I242" s="17"/>
      <c r="J242" s="17"/>
      <c r="K242" s="17"/>
      <c r="L242" s="17"/>
      <c r="M242" s="17"/>
      <c r="N242" s="17"/>
      <c r="O242" s="39" t="s">
        <v>1</v>
      </c>
      <c r="P242" s="928" t="s">
        <v>6</v>
      </c>
      <c r="Q242" s="897"/>
      <c r="R242" s="897"/>
      <c r="S242" s="897"/>
      <c r="T242" s="862">
        <f>IF(COUNTIF(U242,"&lt;&gt;")=0,"",MAX(T231:T241)+1)</f>
        <v>11</v>
      </c>
      <c r="U242" s="847" t="s">
        <v>2413</v>
      </c>
      <c r="V242" s="858"/>
      <c r="W242" s="859"/>
      <c r="X242" s="860"/>
      <c r="Y242" s="860"/>
      <c r="Z242" s="860"/>
      <c r="AA242" s="860"/>
      <c r="AB242" s="860"/>
      <c r="AC242" s="862" t="str">
        <f>IF(COUNTIF(AD242:AH242,"&lt;&gt;")=0,"",MAX(AC231:AC241)+1)</f>
        <v/>
      </c>
      <c r="AD242" s="860"/>
      <c r="AE242" s="860"/>
      <c r="AF242" s="860"/>
      <c r="AG242" s="860"/>
      <c r="AH242" s="860"/>
      <c r="AI242" s="860"/>
      <c r="AJ242" s="860"/>
      <c r="AK242" s="860"/>
      <c r="AL242" s="860"/>
      <c r="AM242" s="860"/>
      <c r="AN242" s="861"/>
      <c r="AO242" s="4909"/>
      <c r="AP242" s="1369"/>
      <c r="AQ242" s="1369"/>
      <c r="AR242" s="1369"/>
      <c r="AS242" s="1369"/>
      <c r="AT242" s="1369"/>
      <c r="AU242" s="1369"/>
      <c r="AV242" s="1369"/>
      <c r="AW242" s="1369"/>
      <c r="AX242" s="1369"/>
      <c r="AY242" s="715"/>
      <c r="AZ242"/>
      <c r="BA242"/>
      <c r="BB242"/>
      <c r="BC242" s="715"/>
      <c r="BD242" s="870" t="str">
        <f t="shared" si="57"/>
        <v>A</v>
      </c>
      <c r="BM242"/>
      <c r="BN242"/>
      <c r="BO242"/>
      <c r="BP242"/>
      <c r="BQ242"/>
      <c r="BR242"/>
      <c r="BS242"/>
      <c r="BU242" s="6">
        <v>1</v>
      </c>
      <c r="BV242" s="73"/>
      <c r="BW242" s="73"/>
    </row>
    <row r="243" spans="1:75" s="2" customFormat="1" ht="18.75" customHeight="1">
      <c r="A243" s="3562" t="s">
        <v>1</v>
      </c>
      <c r="B243" s="3573" t="str">
        <f t="shared" si="60"/>
        <v>A</v>
      </c>
      <c r="C243" s="721"/>
      <c r="D243" s="17"/>
      <c r="E243" s="17"/>
      <c r="F243" s="17"/>
      <c r="G243" s="17"/>
      <c r="H243" s="17"/>
      <c r="I243" s="17"/>
      <c r="J243" s="17"/>
      <c r="K243" s="17"/>
      <c r="L243" s="17"/>
      <c r="M243" s="17"/>
      <c r="N243" s="17"/>
      <c r="O243" s="39" t="s">
        <v>1</v>
      </c>
      <c r="P243" s="927" t="s">
        <v>6</v>
      </c>
      <c r="Q243" s="800"/>
      <c r="R243" s="800"/>
      <c r="S243" s="800"/>
      <c r="T243" s="4902" t="s">
        <v>1022</v>
      </c>
      <c r="U243" s="4904" t="s">
        <v>2391</v>
      </c>
      <c r="V243" s="4904"/>
      <c r="W243" s="4904"/>
      <c r="X243" s="4904"/>
      <c r="Y243" s="4904"/>
      <c r="Z243" s="4904"/>
      <c r="AA243" s="4904"/>
      <c r="AB243" s="4904"/>
      <c r="AC243" s="4904"/>
      <c r="AD243" s="4904"/>
      <c r="AE243" s="4904"/>
      <c r="AF243" s="4904"/>
      <c r="AG243" s="4904"/>
      <c r="AH243" s="4904"/>
      <c r="AI243" s="4904"/>
      <c r="AJ243" s="4904"/>
      <c r="AK243" s="4904"/>
      <c r="AL243" s="4904"/>
      <c r="AM243" s="4904"/>
      <c r="AN243" s="4905"/>
      <c r="AO243" s="4909"/>
      <c r="AP243"/>
      <c r="AQ243" s="1369"/>
      <c r="AR243" s="1369"/>
      <c r="AS243" s="1369"/>
      <c r="AT243" s="1369"/>
      <c r="AU243" s="1369"/>
      <c r="AV243" s="1369"/>
      <c r="AW243" s="1369"/>
      <c r="AX243" s="1369"/>
      <c r="AY243" s="715"/>
      <c r="AZ243"/>
      <c r="BA243"/>
      <c r="BB243"/>
      <c r="BC243" s="715"/>
      <c r="BD243" s="870" t="str">
        <f t="shared" si="57"/>
        <v>A</v>
      </c>
      <c r="BM243"/>
      <c r="BN243"/>
      <c r="BO243"/>
      <c r="BP243"/>
      <c r="BQ243"/>
      <c r="BR243"/>
      <c r="BS243"/>
      <c r="BU243" s="6">
        <v>1</v>
      </c>
      <c r="BV243" s="73"/>
      <c r="BW243" s="73"/>
    </row>
    <row r="244" spans="1:75" s="2" customFormat="1" ht="18.75" customHeight="1">
      <c r="A244" s="3562" t="s">
        <v>1</v>
      </c>
      <c r="B244" s="3573" t="str">
        <f t="shared" si="60"/>
        <v>A</v>
      </c>
      <c r="C244" s="721"/>
      <c r="D244" s="17"/>
      <c r="E244" s="17"/>
      <c r="F244" s="17"/>
      <c r="G244" s="17"/>
      <c r="H244" s="17"/>
      <c r="I244" s="17"/>
      <c r="J244" s="17"/>
      <c r="K244" s="17"/>
      <c r="L244" s="17"/>
      <c r="M244" s="17"/>
      <c r="N244" s="17"/>
      <c r="O244" s="39" t="s">
        <v>1</v>
      </c>
      <c r="P244" s="927" t="s">
        <v>6</v>
      </c>
      <c r="Q244" s="800"/>
      <c r="R244" s="800"/>
      <c r="S244" s="800"/>
      <c r="T244" s="4903"/>
      <c r="U244" s="4906"/>
      <c r="V244" s="4906"/>
      <c r="W244" s="4906"/>
      <c r="X244" s="4906"/>
      <c r="Y244" s="4906"/>
      <c r="Z244" s="4906"/>
      <c r="AA244" s="4906"/>
      <c r="AB244" s="4906"/>
      <c r="AC244" s="4906"/>
      <c r="AD244" s="4906"/>
      <c r="AE244" s="4906"/>
      <c r="AF244" s="4906"/>
      <c r="AG244" s="4906"/>
      <c r="AH244" s="4906"/>
      <c r="AI244" s="4906"/>
      <c r="AJ244" s="4906"/>
      <c r="AK244" s="4906"/>
      <c r="AL244" s="4906"/>
      <c r="AM244" s="4906"/>
      <c r="AN244" s="4907"/>
      <c r="AO244" s="4910"/>
      <c r="AP244"/>
      <c r="AQ244" s="1369"/>
      <c r="AR244" s="1369"/>
      <c r="AS244" s="1369"/>
      <c r="AT244" s="1369"/>
      <c r="AU244" s="1369"/>
      <c r="AV244" s="1369"/>
      <c r="AW244" s="1369"/>
      <c r="AX244" s="1369"/>
      <c r="AY244" s="715"/>
      <c r="AZ244"/>
      <c r="BA244"/>
      <c r="BB244"/>
      <c r="BC244" s="715"/>
      <c r="BD244" s="870" t="str">
        <f t="shared" si="57"/>
        <v>A</v>
      </c>
      <c r="BM244"/>
      <c r="BN244"/>
      <c r="BO244"/>
      <c r="BP244"/>
      <c r="BQ244"/>
      <c r="BR244"/>
      <c r="BS244"/>
      <c r="BU244" s="6">
        <v>1</v>
      </c>
      <c r="BV244" s="73"/>
      <c r="BW244" s="73"/>
    </row>
    <row r="245" spans="1:75" s="2" customFormat="1" ht="18.75" customHeight="1">
      <c r="A245" s="3562" t="s">
        <v>1</v>
      </c>
      <c r="B245" s="3573" t="str">
        <f t="shared" si="60"/>
        <v>A</v>
      </c>
      <c r="C245" s="721"/>
      <c r="D245" s="17"/>
      <c r="E245" s="17"/>
      <c r="F245" s="17"/>
      <c r="G245" s="17"/>
      <c r="H245" s="17"/>
      <c r="I245" s="17"/>
      <c r="J245" s="17"/>
      <c r="K245" s="17"/>
      <c r="L245" s="17"/>
      <c r="M245" s="17"/>
      <c r="N245" s="17"/>
      <c r="O245" s="39" t="s">
        <v>1</v>
      </c>
      <c r="P245" s="928" t="s">
        <v>6</v>
      </c>
      <c r="Q245" s="897"/>
      <c r="R245" s="897"/>
      <c r="S245" s="897"/>
      <c r="T245" s="850">
        <v>0</v>
      </c>
      <c r="U245" s="894" t="s">
        <v>2410</v>
      </c>
      <c r="V245" s="910" t="s">
        <v>2430</v>
      </c>
      <c r="W245" s="895"/>
      <c r="X245" s="895"/>
      <c r="Y245" s="895"/>
      <c r="Z245" s="895"/>
      <c r="AA245" s="895"/>
      <c r="AB245" s="895"/>
      <c r="AC245" s="863">
        <v>0</v>
      </c>
      <c r="AD245" s="894" t="s">
        <v>2418</v>
      </c>
      <c r="AE245" s="896"/>
      <c r="AF245" s="854"/>
      <c r="AG245" s="854"/>
      <c r="AH245" s="854"/>
      <c r="AI245" s="910" t="s">
        <v>2430</v>
      </c>
      <c r="AJ245" s="854"/>
      <c r="AK245" s="854"/>
      <c r="AL245" s="854"/>
      <c r="AM245" s="854"/>
      <c r="AN245" s="854"/>
      <c r="AO245" s="4891" t="str">
        <f>AO69</f>
        <v>MILLE-FEUILLE meringue et chiboust pamplemousse aux fraises des bois</v>
      </c>
      <c r="AP245"/>
      <c r="AQ245" s="1369"/>
      <c r="AR245" s="1369"/>
      <c r="AS245" s="1369"/>
      <c r="AT245" s="1369"/>
      <c r="AU245" s="1369"/>
      <c r="AV245" s="1369"/>
      <c r="AW245" s="1369"/>
      <c r="AX245" s="1369"/>
      <c r="AY245" s="715"/>
      <c r="AZ245"/>
      <c r="BA245"/>
      <c r="BB245"/>
      <c r="BC245" s="715"/>
      <c r="BD245" s="870" t="str">
        <f t="shared" si="57"/>
        <v>A</v>
      </c>
      <c r="BM245"/>
      <c r="BN245"/>
      <c r="BO245"/>
      <c r="BP245"/>
      <c r="BQ245"/>
      <c r="BR245"/>
      <c r="BS245"/>
      <c r="BU245" s="6">
        <v>1</v>
      </c>
      <c r="BV245" s="73"/>
      <c r="BW245" s="73"/>
    </row>
    <row r="246" spans="1:75" s="2" customFormat="1" ht="18.75" customHeight="1">
      <c r="A246" s="3562" t="s">
        <v>1</v>
      </c>
      <c r="B246" s="3573" t="str">
        <f t="shared" si="60"/>
        <v>►</v>
      </c>
      <c r="C246" s="721"/>
      <c r="D246" s="17"/>
      <c r="E246" s="17"/>
      <c r="F246" s="17"/>
      <c r="G246" s="17"/>
      <c r="H246" s="17"/>
      <c r="I246" s="17"/>
      <c r="J246" s="17"/>
      <c r="K246" s="17"/>
      <c r="L246" s="17"/>
      <c r="M246" s="17"/>
      <c r="N246" s="17"/>
      <c r="O246" s="39" t="s">
        <v>1</v>
      </c>
      <c r="P246" s="928" t="str">
        <f t="shared" ref="P246:P254" si="62">IF(U246&lt;&gt;"","A",IF(W246&lt;&gt;"","A",IF(X246&lt;&gt;"","A",IF(AD246&lt;&gt;"","A",IF(AE246&lt;&gt;"","A",IF(AF246&lt;&gt;"","A",IF(AJ246&lt;&gt;"","A","►")))))))</f>
        <v>►</v>
      </c>
      <c r="Q246" s="897"/>
      <c r="R246" s="897"/>
      <c r="S246" s="897"/>
      <c r="T246" s="862" t="str">
        <f>IF(COUNTIF(U246,"&lt;&gt;")=0,"",MAX(T245:T245)+1)</f>
        <v/>
      </c>
      <c r="U246" s="856"/>
      <c r="V246" s="856"/>
      <c r="W246" s="856"/>
      <c r="X246" s="856"/>
      <c r="Y246" s="856"/>
      <c r="Z246" s="856"/>
      <c r="AA246" s="856"/>
      <c r="AB246" s="856"/>
      <c r="AC246" s="862" t="str">
        <f>IF(COUNTIF(AD246:AH246,"&lt;&gt;")=0,"",MAX(AC245:AC245)+1)</f>
        <v/>
      </c>
      <c r="AD246" s="856"/>
      <c r="AE246" s="856"/>
      <c r="AF246" s="856"/>
      <c r="AG246" s="856"/>
      <c r="AH246" s="856"/>
      <c r="AI246" s="856"/>
      <c r="AJ246" s="856"/>
      <c r="AK246" s="856"/>
      <c r="AL246" s="856"/>
      <c r="AM246" s="856"/>
      <c r="AN246" s="856"/>
      <c r="AO246" s="4892"/>
      <c r="AP246"/>
      <c r="AQ246" s="1369"/>
      <c r="AR246" s="1369"/>
      <c r="AS246" s="1369"/>
      <c r="AT246" s="1369"/>
      <c r="AU246" s="1369"/>
      <c r="AV246" s="1369"/>
      <c r="AW246" s="1369"/>
      <c r="AX246" s="1369"/>
      <c r="AY246" s="715"/>
      <c r="AZ246"/>
      <c r="BA246"/>
      <c r="BB246"/>
      <c r="BC246" s="715"/>
      <c r="BD246" s="870" t="str">
        <f t="shared" si="57"/>
        <v>►</v>
      </c>
      <c r="BM246"/>
      <c r="BN246"/>
      <c r="BO246"/>
      <c r="BP246"/>
      <c r="BQ246"/>
      <c r="BR246"/>
      <c r="BS246"/>
      <c r="BU246" s="6">
        <v>1</v>
      </c>
      <c r="BV246" s="73"/>
      <c r="BW246" s="73"/>
    </row>
    <row r="247" spans="1:75" s="2" customFormat="1" ht="18.75" customHeight="1">
      <c r="A247" s="3562" t="s">
        <v>1</v>
      </c>
      <c r="B247" s="3573" t="str">
        <f t="shared" si="60"/>
        <v>A</v>
      </c>
      <c r="C247" s="721"/>
      <c r="D247" s="17"/>
      <c r="E247" s="17"/>
      <c r="F247" s="17"/>
      <c r="G247" s="17"/>
      <c r="H247" s="17"/>
      <c r="I247" s="17"/>
      <c r="J247" s="17"/>
      <c r="K247" s="17"/>
      <c r="L247" s="17"/>
      <c r="M247" s="17"/>
      <c r="N247" s="17"/>
      <c r="O247" s="39" t="s">
        <v>1</v>
      </c>
      <c r="P247" s="928" t="str">
        <f t="shared" si="62"/>
        <v>A</v>
      </c>
      <c r="Q247" s="897"/>
      <c r="R247" s="897"/>
      <c r="S247" s="897"/>
      <c r="T247" s="862">
        <f>IF(COUNTIF(U247,"&lt;&gt;")=0,"",MAX(T245:T246)+1)</f>
        <v>1</v>
      </c>
      <c r="U247" s="856" t="s">
        <v>2421</v>
      </c>
      <c r="V247" s="856"/>
      <c r="W247" s="856"/>
      <c r="X247" s="856"/>
      <c r="Y247" s="856"/>
      <c r="Z247" s="856"/>
      <c r="AA247" s="856"/>
      <c r="AB247" s="856"/>
      <c r="AC247" s="862">
        <f>IF(COUNTIF(AD247:AH247,"&lt;&gt;")=0,"",MAX(AC245:AC246)+1)</f>
        <v>1</v>
      </c>
      <c r="AD247" s="856"/>
      <c r="AE247" s="856"/>
      <c r="AF247" s="856"/>
      <c r="AG247" s="856"/>
      <c r="AH247" s="856" t="s">
        <v>2440</v>
      </c>
      <c r="AI247" s="856"/>
      <c r="AJ247" s="856"/>
      <c r="AK247" s="856"/>
      <c r="AL247" s="856"/>
      <c r="AM247" s="856"/>
      <c r="AN247" s="856"/>
      <c r="AO247" s="4892"/>
      <c r="AP247"/>
      <c r="AQ247" s="1369"/>
      <c r="AR247" s="1369"/>
      <c r="AS247" s="1369"/>
      <c r="AT247" s="1369"/>
      <c r="AU247" s="1369"/>
      <c r="AV247" s="1369"/>
      <c r="AW247" s="1369"/>
      <c r="AX247" s="1369"/>
      <c r="AY247" s="715"/>
      <c r="AZ247"/>
      <c r="BA247"/>
      <c r="BB247"/>
      <c r="BC247" s="715"/>
      <c r="BD247" s="870" t="str">
        <f t="shared" si="57"/>
        <v>A</v>
      </c>
      <c r="BM247"/>
      <c r="BN247"/>
      <c r="BO247"/>
      <c r="BP247"/>
      <c r="BQ247"/>
      <c r="BR247"/>
      <c r="BS247"/>
      <c r="BU247" s="6">
        <v>1</v>
      </c>
      <c r="BV247" s="73"/>
      <c r="BW247" s="73"/>
    </row>
    <row r="248" spans="1:75" s="2" customFormat="1" ht="18.75" customHeight="1">
      <c r="A248" s="3562" t="s">
        <v>1</v>
      </c>
      <c r="B248" s="3573" t="str">
        <f t="shared" si="60"/>
        <v>►</v>
      </c>
      <c r="C248" s="721"/>
      <c r="D248" s="17"/>
      <c r="E248" s="17"/>
      <c r="F248" s="17"/>
      <c r="G248" s="17"/>
      <c r="H248" s="17"/>
      <c r="I248" s="17"/>
      <c r="J248" s="17"/>
      <c r="K248" s="17"/>
      <c r="L248" s="17"/>
      <c r="M248" s="17"/>
      <c r="N248" s="17"/>
      <c r="O248" s="39" t="s">
        <v>1</v>
      </c>
      <c r="P248" s="928" t="str">
        <f t="shared" si="62"/>
        <v>►</v>
      </c>
      <c r="Q248" s="897"/>
      <c r="R248" s="897"/>
      <c r="S248" s="897"/>
      <c r="T248" s="862" t="str">
        <f>IF(COUNTIF(U248,"&lt;&gt;")=0,"",MAX(T245:T247)+1)</f>
        <v/>
      </c>
      <c r="U248" s="856"/>
      <c r="V248" s="856" t="s">
        <v>425</v>
      </c>
      <c r="W248" s="856"/>
      <c r="X248" s="856"/>
      <c r="Y248" s="856"/>
      <c r="Z248" s="856"/>
      <c r="AA248" s="856"/>
      <c r="AB248" s="856"/>
      <c r="AC248" s="862" t="str">
        <f>IF(COUNTIF(AD248:AH248,"&lt;&gt;")=0,"",MAX(AC245:AC247)+1)</f>
        <v/>
      </c>
      <c r="AD248" s="856"/>
      <c r="AE248" s="856"/>
      <c r="AF248" s="856"/>
      <c r="AG248" s="856"/>
      <c r="AH248" s="856"/>
      <c r="AI248" s="856"/>
      <c r="AJ248" s="856"/>
      <c r="AK248" s="856"/>
      <c r="AL248" s="856"/>
      <c r="AM248" s="856"/>
      <c r="AN248" s="856"/>
      <c r="AO248" s="4892"/>
      <c r="AP248"/>
      <c r="AQ248" s="1369"/>
      <c r="AR248" s="1369"/>
      <c r="AS248" s="1369"/>
      <c r="AT248" s="1369"/>
      <c r="AU248" s="1369"/>
      <c r="AV248" s="1369"/>
      <c r="AW248" s="1369"/>
      <c r="AX248" s="1369"/>
      <c r="AY248" s="715"/>
      <c r="AZ248"/>
      <c r="BA248"/>
      <c r="BB248"/>
      <c r="BC248" s="715"/>
      <c r="BD248" s="870" t="str">
        <f t="shared" si="57"/>
        <v>►</v>
      </c>
      <c r="BM248"/>
      <c r="BN248"/>
      <c r="BO248"/>
      <c r="BP248"/>
      <c r="BQ248"/>
      <c r="BR248"/>
      <c r="BS248"/>
      <c r="BU248" s="6">
        <v>1</v>
      </c>
      <c r="BV248" s="73"/>
      <c r="BW248" s="73"/>
    </row>
    <row r="249" spans="1:75" s="2" customFormat="1" ht="18.75" customHeight="1">
      <c r="A249" s="3562" t="s">
        <v>1</v>
      </c>
      <c r="B249" s="3573" t="str">
        <f t="shared" si="60"/>
        <v>►</v>
      </c>
      <c r="C249" s="721"/>
      <c r="D249" s="17"/>
      <c r="E249" s="17"/>
      <c r="F249" s="17"/>
      <c r="G249" s="17"/>
      <c r="H249" s="17"/>
      <c r="I249" s="17"/>
      <c r="J249" s="17"/>
      <c r="K249" s="17"/>
      <c r="L249" s="17"/>
      <c r="M249" s="17"/>
      <c r="N249" s="17"/>
      <c r="O249" s="39" t="s">
        <v>1</v>
      </c>
      <c r="P249" s="928" t="str">
        <f t="shared" si="62"/>
        <v>►</v>
      </c>
      <c r="Q249" s="897"/>
      <c r="R249" s="897"/>
      <c r="S249" s="897"/>
      <c r="T249" s="862" t="str">
        <f>IF(COUNTIF(U249,"&lt;&gt;")=0,"",MAX(T245:T248)+1)</f>
        <v/>
      </c>
      <c r="U249" s="856"/>
      <c r="V249" s="856"/>
      <c r="W249" s="856"/>
      <c r="X249" s="856"/>
      <c r="Y249" s="856"/>
      <c r="Z249" s="856"/>
      <c r="AA249" s="856"/>
      <c r="AB249" s="856"/>
      <c r="AC249" s="862">
        <f>IF(COUNTIF(AD249:AH249,"&lt;&gt;")=0,"",MAX(AC245:AC248)+1)</f>
        <v>2</v>
      </c>
      <c r="AD249" s="856"/>
      <c r="AE249" s="856"/>
      <c r="AF249" s="856"/>
      <c r="AG249" s="856"/>
      <c r="AH249" s="856" t="s">
        <v>2419</v>
      </c>
      <c r="AI249" s="856"/>
      <c r="AJ249" s="856"/>
      <c r="AK249" s="856"/>
      <c r="AL249" s="856"/>
      <c r="AM249" s="856"/>
      <c r="AN249" s="856"/>
      <c r="AO249" s="4892"/>
      <c r="AP249"/>
      <c r="AQ249" s="1369"/>
      <c r="AR249" s="1369"/>
      <c r="AS249" s="1369"/>
      <c r="AT249" s="1369"/>
      <c r="AU249" s="1369"/>
      <c r="AV249" s="1369"/>
      <c r="AW249" s="1369"/>
      <c r="AX249" s="1369"/>
      <c r="AY249" s="715"/>
      <c r="AZ249"/>
      <c r="BA249"/>
      <c r="BB249"/>
      <c r="BC249" s="715"/>
      <c r="BD249" s="870" t="str">
        <f t="shared" si="57"/>
        <v>►</v>
      </c>
      <c r="BM249"/>
      <c r="BN249"/>
      <c r="BO249"/>
      <c r="BP249"/>
      <c r="BQ249"/>
      <c r="BR249"/>
      <c r="BS249"/>
      <c r="BU249" s="6">
        <v>1</v>
      </c>
      <c r="BV249" s="73"/>
      <c r="BW249" s="73"/>
    </row>
    <row r="250" spans="1:75" s="2" customFormat="1" ht="18.75" customHeight="1">
      <c r="A250" s="3562" t="s">
        <v>1</v>
      </c>
      <c r="B250" s="3573" t="str">
        <f t="shared" si="60"/>
        <v>►</v>
      </c>
      <c r="C250" s="721"/>
      <c r="D250" s="17"/>
      <c r="E250" s="17"/>
      <c r="F250" s="17"/>
      <c r="G250" s="17"/>
      <c r="H250" s="17"/>
      <c r="I250" s="17"/>
      <c r="J250" s="17"/>
      <c r="K250" s="17"/>
      <c r="L250" s="17"/>
      <c r="M250" s="17"/>
      <c r="N250" s="17"/>
      <c r="O250" s="39" t="s">
        <v>1</v>
      </c>
      <c r="P250" s="928" t="str">
        <f t="shared" si="62"/>
        <v>►</v>
      </c>
      <c r="Q250" s="897"/>
      <c r="R250" s="897"/>
      <c r="S250" s="897"/>
      <c r="T250" s="862" t="str">
        <f>IF(COUNTIF(U250,"&lt;&gt;")=0,"",MAX(T245:T249)+1)</f>
        <v/>
      </c>
      <c r="U250" s="856"/>
      <c r="V250" s="856"/>
      <c r="W250" s="856"/>
      <c r="X250" s="856"/>
      <c r="Y250" s="856"/>
      <c r="Z250" s="856"/>
      <c r="AA250" s="856"/>
      <c r="AB250" s="856"/>
      <c r="AC250" s="862" t="str">
        <f>IF(COUNTIF(AD250:AH250,"&lt;&gt;")=0,"",MAX(AC245:AC249)+1)</f>
        <v/>
      </c>
      <c r="AD250" s="856"/>
      <c r="AE250" s="856"/>
      <c r="AF250" s="856"/>
      <c r="AG250" s="856"/>
      <c r="AH250" s="856"/>
      <c r="AI250" s="856" t="s">
        <v>2423</v>
      </c>
      <c r="AJ250" s="856"/>
      <c r="AK250" s="856"/>
      <c r="AL250" s="856"/>
      <c r="AM250" s="856"/>
      <c r="AN250" s="856"/>
      <c r="AO250" s="4892"/>
      <c r="AP250"/>
      <c r="AQ250" s="1369"/>
      <c r="AR250" s="1369"/>
      <c r="AS250" s="1369"/>
      <c r="AT250" s="1369"/>
      <c r="AU250" s="1369"/>
      <c r="AV250" s="1369"/>
      <c r="AW250" s="1369"/>
      <c r="AX250" s="1369"/>
      <c r="AY250" s="715"/>
      <c r="AZ250"/>
      <c r="BA250"/>
      <c r="BB250"/>
      <c r="BC250" s="715"/>
      <c r="BD250" s="870" t="str">
        <f t="shared" si="57"/>
        <v>►</v>
      </c>
      <c r="BM250"/>
      <c r="BN250"/>
      <c r="BO250"/>
      <c r="BP250"/>
      <c r="BQ250"/>
      <c r="BR250"/>
      <c r="BS250"/>
      <c r="BU250" s="6">
        <v>1</v>
      </c>
      <c r="BV250" s="73"/>
      <c r="BW250" s="73"/>
    </row>
    <row r="251" spans="1:75" s="2" customFormat="1" ht="18.75" customHeight="1">
      <c r="A251" s="3562" t="s">
        <v>1</v>
      </c>
      <c r="B251" s="3573" t="str">
        <f t="shared" si="60"/>
        <v>A</v>
      </c>
      <c r="C251" s="721"/>
      <c r="D251" s="17"/>
      <c r="E251" s="17"/>
      <c r="F251" s="17"/>
      <c r="G251" s="17"/>
      <c r="H251" s="17"/>
      <c r="I251" s="17"/>
      <c r="J251" s="17"/>
      <c r="K251" s="17"/>
      <c r="L251" s="17"/>
      <c r="M251" s="17"/>
      <c r="N251" s="17"/>
      <c r="O251" s="39" t="s">
        <v>1</v>
      </c>
      <c r="P251" s="928" t="str">
        <f t="shared" si="62"/>
        <v>A</v>
      </c>
      <c r="Q251" s="897"/>
      <c r="R251" s="897"/>
      <c r="S251" s="897"/>
      <c r="T251" s="862" t="str">
        <f>IF(COUNTIF(U251,"&lt;&gt;")=0,"",MAX(T245:T250)+1)</f>
        <v/>
      </c>
      <c r="U251" s="856"/>
      <c r="V251" s="856"/>
      <c r="W251" s="856"/>
      <c r="X251" s="856"/>
      <c r="Y251" s="856"/>
      <c r="Z251" s="856"/>
      <c r="AA251" s="856"/>
      <c r="AB251" s="856"/>
      <c r="AC251" s="862">
        <f>IF(COUNTIF(AD251:AH251,"&lt;&gt;")=0,"",MAX(AC245:AC250)+1)</f>
        <v>3</v>
      </c>
      <c r="AD251" s="856"/>
      <c r="AE251" s="856" t="s">
        <v>2419</v>
      </c>
      <c r="AF251" s="856"/>
      <c r="AG251" s="856"/>
      <c r="AH251" s="856"/>
      <c r="AI251" s="856"/>
      <c r="AJ251" s="856"/>
      <c r="AK251" s="856"/>
      <c r="AL251" s="856"/>
      <c r="AM251" s="856"/>
      <c r="AN251" s="856"/>
      <c r="AO251" s="4892"/>
      <c r="AP251"/>
      <c r="AQ251" s="1369"/>
      <c r="AR251" s="1369"/>
      <c r="AS251" s="1369"/>
      <c r="AT251" s="1369"/>
      <c r="AU251" s="1369"/>
      <c r="AV251" s="1369"/>
      <c r="AW251" s="1369"/>
      <c r="AX251" s="1369"/>
      <c r="AY251" s="715"/>
      <c r="AZ251"/>
      <c r="BA251"/>
      <c r="BB251"/>
      <c r="BC251" s="715"/>
      <c r="BD251" s="870" t="str">
        <f t="shared" si="57"/>
        <v>A</v>
      </c>
      <c r="BM251"/>
      <c r="BN251"/>
      <c r="BO251"/>
      <c r="BP251"/>
      <c r="BQ251"/>
      <c r="BR251"/>
      <c r="BS251"/>
      <c r="BU251" s="6">
        <v>1</v>
      </c>
      <c r="BV251" s="73"/>
      <c r="BW251" s="73"/>
    </row>
    <row r="252" spans="1:75" s="2" customFormat="1" ht="18.75" customHeight="1">
      <c r="A252" s="3562" t="s">
        <v>1</v>
      </c>
      <c r="B252" s="3573" t="str">
        <f t="shared" si="60"/>
        <v>►</v>
      </c>
      <c r="C252" s="721"/>
      <c r="D252" s="17"/>
      <c r="E252" s="17"/>
      <c r="F252" s="17"/>
      <c r="G252" s="17"/>
      <c r="H252" s="17"/>
      <c r="I252" s="17"/>
      <c r="J252" s="17"/>
      <c r="K252" s="17"/>
      <c r="L252" s="17"/>
      <c r="M252" s="17"/>
      <c r="N252" s="17"/>
      <c r="O252" s="39" t="s">
        <v>1</v>
      </c>
      <c r="P252" s="928" t="str">
        <f t="shared" si="62"/>
        <v>►</v>
      </c>
      <c r="Q252" s="897"/>
      <c r="R252" s="897"/>
      <c r="S252" s="897"/>
      <c r="T252" s="862" t="str">
        <f>IF(COUNTIF(U252,"&lt;&gt;")=0,"",MAX(T245:T251)+1)</f>
        <v/>
      </c>
      <c r="U252" s="856"/>
      <c r="V252" s="856"/>
      <c r="W252" s="856"/>
      <c r="X252" s="856"/>
      <c r="Y252" s="856"/>
      <c r="Z252" s="856"/>
      <c r="AA252" s="856"/>
      <c r="AB252" s="856"/>
      <c r="AC252" s="862" t="str">
        <f>IF(COUNTIF(AD252:AH252,"&lt;&gt;")=0,"",MAX(AC245:AC251)+1)</f>
        <v/>
      </c>
      <c r="AD252" s="856"/>
      <c r="AE252" s="856"/>
      <c r="AF252" s="856"/>
      <c r="AG252" s="856"/>
      <c r="AH252" s="856"/>
      <c r="AI252" s="856"/>
      <c r="AJ252" s="856"/>
      <c r="AK252" s="856"/>
      <c r="AL252" s="856"/>
      <c r="AM252" s="856"/>
      <c r="AN252" s="856"/>
      <c r="AO252" s="4892"/>
      <c r="AP252"/>
      <c r="AQ252" s="1369"/>
      <c r="AR252" s="1369"/>
      <c r="AS252" s="1369"/>
      <c r="AT252" s="1369"/>
      <c r="AU252" s="1369"/>
      <c r="AV252" s="1369"/>
      <c r="AW252" s="1369"/>
      <c r="AX252" s="1369"/>
      <c r="AY252" s="715"/>
      <c r="AZ252"/>
      <c r="BA252"/>
      <c r="BB252"/>
      <c r="BC252" s="715"/>
      <c r="BD252" s="870" t="str">
        <f t="shared" si="57"/>
        <v>►</v>
      </c>
      <c r="BM252"/>
      <c r="BN252"/>
      <c r="BO252"/>
      <c r="BP252"/>
      <c r="BQ252"/>
      <c r="BR252"/>
      <c r="BS252"/>
      <c r="BU252" s="6">
        <v>1</v>
      </c>
      <c r="BV252" s="73"/>
      <c r="BW252" s="73"/>
    </row>
    <row r="253" spans="1:75" s="2" customFormat="1" ht="18.75" customHeight="1">
      <c r="A253" s="3562" t="s">
        <v>1</v>
      </c>
      <c r="B253" s="3573" t="str">
        <f t="shared" si="60"/>
        <v>►</v>
      </c>
      <c r="C253" s="721"/>
      <c r="D253" s="17"/>
      <c r="E253" s="17"/>
      <c r="F253" s="17"/>
      <c r="G253" s="17"/>
      <c r="H253" s="17"/>
      <c r="I253" s="17"/>
      <c r="J253" s="17"/>
      <c r="K253" s="17"/>
      <c r="L253" s="17"/>
      <c r="M253" s="17"/>
      <c r="N253" s="17"/>
      <c r="O253" s="39" t="s">
        <v>1</v>
      </c>
      <c r="P253" s="928" t="str">
        <f t="shared" si="62"/>
        <v>►</v>
      </c>
      <c r="Q253" s="897"/>
      <c r="R253" s="897"/>
      <c r="S253" s="897"/>
      <c r="T253" s="862" t="str">
        <f>IF(COUNTIF(U253,"&lt;&gt;")=0,"",MAX(T245:T252)+1)</f>
        <v/>
      </c>
      <c r="U253" s="856"/>
      <c r="V253" s="856"/>
      <c r="W253" s="856"/>
      <c r="X253" s="856"/>
      <c r="Y253" s="856"/>
      <c r="Z253" s="856"/>
      <c r="AA253" s="856"/>
      <c r="AB253" s="856"/>
      <c r="AC253" s="862" t="str">
        <f>IF(COUNTIF(AD253:AH253,"&lt;&gt;")=0,"",MAX(AC245:AC252)+1)</f>
        <v/>
      </c>
      <c r="AD253" s="856"/>
      <c r="AE253" s="856"/>
      <c r="AF253" s="856"/>
      <c r="AG253" s="856"/>
      <c r="AH253" s="856"/>
      <c r="AI253" s="856"/>
      <c r="AJ253" s="856"/>
      <c r="AK253" s="856"/>
      <c r="AL253" s="856"/>
      <c r="AM253" s="856"/>
      <c r="AN253" s="856"/>
      <c r="AO253" s="4892"/>
      <c r="AP253"/>
      <c r="AQ253" s="1369"/>
      <c r="AR253" s="1369"/>
      <c r="AS253" s="1369"/>
      <c r="AT253" s="1369"/>
      <c r="AU253" s="1369"/>
      <c r="AV253" s="1369"/>
      <c r="AW253" s="1369"/>
      <c r="AX253" s="1369"/>
      <c r="AY253" s="715"/>
      <c r="AZ253"/>
      <c r="BA253"/>
      <c r="BB253"/>
      <c r="BC253" s="715"/>
      <c r="BD253" s="870" t="str">
        <f t="shared" si="57"/>
        <v>►</v>
      </c>
      <c r="BM253"/>
      <c r="BN253"/>
      <c r="BO253"/>
      <c r="BP253"/>
      <c r="BQ253"/>
      <c r="BR253"/>
      <c r="BS253"/>
      <c r="BU253" s="6">
        <v>1</v>
      </c>
      <c r="BV253" s="73"/>
      <c r="BW253" s="73"/>
    </row>
    <row r="254" spans="1:75" s="2" customFormat="1" ht="18.75" customHeight="1">
      <c r="A254" s="3562" t="s">
        <v>1</v>
      </c>
      <c r="B254" s="3573" t="str">
        <f t="shared" si="60"/>
        <v>►</v>
      </c>
      <c r="C254" s="721"/>
      <c r="D254" s="17"/>
      <c r="E254" s="17"/>
      <c r="F254" s="17"/>
      <c r="G254" s="17"/>
      <c r="H254" s="17"/>
      <c r="I254" s="17"/>
      <c r="J254" s="17"/>
      <c r="K254" s="17"/>
      <c r="L254" s="17"/>
      <c r="M254" s="17"/>
      <c r="N254" s="17"/>
      <c r="O254" s="39" t="s">
        <v>1</v>
      </c>
      <c r="P254" s="928" t="str">
        <f t="shared" si="62"/>
        <v>►</v>
      </c>
      <c r="Q254" s="897"/>
      <c r="R254" s="897"/>
      <c r="S254" s="897"/>
      <c r="T254" s="862" t="str">
        <f>IF(COUNTIF(U254,"&lt;&gt;")=0,"",MAX(T245:T253)+1)</f>
        <v/>
      </c>
      <c r="U254" s="856"/>
      <c r="V254" s="856"/>
      <c r="W254" s="856"/>
      <c r="X254" s="856"/>
      <c r="Y254" s="856"/>
      <c r="Z254" s="856"/>
      <c r="AA254" s="856"/>
      <c r="AB254" s="856"/>
      <c r="AC254" s="862" t="str">
        <f>IF(COUNTIF(AD254:AH254,"&lt;&gt;")=0,"",MAX(AC245:AC253)+1)</f>
        <v/>
      </c>
      <c r="AD254" s="856"/>
      <c r="AE254" s="856"/>
      <c r="AF254" s="856"/>
      <c r="AG254" s="856"/>
      <c r="AH254" s="856"/>
      <c r="AI254" s="856"/>
      <c r="AJ254" s="856"/>
      <c r="AK254" s="856"/>
      <c r="AL254" s="856"/>
      <c r="AM254" s="856"/>
      <c r="AN254" s="856"/>
      <c r="AO254" s="4892"/>
      <c r="AP254"/>
      <c r="AQ254" s="1369"/>
      <c r="AR254" s="1369"/>
      <c r="AS254" s="1369"/>
      <c r="AT254" s="1369"/>
      <c r="AU254" s="1369"/>
      <c r="AV254" s="1369"/>
      <c r="AW254" s="1369"/>
      <c r="AX254" s="1369"/>
      <c r="AY254" s="715"/>
      <c r="AZ254"/>
      <c r="BA254"/>
      <c r="BB254"/>
      <c r="BC254" s="715"/>
      <c r="BD254" s="870" t="str">
        <f t="shared" si="57"/>
        <v>►</v>
      </c>
      <c r="BM254"/>
      <c r="BN254"/>
      <c r="BO254"/>
      <c r="BP254"/>
      <c r="BQ254"/>
      <c r="BR254"/>
      <c r="BS254"/>
      <c r="BU254" s="6">
        <v>1</v>
      </c>
      <c r="BV254" s="73"/>
      <c r="BW254" s="73"/>
    </row>
    <row r="255" spans="1:75" s="2" customFormat="1" ht="18.75" customHeight="1" thickBot="1">
      <c r="A255" s="3562" t="s">
        <v>1</v>
      </c>
      <c r="B255" s="3573" t="str">
        <f t="shared" si="60"/>
        <v>A</v>
      </c>
      <c r="C255" s="721"/>
      <c r="D255" s="17"/>
      <c r="E255" s="17"/>
      <c r="F255" s="17"/>
      <c r="G255" s="17"/>
      <c r="H255" s="17"/>
      <c r="I255" s="17"/>
      <c r="J255" s="17"/>
      <c r="K255" s="17"/>
      <c r="L255" s="17"/>
      <c r="M255" s="17"/>
      <c r="N255" s="17"/>
      <c r="O255" s="39" t="s">
        <v>1</v>
      </c>
      <c r="P255" s="928" t="s">
        <v>6</v>
      </c>
      <c r="Q255" s="897"/>
      <c r="R255" s="897"/>
      <c r="S255" s="897"/>
      <c r="T255" s="862" t="str">
        <f>IF(COUNTIF(U255,"&lt;&gt;")=0,"",MAX(T245:T254)+1)</f>
        <v/>
      </c>
      <c r="U255" s="898"/>
      <c r="V255" s="898"/>
      <c r="W255" s="899"/>
      <c r="X255" s="860"/>
      <c r="Y255" s="860"/>
      <c r="Z255" s="860"/>
      <c r="AA255" s="860"/>
      <c r="AB255" s="860"/>
      <c r="AC255" s="862" t="str">
        <f>IF(COUNTIF(AD255:AH255,"&lt;&gt;")=0,"",MAX(AC245:AC254)+1)</f>
        <v/>
      </c>
      <c r="AD255" s="860"/>
      <c r="AE255" s="860"/>
      <c r="AF255" s="860"/>
      <c r="AG255" s="860"/>
      <c r="AH255" s="860"/>
      <c r="AI255" s="860"/>
      <c r="AJ255" s="860"/>
      <c r="AK255" s="860"/>
      <c r="AL255" s="860"/>
      <c r="AM255" s="860"/>
      <c r="AN255" s="860"/>
      <c r="AO255" s="4892"/>
      <c r="AP255"/>
      <c r="AQ255" s="1369"/>
      <c r="AR255" s="1369"/>
      <c r="AS255" s="1369"/>
      <c r="AT255" s="1369"/>
      <c r="AU255" s="1369"/>
      <c r="AV255" s="1369"/>
      <c r="AW255" s="1369"/>
      <c r="AX255" s="1369"/>
      <c r="AY255" s="715"/>
      <c r="AZ255"/>
      <c r="BA255"/>
      <c r="BB255"/>
      <c r="BC255" s="715"/>
      <c r="BD255" s="870" t="str">
        <f t="shared" si="57"/>
        <v>A</v>
      </c>
      <c r="BM255"/>
      <c r="BN255"/>
      <c r="BO255"/>
      <c r="BP255"/>
      <c r="BQ255"/>
      <c r="BR255"/>
      <c r="BS255"/>
      <c r="BU255" s="6">
        <v>1</v>
      </c>
      <c r="BV255" s="73"/>
      <c r="BW255" s="73"/>
    </row>
    <row r="256" spans="1:75" s="2" customFormat="1" ht="18.75" customHeight="1">
      <c r="A256" s="3562" t="s">
        <v>1</v>
      </c>
      <c r="B256" s="3573" t="str">
        <f t="shared" si="60"/>
        <v>A</v>
      </c>
      <c r="C256" s="721"/>
      <c r="D256" s="17"/>
      <c r="E256" s="17"/>
      <c r="F256" s="17"/>
      <c r="G256" s="17"/>
      <c r="H256" s="17"/>
      <c r="I256" s="17"/>
      <c r="J256" s="17"/>
      <c r="K256" s="17"/>
      <c r="L256" s="17"/>
      <c r="M256" s="17"/>
      <c r="N256" s="17"/>
      <c r="O256" s="39" t="s">
        <v>1</v>
      </c>
      <c r="P256" s="927" t="s">
        <v>6</v>
      </c>
      <c r="Q256" s="800"/>
      <c r="R256" s="800"/>
      <c r="S256" s="800"/>
      <c r="T256" s="4894" t="s">
        <v>1021</v>
      </c>
      <c r="U256" s="4896" t="s">
        <v>2414</v>
      </c>
      <c r="V256" s="4896"/>
      <c r="W256" s="4896"/>
      <c r="X256" s="4896"/>
      <c r="Y256" s="4896"/>
      <c r="Z256" s="4896"/>
      <c r="AA256" s="4896"/>
      <c r="AB256" s="4896"/>
      <c r="AC256" s="4896"/>
      <c r="AD256" s="4896"/>
      <c r="AE256" s="4896"/>
      <c r="AF256" s="4896"/>
      <c r="AG256" s="4896"/>
      <c r="AH256" s="4896"/>
      <c r="AI256" s="4896"/>
      <c r="AJ256" s="4896"/>
      <c r="AK256" s="4896"/>
      <c r="AL256" s="4896"/>
      <c r="AM256" s="4896"/>
      <c r="AN256" s="4896"/>
      <c r="AO256" s="4892"/>
      <c r="AP256"/>
      <c r="AQ256" s="1369"/>
      <c r="AR256" s="1369"/>
      <c r="AS256" s="1369"/>
      <c r="AT256" s="1369"/>
      <c r="AU256" s="1369"/>
      <c r="AV256" s="1369"/>
      <c r="AW256" s="1369"/>
      <c r="AX256" s="1369"/>
      <c r="AY256" s="715"/>
      <c r="AZ256"/>
      <c r="BA256"/>
      <c r="BB256"/>
      <c r="BC256" s="715"/>
      <c r="BD256" s="870" t="str">
        <f t="shared" si="57"/>
        <v>A</v>
      </c>
      <c r="BM256"/>
      <c r="BN256"/>
      <c r="BO256"/>
      <c r="BP256"/>
      <c r="BQ256"/>
      <c r="BR256"/>
      <c r="BS256"/>
      <c r="BU256" s="6">
        <v>1</v>
      </c>
      <c r="BV256" s="73"/>
      <c r="BW256" s="73"/>
    </row>
    <row r="257" spans="1:75" s="2" customFormat="1" ht="18.75" customHeight="1">
      <c r="A257" s="3562" t="s">
        <v>1</v>
      </c>
      <c r="B257" s="3573" t="str">
        <f t="shared" si="60"/>
        <v>A</v>
      </c>
      <c r="C257" s="721"/>
      <c r="D257" s="17"/>
      <c r="E257" s="17"/>
      <c r="F257" s="17"/>
      <c r="G257" s="17"/>
      <c r="H257" s="17"/>
      <c r="I257" s="17"/>
      <c r="J257" s="17"/>
      <c r="K257" s="17"/>
      <c r="L257" s="17"/>
      <c r="M257" s="17"/>
      <c r="N257" s="17"/>
      <c r="O257" s="39" t="s">
        <v>1</v>
      </c>
      <c r="P257" s="927" t="s">
        <v>6</v>
      </c>
      <c r="Q257" s="800"/>
      <c r="R257" s="800"/>
      <c r="S257" s="800"/>
      <c r="T257" s="4895"/>
      <c r="U257" s="4897"/>
      <c r="V257" s="4897"/>
      <c r="W257" s="4897"/>
      <c r="X257" s="4897"/>
      <c r="Y257" s="4897"/>
      <c r="Z257" s="4897"/>
      <c r="AA257" s="4897"/>
      <c r="AB257" s="4897"/>
      <c r="AC257" s="4897"/>
      <c r="AD257" s="4897"/>
      <c r="AE257" s="4897"/>
      <c r="AF257" s="4897"/>
      <c r="AG257" s="4897"/>
      <c r="AH257" s="4897"/>
      <c r="AI257" s="4897"/>
      <c r="AJ257" s="4897"/>
      <c r="AK257" s="4897"/>
      <c r="AL257" s="4897"/>
      <c r="AM257" s="4897"/>
      <c r="AN257" s="4897"/>
      <c r="AO257" s="4892"/>
      <c r="AP257"/>
      <c r="AQ257" s="1369"/>
      <c r="AR257" s="1369"/>
      <c r="AS257" s="1369"/>
      <c r="AT257" s="1369"/>
      <c r="AU257" s="1369"/>
      <c r="AV257" s="1369"/>
      <c r="AW257" s="1369"/>
      <c r="AX257" s="1369"/>
      <c r="AY257" s="715"/>
      <c r="AZ257"/>
      <c r="BA257"/>
      <c r="BB257"/>
      <c r="BC257" s="715"/>
      <c r="BD257" s="870" t="str">
        <f t="shared" si="57"/>
        <v>A</v>
      </c>
      <c r="BM257"/>
      <c r="BN257"/>
      <c r="BO257"/>
      <c r="BP257"/>
      <c r="BQ257"/>
      <c r="BR257"/>
      <c r="BS257"/>
      <c r="BU257" s="6">
        <v>1</v>
      </c>
      <c r="BV257" s="73"/>
      <c r="BW257" s="73"/>
    </row>
    <row r="258" spans="1:75" s="2" customFormat="1" ht="18.75" customHeight="1">
      <c r="A258" s="3562" t="s">
        <v>1</v>
      </c>
      <c r="B258" s="3573" t="str">
        <f t="shared" si="60"/>
        <v>A</v>
      </c>
      <c r="C258" s="721"/>
      <c r="D258" s="17"/>
      <c r="E258" s="17"/>
      <c r="F258" s="17"/>
      <c r="G258" s="17"/>
      <c r="H258" s="17"/>
      <c r="I258" s="17"/>
      <c r="J258" s="17"/>
      <c r="K258" s="17"/>
      <c r="L258" s="17"/>
      <c r="M258" s="17"/>
      <c r="N258" s="17"/>
      <c r="O258" s="39" t="s">
        <v>1</v>
      </c>
      <c r="P258" s="928" t="s">
        <v>6</v>
      </c>
      <c r="Q258" s="897"/>
      <c r="R258" s="897"/>
      <c r="S258" s="897"/>
      <c r="T258" s="850">
        <v>0</v>
      </c>
      <c r="U258" s="900" t="s">
        <v>2415</v>
      </c>
      <c r="V258" s="900"/>
      <c r="W258" s="900"/>
      <c r="X258" s="900"/>
      <c r="Y258" s="900"/>
      <c r="Z258" s="900"/>
      <c r="AA258" s="900"/>
      <c r="AB258" s="900"/>
      <c r="AC258" s="863">
        <v>0</v>
      </c>
      <c r="AD258" s="901" t="s">
        <v>2416</v>
      </c>
      <c r="AE258" s="901"/>
      <c r="AF258" s="901"/>
      <c r="AG258" s="901"/>
      <c r="AH258" s="901"/>
      <c r="AI258" s="901"/>
      <c r="AJ258" s="901"/>
      <c r="AK258" s="901"/>
      <c r="AL258" s="901"/>
      <c r="AM258" s="901"/>
      <c r="AN258" s="901"/>
      <c r="AO258" s="4892"/>
      <c r="AP258"/>
      <c r="AQ258" s="1369"/>
      <c r="AR258" s="1369"/>
      <c r="AS258" s="1369"/>
      <c r="AT258" s="1369"/>
      <c r="AU258" s="1369"/>
      <c r="AV258" s="1369"/>
      <c r="AW258" s="1369"/>
      <c r="AX258" s="1369"/>
      <c r="AY258" s="715"/>
      <c r="AZ258"/>
      <c r="BA258"/>
      <c r="BB258"/>
      <c r="BC258" s="715"/>
      <c r="BD258" s="870" t="str">
        <f t="shared" si="57"/>
        <v>A</v>
      </c>
      <c r="BM258"/>
      <c r="BN258"/>
      <c r="BO258"/>
      <c r="BP258"/>
      <c r="BQ258"/>
      <c r="BR258"/>
      <c r="BS258"/>
      <c r="BU258" s="6">
        <v>1</v>
      </c>
      <c r="BV258" s="73"/>
      <c r="BW258" s="73"/>
    </row>
    <row r="259" spans="1:75" s="2" customFormat="1" ht="18.75" customHeight="1">
      <c r="A259" s="3562" t="s">
        <v>1</v>
      </c>
      <c r="B259" s="3573" t="str">
        <f t="shared" si="60"/>
        <v>A</v>
      </c>
      <c r="C259" s="721"/>
      <c r="D259" s="17"/>
      <c r="E259" s="17"/>
      <c r="F259" s="17"/>
      <c r="G259" s="17"/>
      <c r="H259" s="17"/>
      <c r="I259" s="17"/>
      <c r="J259" s="17"/>
      <c r="K259" s="17"/>
      <c r="L259" s="17"/>
      <c r="M259" s="17"/>
      <c r="N259" s="17"/>
      <c r="O259" s="39" t="s">
        <v>1</v>
      </c>
      <c r="P259" s="928" t="s">
        <v>6</v>
      </c>
      <c r="Q259" s="897"/>
      <c r="R259" s="897"/>
      <c r="S259" s="897"/>
      <c r="T259" s="862" t="str">
        <f>IF(COUNTIF(U259,"&lt;&gt;")=0,"",MAX(T258:T258)+1)</f>
        <v/>
      </c>
      <c r="U259" s="902"/>
      <c r="V259" s="902"/>
      <c r="W259" s="902"/>
      <c r="X259" s="902"/>
      <c r="Y259" s="902"/>
      <c r="Z259" s="902"/>
      <c r="AA259" s="902"/>
      <c r="AB259" s="902"/>
      <c r="AC259" s="862" t="str">
        <f>IF(COUNTIF(AD259:AH259,"&lt;&gt;")=0,"",MAX(AC258:AC258)+1)</f>
        <v/>
      </c>
      <c r="AD259" s="902"/>
      <c r="AE259" s="902"/>
      <c r="AF259" s="902"/>
      <c r="AG259" s="902"/>
      <c r="AH259" s="902"/>
      <c r="AI259" s="902"/>
      <c r="AJ259" s="902"/>
      <c r="AK259" s="902"/>
      <c r="AL259" s="902"/>
      <c r="AM259" s="902"/>
      <c r="AN259" s="902"/>
      <c r="AO259" s="4892"/>
      <c r="AP259"/>
      <c r="AQ259" s="1369"/>
      <c r="AR259" s="1369"/>
      <c r="AS259" s="1369"/>
      <c r="AT259" s="1369"/>
      <c r="AU259" s="1369"/>
      <c r="AV259" s="1369"/>
      <c r="AW259" s="1369"/>
      <c r="AX259" s="1369"/>
      <c r="AY259" s="715"/>
      <c r="AZ259"/>
      <c r="BA259"/>
      <c r="BB259"/>
      <c r="BC259" s="715"/>
      <c r="BD259" s="870" t="str">
        <f t="shared" si="57"/>
        <v>A</v>
      </c>
      <c r="BM259"/>
      <c r="BN259"/>
      <c r="BO259"/>
      <c r="BP259"/>
      <c r="BQ259"/>
      <c r="BR259"/>
      <c r="BS259"/>
      <c r="BU259" s="6">
        <v>1</v>
      </c>
      <c r="BV259" s="73"/>
      <c r="BW259" s="73"/>
    </row>
    <row r="260" spans="1:75" s="2" customFormat="1" ht="18.75" customHeight="1">
      <c r="A260" s="3562" t="s">
        <v>1</v>
      </c>
      <c r="B260" s="3573" t="str">
        <f t="shared" si="60"/>
        <v>A</v>
      </c>
      <c r="C260" s="721"/>
      <c r="D260" s="17"/>
      <c r="E260" s="17"/>
      <c r="F260" s="17"/>
      <c r="G260" s="17"/>
      <c r="H260" s="17"/>
      <c r="I260" s="17"/>
      <c r="J260" s="17"/>
      <c r="K260" s="17"/>
      <c r="L260" s="17"/>
      <c r="M260" s="17"/>
      <c r="N260" s="17"/>
      <c r="O260" s="39" t="s">
        <v>1</v>
      </c>
      <c r="P260" s="928" t="str">
        <f t="shared" ref="P260:P268" si="63">IF(U260&lt;&gt;"","A",IF(W260&lt;&gt;"","A",IF(X260&lt;&gt;"","A",IF(AD260&lt;&gt;"","A",IF(AE260&lt;&gt;"","A",IF(AF260&lt;&gt;"","A",IF(AJ260&lt;&gt;"","A","►")))))))</f>
        <v>A</v>
      </c>
      <c r="Q260" s="897"/>
      <c r="R260" s="897"/>
      <c r="S260" s="897"/>
      <c r="T260" s="862">
        <f>IF(COUNTIF(U260,"&lt;&gt;")=0,"",MAX(T258:T259)+1)</f>
        <v>1</v>
      </c>
      <c r="U260" s="903" t="s">
        <v>2419</v>
      </c>
      <c r="V260" s="903"/>
      <c r="W260" s="903"/>
      <c r="X260" s="903"/>
      <c r="Y260" s="903"/>
      <c r="Z260" s="903"/>
      <c r="AA260" s="903"/>
      <c r="AB260" s="903"/>
      <c r="AC260" s="862">
        <f>IF(COUNTIF(AD260:AH260,"&lt;&gt;")=0,"",MAX(AC258:AC259)+1)</f>
        <v>1</v>
      </c>
      <c r="AD260" s="904" t="s">
        <v>2440</v>
      </c>
      <c r="AE260" s="904"/>
      <c r="AF260" s="904"/>
      <c r="AG260" s="904"/>
      <c r="AH260" s="904"/>
      <c r="AI260" s="904"/>
      <c r="AJ260" s="904"/>
      <c r="AK260" s="904"/>
      <c r="AL260" s="904"/>
      <c r="AM260" s="904"/>
      <c r="AN260" s="904"/>
      <c r="AO260" s="4892"/>
      <c r="AP260"/>
      <c r="AQ260" s="1369"/>
      <c r="AR260" s="1369"/>
      <c r="AS260" s="1369"/>
      <c r="AT260" s="1369"/>
      <c r="AU260" s="1369"/>
      <c r="AV260" s="1369"/>
      <c r="AW260" s="1369"/>
      <c r="AX260" s="1369"/>
      <c r="AY260" s="715"/>
      <c r="AZ260"/>
      <c r="BA260"/>
      <c r="BB260"/>
      <c r="BC260" s="715"/>
      <c r="BD260" s="870" t="str">
        <f t="shared" si="57"/>
        <v>A</v>
      </c>
      <c r="BM260"/>
      <c r="BN260"/>
      <c r="BO260"/>
      <c r="BP260"/>
      <c r="BQ260"/>
      <c r="BR260"/>
      <c r="BS260"/>
      <c r="BU260" s="6">
        <v>1</v>
      </c>
      <c r="BV260" s="73"/>
      <c r="BW260" s="73"/>
    </row>
    <row r="261" spans="1:75" s="2" customFormat="1" ht="18.75" customHeight="1">
      <c r="A261" s="3562" t="s">
        <v>1</v>
      </c>
      <c r="B261" s="3573" t="str">
        <f t="shared" si="60"/>
        <v>A</v>
      </c>
      <c r="C261" s="721"/>
      <c r="D261" s="17"/>
      <c r="E261" s="17"/>
      <c r="F261" s="17"/>
      <c r="G261" s="17"/>
      <c r="H261" s="17"/>
      <c r="I261" s="17"/>
      <c r="J261" s="17"/>
      <c r="K261" s="17"/>
      <c r="L261" s="17"/>
      <c r="M261" s="17"/>
      <c r="N261" s="17"/>
      <c r="O261" s="39" t="s">
        <v>1</v>
      </c>
      <c r="P261" s="928" t="str">
        <f t="shared" si="63"/>
        <v>A</v>
      </c>
      <c r="Q261" s="897"/>
      <c r="R261" s="897"/>
      <c r="S261" s="897"/>
      <c r="T261" s="862">
        <f>IF(COUNTIF(U261,"&lt;&gt;")=0,"",MAX(T258:T260)+1)</f>
        <v>2</v>
      </c>
      <c r="U261" s="903" t="s">
        <v>2422</v>
      </c>
      <c r="V261" s="903"/>
      <c r="W261" s="903"/>
      <c r="X261" s="903"/>
      <c r="Y261" s="903"/>
      <c r="Z261" s="903"/>
      <c r="AA261" s="903"/>
      <c r="AB261" s="903"/>
      <c r="AC261" s="862" t="str">
        <f>IF(COUNTIF(AD261:AH261,"&lt;&gt;")=0,"",MAX(AC258:AC260)+1)</f>
        <v/>
      </c>
      <c r="AD261" s="904"/>
      <c r="AE261" s="904"/>
      <c r="AF261" s="904"/>
      <c r="AG261" s="904"/>
      <c r="AH261" s="904"/>
      <c r="AI261" s="904" t="s">
        <v>2423</v>
      </c>
      <c r="AJ261" s="904"/>
      <c r="AK261" s="904"/>
      <c r="AL261" s="904"/>
      <c r="AM261" s="904"/>
      <c r="AN261" s="904"/>
      <c r="AO261" s="4892"/>
      <c r="AP261"/>
      <c r="AQ261" s="1369"/>
      <c r="AR261" s="1369"/>
      <c r="AS261" s="1369"/>
      <c r="AT261" s="1369"/>
      <c r="AU261" s="1369"/>
      <c r="AV261" s="1369"/>
      <c r="AW261" s="1369"/>
      <c r="AX261" s="1369"/>
      <c r="AY261" s="715"/>
      <c r="AZ261"/>
      <c r="BA261"/>
      <c r="BB261"/>
      <c r="BC261" s="715"/>
      <c r="BD261" s="870" t="str">
        <f t="shared" si="57"/>
        <v>A</v>
      </c>
      <c r="BM261"/>
      <c r="BN261"/>
      <c r="BO261"/>
      <c r="BP261"/>
      <c r="BQ261"/>
      <c r="BR261"/>
      <c r="BS261"/>
      <c r="BU261" s="6">
        <v>1</v>
      </c>
      <c r="BV261" s="73"/>
      <c r="BW261" s="73"/>
    </row>
    <row r="262" spans="1:75" s="2" customFormat="1" ht="18.75" customHeight="1">
      <c r="A262" s="3562" t="s">
        <v>1</v>
      </c>
      <c r="B262" s="3573" t="str">
        <f t="shared" si="60"/>
        <v>A</v>
      </c>
      <c r="C262" s="721"/>
      <c r="D262" s="17"/>
      <c r="E262" s="17"/>
      <c r="F262" s="17"/>
      <c r="G262" s="17"/>
      <c r="H262" s="17"/>
      <c r="I262" s="17"/>
      <c r="J262" s="17"/>
      <c r="K262" s="17"/>
      <c r="L262" s="17"/>
      <c r="M262" s="17"/>
      <c r="N262" s="17"/>
      <c r="O262" s="39" t="s">
        <v>1</v>
      </c>
      <c r="P262" s="928" t="str">
        <f t="shared" si="63"/>
        <v>A</v>
      </c>
      <c r="Q262" s="897"/>
      <c r="R262" s="897"/>
      <c r="S262" s="897"/>
      <c r="T262" s="862">
        <f>IF(COUNTIF(U262,"&lt;&gt;")=0,"",MAX(T258:T261)+1)</f>
        <v>3</v>
      </c>
      <c r="U262" s="903" t="s">
        <v>2424</v>
      </c>
      <c r="V262" s="903"/>
      <c r="W262" s="903"/>
      <c r="X262" s="903"/>
      <c r="Y262" s="903"/>
      <c r="Z262" s="903"/>
      <c r="AA262" s="903"/>
      <c r="AB262" s="903"/>
      <c r="AC262" s="862" t="str">
        <f>IF(COUNTIF(AD262:AH262,"&lt;&gt;")=0,"",MAX(AC258:AC261)+1)</f>
        <v/>
      </c>
      <c r="AD262" s="904"/>
      <c r="AE262" s="904"/>
      <c r="AF262" s="904"/>
      <c r="AG262" s="904"/>
      <c r="AH262" s="904"/>
      <c r="AI262" s="904" t="s">
        <v>2425</v>
      </c>
      <c r="AJ262" s="904"/>
      <c r="AK262" s="904"/>
      <c r="AL262" s="904"/>
      <c r="AM262" s="904"/>
      <c r="AN262" s="904"/>
      <c r="AO262" s="4892"/>
      <c r="AP262"/>
      <c r="AQ262" s="1369"/>
      <c r="AR262" s="1369"/>
      <c r="AS262" s="1369"/>
      <c r="AT262" s="1369"/>
      <c r="AU262" s="1369"/>
      <c r="AV262" s="1369"/>
      <c r="AW262" s="1369"/>
      <c r="AX262" s="1369"/>
      <c r="AY262" s="715"/>
      <c r="AZ262"/>
      <c r="BA262"/>
      <c r="BB262"/>
      <c r="BC262" s="715"/>
      <c r="BD262" s="870" t="str">
        <f t="shared" ref="BD262:BD270" si="64">IF(ISBLANK(P262),"►",P262)</f>
        <v>A</v>
      </c>
      <c r="BM262"/>
      <c r="BN262"/>
      <c r="BO262"/>
      <c r="BP262"/>
      <c r="BQ262"/>
      <c r="BR262"/>
      <c r="BS262"/>
      <c r="BU262" s="6">
        <v>1</v>
      </c>
      <c r="BV262" s="73"/>
      <c r="BW262" s="73"/>
    </row>
    <row r="263" spans="1:75" s="2" customFormat="1" ht="18.75" customHeight="1">
      <c r="A263" s="3562" t="s">
        <v>1</v>
      </c>
      <c r="B263" s="3573" t="str">
        <f t="shared" si="60"/>
        <v>►</v>
      </c>
      <c r="C263" s="721"/>
      <c r="D263" s="17"/>
      <c r="E263" s="17"/>
      <c r="F263" s="17"/>
      <c r="G263" s="17"/>
      <c r="H263" s="17"/>
      <c r="I263" s="17"/>
      <c r="J263" s="17"/>
      <c r="K263" s="17"/>
      <c r="L263" s="17"/>
      <c r="M263" s="17"/>
      <c r="N263" s="17"/>
      <c r="O263" s="39" t="s">
        <v>1</v>
      </c>
      <c r="P263" s="928" t="str">
        <f t="shared" si="63"/>
        <v>►</v>
      </c>
      <c r="Q263" s="897"/>
      <c r="R263" s="897"/>
      <c r="S263" s="897"/>
      <c r="T263" s="862" t="str">
        <f>IF(COUNTIF(U263,"&lt;&gt;")=0,"",MAX(T258:T262)+1)</f>
        <v/>
      </c>
      <c r="U263" s="903"/>
      <c r="V263" s="903" t="s">
        <v>2423</v>
      </c>
      <c r="W263" s="903"/>
      <c r="X263" s="903"/>
      <c r="Y263" s="903"/>
      <c r="Z263" s="903"/>
      <c r="AA263" s="903"/>
      <c r="AB263" s="903"/>
      <c r="AC263" s="862" t="str">
        <f>IF(COUNTIF(AD263:AH263,"&lt;&gt;")=0,"",MAX(AC258:AC262)+1)</f>
        <v/>
      </c>
      <c r="AD263" s="904"/>
      <c r="AE263" s="904"/>
      <c r="AF263" s="904"/>
      <c r="AG263" s="904"/>
      <c r="AH263" s="904"/>
      <c r="AI263" s="904"/>
      <c r="AJ263" s="904"/>
      <c r="AK263" s="904"/>
      <c r="AL263" s="904"/>
      <c r="AM263" s="904"/>
      <c r="AN263" s="904"/>
      <c r="AO263" s="4892"/>
      <c r="AP263"/>
      <c r="AQ263" s="1369"/>
      <c r="AR263" s="1369"/>
      <c r="AS263" s="1369"/>
      <c r="AT263" s="1369"/>
      <c r="AU263" s="1369"/>
      <c r="AV263" s="1369"/>
      <c r="AW263" s="1369"/>
      <c r="AX263" s="1369"/>
      <c r="AY263" s="715"/>
      <c r="AZ263"/>
      <c r="BA263"/>
      <c r="BB263"/>
      <c r="BC263" s="715"/>
      <c r="BD263" s="870" t="str">
        <f t="shared" si="64"/>
        <v>►</v>
      </c>
      <c r="BM263"/>
      <c r="BN263"/>
      <c r="BO263"/>
      <c r="BP263"/>
      <c r="BQ263"/>
      <c r="BR263"/>
      <c r="BS263"/>
      <c r="BU263" s="6">
        <v>1</v>
      </c>
      <c r="BV263" s="73"/>
      <c r="BW263" s="73"/>
    </row>
    <row r="264" spans="1:75" s="2" customFormat="1" ht="18.75" customHeight="1">
      <c r="A264" s="3562" t="s">
        <v>1</v>
      </c>
      <c r="B264" s="3573" t="str">
        <f t="shared" si="60"/>
        <v>►</v>
      </c>
      <c r="C264" s="721"/>
      <c r="D264" s="17"/>
      <c r="E264" s="17"/>
      <c r="F264" s="17"/>
      <c r="G264" s="17"/>
      <c r="H264" s="17"/>
      <c r="I264" s="17"/>
      <c r="J264" s="17"/>
      <c r="K264" s="17"/>
      <c r="L264" s="17"/>
      <c r="M264" s="17"/>
      <c r="N264" s="17"/>
      <c r="O264" s="39" t="s">
        <v>1</v>
      </c>
      <c r="P264" s="928" t="str">
        <f t="shared" si="63"/>
        <v>►</v>
      </c>
      <c r="Q264" s="897"/>
      <c r="R264" s="897"/>
      <c r="S264" s="897"/>
      <c r="T264" s="862" t="str">
        <f>IF(COUNTIF(U264,"&lt;&gt;")=0,"",MAX(T258:T263)+1)</f>
        <v/>
      </c>
      <c r="U264" s="903"/>
      <c r="V264" s="903"/>
      <c r="W264" s="903"/>
      <c r="X264" s="903"/>
      <c r="Y264" s="903"/>
      <c r="Z264" s="903"/>
      <c r="AA264" s="903"/>
      <c r="AB264" s="903"/>
      <c r="AC264" s="862">
        <f>IF(COUNTIF(AD264:AH264,"&lt;&gt;")=0,"",MAX(AC258:AC263)+1)</f>
        <v>2</v>
      </c>
      <c r="AD264" s="904"/>
      <c r="AE264" s="904"/>
      <c r="AF264" s="904"/>
      <c r="AG264" s="904" t="s">
        <v>2419</v>
      </c>
      <c r="AH264" s="904"/>
      <c r="AI264" s="904"/>
      <c r="AJ264" s="904"/>
      <c r="AK264" s="904"/>
      <c r="AL264" s="904"/>
      <c r="AM264" s="904"/>
      <c r="AN264" s="904"/>
      <c r="AO264" s="4892"/>
      <c r="AP264"/>
      <c r="AQ264" s="1369"/>
      <c r="AR264" s="1369"/>
      <c r="AS264" s="1369"/>
      <c r="AT264" s="1369"/>
      <c r="AU264" s="1369"/>
      <c r="AV264" s="1369"/>
      <c r="AW264" s="1369"/>
      <c r="AX264" s="1369"/>
      <c r="AY264" s="715"/>
      <c r="AZ264"/>
      <c r="BA264"/>
      <c r="BB264"/>
      <c r="BC264" s="715"/>
      <c r="BD264" s="870" t="str">
        <f t="shared" si="64"/>
        <v>►</v>
      </c>
      <c r="BM264"/>
      <c r="BN264"/>
      <c r="BO264"/>
      <c r="BP264"/>
      <c r="BQ264"/>
      <c r="BR264"/>
      <c r="BS264"/>
      <c r="BU264" s="6">
        <v>1</v>
      </c>
      <c r="BV264" s="73"/>
      <c r="BW264" s="73"/>
    </row>
    <row r="265" spans="1:75" s="2" customFormat="1" ht="18.75" customHeight="1">
      <c r="A265" s="3562" t="s">
        <v>1</v>
      </c>
      <c r="B265" s="3573" t="str">
        <f t="shared" si="60"/>
        <v>►</v>
      </c>
      <c r="C265" s="721"/>
      <c r="D265" s="17"/>
      <c r="E265" s="17"/>
      <c r="F265" s="17"/>
      <c r="G265" s="17"/>
      <c r="H265" s="17"/>
      <c r="I265" s="17"/>
      <c r="J265" s="17"/>
      <c r="K265" s="17"/>
      <c r="L265" s="17"/>
      <c r="M265" s="17"/>
      <c r="N265" s="17"/>
      <c r="O265" s="39" t="s">
        <v>1</v>
      </c>
      <c r="P265" s="928" t="str">
        <f t="shared" si="63"/>
        <v>►</v>
      </c>
      <c r="Q265" s="897"/>
      <c r="R265" s="897"/>
      <c r="S265" s="897"/>
      <c r="T265" s="862" t="str">
        <f>IF(COUNTIF(U265,"&lt;&gt;")=0,"",MAX(T258:T264)+1)</f>
        <v/>
      </c>
      <c r="U265" s="903"/>
      <c r="V265" s="903"/>
      <c r="W265" s="903"/>
      <c r="X265" s="903"/>
      <c r="Y265" s="903"/>
      <c r="Z265" s="903"/>
      <c r="AA265" s="903"/>
      <c r="AB265" s="903"/>
      <c r="AC265" s="862" t="str">
        <f>IF(COUNTIF(AD265:AH265,"&lt;&gt;")=0,"",MAX(AC258:AC264)+1)</f>
        <v/>
      </c>
      <c r="AD265" s="904"/>
      <c r="AE265" s="904"/>
      <c r="AF265" s="904"/>
      <c r="AG265" s="904"/>
      <c r="AH265" s="904"/>
      <c r="AI265" s="904"/>
      <c r="AJ265" s="904"/>
      <c r="AK265" s="904"/>
      <c r="AL265" s="904"/>
      <c r="AM265" s="904"/>
      <c r="AN265" s="904"/>
      <c r="AO265" s="4892"/>
      <c r="AP265"/>
      <c r="AQ265" s="1369"/>
      <c r="AR265" s="1369"/>
      <c r="AS265" s="1369"/>
      <c r="AT265" s="1369"/>
      <c r="AU265" s="1369"/>
      <c r="AV265" s="1369"/>
      <c r="AW265" s="1369"/>
      <c r="AX265" s="1369"/>
      <c r="AY265" s="715"/>
      <c r="AZ265"/>
      <c r="BA265"/>
      <c r="BB265"/>
      <c r="BC265" s="715"/>
      <c r="BD265" s="870" t="str">
        <f t="shared" si="64"/>
        <v>►</v>
      </c>
      <c r="BM265"/>
      <c r="BN265"/>
      <c r="BO265"/>
      <c r="BP265"/>
      <c r="BQ265"/>
      <c r="BR265"/>
      <c r="BS265"/>
      <c r="BU265" s="6">
        <v>1</v>
      </c>
      <c r="BV265" s="73"/>
      <c r="BW265" s="73"/>
    </row>
    <row r="266" spans="1:75" s="2" customFormat="1" ht="18.75" customHeight="1">
      <c r="A266" s="3562" t="s">
        <v>1</v>
      </c>
      <c r="B266" s="3573" t="str">
        <f t="shared" si="60"/>
        <v>►</v>
      </c>
      <c r="C266" s="721"/>
      <c r="D266" s="17"/>
      <c r="E266" s="17"/>
      <c r="F266" s="17"/>
      <c r="G266" s="17"/>
      <c r="H266" s="17"/>
      <c r="I266" s="17"/>
      <c r="J266" s="17"/>
      <c r="K266" s="17"/>
      <c r="L266" s="17"/>
      <c r="M266" s="17"/>
      <c r="N266" s="17"/>
      <c r="O266" s="39" t="s">
        <v>1</v>
      </c>
      <c r="P266" s="928" t="str">
        <f t="shared" si="63"/>
        <v>►</v>
      </c>
      <c r="Q266" s="897"/>
      <c r="R266" s="897"/>
      <c r="S266" s="897"/>
      <c r="T266" s="862" t="str">
        <f>IF(COUNTIF(U266,"&lt;&gt;")=0,"",MAX(T258:T265)+1)</f>
        <v/>
      </c>
      <c r="U266" s="903"/>
      <c r="V266" s="903"/>
      <c r="W266" s="903"/>
      <c r="X266" s="903"/>
      <c r="Y266" s="903"/>
      <c r="Z266" s="903"/>
      <c r="AA266" s="903"/>
      <c r="AB266" s="903"/>
      <c r="AC266" s="862" t="str">
        <f>IF(COUNTIF(AD266:AH266,"&lt;&gt;")=0,"",MAX(AC258:AC265)+1)</f>
        <v/>
      </c>
      <c r="AD266" s="904"/>
      <c r="AE266" s="904"/>
      <c r="AF266" s="904"/>
      <c r="AG266" s="904"/>
      <c r="AH266" s="904"/>
      <c r="AI266" s="904"/>
      <c r="AJ266" s="904"/>
      <c r="AK266" s="904"/>
      <c r="AL266" s="904"/>
      <c r="AM266" s="904"/>
      <c r="AN266" s="904"/>
      <c r="AO266" s="4893"/>
      <c r="AP266"/>
      <c r="AQ266" s="1369"/>
      <c r="AR266" s="1369"/>
      <c r="AS266" s="1369"/>
      <c r="AT266" s="1369"/>
      <c r="AU266" s="1369"/>
      <c r="AV266" s="1369"/>
      <c r="AW266" s="1369"/>
      <c r="AX266" s="1369"/>
      <c r="AY266" s="715"/>
      <c r="AZ266"/>
      <c r="BA266"/>
      <c r="BB266"/>
      <c r="BC266" s="715"/>
      <c r="BD266" s="870" t="str">
        <f t="shared" si="64"/>
        <v>►</v>
      </c>
      <c r="BM266"/>
      <c r="BN266"/>
      <c r="BO266"/>
      <c r="BP266"/>
      <c r="BQ266"/>
      <c r="BR266"/>
      <c r="BS266"/>
      <c r="BU266" s="6">
        <v>1</v>
      </c>
      <c r="BV266" s="73"/>
      <c r="BW266" s="73"/>
    </row>
    <row r="267" spans="1:75" s="2" customFormat="1" ht="18.75" customHeight="1">
      <c r="A267" s="3562" t="s">
        <v>1</v>
      </c>
      <c r="B267" s="3573" t="str">
        <f t="shared" si="60"/>
        <v>►</v>
      </c>
      <c r="C267" s="721"/>
      <c r="D267" s="17"/>
      <c r="E267" s="17"/>
      <c r="F267" s="17"/>
      <c r="G267" s="17"/>
      <c r="H267" s="17"/>
      <c r="I267" s="17"/>
      <c r="J267" s="17"/>
      <c r="K267" s="17"/>
      <c r="L267" s="17"/>
      <c r="M267" s="17"/>
      <c r="N267" s="17"/>
      <c r="O267" s="39" t="s">
        <v>1</v>
      </c>
      <c r="P267" s="928" t="str">
        <f t="shared" si="63"/>
        <v>►</v>
      </c>
      <c r="Q267" s="897"/>
      <c r="R267" s="897"/>
      <c r="S267" s="897"/>
      <c r="T267" s="862" t="str">
        <f>IF(COUNTIF(U267,"&lt;&gt;")=0,"",MAX(T258:T266)+1)</f>
        <v/>
      </c>
      <c r="U267" s="903"/>
      <c r="V267" s="903"/>
      <c r="W267" s="903"/>
      <c r="X267" s="903"/>
      <c r="Y267" s="903"/>
      <c r="Z267" s="903"/>
      <c r="AA267" s="903"/>
      <c r="AB267" s="903"/>
      <c r="AC267" s="862" t="str">
        <f>IF(COUNTIF(AD267:AH267,"&lt;&gt;")=0,"",MAX(AC258:AC266)+1)</f>
        <v/>
      </c>
      <c r="AD267" s="904"/>
      <c r="AE267" s="904"/>
      <c r="AF267" s="904"/>
      <c r="AG267" s="904"/>
      <c r="AH267" s="904"/>
      <c r="AI267" s="904"/>
      <c r="AJ267" s="904"/>
      <c r="AK267" s="904"/>
      <c r="AL267" s="904"/>
      <c r="AM267" s="904"/>
      <c r="AN267" s="905"/>
      <c r="AO267" s="4898">
        <f>AO229</f>
        <v>8</v>
      </c>
      <c r="AP267"/>
      <c r="AQ267" s="1369"/>
      <c r="AR267" s="1369"/>
      <c r="AS267" s="1369"/>
      <c r="AT267" s="1369"/>
      <c r="AU267" s="1369"/>
      <c r="AV267" s="1369"/>
      <c r="AW267" s="1369"/>
      <c r="AX267" s="1369"/>
      <c r="AY267" s="715"/>
      <c r="AZ267"/>
      <c r="BA267"/>
      <c r="BB267"/>
      <c r="BC267" s="715"/>
      <c r="BD267" s="870" t="str">
        <f t="shared" si="64"/>
        <v>►</v>
      </c>
      <c r="BM267"/>
      <c r="BN267"/>
      <c r="BO267"/>
      <c r="BP267"/>
      <c r="BQ267"/>
      <c r="BR267"/>
      <c r="BS267"/>
      <c r="BU267" s="6">
        <v>1</v>
      </c>
      <c r="BV267" s="73"/>
      <c r="BW267" s="73"/>
    </row>
    <row r="268" spans="1:75" s="2" customFormat="1" ht="18.75" customHeight="1">
      <c r="A268" s="3562" t="s">
        <v>1</v>
      </c>
      <c r="B268" s="3573" t="str">
        <f t="shared" si="60"/>
        <v>►</v>
      </c>
      <c r="C268" s="721"/>
      <c r="D268" s="17"/>
      <c r="E268" s="17"/>
      <c r="F268" s="17"/>
      <c r="G268" s="17"/>
      <c r="H268" s="17"/>
      <c r="I268" s="17"/>
      <c r="J268" s="17"/>
      <c r="K268" s="17"/>
      <c r="L268" s="17"/>
      <c r="M268" s="17"/>
      <c r="N268" s="17"/>
      <c r="O268" s="39" t="s">
        <v>1</v>
      </c>
      <c r="P268" s="928" t="str">
        <f t="shared" si="63"/>
        <v>►</v>
      </c>
      <c r="Q268" s="897"/>
      <c r="R268" s="897"/>
      <c r="S268" s="897"/>
      <c r="T268" s="862" t="str">
        <f>IF(COUNTIF(U268,"&lt;&gt;")=0,"",MAX(T258:T267)+1)</f>
        <v/>
      </c>
      <c r="U268" s="903"/>
      <c r="V268" s="903"/>
      <c r="W268" s="903"/>
      <c r="X268" s="903"/>
      <c r="Y268" s="903"/>
      <c r="Z268" s="903"/>
      <c r="AA268" s="903"/>
      <c r="AB268" s="903"/>
      <c r="AC268" s="862" t="str">
        <f>IF(COUNTIF(AD268:AH268,"&lt;&gt;")=0,"",MAX(AC258:AC267)+1)</f>
        <v/>
      </c>
      <c r="AD268" s="904"/>
      <c r="AE268" s="904"/>
      <c r="AF268" s="904"/>
      <c r="AG268" s="904"/>
      <c r="AH268" s="904"/>
      <c r="AI268" s="904"/>
      <c r="AJ268" s="904"/>
      <c r="AK268" s="904"/>
      <c r="AL268" s="904"/>
      <c r="AM268" s="904"/>
      <c r="AN268" s="905"/>
      <c r="AO268" s="4819"/>
      <c r="AP268"/>
      <c r="AQ268" s="1369"/>
      <c r="AR268" s="1369"/>
      <c r="AS268" s="1369"/>
      <c r="AT268" s="1369"/>
      <c r="AU268" s="1369"/>
      <c r="AV268" s="1369"/>
      <c r="AW268" s="1369"/>
      <c r="AX268" s="1369"/>
      <c r="AY268" s="715"/>
      <c r="AZ268"/>
      <c r="BA268"/>
      <c r="BB268"/>
      <c r="BC268" s="715"/>
      <c r="BD268" s="870" t="str">
        <f t="shared" si="64"/>
        <v>►</v>
      </c>
      <c r="BM268"/>
      <c r="BN268"/>
      <c r="BO268"/>
      <c r="BP268"/>
      <c r="BQ268"/>
      <c r="BR268"/>
      <c r="BS268"/>
      <c r="BU268" s="6">
        <v>1</v>
      </c>
      <c r="BV268" s="73"/>
      <c r="BW268" s="73"/>
    </row>
    <row r="269" spans="1:75" s="2" customFormat="1" ht="18.75" customHeight="1">
      <c r="A269" s="3562" t="s">
        <v>1</v>
      </c>
      <c r="B269" s="3573" t="str">
        <f t="shared" si="60"/>
        <v>A</v>
      </c>
      <c r="C269" s="721"/>
      <c r="D269" s="17"/>
      <c r="E269" s="17"/>
      <c r="F269" s="17"/>
      <c r="G269" s="17"/>
      <c r="H269" s="17"/>
      <c r="I269" s="17"/>
      <c r="J269" s="17"/>
      <c r="K269" s="17"/>
      <c r="L269" s="17"/>
      <c r="M269" s="17"/>
      <c r="N269" s="17"/>
      <c r="O269" s="39" t="s">
        <v>1</v>
      </c>
      <c r="P269" s="928" t="s">
        <v>6</v>
      </c>
      <c r="Q269" s="897"/>
      <c r="R269" s="897"/>
      <c r="S269" s="897"/>
      <c r="T269" s="862" t="str">
        <f>IF(COUNTIF(U269,"&lt;&gt;")=0,"",MAX(T258:T268)+1)</f>
        <v/>
      </c>
      <c r="U269" s="903"/>
      <c r="V269" s="903"/>
      <c r="W269" s="911"/>
      <c r="X269" s="903"/>
      <c r="Y269" s="903"/>
      <c r="Z269" s="903"/>
      <c r="AA269" s="903"/>
      <c r="AB269" s="903"/>
      <c r="AC269" s="862" t="str">
        <f>IF(COUNTIF(AD269:AH269,"&lt;&gt;")=0,"",MAX(AC258:AC268)+1)</f>
        <v/>
      </c>
      <c r="AD269" s="904"/>
      <c r="AE269" s="904"/>
      <c r="AF269" s="904"/>
      <c r="AG269" s="904"/>
      <c r="AH269" s="904"/>
      <c r="AI269" s="904"/>
      <c r="AJ269" s="904"/>
      <c r="AK269" s="904"/>
      <c r="AL269" s="904"/>
      <c r="AM269" s="904"/>
      <c r="AN269" s="905"/>
      <c r="AO269" s="4819"/>
      <c r="AP269"/>
      <c r="AQ269" s="1369"/>
      <c r="AR269" s="1369"/>
      <c r="AS269" s="1369"/>
      <c r="AT269" s="1369"/>
      <c r="AU269" s="1369"/>
      <c r="AV269" s="1369"/>
      <c r="AW269" s="1369"/>
      <c r="AX269" s="1369"/>
      <c r="AY269" s="715"/>
      <c r="AZ269"/>
      <c r="BA269"/>
      <c r="BB269"/>
      <c r="BC269" s="715"/>
      <c r="BD269" s="870" t="str">
        <f t="shared" si="64"/>
        <v>A</v>
      </c>
      <c r="BM269"/>
      <c r="BN269"/>
      <c r="BO269"/>
      <c r="BP269"/>
      <c r="BQ269"/>
      <c r="BR269"/>
      <c r="BS269"/>
      <c r="BU269" s="6">
        <v>1</v>
      </c>
      <c r="BV269" s="73"/>
      <c r="BW269" s="73"/>
    </row>
    <row r="270" spans="1:75" s="2" customFormat="1" ht="18.75" customHeight="1" thickBot="1">
      <c r="A270" s="3562" t="s">
        <v>1</v>
      </c>
      <c r="B270" s="3574" t="str">
        <f t="shared" si="60"/>
        <v>A</v>
      </c>
      <c r="C270" s="721"/>
      <c r="D270" s="17"/>
      <c r="E270" s="17"/>
      <c r="F270" s="17"/>
      <c r="G270" s="17"/>
      <c r="H270" s="17"/>
      <c r="I270" s="17"/>
      <c r="J270" s="17"/>
      <c r="K270" s="17"/>
      <c r="L270" s="17"/>
      <c r="M270" s="17"/>
      <c r="N270" s="17"/>
      <c r="O270" s="39" t="s">
        <v>1</v>
      </c>
      <c r="P270" s="929" t="s">
        <v>6</v>
      </c>
      <c r="Q270" s="906"/>
      <c r="R270" s="906"/>
      <c r="S270" s="906"/>
      <c r="T270" s="848" t="s">
        <v>23</v>
      </c>
      <c r="U270" s="848"/>
      <c r="V270" s="848"/>
      <c r="W270" s="848" t="str">
        <f ca="1">CELL("nomfichier")</f>
        <v>C:\Users\Joel\Desktop\ccr17.envoyé\[ff.fiche.cadre.19.03.2025.xlsx]Modèles.au.poids.21.03.2025</v>
      </c>
      <c r="X270" s="907"/>
      <c r="Y270" s="907"/>
      <c r="Z270" s="907"/>
      <c r="AA270" s="908"/>
      <c r="AB270" s="912"/>
      <c r="AC270" s="913" t="str">
        <f>IF(COUNTIF(AD270:AH270,"&lt;&gt;")=0,"",MAX(AC258:AC269)+1)</f>
        <v/>
      </c>
      <c r="AD270" s="908"/>
      <c r="AE270" s="908"/>
      <c r="AF270" s="908"/>
      <c r="AG270" s="908"/>
      <c r="AH270" s="908"/>
      <c r="AI270" s="908"/>
      <c r="AJ270" s="908"/>
      <c r="AK270" s="908"/>
      <c r="AL270" s="908"/>
      <c r="AM270" s="908"/>
      <c r="AN270" s="909"/>
      <c r="AO270" s="4899"/>
      <c r="AP270"/>
      <c r="AQ270" s="1369"/>
      <c r="AR270" s="1369"/>
      <c r="AS270" s="1369"/>
      <c r="AT270" s="1369"/>
      <c r="AU270" s="1369"/>
      <c r="AV270" s="1369"/>
      <c r="AW270" s="1369"/>
      <c r="AX270" s="1369"/>
      <c r="AY270" s="715"/>
      <c r="AZ270"/>
      <c r="BA270"/>
      <c r="BB270"/>
      <c r="BC270" s="715"/>
      <c r="BD270" s="870" t="str">
        <f t="shared" si="64"/>
        <v>A</v>
      </c>
      <c r="BM270"/>
      <c r="BN270"/>
      <c r="BO270"/>
      <c r="BP270"/>
      <c r="BQ270"/>
      <c r="BR270"/>
      <c r="BS270"/>
      <c r="BU270" s="6">
        <v>1</v>
      </c>
      <c r="BV270" s="73"/>
      <c r="BW270" s="73"/>
    </row>
    <row r="271" spans="1:75" s="2" customFormat="1" ht="18.75" customHeight="1">
      <c r="A271" s="3562" t="s">
        <v>1</v>
      </c>
      <c r="B271" s="914">
        <v>3</v>
      </c>
      <c r="C271" s="914">
        <v>11</v>
      </c>
      <c r="D271" s="914">
        <v>3</v>
      </c>
      <c r="E271" s="914">
        <v>3</v>
      </c>
      <c r="F271" s="914">
        <v>3</v>
      </c>
      <c r="G271" s="914">
        <v>3</v>
      </c>
      <c r="H271" s="914">
        <v>12</v>
      </c>
      <c r="I271" s="914">
        <v>12</v>
      </c>
      <c r="J271" s="914">
        <v>3</v>
      </c>
      <c r="K271" s="914">
        <v>12</v>
      </c>
      <c r="L271" s="914">
        <v>10</v>
      </c>
      <c r="M271" s="914">
        <v>13</v>
      </c>
      <c r="N271" s="914">
        <v>40</v>
      </c>
      <c r="O271" s="39" t="s">
        <v>1</v>
      </c>
      <c r="P271" s="914">
        <v>3</v>
      </c>
      <c r="Q271" s="914">
        <v>3</v>
      </c>
      <c r="R271" s="914">
        <v>3</v>
      </c>
      <c r="S271" s="914">
        <v>3</v>
      </c>
      <c r="T271" s="914">
        <v>12</v>
      </c>
      <c r="U271" s="914">
        <v>12</v>
      </c>
      <c r="V271" s="914">
        <v>3</v>
      </c>
      <c r="W271" s="914">
        <v>12</v>
      </c>
      <c r="X271" s="914">
        <v>10</v>
      </c>
      <c r="Y271" s="914">
        <v>13</v>
      </c>
      <c r="Z271" s="914">
        <v>40</v>
      </c>
      <c r="AA271" s="914">
        <v>10</v>
      </c>
      <c r="AB271" s="914">
        <v>10</v>
      </c>
      <c r="AC271" s="914">
        <v>10</v>
      </c>
      <c r="AD271" s="914">
        <v>3</v>
      </c>
      <c r="AE271" s="914">
        <v>3</v>
      </c>
      <c r="AF271" s="914">
        <v>3</v>
      </c>
      <c r="AG271" s="914">
        <v>3</v>
      </c>
      <c r="AH271" s="914">
        <v>12</v>
      </c>
      <c r="AI271" s="914">
        <v>12</v>
      </c>
      <c r="AJ271" s="914">
        <v>3</v>
      </c>
      <c r="AK271" s="914">
        <v>12</v>
      </c>
      <c r="AL271" s="914">
        <v>10</v>
      </c>
      <c r="AM271" s="914">
        <v>13</v>
      </c>
      <c r="AN271" s="914">
        <v>40</v>
      </c>
      <c r="AO271" s="914">
        <v>11</v>
      </c>
      <c r="AP271"/>
      <c r="AQ271" s="1369"/>
      <c r="AR271" s="1369"/>
      <c r="AS271" s="1369"/>
      <c r="AT271" s="1369"/>
      <c r="AU271" s="1369"/>
      <c r="AV271" s="1369"/>
      <c r="AW271" s="1369"/>
      <c r="AX271" s="1369"/>
      <c r="AY271" s="715"/>
      <c r="AZ271"/>
      <c r="BA271"/>
      <c r="BB271"/>
      <c r="BC271" s="715"/>
      <c r="BM271"/>
      <c r="BN271"/>
      <c r="BO271"/>
      <c r="BP271"/>
      <c r="BQ271"/>
      <c r="BR271"/>
      <c r="BS271"/>
      <c r="BU271" s="6">
        <v>1</v>
      </c>
      <c r="BV271" s="73"/>
      <c r="BW271" s="73"/>
    </row>
    <row r="272" spans="1:75" s="2" customFormat="1" ht="18.75" customHeight="1" thickBot="1">
      <c r="A272" s="3562" t="s">
        <v>1</v>
      </c>
      <c r="B272" s="14">
        <f t="shared" ref="B272:N272" ca="1" si="65">CELL("largeur",B272)</f>
        <v>3</v>
      </c>
      <c r="C272" s="14">
        <f t="shared" ca="1" si="65"/>
        <v>11</v>
      </c>
      <c r="D272" s="14">
        <f t="shared" ca="1" si="65"/>
        <v>3</v>
      </c>
      <c r="E272" s="14">
        <f t="shared" ca="1" si="65"/>
        <v>3</v>
      </c>
      <c r="F272" s="14">
        <f t="shared" ca="1" si="65"/>
        <v>3</v>
      </c>
      <c r="G272" s="14">
        <f t="shared" ca="1" si="65"/>
        <v>3</v>
      </c>
      <c r="H272" s="14">
        <f t="shared" ca="1" si="65"/>
        <v>12</v>
      </c>
      <c r="I272" s="14">
        <f t="shared" ca="1" si="65"/>
        <v>12</v>
      </c>
      <c r="J272" s="14">
        <f t="shared" ca="1" si="65"/>
        <v>3</v>
      </c>
      <c r="K272" s="14">
        <f t="shared" ca="1" si="65"/>
        <v>12</v>
      </c>
      <c r="L272" s="14">
        <f t="shared" ca="1" si="65"/>
        <v>10</v>
      </c>
      <c r="M272" s="14">
        <f t="shared" ca="1" si="65"/>
        <v>13</v>
      </c>
      <c r="N272" s="14">
        <f t="shared" ca="1" si="65"/>
        <v>40</v>
      </c>
      <c r="O272" s="39" t="s">
        <v>1</v>
      </c>
      <c r="P272" s="14">
        <f t="shared" ref="P272:AO272" ca="1" si="66">CELL("largeur",P272)</f>
        <v>3</v>
      </c>
      <c r="Q272" s="14">
        <f t="shared" ca="1" si="66"/>
        <v>3</v>
      </c>
      <c r="R272" s="14">
        <f t="shared" ca="1" si="66"/>
        <v>3</v>
      </c>
      <c r="S272" s="14">
        <f t="shared" ca="1" si="66"/>
        <v>3</v>
      </c>
      <c r="T272" s="14">
        <f t="shared" ca="1" si="66"/>
        <v>12</v>
      </c>
      <c r="U272" s="14">
        <f t="shared" ca="1" si="66"/>
        <v>12</v>
      </c>
      <c r="V272" s="14">
        <f t="shared" ca="1" si="66"/>
        <v>3</v>
      </c>
      <c r="W272" s="14">
        <f t="shared" ca="1" si="66"/>
        <v>12</v>
      </c>
      <c r="X272" s="14">
        <f t="shared" ca="1" si="66"/>
        <v>10</v>
      </c>
      <c r="Y272" s="14">
        <f t="shared" ca="1" si="66"/>
        <v>13</v>
      </c>
      <c r="Z272" s="14">
        <f t="shared" ca="1" si="66"/>
        <v>40</v>
      </c>
      <c r="AA272" s="14">
        <f t="shared" ca="1" si="66"/>
        <v>10</v>
      </c>
      <c r="AB272" s="14">
        <f t="shared" ca="1" si="66"/>
        <v>10</v>
      </c>
      <c r="AC272" s="14">
        <f t="shared" ca="1" si="66"/>
        <v>10</v>
      </c>
      <c r="AD272" s="14">
        <f t="shared" ca="1" si="66"/>
        <v>3</v>
      </c>
      <c r="AE272" s="14">
        <f t="shared" ca="1" si="66"/>
        <v>3</v>
      </c>
      <c r="AF272" s="14">
        <f t="shared" ca="1" si="66"/>
        <v>3</v>
      </c>
      <c r="AG272" s="14">
        <f t="shared" ca="1" si="66"/>
        <v>3</v>
      </c>
      <c r="AH272" s="14">
        <f t="shared" ca="1" si="66"/>
        <v>12</v>
      </c>
      <c r="AI272" s="14">
        <f t="shared" ca="1" si="66"/>
        <v>12</v>
      </c>
      <c r="AJ272" s="14">
        <f t="shared" ca="1" si="66"/>
        <v>3</v>
      </c>
      <c r="AK272" s="14">
        <f t="shared" ca="1" si="66"/>
        <v>12</v>
      </c>
      <c r="AL272" s="14">
        <f t="shared" ca="1" si="66"/>
        <v>10</v>
      </c>
      <c r="AM272" s="14">
        <f t="shared" ca="1" si="66"/>
        <v>13</v>
      </c>
      <c r="AN272" s="14">
        <f t="shared" ca="1" si="66"/>
        <v>40</v>
      </c>
      <c r="AO272" s="14">
        <f t="shared" ca="1" si="66"/>
        <v>11</v>
      </c>
      <c r="AP272"/>
      <c r="AQ272" s="1369"/>
      <c r="AR272" s="1369"/>
      <c r="AS272" s="1369"/>
      <c r="AT272" s="1369"/>
      <c r="AU272" s="1369"/>
      <c r="AV272" s="1369"/>
      <c r="AW272" s="1369"/>
      <c r="AX272" s="1369"/>
      <c r="AY272" s="715"/>
      <c r="AZ272"/>
      <c r="BA272"/>
      <c r="BB272"/>
      <c r="BC272" s="715"/>
      <c r="BJ272" s="715"/>
      <c r="BK272" s="715"/>
      <c r="BL272" s="715"/>
      <c r="BM272"/>
      <c r="BN272"/>
      <c r="BO272"/>
      <c r="BP272"/>
      <c r="BQ272"/>
      <c r="BR272"/>
      <c r="BS272"/>
      <c r="BU272" s="6">
        <v>1</v>
      </c>
    </row>
    <row r="273" spans="1:73" s="73" customFormat="1" ht="18.75">
      <c r="A273" s="3562" t="s">
        <v>1</v>
      </c>
      <c r="B273" s="2"/>
      <c r="C273" s="715"/>
      <c r="D273" s="3556" t="s">
        <v>6121</v>
      </c>
      <c r="E273" s="222"/>
      <c r="F273" s="222"/>
      <c r="G273" s="222"/>
      <c r="H273" s="222"/>
      <c r="I273" s="222"/>
      <c r="J273" s="222"/>
      <c r="K273" s="222"/>
      <c r="L273" s="222"/>
      <c r="M273" s="222"/>
      <c r="N273" s="222"/>
      <c r="O273" s="39" t="s">
        <v>1</v>
      </c>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c r="AQ273" s="1369"/>
      <c r="AR273" s="1369"/>
      <c r="AS273" s="1369"/>
      <c r="AT273" s="1369"/>
      <c r="AU273" s="1369"/>
      <c r="AV273" s="1369"/>
      <c r="AW273" s="1369"/>
      <c r="AX273" s="1369"/>
      <c r="AY273" s="2"/>
      <c r="AZ273"/>
      <c r="BA273"/>
      <c r="BB273"/>
      <c r="BC273" s="2"/>
      <c r="BD273" s="2"/>
      <c r="BE273" s="2"/>
      <c r="BF273" s="2"/>
      <c r="BG273" s="2"/>
      <c r="BH273" s="2"/>
      <c r="BI273" s="2"/>
      <c r="BJ273" s="715"/>
      <c r="BK273" s="715"/>
      <c r="BL273" s="715"/>
      <c r="BM273"/>
      <c r="BN273"/>
      <c r="BO273"/>
      <c r="BP273"/>
      <c r="BQ273"/>
      <c r="BR273"/>
      <c r="BS273"/>
      <c r="BT273" s="715"/>
      <c r="BU273" s="6">
        <v>1</v>
      </c>
    </row>
    <row r="274" spans="1:73" s="73" customFormat="1" ht="15.75" thickBot="1">
      <c r="A274" s="3562" t="s">
        <v>1</v>
      </c>
      <c r="B274" s="715"/>
      <c r="C274" s="715"/>
      <c r="D274" s="222"/>
      <c r="E274" s="222"/>
      <c r="F274" s="222"/>
      <c r="G274" s="222"/>
      <c r="H274" s="222"/>
      <c r="I274" s="222"/>
      <c r="J274" s="222"/>
      <c r="K274" s="222"/>
      <c r="L274" s="222"/>
      <c r="M274" s="222"/>
      <c r="N274" s="222"/>
      <c r="O274" s="39" t="s">
        <v>1</v>
      </c>
      <c r="P274" s="715"/>
      <c r="Q274" s="715"/>
      <c r="R274" s="715"/>
      <c r="S274" s="715"/>
      <c r="T274" s="715"/>
      <c r="U274" s="715"/>
      <c r="V274" s="715"/>
      <c r="W274" s="715"/>
      <c r="X274" s="715"/>
      <c r="Y274" s="715"/>
      <c r="Z274" s="715"/>
      <c r="AA274" s="715"/>
      <c r="AB274" s="715"/>
      <c r="AC274" s="715"/>
      <c r="AD274" s="700"/>
      <c r="AE274" s="700"/>
      <c r="AF274" s="700"/>
      <c r="AG274" s="700"/>
      <c r="AH274" s="700"/>
      <c r="AI274" s="700"/>
      <c r="AJ274" s="700"/>
      <c r="AK274" s="700"/>
      <c r="AL274"/>
      <c r="AM274" s="715"/>
      <c r="AN274" s="715"/>
      <c r="AO274" s="700"/>
      <c r="AP274"/>
      <c r="AQ274" s="1369"/>
      <c r="AR274" s="1369"/>
      <c r="AS274" s="1369"/>
      <c r="AT274" s="1369"/>
      <c r="AU274" s="1369"/>
      <c r="AV274" s="1369"/>
      <c r="AW274" s="1369"/>
      <c r="AX274" s="1369"/>
      <c r="AY274" s="715"/>
      <c r="AZ274"/>
      <c r="BA274"/>
      <c r="BB274"/>
      <c r="BC274" s="715"/>
      <c r="BD274" s="2"/>
      <c r="BE274" s="2"/>
      <c r="BF274" s="2"/>
      <c r="BG274" s="2"/>
      <c r="BH274" s="2"/>
      <c r="BI274" s="2"/>
      <c r="BJ274" s="715"/>
      <c r="BK274" s="715"/>
      <c r="BL274" s="715"/>
      <c r="BM274"/>
      <c r="BN274"/>
      <c r="BO274"/>
      <c r="BP274"/>
      <c r="BQ274"/>
      <c r="BR274"/>
      <c r="BS274"/>
      <c r="BT274" s="715"/>
      <c r="BU274" s="6">
        <v>1</v>
      </c>
    </row>
    <row r="275" spans="1:73" s="73" customFormat="1" ht="15.75" customHeight="1">
      <c r="A275" s="3562" t="s">
        <v>1</v>
      </c>
      <c r="B275" s="715"/>
      <c r="C275" s="715"/>
      <c r="D275" s="49" t="s">
        <v>6</v>
      </c>
      <c r="E275" s="1116" t="str">
        <f>E281</f>
        <v>Famille à coller.N.Nom de votre recette.Recette mère ►.S.Saisissez le nom de la recette mère</v>
      </c>
      <c r="F275" s="1117">
        <f>F281</f>
        <v>10</v>
      </c>
      <c r="G275" s="1117" t="str">
        <f>G281</f>
        <v>couverts</v>
      </c>
      <c r="H275" s="762" t="s">
        <v>2499</v>
      </c>
      <c r="I275" s="1118" t="s">
        <v>2500</v>
      </c>
      <c r="J275" s="4900" t="s">
        <v>119</v>
      </c>
      <c r="K275" s="4900"/>
      <c r="L275" s="4802" t="s">
        <v>1425</v>
      </c>
      <c r="M275" s="4802"/>
      <c r="N275" s="4803"/>
      <c r="O275" s="39" t="s">
        <v>1</v>
      </c>
      <c r="P275" s="49" t="s">
        <v>6</v>
      </c>
      <c r="Q275" s="1116" t="str">
        <f>Q281</f>
        <v>Famille à coller.N.Nom de votre recette.Recette mère ►.N.Nom de la recette mère</v>
      </c>
      <c r="R275" s="1117">
        <f>R281</f>
        <v>10</v>
      </c>
      <c r="S275" s="1117" t="str">
        <f>S281</f>
        <v>couverts</v>
      </c>
      <c r="T275" s="762" t="s">
        <v>2499</v>
      </c>
      <c r="U275" s="1118" t="s">
        <v>2500</v>
      </c>
      <c r="V275" s="4870" t="s">
        <v>119</v>
      </c>
      <c r="W275" s="4870"/>
      <c r="X275" s="4802" t="s">
        <v>1425</v>
      </c>
      <c r="Y275" s="4802"/>
      <c r="Z275" s="4803"/>
      <c r="AA275" s="715"/>
      <c r="AB275" s="715"/>
      <c r="AC275" s="715"/>
      <c r="AD275" s="700"/>
      <c r="AE275" s="700"/>
      <c r="AF275" s="700"/>
      <c r="AG275" s="700"/>
      <c r="AH275" s="700"/>
      <c r="AI275" s="700"/>
      <c r="AJ275" s="700"/>
      <c r="AK275" s="700"/>
      <c r="AL275"/>
      <c r="AM275" s="715"/>
      <c r="AN275" s="715"/>
      <c r="AO275" s="700"/>
      <c r="AP275"/>
      <c r="AQ275" s="1369"/>
      <c r="AR275" s="1369"/>
      <c r="AS275" s="1369"/>
      <c r="AT275" s="1369"/>
      <c r="AU275" s="1369"/>
      <c r="AV275" s="1369"/>
      <c r="AW275" s="1369"/>
      <c r="AX275" s="1369"/>
      <c r="AY275" s="715"/>
      <c r="AZ275"/>
      <c r="BA275"/>
      <c r="BB275"/>
      <c r="BC275" s="715"/>
      <c r="BD275" s="2"/>
      <c r="BE275" s="2"/>
      <c r="BF275" s="2"/>
      <c r="BG275" s="2"/>
      <c r="BH275" s="2"/>
      <c r="BI275" s="2"/>
      <c r="BJ275" s="715"/>
      <c r="BK275" s="715"/>
      <c r="BL275" s="715"/>
      <c r="BM275"/>
      <c r="BN275"/>
      <c r="BO275"/>
      <c r="BP275"/>
      <c r="BQ275"/>
      <c r="BR275"/>
      <c r="BS275"/>
      <c r="BT275" s="715"/>
      <c r="BU275" s="6">
        <v>1</v>
      </c>
    </row>
    <row r="276" spans="1:73" s="73" customFormat="1" ht="22.5">
      <c r="A276" s="3562" t="s">
        <v>1</v>
      </c>
      <c r="B276" s="715"/>
      <c r="C276" s="715"/>
      <c r="D276" s="24" t="s">
        <v>6</v>
      </c>
      <c r="E276" s="1119" t="str">
        <f>E281</f>
        <v>Famille à coller.N.Nom de votre recette.Recette mère ►.S.Saisissez le nom de la recette mère</v>
      </c>
      <c r="F276" s="1120"/>
      <c r="G276" s="1120"/>
      <c r="H276" s="763" t="s">
        <v>2499</v>
      </c>
      <c r="I276" s="1121" t="s">
        <v>2501</v>
      </c>
      <c r="J276" s="4901"/>
      <c r="K276" s="4901"/>
      <c r="L276" s="4804"/>
      <c r="M276" s="4804"/>
      <c r="N276" s="4805"/>
      <c r="O276" s="39" t="s">
        <v>1</v>
      </c>
      <c r="P276" s="24" t="s">
        <v>6</v>
      </c>
      <c r="Q276" s="1119" t="str">
        <f>Q281</f>
        <v>Famille à coller.N.Nom de votre recette.Recette mère ►.N.Nom de la recette mère</v>
      </c>
      <c r="R276" s="1120"/>
      <c r="S276" s="1120"/>
      <c r="T276" s="763" t="s">
        <v>2499</v>
      </c>
      <c r="U276" s="1121" t="s">
        <v>2501</v>
      </c>
      <c r="V276" s="4871"/>
      <c r="W276" s="4871"/>
      <c r="X276" s="4804"/>
      <c r="Y276" s="4804"/>
      <c r="Z276" s="4805"/>
      <c r="AA276" s="715"/>
      <c r="AB276" s="715"/>
      <c r="AC276" s="715"/>
      <c r="AD276" s="700"/>
      <c r="AE276" s="700"/>
      <c r="AF276" s="700"/>
      <c r="AG276" s="700"/>
      <c r="AH276" s="700"/>
      <c r="AI276" s="700"/>
      <c r="AJ276" s="700"/>
      <c r="AK276" s="700"/>
      <c r="AL276"/>
      <c r="AM276" s="715"/>
      <c r="AN276" s="715"/>
      <c r="AO276" s="700"/>
      <c r="AP276"/>
      <c r="AQ276" s="1369"/>
      <c r="AR276" s="1369"/>
      <c r="AS276" s="1369"/>
      <c r="AT276" s="1369"/>
      <c r="AU276" s="1369"/>
      <c r="AV276" s="1369"/>
      <c r="AW276" s="1369"/>
      <c r="AX276" s="1369"/>
      <c r="AY276" s="715"/>
      <c r="AZ276"/>
      <c r="BA276"/>
      <c r="BB276"/>
      <c r="BC276" s="715"/>
      <c r="BD276" s="2"/>
      <c r="BE276" s="2"/>
      <c r="BF276" s="2"/>
      <c r="BG276" s="2"/>
      <c r="BH276" s="2"/>
      <c r="BI276" s="2"/>
      <c r="BJ276" s="715"/>
      <c r="BK276" s="715"/>
      <c r="BL276" s="715"/>
      <c r="BM276"/>
      <c r="BN276"/>
      <c r="BO276"/>
      <c r="BP276"/>
      <c r="BQ276"/>
      <c r="BR276"/>
      <c r="BS276"/>
      <c r="BT276" s="715"/>
      <c r="BU276" s="6">
        <v>1</v>
      </c>
    </row>
    <row r="277" spans="1:73" s="73" customFormat="1" ht="18.75">
      <c r="A277" s="3562" t="s">
        <v>1</v>
      </c>
      <c r="B277" s="715"/>
      <c r="C277" s="715"/>
      <c r="D277" s="24" t="s">
        <v>6</v>
      </c>
      <c r="E277" s="1122" t="str">
        <f>E281</f>
        <v>Famille à coller.N.Nom de votre recette.Recette mère ►.S.Saisissez le nom de la recette mère</v>
      </c>
      <c r="F277" s="1122"/>
      <c r="G277" s="1122"/>
      <c r="H277" s="1123"/>
      <c r="I277" s="1124" t="s">
        <v>2477</v>
      </c>
      <c r="J277" s="1125"/>
      <c r="K277" s="1126"/>
      <c r="L277" s="1080" t="s">
        <v>121</v>
      </c>
      <c r="M277" s="603" t="s">
        <v>120</v>
      </c>
      <c r="N277" s="1127"/>
      <c r="O277" s="39" t="s">
        <v>1</v>
      </c>
      <c r="P277" s="24" t="s">
        <v>6</v>
      </c>
      <c r="Q277" s="1122" t="str">
        <f>Q281</f>
        <v>Famille à coller.N.Nom de votre recette.Recette mère ►.N.Nom de la recette mère</v>
      </c>
      <c r="R277" s="1122"/>
      <c r="S277" s="1122"/>
      <c r="T277" s="1123"/>
      <c r="U277" s="1124" t="s">
        <v>2477</v>
      </c>
      <c r="V277" s="1125"/>
      <c r="W277" s="1126"/>
      <c r="X277" s="1080" t="s">
        <v>121</v>
      </c>
      <c r="Y277" s="603" t="s">
        <v>120</v>
      </c>
      <c r="Z277" s="1127"/>
      <c r="AA277" s="715"/>
      <c r="AB277" s="715"/>
      <c r="AC277" s="715"/>
      <c r="AD277" s="700"/>
      <c r="AE277" s="700"/>
      <c r="AF277" s="700"/>
      <c r="AG277" s="700"/>
      <c r="AH277" s="700"/>
      <c r="AI277" s="700"/>
      <c r="AJ277" s="700"/>
      <c r="AK277" s="700"/>
      <c r="AL277"/>
      <c r="AM277" s="715"/>
      <c r="AN277" s="715"/>
      <c r="AO277" s="700"/>
      <c r="AP277"/>
      <c r="AQ277" s="1369"/>
      <c r="AR277" s="1369"/>
      <c r="AS277" s="1369"/>
      <c r="AT277" s="1369"/>
      <c r="AU277" s="1369"/>
      <c r="AV277" s="1369"/>
      <c r="AW277" s="1369"/>
      <c r="AX277" s="1369"/>
      <c r="AY277" s="715"/>
      <c r="AZ277"/>
      <c r="BA277"/>
      <c r="BB277"/>
      <c r="BC277" s="715"/>
      <c r="BD277" s="2"/>
      <c r="BE277" s="2"/>
      <c r="BF277" s="2"/>
      <c r="BG277" s="2"/>
      <c r="BH277" s="2"/>
      <c r="BI277" s="2"/>
      <c r="BJ277" s="715"/>
      <c r="BK277" s="715"/>
      <c r="BL277" s="715"/>
      <c r="BM277"/>
      <c r="BN277"/>
      <c r="BO277"/>
      <c r="BP277"/>
      <c r="BQ277"/>
      <c r="BR277"/>
      <c r="BS277"/>
      <c r="BT277" s="715"/>
      <c r="BU277" s="6">
        <v>1</v>
      </c>
    </row>
    <row r="278" spans="1:73" s="73" customFormat="1" ht="15.75" customHeight="1">
      <c r="A278" s="3562" t="s">
        <v>1</v>
      </c>
      <c r="B278" s="715"/>
      <c r="C278" s="715"/>
      <c r="D278" s="24" t="s">
        <v>6</v>
      </c>
      <c r="E278" s="1314" t="str">
        <f>E281</f>
        <v>Famille à coller.N.Nom de votre recette.Recette mère ►.S.Saisissez le nom de la recette mère</v>
      </c>
      <c r="F278" s="1314"/>
      <c r="G278" s="1326"/>
      <c r="H278" s="46" t="s">
        <v>110</v>
      </c>
      <c r="I278" s="592"/>
      <c r="J278" s="592"/>
      <c r="K278" s="592"/>
      <c r="L278" s="768" t="s">
        <v>116</v>
      </c>
      <c r="M278" s="4808" t="str">
        <f>H281</f>
        <v>Famille à coller.N.Nom de votre recette.Recette mère ►.S.Saisissez le nom de la recette mère</v>
      </c>
      <c r="N278" s="4809"/>
      <c r="O278" s="39" t="s">
        <v>1</v>
      </c>
      <c r="P278" s="24" t="s">
        <v>6</v>
      </c>
      <c r="Q278" s="554" t="str">
        <f>Q281</f>
        <v>Famille à coller.N.Nom de votre recette.Recette mère ►.N.Nom de la recette mère</v>
      </c>
      <c r="R278" s="554"/>
      <c r="S278" s="775"/>
      <c r="T278" s="46" t="s">
        <v>110</v>
      </c>
      <c r="U278" s="592"/>
      <c r="V278" s="592"/>
      <c r="W278" s="592"/>
      <c r="X278" s="768" t="s">
        <v>116</v>
      </c>
      <c r="Y278" s="4808" t="str">
        <f>T281</f>
        <v>Famille à coller.N.Nom de votre recette.Recette mère ►.N.Nom de la recette mère</v>
      </c>
      <c r="Z278" s="4809"/>
      <c r="AA278" s="715"/>
      <c r="AB278" s="715"/>
      <c r="AC278" s="715"/>
      <c r="AD278" s="700"/>
      <c r="AE278" s="700"/>
      <c r="AF278" s="700"/>
      <c r="AG278" s="700"/>
      <c r="AH278" s="700"/>
      <c r="AI278" s="700"/>
      <c r="AJ278" s="700"/>
      <c r="AK278" s="700"/>
      <c r="AL278"/>
      <c r="AM278" s="715"/>
      <c r="AN278" s="715"/>
      <c r="AO278" s="700"/>
      <c r="AP278"/>
      <c r="AQ278" s="1369"/>
      <c r="AR278" s="1369"/>
      <c r="AS278" s="1369"/>
      <c r="AT278" s="1369"/>
      <c r="AU278" s="1369"/>
      <c r="AV278" s="1369"/>
      <c r="AW278" s="1369"/>
      <c r="AX278" s="1369"/>
      <c r="AY278" s="715"/>
      <c r="AZ278"/>
      <c r="BA278"/>
      <c r="BB278"/>
      <c r="BC278" s="715"/>
      <c r="BD278" s="2"/>
      <c r="BE278" s="2"/>
      <c r="BF278" s="2"/>
      <c r="BG278" s="2"/>
      <c r="BH278" s="2"/>
      <c r="BI278" s="2"/>
      <c r="BJ278" s="715"/>
      <c r="BK278" s="715"/>
      <c r="BL278" s="715"/>
      <c r="BM278"/>
      <c r="BN278"/>
      <c r="BO278"/>
      <c r="BP278"/>
      <c r="BQ278"/>
      <c r="BR278"/>
      <c r="BS278"/>
      <c r="BT278" s="715"/>
      <c r="BU278" s="6">
        <v>1</v>
      </c>
    </row>
    <row r="279" spans="1:73" s="73" customFormat="1" ht="15.75">
      <c r="A279" s="3562" t="s">
        <v>1</v>
      </c>
      <c r="B279" s="715"/>
      <c r="C279" s="715"/>
      <c r="D279" s="24" t="s">
        <v>6</v>
      </c>
      <c r="E279" s="1314" t="str">
        <f>E281</f>
        <v>Famille à coller.N.Nom de votre recette.Recette mère ►.S.Saisissez le nom de la recette mère</v>
      </c>
      <c r="F279" s="1314"/>
      <c r="G279" s="1326"/>
      <c r="H279" s="607">
        <v>10</v>
      </c>
      <c r="I279" s="47" t="s">
        <v>114</v>
      </c>
      <c r="J279" s="46"/>
      <c r="K279" s="46"/>
      <c r="L279" s="48"/>
      <c r="M279" s="4808"/>
      <c r="N279" s="4809"/>
      <c r="O279" s="39" t="s">
        <v>1</v>
      </c>
      <c r="P279" s="24" t="s">
        <v>6</v>
      </c>
      <c r="Q279" s="554" t="str">
        <f>Q281</f>
        <v>Famille à coller.N.Nom de votre recette.Recette mère ►.N.Nom de la recette mère</v>
      </c>
      <c r="R279" s="554"/>
      <c r="S279" s="775"/>
      <c r="T279" s="607">
        <v>10</v>
      </c>
      <c r="U279" s="47" t="s">
        <v>114</v>
      </c>
      <c r="V279" s="46"/>
      <c r="W279" s="46"/>
      <c r="X279" s="48"/>
      <c r="Y279" s="4808"/>
      <c r="Z279" s="4809"/>
      <c r="AA279" s="715"/>
      <c r="AB279" s="715"/>
      <c r="AC279" s="715"/>
      <c r="AD279" s="700"/>
      <c r="AE279" s="700"/>
      <c r="AF279" s="700"/>
      <c r="AG279" s="700"/>
      <c r="AH279" s="700"/>
      <c r="AI279" s="700"/>
      <c r="AJ279" s="700"/>
      <c r="AK279" s="700"/>
      <c r="AL279"/>
      <c r="AM279" s="715"/>
      <c r="AN279" s="715"/>
      <c r="AO279" s="700"/>
      <c r="AP279"/>
      <c r="AQ279" s="1369"/>
      <c r="AR279" s="1369"/>
      <c r="AS279" s="1369"/>
      <c r="AT279" s="1369"/>
      <c r="AU279" s="1369"/>
      <c r="AV279" s="1369"/>
      <c r="AW279" s="1369"/>
      <c r="AX279" s="1369"/>
      <c r="AY279" s="715"/>
      <c r="AZ279"/>
      <c r="BA279"/>
      <c r="BB279"/>
      <c r="BC279" s="715"/>
      <c r="BD279" s="2"/>
      <c r="BE279" s="2"/>
      <c r="BF279" s="2"/>
      <c r="BG279" s="2"/>
      <c r="BH279" s="2"/>
      <c r="BI279" s="2"/>
      <c r="BJ279" s="715"/>
      <c r="BK279" s="715"/>
      <c r="BL279" s="715"/>
      <c r="BM279"/>
      <c r="BN279"/>
      <c r="BO279"/>
      <c r="BP279"/>
      <c r="BQ279"/>
      <c r="BR279"/>
      <c r="BS279"/>
      <c r="BT279" s="715"/>
      <c r="BU279" s="6">
        <v>1</v>
      </c>
    </row>
    <row r="280" spans="1:73" s="73" customFormat="1" ht="22.5">
      <c r="A280" s="3562" t="s">
        <v>1</v>
      </c>
      <c r="B280" s="715"/>
      <c r="C280" s="715"/>
      <c r="D280" s="24" t="s">
        <v>7</v>
      </c>
      <c r="E280" s="1327" t="str">
        <f>E281</f>
        <v>Famille à coller.N.Nom de votre recette.Recette mère ►.S.Saisissez le nom de la recette mère</v>
      </c>
      <c r="F280" s="1327"/>
      <c r="G280" s="1328"/>
      <c r="H280" s="1329" t="s">
        <v>2502</v>
      </c>
      <c r="I280" s="1330"/>
      <c r="J280" s="1330"/>
      <c r="K280" s="1331"/>
      <c r="L280" s="1332"/>
      <c r="M280" s="1333"/>
      <c r="N280" s="1130"/>
      <c r="O280" s="39" t="s">
        <v>1</v>
      </c>
      <c r="P280" s="24" t="s">
        <v>7</v>
      </c>
      <c r="Q280" s="554" t="str">
        <f>Q281</f>
        <v>Famille à coller.N.Nom de votre recette.Recette mère ►.N.Nom de la recette mère</v>
      </c>
      <c r="R280" s="554"/>
      <c r="S280" s="775"/>
      <c r="T280" s="1128" t="s">
        <v>2620</v>
      </c>
      <c r="U280" s="1129"/>
      <c r="V280" s="1129"/>
      <c r="W280" s="1129"/>
      <c r="X280" s="1129"/>
      <c r="Y280" s="1129"/>
      <c r="Z280" s="1130"/>
      <c r="AA280" s="715"/>
      <c r="AB280" s="715"/>
      <c r="AC280" s="715"/>
      <c r="AD280" s="715"/>
      <c r="AE280" s="715"/>
      <c r="AF280" s="715"/>
      <c r="AG280" s="715"/>
      <c r="AH280" s="715"/>
      <c r="AI280" s="715"/>
      <c r="AJ280" s="715"/>
      <c r="AK280" s="715"/>
      <c r="AL280" s="715"/>
      <c r="AM280" s="715"/>
      <c r="AN280" s="715"/>
      <c r="AO280" s="715"/>
      <c r="AP280"/>
      <c r="AQ280" s="1369"/>
      <c r="AR280" s="1369"/>
      <c r="AS280" s="1369"/>
      <c r="AT280" s="1369"/>
      <c r="AU280" s="1369"/>
      <c r="AV280" s="1369"/>
      <c r="AW280" s="1369"/>
      <c r="AX280" s="1369"/>
      <c r="AY280" s="715"/>
      <c r="AZ280"/>
      <c r="BA280"/>
      <c r="BB280"/>
      <c r="BC280" s="715"/>
      <c r="BD280" s="2"/>
      <c r="BE280" s="2"/>
      <c r="BF280" s="2"/>
      <c r="BG280" s="2"/>
      <c r="BH280" s="2"/>
      <c r="BI280" s="2"/>
      <c r="BJ280" s="715"/>
      <c r="BK280" s="715"/>
      <c r="BL280" s="715"/>
      <c r="BM280"/>
      <c r="BN280"/>
      <c r="BO280"/>
      <c r="BP280"/>
      <c r="BQ280"/>
      <c r="BR280"/>
      <c r="BS280"/>
      <c r="BT280" s="715"/>
      <c r="BU280" s="6">
        <v>1</v>
      </c>
    </row>
    <row r="281" spans="1:73" s="73" customFormat="1" ht="16.5" thickBot="1">
      <c r="A281" s="3562" t="s">
        <v>1</v>
      </c>
      <c r="B281" s="715"/>
      <c r="C281" s="715"/>
      <c r="D281" s="1131" t="s">
        <v>7</v>
      </c>
      <c r="E281" s="1334" t="str">
        <f>H281</f>
        <v>Famille à coller.N.Nom de votre recette.Recette mère ►.S.Saisissez le nom de la recette mère</v>
      </c>
      <c r="F281" s="1334">
        <f>H279</f>
        <v>10</v>
      </c>
      <c r="G281" s="1335" t="str">
        <f>I279</f>
        <v>couverts</v>
      </c>
      <c r="H281" s="1336" t="str">
        <f>UPPER(LEFT(J275,1))&amp;LOWER(MID(J275,2,999))&amp;"."&amp;UPPER(LEFT(L275,1))&amp;"."&amp;UPPER(LEFT(L275,1))&amp;LOWER(MID(L275,2,999))&amp;"."&amp;IF(ISTEXT(N281),M281&amp;"."&amp;UPPER(LEFT(N281,1))&amp;"."&amp;UPPER(LEFT(N281,1))&amp;LOWER(MID(N281,2,999)),I281)</f>
        <v>Famille à coller.N.Nom de votre recette.Recette mère ►.S.Saisissez le nom de la recette mère</v>
      </c>
      <c r="I281" s="1337" t="s">
        <v>2384</v>
      </c>
      <c r="J281" s="4911" t="s">
        <v>104</v>
      </c>
      <c r="K281" s="4911"/>
      <c r="L281" s="4911"/>
      <c r="M281" s="1338" t="s">
        <v>2381</v>
      </c>
      <c r="N281" s="1135" t="s">
        <v>2400</v>
      </c>
      <c r="O281" s="39" t="s">
        <v>1</v>
      </c>
      <c r="P281" s="1131" t="s">
        <v>7</v>
      </c>
      <c r="Q281" s="938" t="str">
        <f>T281</f>
        <v>Famille à coller.N.Nom de votre recette.Recette mère ►.N.Nom de la recette mère</v>
      </c>
      <c r="R281" s="938">
        <f>T279</f>
        <v>10</v>
      </c>
      <c r="S281" s="939" t="str">
        <f>U279</f>
        <v>couverts</v>
      </c>
      <c r="T281" s="1132" t="str">
        <f>UPPER(LEFT(V275,1))&amp;LOWER(MID(V275,2,999))&amp;"."&amp;UPPER(LEFT(X275,1))&amp;"."&amp;UPPER(LEFT(X275,1))&amp;LOWER(MID(X275,2,999))&amp;"."&amp;IF(ISTEXT(Z281),Y281&amp;"."&amp;UPPER(LEFT(Z281,1))&amp;"."&amp;UPPER(LEFT(Z281,1))&amp;LOWER(MID(Z281,2,999)),U281)</f>
        <v>Famille à coller.N.Nom de votre recette.Recette mère ►.N.Nom de la recette mère</v>
      </c>
      <c r="U281" s="1133" t="s">
        <v>2384</v>
      </c>
      <c r="V281" s="4888" t="s">
        <v>104</v>
      </c>
      <c r="W281" s="4888"/>
      <c r="X281" s="4888"/>
      <c r="Y281" s="1134" t="s">
        <v>2381</v>
      </c>
      <c r="Z281" s="1135" t="s">
        <v>2624</v>
      </c>
      <c r="AA281" s="715"/>
      <c r="AB281" s="715"/>
      <c r="AC281" s="715"/>
      <c r="AD281" s="700"/>
      <c r="AE281" s="700"/>
      <c r="AF281" s="700"/>
      <c r="AG281" s="700"/>
      <c r="AH281" s="700"/>
      <c r="AI281" s="700"/>
      <c r="AJ281" s="700"/>
      <c r="AK281" s="700"/>
      <c r="AL281"/>
      <c r="AM281" s="715"/>
      <c r="AN281" s="715"/>
      <c r="AO281" s="700"/>
      <c r="AP281"/>
      <c r="AQ281" s="1369"/>
      <c r="AR281" s="1369"/>
      <c r="AS281" s="1369"/>
      <c r="AT281" s="1369"/>
      <c r="AU281" s="1369"/>
      <c r="AV281" s="1369"/>
      <c r="AW281" s="1369"/>
      <c r="AX281" s="1369"/>
      <c r="AY281" s="715"/>
      <c r="AZ281"/>
      <c r="BA281"/>
      <c r="BB281"/>
      <c r="BC281" s="715"/>
      <c r="BD281" s="2"/>
      <c r="BE281" s="2"/>
      <c r="BF281" s="2"/>
      <c r="BG281" s="2"/>
      <c r="BH281" s="2"/>
      <c r="BI281" s="2"/>
      <c r="BJ281" s="715"/>
      <c r="BK281" s="715"/>
      <c r="BL281" s="715"/>
      <c r="BM281"/>
      <c r="BN281"/>
      <c r="BO281"/>
      <c r="BP281"/>
      <c r="BQ281"/>
      <c r="BR281"/>
      <c r="BS281"/>
      <c r="BT281" s="715"/>
      <c r="BU281" s="6">
        <v>1</v>
      </c>
    </row>
    <row r="282" spans="1:73" s="73" customFormat="1" ht="17.25" thickTop="1" thickBot="1">
      <c r="A282" s="3562" t="s">
        <v>1</v>
      </c>
      <c r="B282" s="715"/>
      <c r="C282" s="715"/>
      <c r="D282" s="1143" t="s">
        <v>6</v>
      </c>
      <c r="E282" s="1314" t="str">
        <f>E281</f>
        <v>Famille à coller.N.Nom de votre recette.Recette mère ►.S.Saisissez le nom de la recette mère</v>
      </c>
      <c r="F282" s="1314"/>
      <c r="G282" s="1314"/>
      <c r="H282" s="1315" t="s">
        <v>19</v>
      </c>
      <c r="I282" s="1316">
        <f>COUNTIF(E284:E291, "*") + COUNT(E284:E291)</f>
        <v>8</v>
      </c>
      <c r="J282" s="1317" t="s">
        <v>232</v>
      </c>
      <c r="K282" s="1318"/>
      <c r="L282" s="1317" t="s">
        <v>6117</v>
      </c>
      <c r="M282" s="1318"/>
      <c r="N282" s="1319"/>
      <c r="O282" s="39" t="s">
        <v>1</v>
      </c>
      <c r="P282" s="24" t="s">
        <v>7</v>
      </c>
      <c r="Q282" s="765" t="str">
        <f>Q281</f>
        <v>Famille à coller.N.Nom de votre recette.Recette mère ►.N.Nom de la recette mère</v>
      </c>
      <c r="R282" s="554"/>
      <c r="S282" s="554"/>
      <c r="T282" s="1136" t="s">
        <v>19</v>
      </c>
      <c r="U282" s="1137" t="s">
        <v>18</v>
      </c>
      <c r="V282" s="1137" t="s">
        <v>17</v>
      </c>
      <c r="W282" s="1137" t="s">
        <v>16</v>
      </c>
      <c r="X282" s="1137" t="s">
        <v>15</v>
      </c>
      <c r="Y282" s="1138" t="s">
        <v>14</v>
      </c>
      <c r="Z282" s="1139" t="s">
        <v>13</v>
      </c>
      <c r="AA282" s="715"/>
      <c r="AB282" s="715"/>
      <c r="AC282" s="715"/>
      <c r="AD282" s="700"/>
      <c r="AE282" s="700"/>
      <c r="AF282" s="700"/>
      <c r="AG282" s="700"/>
      <c r="AH282" s="700"/>
      <c r="AI282" s="700"/>
      <c r="AJ282" s="700"/>
      <c r="AK282" s="700"/>
      <c r="AL282"/>
      <c r="AM282" s="715"/>
      <c r="AN282" s="715"/>
      <c r="AO282" s="700"/>
      <c r="AP282"/>
      <c r="AQ282" s="1369"/>
      <c r="AR282" s="1369"/>
      <c r="AS282" s="1369"/>
      <c r="AT282" s="1369"/>
      <c r="AU282" s="1369"/>
      <c r="AV282" s="1369"/>
      <c r="AW282" s="1369"/>
      <c r="AX282" s="1369"/>
      <c r="AY282" s="715"/>
      <c r="AZ282"/>
      <c r="BA282"/>
      <c r="BB282"/>
      <c r="BC282" s="715"/>
      <c r="BD282" s="2"/>
      <c r="BE282" s="2"/>
      <c r="BF282" s="2"/>
      <c r="BG282" s="2"/>
      <c r="BH282" s="2"/>
      <c r="BI282" s="2"/>
      <c r="BJ282" s="715"/>
      <c r="BK282" s="715"/>
      <c r="BL282" s="715"/>
      <c r="BM282"/>
      <c r="BN282"/>
      <c r="BO282"/>
      <c r="BP282"/>
      <c r="BQ282"/>
      <c r="BR282"/>
      <c r="BS282"/>
      <c r="BT282" s="715"/>
      <c r="BU282" s="6">
        <v>1</v>
      </c>
    </row>
    <row r="283" spans="1:73" s="73" customFormat="1" ht="16.5" customHeight="1" thickTop="1">
      <c r="A283" s="3562" t="s">
        <v>1</v>
      </c>
      <c r="B283" s="715"/>
      <c r="C283" s="715"/>
      <c r="D283" s="1143" t="s">
        <v>6</v>
      </c>
      <c r="E283" s="1314" t="str">
        <f>E281</f>
        <v>Famille à coller.N.Nom de votre recette.Recette mère ►.S.Saisissez le nom de la recette mère</v>
      </c>
      <c r="F283" s="1314"/>
      <c r="G283" s="1314"/>
      <c r="H283" s="1320" t="s">
        <v>2627</v>
      </c>
      <c r="I283" s="11"/>
      <c r="J283" s="11"/>
      <c r="K283" s="11"/>
      <c r="L283" s="11"/>
      <c r="M283" s="11"/>
      <c r="N283" s="1094"/>
      <c r="O283" s="39" t="s">
        <v>1</v>
      </c>
      <c r="P283" s="24" t="s">
        <v>6</v>
      </c>
      <c r="Q283" s="765" t="str">
        <f>Q281</f>
        <v>Famille à coller.N.Nom de votre recette.Recette mère ►.N.Nom de la recette mère</v>
      </c>
      <c r="R283" s="554"/>
      <c r="S283" s="554"/>
      <c r="T283" s="1140" t="s">
        <v>217</v>
      </c>
      <c r="U283" s="760" t="s">
        <v>216</v>
      </c>
      <c r="V283" s="1081"/>
      <c r="W283" s="4587" t="s">
        <v>215</v>
      </c>
      <c r="X283" s="4811" t="s">
        <v>194</v>
      </c>
      <c r="Y283" s="4812" t="s">
        <v>158</v>
      </c>
      <c r="Z283" s="1082" t="s">
        <v>214</v>
      </c>
      <c r="AA283" s="715"/>
      <c r="AB283" s="715"/>
      <c r="AC283" s="715"/>
      <c r="AD283" s="700"/>
      <c r="AE283" s="700"/>
      <c r="AF283" s="700"/>
      <c r="AG283" s="700"/>
      <c r="AH283" s="700"/>
      <c r="AI283" s="700"/>
      <c r="AJ283" s="700"/>
      <c r="AK283" s="700"/>
      <c r="AL283"/>
      <c r="AM283" s="715"/>
      <c r="AN283" s="715"/>
      <c r="AO283" s="700"/>
      <c r="AP283"/>
      <c r="AQ283" s="1369"/>
      <c r="AR283" s="1369"/>
      <c r="AS283" s="1369"/>
      <c r="AT283" s="1369"/>
      <c r="AU283" s="1369"/>
      <c r="AV283" s="1369"/>
      <c r="AW283" s="1369"/>
      <c r="AX283" s="1369"/>
      <c r="AY283" s="715"/>
      <c r="AZ283"/>
      <c r="BA283"/>
      <c r="BB283"/>
      <c r="BC283" s="715"/>
      <c r="BD283" s="2"/>
      <c r="BE283" s="2"/>
      <c r="BF283" s="2"/>
      <c r="BG283" s="2"/>
      <c r="BH283" s="2"/>
      <c r="BI283" s="2"/>
      <c r="BJ283" s="715"/>
      <c r="BK283" s="715"/>
      <c r="BL283" s="715"/>
      <c r="BM283"/>
      <c r="BN283"/>
      <c r="BO283"/>
      <c r="BP283"/>
      <c r="BQ283"/>
      <c r="BR283"/>
      <c r="BS283"/>
      <c r="BT283" s="715"/>
      <c r="BU283" s="6">
        <v>1</v>
      </c>
    </row>
    <row r="284" spans="1:73" s="73" customFormat="1" ht="15.75">
      <c r="A284" s="3562" t="s">
        <v>1</v>
      </c>
      <c r="B284" s="715"/>
      <c r="C284" s="715"/>
      <c r="D284" s="1145" t="s">
        <v>6</v>
      </c>
      <c r="E284" s="1314" t="str">
        <f>E281</f>
        <v>Famille à coller.N.Nom de votre recette.Recette mère ►.S.Saisissez le nom de la recette mère</v>
      </c>
      <c r="F284" s="1314"/>
      <c r="G284" s="1314"/>
      <c r="H284" s="1321"/>
      <c r="I284" s="20"/>
      <c r="J284" s="20"/>
      <c r="K284" s="20"/>
      <c r="L284" s="20"/>
      <c r="M284" s="20"/>
      <c r="N284" s="1094"/>
      <c r="O284" s="39" t="s">
        <v>1</v>
      </c>
      <c r="P284" s="24" t="s">
        <v>6</v>
      </c>
      <c r="Q284" s="765" t="str">
        <f>Q281</f>
        <v>Famille à coller.N.Nom de votre recette.Recette mère ►.N.Nom de la recette mère</v>
      </c>
      <c r="R284" s="554"/>
      <c r="S284" s="554"/>
      <c r="T284" s="1547" t="s">
        <v>208</v>
      </c>
      <c r="U284" s="80" t="s">
        <v>207</v>
      </c>
      <c r="V284" s="41" t="s">
        <v>206</v>
      </c>
      <c r="W284" s="4591"/>
      <c r="X284" s="4593"/>
      <c r="Y284" s="4813"/>
      <c r="Z284" s="1083" t="s">
        <v>205</v>
      </c>
      <c r="AA284" s="715"/>
      <c r="AB284" s="715"/>
      <c r="AC284" s="715"/>
      <c r="AD284" s="700"/>
      <c r="AE284" s="700"/>
      <c r="AF284" s="700"/>
      <c r="AG284" s="700"/>
      <c r="AH284" s="700"/>
      <c r="AI284" s="700"/>
      <c r="AJ284" s="700"/>
      <c r="AK284" s="700"/>
      <c r="AL284"/>
      <c r="AM284" s="715"/>
      <c r="AN284" s="715"/>
      <c r="AO284" s="700"/>
      <c r="AP284"/>
      <c r="AQ284" s="1369"/>
      <c r="AR284" s="1369"/>
      <c r="AS284" s="1369"/>
      <c r="AT284" s="1369"/>
      <c r="AU284" s="1369"/>
      <c r="AV284" s="1369"/>
      <c r="AW284" s="1369"/>
      <c r="AX284" s="1369"/>
      <c r="AY284" s="715"/>
      <c r="AZ284"/>
      <c r="BA284"/>
      <c r="BB284"/>
      <c r="BC284" s="715"/>
      <c r="BD284" s="2"/>
      <c r="BE284" s="2"/>
      <c r="BF284" s="2"/>
      <c r="BG284" s="2"/>
      <c r="BH284" s="2"/>
      <c r="BI284" s="2"/>
      <c r="BJ284" s="715"/>
      <c r="BK284" s="715"/>
      <c r="BL284" s="715"/>
      <c r="BM284"/>
      <c r="BN284"/>
      <c r="BO284"/>
      <c r="BP284"/>
      <c r="BQ284"/>
      <c r="BR284"/>
      <c r="BS284"/>
      <c r="BT284" s="715"/>
      <c r="BU284" s="6">
        <v>1</v>
      </c>
    </row>
    <row r="285" spans="1:73" s="73" customFormat="1" ht="17.25">
      <c r="A285" s="3562" t="s">
        <v>1</v>
      </c>
      <c r="B285" s="715"/>
      <c r="C285" s="715"/>
      <c r="D285" s="25" t="str">
        <f t="shared" ref="D285:D291" si="67">IF(OR(K285&lt;&gt;"",L285&lt;&gt; "",M285&lt;&gt;"",N285&lt;&gt;""),"A", "►")</f>
        <v>►</v>
      </c>
      <c r="E285" s="1314" t="str">
        <f>E281</f>
        <v>Famille à coller.N.Nom de votre recette.Recette mère ►.S.Saisissez le nom de la recette mère</v>
      </c>
      <c r="F285" s="1314">
        <f>F281</f>
        <v>10</v>
      </c>
      <c r="G285" s="1314" t="str">
        <f>G281</f>
        <v>couverts</v>
      </c>
      <c r="H285" s="1321"/>
      <c r="I285" s="1322"/>
      <c r="J285" s="1322"/>
      <c r="K285" s="1322"/>
      <c r="L285" s="1322"/>
      <c r="M285" s="1323"/>
      <c r="N285" s="1324"/>
      <c r="O285" s="39" t="s">
        <v>1</v>
      </c>
      <c r="P285" s="24" t="s">
        <v>6</v>
      </c>
      <c r="Q285" s="765" t="str">
        <f>Q281</f>
        <v>Famille à coller.N.Nom de votre recette.Recette mère ►.N.Nom de la recette mère</v>
      </c>
      <c r="R285" s="554">
        <f>R281</f>
        <v>10</v>
      </c>
      <c r="S285" s="554" t="str">
        <f>S281</f>
        <v>couverts</v>
      </c>
      <c r="T285" s="69"/>
      <c r="U285" s="66"/>
      <c r="V285" s="75" t="str">
        <f t="shared" ref="V285:V291" si="68">IF(AND(T285&gt;0,W285&gt;0),"de","")</f>
        <v/>
      </c>
      <c r="W285" s="64"/>
      <c r="X285" s="3557"/>
      <c r="Y285" s="3569">
        <v>1</v>
      </c>
      <c r="Z285" s="1084"/>
      <c r="AA285" s="715"/>
      <c r="AB285" s="715"/>
      <c r="AC285" s="715"/>
      <c r="AD285" s="700"/>
      <c r="AE285" s="700"/>
      <c r="AF285" s="700"/>
      <c r="AG285" s="700"/>
      <c r="AH285" s="700"/>
      <c r="AI285" s="700"/>
      <c r="AJ285" s="700"/>
      <c r="AK285" s="700"/>
      <c r="AL285"/>
      <c r="AM285" s="715"/>
      <c r="AN285" s="715"/>
      <c r="AO285" s="700"/>
      <c r="AP285"/>
      <c r="AQ285" s="1369"/>
      <c r="AR285" s="1369"/>
      <c r="AS285" s="1369"/>
      <c r="AT285" s="1369"/>
      <c r="AU285" s="1369"/>
      <c r="AV285" s="1369"/>
      <c r="AW285" s="1369"/>
      <c r="AX285" s="1369"/>
      <c r="AY285" s="715"/>
      <c r="AZ285"/>
      <c r="BA285"/>
      <c r="BB285"/>
      <c r="BC285" s="715"/>
      <c r="BD285" s="2"/>
      <c r="BE285" s="2"/>
      <c r="BF285" s="2"/>
      <c r="BG285" s="2"/>
      <c r="BH285" s="2"/>
      <c r="BI285" s="2"/>
      <c r="BJ285" s="715"/>
      <c r="BK285" s="715"/>
      <c r="BL285" s="715"/>
      <c r="BM285"/>
      <c r="BN285"/>
      <c r="BO285"/>
      <c r="BP285"/>
      <c r="BQ285"/>
      <c r="BR285"/>
      <c r="BS285"/>
      <c r="BT285" s="715"/>
      <c r="BU285" s="6">
        <v>1</v>
      </c>
    </row>
    <row r="286" spans="1:73" s="73" customFormat="1" ht="17.25">
      <c r="A286" s="3562" t="s">
        <v>1</v>
      </c>
      <c r="B286" s="715"/>
      <c r="C286" s="715"/>
      <c r="D286" s="25" t="str">
        <f t="shared" si="67"/>
        <v>►</v>
      </c>
      <c r="E286" s="1314" t="str">
        <f>E281</f>
        <v>Famille à coller.N.Nom de votre recette.Recette mère ►.S.Saisissez le nom de la recette mère</v>
      </c>
      <c r="F286" s="1314">
        <f>F281</f>
        <v>10</v>
      </c>
      <c r="G286" s="1314" t="str">
        <f>G281</f>
        <v>couverts</v>
      </c>
      <c r="H286" s="1321"/>
      <c r="I286" s="1323"/>
      <c r="J286" s="1323"/>
      <c r="K286" s="1323"/>
      <c r="L286" s="1323"/>
      <c r="M286" s="1323"/>
      <c r="N286" s="1324"/>
      <c r="O286" s="39" t="s">
        <v>1</v>
      </c>
      <c r="P286" s="25" t="str">
        <f t="shared" ref="P286:P291" si="69">IF(Z286&lt;&gt;"","A","►")</f>
        <v>►</v>
      </c>
      <c r="Q286" s="765" t="str">
        <f>Q281</f>
        <v>Famille à coller.N.Nom de votre recette.Recette mère ►.N.Nom de la recette mère</v>
      </c>
      <c r="R286" s="554">
        <f>R281</f>
        <v>10</v>
      </c>
      <c r="S286" s="554" t="str">
        <f>S281</f>
        <v>couverts</v>
      </c>
      <c r="T286" s="69"/>
      <c r="U286" s="66"/>
      <c r="V286" s="65" t="str">
        <f t="shared" si="68"/>
        <v/>
      </c>
      <c r="W286" s="64"/>
      <c r="X286" s="3557"/>
      <c r="Y286" s="3569">
        <v>1</v>
      </c>
      <c r="Z286" s="1084"/>
      <c r="AA286" s="715"/>
      <c r="AB286" s="715"/>
      <c r="AC286" s="715"/>
      <c r="AD286" s="700"/>
      <c r="AE286" s="700"/>
      <c r="AF286" s="700"/>
      <c r="AG286" s="700"/>
      <c r="AH286" s="700"/>
      <c r="AI286" s="700"/>
      <c r="AJ286" s="700"/>
      <c r="AK286" s="700"/>
      <c r="AL286"/>
      <c r="AM286" s="715"/>
      <c r="AN286" s="715"/>
      <c r="AO286" s="700"/>
      <c r="AP286"/>
      <c r="AQ286" s="1369"/>
      <c r="AR286" s="1369"/>
      <c r="AS286" s="1369"/>
      <c r="AT286" s="1369"/>
      <c r="AU286" s="1369"/>
      <c r="AV286" s="1369"/>
      <c r="AW286" s="1369"/>
      <c r="AX286" s="1369"/>
      <c r="AY286" s="715"/>
      <c r="AZ286"/>
      <c r="BA286"/>
      <c r="BB286"/>
      <c r="BC286" s="715"/>
      <c r="BD286" s="2"/>
      <c r="BE286" s="2"/>
      <c r="BF286" s="2"/>
      <c r="BG286" s="2"/>
      <c r="BH286" s="2"/>
      <c r="BI286" s="2"/>
      <c r="BJ286" s="715"/>
      <c r="BK286" s="715"/>
      <c r="BL286" s="715"/>
      <c r="BM286"/>
      <c r="BN286"/>
      <c r="BO286"/>
      <c r="BP286"/>
      <c r="BQ286"/>
      <c r="BR286"/>
      <c r="BS286"/>
      <c r="BT286" s="715"/>
      <c r="BU286" s="6">
        <v>1</v>
      </c>
    </row>
    <row r="287" spans="1:73" s="73" customFormat="1" ht="17.25">
      <c r="A287" s="3562" t="s">
        <v>1</v>
      </c>
      <c r="B287" s="715"/>
      <c r="C287" s="715"/>
      <c r="D287" s="25" t="str">
        <f t="shared" si="67"/>
        <v>A</v>
      </c>
      <c r="E287" s="1314" t="str">
        <f>E281</f>
        <v>Famille à coller.N.Nom de votre recette.Recette mère ►.S.Saisissez le nom de la recette mère</v>
      </c>
      <c r="F287" s="1314">
        <f>F281</f>
        <v>10</v>
      </c>
      <c r="G287" s="1314" t="str">
        <f>G281</f>
        <v>couverts</v>
      </c>
      <c r="H287" s="1321"/>
      <c r="I287" s="1323"/>
      <c r="J287" s="1323"/>
      <c r="K287" s="1323"/>
      <c r="L287" s="1323" t="s">
        <v>6119</v>
      </c>
      <c r="M287" s="1323"/>
      <c r="N287" s="1324"/>
      <c r="O287" s="39" t="s">
        <v>1</v>
      </c>
      <c r="P287" s="25" t="str">
        <f t="shared" si="69"/>
        <v>A</v>
      </c>
      <c r="Q287" s="765" t="str">
        <f>Q281</f>
        <v>Famille à coller.N.Nom de votre recette.Recette mère ►.N.Nom de la recette mère</v>
      </c>
      <c r="R287" s="554">
        <f>R281</f>
        <v>10</v>
      </c>
      <c r="S287" s="554" t="str">
        <f>S281</f>
        <v>couverts</v>
      </c>
      <c r="T287" s="69"/>
      <c r="U287" s="74"/>
      <c r="V287" s="75" t="str">
        <f t="shared" si="68"/>
        <v/>
      </c>
      <c r="W287" s="64"/>
      <c r="X287" s="3557"/>
      <c r="Y287" s="3569">
        <v>1</v>
      </c>
      <c r="Z287" s="1084" t="s">
        <v>6122</v>
      </c>
      <c r="AA287" s="715"/>
      <c r="AB287" s="715"/>
      <c r="AC287" s="715"/>
      <c r="AD287" s="700"/>
      <c r="AE287" s="700"/>
      <c r="AF287" s="700"/>
      <c r="AG287" s="700"/>
      <c r="AH287" s="700"/>
      <c r="AI287" s="700"/>
      <c r="AJ287" s="700"/>
      <c r="AK287" s="700"/>
      <c r="AL287"/>
      <c r="AM287" s="715"/>
      <c r="AN287" s="715"/>
      <c r="AO287" s="700"/>
      <c r="AP287"/>
      <c r="AQ287" s="1369"/>
      <c r="AR287" s="1369"/>
      <c r="AS287" s="1369"/>
      <c r="AT287" s="1369"/>
      <c r="AU287" s="1369"/>
      <c r="AV287" s="1369"/>
      <c r="AW287" s="1369"/>
      <c r="AX287" s="1369"/>
      <c r="AY287" s="715"/>
      <c r="AZ287"/>
      <c r="BA287"/>
      <c r="BB287"/>
      <c r="BC287" s="715"/>
      <c r="BD287" s="2"/>
      <c r="BE287" s="2"/>
      <c r="BF287" s="2"/>
      <c r="BG287" s="2"/>
      <c r="BH287" s="2"/>
      <c r="BI287" s="2"/>
      <c r="BJ287" s="715"/>
      <c r="BK287" s="715"/>
      <c r="BL287" s="715"/>
      <c r="BM287"/>
      <c r="BN287"/>
      <c r="BO287"/>
      <c r="BP287"/>
      <c r="BQ287"/>
      <c r="BR287"/>
      <c r="BS287"/>
      <c r="BT287" s="715"/>
      <c r="BU287" s="6">
        <v>1</v>
      </c>
    </row>
    <row r="288" spans="1:73" s="73" customFormat="1" ht="17.25">
      <c r="A288" s="3562" t="s">
        <v>1</v>
      </c>
      <c r="B288" s="715"/>
      <c r="C288" s="715"/>
      <c r="D288" s="25" t="str">
        <f t="shared" si="67"/>
        <v>►</v>
      </c>
      <c r="E288" s="1314" t="str">
        <f>E281</f>
        <v>Famille à coller.N.Nom de votre recette.Recette mère ►.S.Saisissez le nom de la recette mère</v>
      </c>
      <c r="F288" s="1314">
        <f>F281</f>
        <v>10</v>
      </c>
      <c r="G288" s="1314" t="str">
        <f>G281</f>
        <v>couverts</v>
      </c>
      <c r="H288" s="1321"/>
      <c r="I288" s="1323"/>
      <c r="J288" s="1323"/>
      <c r="K288" s="1323"/>
      <c r="L288" s="1323"/>
      <c r="M288" s="1323"/>
      <c r="N288" s="1324"/>
      <c r="O288" s="39" t="s">
        <v>1</v>
      </c>
      <c r="P288" s="25" t="str">
        <f t="shared" si="69"/>
        <v>►</v>
      </c>
      <c r="Q288" s="765" t="str">
        <f>Q281</f>
        <v>Famille à coller.N.Nom de votre recette.Recette mère ►.N.Nom de la recette mère</v>
      </c>
      <c r="R288" s="554">
        <f>R281</f>
        <v>10</v>
      </c>
      <c r="S288" s="554" t="str">
        <f>S281</f>
        <v>couverts</v>
      </c>
      <c r="T288" s="69"/>
      <c r="U288" s="74"/>
      <c r="V288" s="75" t="str">
        <f t="shared" si="68"/>
        <v/>
      </c>
      <c r="W288" s="64"/>
      <c r="X288" s="3557"/>
      <c r="Y288" s="3569">
        <v>1</v>
      </c>
      <c r="Z288" s="1084"/>
      <c r="AA288" s="715"/>
      <c r="AB288" s="715"/>
      <c r="AC288" s="715"/>
      <c r="AD288" s="700"/>
      <c r="AE288" s="700"/>
      <c r="AF288" s="700"/>
      <c r="AG288" s="700"/>
      <c r="AH288" s="700"/>
      <c r="AI288" s="700"/>
      <c r="AJ288" s="700"/>
      <c r="AK288" s="700"/>
      <c r="AL288"/>
      <c r="AM288" s="715"/>
      <c r="AN288" s="715"/>
      <c r="AO288" s="700"/>
      <c r="AP288"/>
      <c r="AQ288" s="1369"/>
      <c r="AR288" s="1369"/>
      <c r="AS288" s="1369"/>
      <c r="AT288" s="1369"/>
      <c r="AU288" s="1369"/>
      <c r="AV288" s="1369"/>
      <c r="AW288" s="1369"/>
      <c r="AX288" s="1369"/>
      <c r="AY288" s="715"/>
      <c r="AZ288"/>
      <c r="BA288"/>
      <c r="BB288"/>
      <c r="BC288" s="715"/>
      <c r="BD288" s="2"/>
      <c r="BE288" s="2"/>
      <c r="BF288" s="2"/>
      <c r="BG288" s="2"/>
      <c r="BH288" s="2"/>
      <c r="BI288" s="2"/>
      <c r="BJ288" s="715"/>
      <c r="BK288" s="715"/>
      <c r="BL288" s="715"/>
      <c r="BM288"/>
      <c r="BN288"/>
      <c r="BO288"/>
      <c r="BP288"/>
      <c r="BQ288"/>
      <c r="BR288"/>
      <c r="BS288"/>
      <c r="BT288" s="715"/>
      <c r="BU288" s="6">
        <v>1</v>
      </c>
    </row>
    <row r="289" spans="1:73" s="73" customFormat="1" ht="17.25">
      <c r="A289" s="3562" t="s">
        <v>1</v>
      </c>
      <c r="B289" s="715"/>
      <c r="C289" s="715"/>
      <c r="D289" s="25" t="str">
        <f t="shared" si="67"/>
        <v>►</v>
      </c>
      <c r="E289" s="1314" t="str">
        <f>E281</f>
        <v>Famille à coller.N.Nom de votre recette.Recette mère ►.S.Saisissez le nom de la recette mère</v>
      </c>
      <c r="F289" s="1314">
        <f>F281</f>
        <v>10</v>
      </c>
      <c r="G289" s="1314" t="str">
        <f>G281</f>
        <v>couverts</v>
      </c>
      <c r="H289" s="1321"/>
      <c r="I289" s="1323"/>
      <c r="J289" s="1323"/>
      <c r="K289" s="1323"/>
      <c r="L289" s="1323"/>
      <c r="M289" s="1323"/>
      <c r="N289" s="1324"/>
      <c r="O289" s="39" t="s">
        <v>1</v>
      </c>
      <c r="P289" s="25" t="str">
        <f t="shared" si="69"/>
        <v>►</v>
      </c>
      <c r="Q289" s="765" t="str">
        <f>Q281</f>
        <v>Famille à coller.N.Nom de votre recette.Recette mère ►.N.Nom de la recette mère</v>
      </c>
      <c r="R289" s="554">
        <f>R281</f>
        <v>10</v>
      </c>
      <c r="S289" s="554" t="str">
        <f>S281</f>
        <v>couverts</v>
      </c>
      <c r="T289" s="69"/>
      <c r="U289" s="74"/>
      <c r="V289" s="65" t="str">
        <f t="shared" si="68"/>
        <v/>
      </c>
      <c r="W289" s="64"/>
      <c r="X289" s="3557"/>
      <c r="Y289" s="3569">
        <v>1</v>
      </c>
      <c r="Z289" s="1084"/>
      <c r="AA289" s="715"/>
      <c r="AB289" s="715"/>
      <c r="AC289" s="715"/>
      <c r="AD289" s="700"/>
      <c r="AE289" s="700"/>
      <c r="AF289" s="700"/>
      <c r="AG289" s="700"/>
      <c r="AH289" s="700"/>
      <c r="AI289" s="700"/>
      <c r="AJ289" s="700"/>
      <c r="AK289" s="700"/>
      <c r="AL289"/>
      <c r="AM289" s="715"/>
      <c r="AN289" s="715"/>
      <c r="AO289" s="700"/>
      <c r="AP289"/>
      <c r="AQ289" s="1369"/>
      <c r="AR289" s="1369"/>
      <c r="AS289" s="1369"/>
      <c r="AT289" s="1369"/>
      <c r="AU289" s="1369"/>
      <c r="AV289" s="1369"/>
      <c r="AW289" s="1369"/>
      <c r="AX289" s="1369"/>
      <c r="AY289" s="715"/>
      <c r="AZ289"/>
      <c r="BA289"/>
      <c r="BB289"/>
      <c r="BC289" s="715"/>
      <c r="BD289" s="2"/>
      <c r="BE289" s="2"/>
      <c r="BF289" s="2"/>
      <c r="BG289" s="2"/>
      <c r="BH289" s="2"/>
      <c r="BI289" s="2"/>
      <c r="BJ289" s="715"/>
      <c r="BK289" s="715"/>
      <c r="BL289" s="715"/>
      <c r="BM289"/>
      <c r="BN289"/>
      <c r="BO289"/>
      <c r="BP289"/>
      <c r="BQ289"/>
      <c r="BR289"/>
      <c r="BS289"/>
      <c r="BT289" s="715"/>
      <c r="BU289" s="6">
        <v>1</v>
      </c>
    </row>
    <row r="290" spans="1:73" s="73" customFormat="1" ht="17.25">
      <c r="A290" s="3562" t="s">
        <v>1</v>
      </c>
      <c r="B290" s="715"/>
      <c r="C290" s="715"/>
      <c r="D290" s="25" t="str">
        <f t="shared" si="67"/>
        <v>►</v>
      </c>
      <c r="E290" s="1314" t="str">
        <f>E281</f>
        <v>Famille à coller.N.Nom de votre recette.Recette mère ►.S.Saisissez le nom de la recette mère</v>
      </c>
      <c r="F290" s="1314">
        <f>F281</f>
        <v>10</v>
      </c>
      <c r="G290" s="1314" t="str">
        <f>G281</f>
        <v>couverts</v>
      </c>
      <c r="H290" s="1321"/>
      <c r="I290" s="1323"/>
      <c r="J290" s="1323"/>
      <c r="K290" s="1323"/>
      <c r="L290" s="1323"/>
      <c r="M290" s="1323"/>
      <c r="N290" s="1324"/>
      <c r="O290" s="39" t="s">
        <v>1</v>
      </c>
      <c r="P290" s="25" t="str">
        <f t="shared" si="69"/>
        <v>►</v>
      </c>
      <c r="Q290" s="765" t="str">
        <f>Q281</f>
        <v>Famille à coller.N.Nom de votre recette.Recette mère ►.N.Nom de la recette mère</v>
      </c>
      <c r="R290" s="554">
        <f>R281</f>
        <v>10</v>
      </c>
      <c r="S290" s="554" t="str">
        <f>S281</f>
        <v>couverts</v>
      </c>
      <c r="T290" s="69"/>
      <c r="U290" s="74"/>
      <c r="V290" s="65" t="str">
        <f t="shared" si="68"/>
        <v/>
      </c>
      <c r="W290" s="64"/>
      <c r="X290" s="3557"/>
      <c r="Y290" s="3569">
        <v>1</v>
      </c>
      <c r="Z290" s="1084"/>
      <c r="AA290" s="715"/>
      <c r="AB290" s="715"/>
      <c r="AC290" s="715"/>
      <c r="AD290" s="700"/>
      <c r="AE290" s="700"/>
      <c r="AF290" s="700"/>
      <c r="AG290" s="700"/>
      <c r="AH290" s="700"/>
      <c r="AI290" s="700"/>
      <c r="AJ290" s="700"/>
      <c r="AK290" s="700"/>
      <c r="AL290"/>
      <c r="AM290" s="715"/>
      <c r="AN290" s="715"/>
      <c r="AO290" s="700"/>
      <c r="AP290"/>
      <c r="AQ290" s="1369"/>
      <c r="AR290" s="1369"/>
      <c r="AS290" s="1369"/>
      <c r="AT290" s="1369"/>
      <c r="AU290" s="1369"/>
      <c r="AV290" s="1369"/>
      <c r="AW290" s="1369"/>
      <c r="AX290" s="1369"/>
      <c r="AY290" s="715"/>
      <c r="AZ290"/>
      <c r="BA290"/>
      <c r="BB290"/>
      <c r="BC290" s="715"/>
      <c r="BD290" s="2"/>
      <c r="BE290" s="2"/>
      <c r="BF290" s="2"/>
      <c r="BG290" s="2"/>
      <c r="BH290" s="2"/>
      <c r="BI290" s="2"/>
      <c r="BJ290" s="715"/>
      <c r="BK290" s="715"/>
      <c r="BL290" s="715"/>
      <c r="BM290"/>
      <c r="BN290"/>
      <c r="BO290"/>
      <c r="BP290"/>
      <c r="BQ290"/>
      <c r="BR290"/>
      <c r="BS290"/>
      <c r="BT290" s="715"/>
      <c r="BU290" s="6">
        <v>1</v>
      </c>
    </row>
    <row r="291" spans="1:73" s="73" customFormat="1" ht="17.25">
      <c r="A291" s="3562" t="s">
        <v>1</v>
      </c>
      <c r="B291" s="715"/>
      <c r="C291" s="715"/>
      <c r="D291" s="25" t="str">
        <f t="shared" si="67"/>
        <v>►</v>
      </c>
      <c r="E291" s="1314" t="str">
        <f>E281</f>
        <v>Famille à coller.N.Nom de votre recette.Recette mère ►.S.Saisissez le nom de la recette mère</v>
      </c>
      <c r="F291" s="1314">
        <f>F281</f>
        <v>10</v>
      </c>
      <c r="G291" s="1314" t="str">
        <f>G281</f>
        <v>couverts</v>
      </c>
      <c r="H291" s="1321"/>
      <c r="I291" s="1323"/>
      <c r="J291" s="1323"/>
      <c r="K291" s="1323"/>
      <c r="L291" s="1323"/>
      <c r="M291" s="1323"/>
      <c r="N291" s="1324"/>
      <c r="O291" s="39" t="s">
        <v>1</v>
      </c>
      <c r="P291" s="25" t="str">
        <f t="shared" si="69"/>
        <v>►</v>
      </c>
      <c r="Q291" s="765" t="str">
        <f>Q281</f>
        <v>Famille à coller.N.Nom de votre recette.Recette mère ►.N.Nom de la recette mère</v>
      </c>
      <c r="R291" s="554">
        <f>R281</f>
        <v>10</v>
      </c>
      <c r="S291" s="554" t="str">
        <f>S281</f>
        <v>couverts</v>
      </c>
      <c r="T291" s="69"/>
      <c r="U291" s="74"/>
      <c r="V291" s="65" t="str">
        <f t="shared" si="68"/>
        <v/>
      </c>
      <c r="W291" s="64"/>
      <c r="X291" s="3557"/>
      <c r="Y291" s="3569">
        <v>1</v>
      </c>
      <c r="Z291" s="1084"/>
      <c r="AA291" s="715"/>
      <c r="AB291" s="715"/>
      <c r="AC291" s="715"/>
      <c r="AD291" s="700"/>
      <c r="AE291" s="700"/>
      <c r="AF291" s="700"/>
      <c r="AG291" s="700"/>
      <c r="AH291" s="700"/>
      <c r="AI291" s="700"/>
      <c r="AJ291" s="700"/>
      <c r="AK291" s="700"/>
      <c r="AL291"/>
      <c r="AM291" s="715"/>
      <c r="AN291" s="715"/>
      <c r="AO291" s="700"/>
      <c r="AP291"/>
      <c r="AQ291"/>
      <c r="AR291"/>
      <c r="AS291"/>
      <c r="AT291"/>
      <c r="AU291"/>
      <c r="AV291"/>
      <c r="AW291"/>
      <c r="AX291"/>
      <c r="AY291" s="715"/>
      <c r="AZ291"/>
      <c r="BA291"/>
      <c r="BB291"/>
      <c r="BC291" s="715"/>
      <c r="BD291" s="2"/>
      <c r="BE291" s="2"/>
      <c r="BF291" s="2"/>
      <c r="BG291" s="2"/>
      <c r="BH291" s="2"/>
      <c r="BI291" s="2"/>
      <c r="BJ291" s="715"/>
      <c r="BK291" s="715"/>
      <c r="BL291" s="715"/>
      <c r="BM291"/>
      <c r="BN291"/>
      <c r="BO291"/>
      <c r="BP291"/>
      <c r="BQ291"/>
      <c r="BR291"/>
      <c r="BS291"/>
      <c r="BT291" s="715"/>
      <c r="BU291" s="6">
        <v>1</v>
      </c>
    </row>
    <row r="292" spans="1:73" s="73" customFormat="1" ht="16.5" thickBot="1">
      <c r="A292" s="3562" t="s">
        <v>1</v>
      </c>
      <c r="B292" s="715"/>
      <c r="C292" s="715"/>
      <c r="D292" s="1146" t="s">
        <v>6</v>
      </c>
      <c r="E292" s="1147" t="str">
        <f>E281</f>
        <v>Famille à coller.N.Nom de votre recette.Recette mère ►.S.Saisissez le nom de la recette mère</v>
      </c>
      <c r="F292" s="1147">
        <f>F281</f>
        <v>10</v>
      </c>
      <c r="G292" s="1147" t="str">
        <f>G281</f>
        <v>couverts</v>
      </c>
      <c r="H292" s="1325" t="s">
        <v>1090</v>
      </c>
      <c r="I292" s="1148"/>
      <c r="J292" s="1149"/>
      <c r="K292" s="1179" t="s">
        <v>2503</v>
      </c>
      <c r="L292" s="1149"/>
      <c r="M292" s="1149"/>
      <c r="N292" s="1150"/>
      <c r="O292" s="39" t="s">
        <v>1</v>
      </c>
      <c r="P292" s="63" t="s">
        <v>6</v>
      </c>
      <c r="Q292" s="3873" t="str">
        <f>Q288</f>
        <v>Famille à coller.N.Nom de votre recette.Recette mère ►.N.Nom de la recette mère</v>
      </c>
      <c r="R292" s="3874">
        <f>R288</f>
        <v>10</v>
      </c>
      <c r="S292" s="3875" t="str">
        <f>S288</f>
        <v>couverts</v>
      </c>
      <c r="T292" s="3876" t="s">
        <v>1090</v>
      </c>
      <c r="U292" s="3877"/>
      <c r="V292" s="3871"/>
      <c r="W292" s="3871"/>
      <c r="X292" s="3871"/>
      <c r="Y292" s="3871"/>
      <c r="Z292" s="3872"/>
      <c r="AA292" s="715"/>
      <c r="AB292" s="715"/>
      <c r="AC292" s="715"/>
      <c r="AD292" s="700"/>
      <c r="AE292" s="700"/>
      <c r="AF292" s="700"/>
      <c r="AG292" s="700"/>
      <c r="AH292" s="700"/>
      <c r="AI292" s="700"/>
      <c r="AJ292" s="700"/>
      <c r="AK292" s="700"/>
      <c r="AL292"/>
      <c r="AM292" s="715"/>
      <c r="AN292" s="715"/>
      <c r="AO292" s="700"/>
      <c r="AP292"/>
      <c r="AQ292"/>
      <c r="AR292"/>
      <c r="AS292"/>
      <c r="AT292"/>
      <c r="AU292"/>
      <c r="AV292"/>
      <c r="AW292"/>
      <c r="AX292"/>
      <c r="AY292" s="715"/>
      <c r="AZ292"/>
      <c r="BA292"/>
      <c r="BB292"/>
      <c r="BC292" s="715"/>
      <c r="BD292" s="2"/>
      <c r="BE292" s="2"/>
      <c r="BF292" s="2"/>
      <c r="BG292" s="2"/>
      <c r="BH292" s="2"/>
      <c r="BI292" s="2"/>
      <c r="BJ292" s="715"/>
      <c r="BK292" s="715"/>
      <c r="BL292" s="715"/>
      <c r="BM292"/>
      <c r="BN292"/>
      <c r="BO292"/>
      <c r="BP292"/>
      <c r="BQ292"/>
      <c r="BR292"/>
      <c r="BS292"/>
      <c r="BT292" s="715"/>
      <c r="BU292" s="6">
        <v>1</v>
      </c>
    </row>
    <row r="293" spans="1:73" s="73" customFormat="1" ht="22.5" customHeight="1">
      <c r="A293" s="3562" t="s">
        <v>1</v>
      </c>
      <c r="B293" s="715"/>
      <c r="C293" s="715"/>
      <c r="D293" s="871" t="s">
        <v>7</v>
      </c>
      <c r="E293" s="741"/>
      <c r="F293" s="741"/>
      <c r="G293" s="741"/>
      <c r="H293" s="742"/>
      <c r="I293" s="742"/>
      <c r="J293" s="742"/>
      <c r="K293" s="742"/>
      <c r="L293" s="742"/>
      <c r="M293" s="742"/>
      <c r="N293" s="1089"/>
      <c r="O293" s="39" t="s">
        <v>1</v>
      </c>
      <c r="P293" s="871" t="s">
        <v>7</v>
      </c>
      <c r="Q293" s="741"/>
      <c r="R293" s="741"/>
      <c r="S293" s="741"/>
      <c r="T293" s="742"/>
      <c r="U293" s="742"/>
      <c r="V293" s="742"/>
      <c r="W293" s="1088"/>
      <c r="X293" s="742"/>
      <c r="Y293" s="742"/>
      <c r="Z293" s="1089"/>
      <c r="AA293" s="715"/>
      <c r="AB293" s="715"/>
      <c r="AC293" s="715"/>
      <c r="AD293" s="700"/>
      <c r="AE293" s="700"/>
      <c r="AF293" s="700"/>
      <c r="AG293" s="700"/>
      <c r="AH293" s="700"/>
      <c r="AI293" s="700"/>
      <c r="AJ293" s="700"/>
      <c r="AK293" s="700"/>
      <c r="AL293"/>
      <c r="AM293" s="715"/>
      <c r="AN293" s="715"/>
      <c r="AO293" s="700"/>
      <c r="AP293"/>
      <c r="AQ293"/>
      <c r="AR293"/>
      <c r="AS293"/>
      <c r="AT293"/>
      <c r="AU293"/>
      <c r="AV293"/>
      <c r="AW293"/>
      <c r="AX293"/>
      <c r="AY293" s="715"/>
      <c r="AZ293"/>
      <c r="BA293"/>
      <c r="BB293"/>
      <c r="BC293" s="715"/>
      <c r="BD293" s="2"/>
      <c r="BE293" s="2"/>
      <c r="BF293" s="2"/>
      <c r="BG293" s="2"/>
      <c r="BH293" s="2"/>
      <c r="BI293" s="2"/>
      <c r="BJ293" s="715"/>
      <c r="BK293" s="715"/>
      <c r="BL293" s="715"/>
      <c r="BM293"/>
      <c r="BN293"/>
      <c r="BO293"/>
      <c r="BP293"/>
      <c r="BQ293"/>
      <c r="BR293"/>
      <c r="BS293"/>
      <c r="BT293" s="715"/>
      <c r="BU293" s="6">
        <v>1</v>
      </c>
    </row>
    <row r="294" spans="1:73" s="73" customFormat="1" ht="21">
      <c r="A294" s="3562" t="s">
        <v>1</v>
      </c>
      <c r="B294" s="715"/>
      <c r="C294" s="715"/>
      <c r="D294" s="871" t="s">
        <v>7</v>
      </c>
      <c r="E294" s="741"/>
      <c r="F294" s="741"/>
      <c r="G294" s="741"/>
      <c r="H294" s="742"/>
      <c r="I294" s="742"/>
      <c r="J294" s="742"/>
      <c r="K294" s="742"/>
      <c r="L294" s="742"/>
      <c r="M294" s="742"/>
      <c r="N294" s="1089"/>
      <c r="O294" s="39" t="s">
        <v>1</v>
      </c>
      <c r="P294" s="871" t="s">
        <v>7</v>
      </c>
      <c r="Q294" s="741"/>
      <c r="R294" s="741"/>
      <c r="S294" s="741"/>
      <c r="T294" s="742"/>
      <c r="U294" s="742"/>
      <c r="V294" s="742"/>
      <c r="W294" s="1088"/>
      <c r="X294" s="742"/>
      <c r="Y294" s="742"/>
      <c r="Z294" s="1089"/>
      <c r="AA294" s="715"/>
      <c r="AB294" s="715"/>
      <c r="AC294" s="715"/>
      <c r="AD294" s="700"/>
      <c r="AE294" s="700"/>
      <c r="AF294" s="700"/>
      <c r="AG294" s="700"/>
      <c r="AH294" s="700"/>
      <c r="AI294" s="700"/>
      <c r="AJ294" s="700"/>
      <c r="AK294" s="700"/>
      <c r="AL294"/>
      <c r="AM294" s="715"/>
      <c r="AN294" s="715"/>
      <c r="AO294" s="700"/>
      <c r="AP294"/>
      <c r="AQ294"/>
      <c r="AR294"/>
      <c r="AS294"/>
      <c r="AT294"/>
      <c r="AU294"/>
      <c r="AV294"/>
      <c r="AW294"/>
      <c r="AX294"/>
      <c r="AY294" s="715"/>
      <c r="AZ294"/>
      <c r="BA294"/>
      <c r="BB294"/>
      <c r="BC294" s="715"/>
      <c r="BD294" s="2"/>
      <c r="BE294" s="2"/>
      <c r="BF294" s="2"/>
      <c r="BG294" s="2"/>
      <c r="BH294" s="2"/>
      <c r="BI294" s="2"/>
      <c r="BJ294" s="715"/>
      <c r="BK294" s="715"/>
      <c r="BL294" s="715"/>
      <c r="BM294"/>
      <c r="BN294"/>
      <c r="BO294"/>
      <c r="BP294"/>
      <c r="BQ294"/>
      <c r="BR294"/>
      <c r="BS294"/>
      <c r="BT294" s="715"/>
      <c r="BU294" s="6">
        <v>1</v>
      </c>
    </row>
    <row r="295" spans="1:73" s="73" customFormat="1" ht="21">
      <c r="A295" s="3562" t="s">
        <v>1</v>
      </c>
      <c r="B295" s="715"/>
      <c r="C295" s="715"/>
      <c r="D295" s="871" t="s">
        <v>7</v>
      </c>
      <c r="E295" s="741"/>
      <c r="F295" s="741"/>
      <c r="G295" s="741"/>
      <c r="H295" s="742"/>
      <c r="I295" s="742"/>
      <c r="J295" s="742"/>
      <c r="K295" s="742"/>
      <c r="L295" s="742"/>
      <c r="M295" s="742"/>
      <c r="N295" s="1089"/>
      <c r="O295" s="39" t="s">
        <v>1</v>
      </c>
      <c r="P295" s="871" t="s">
        <v>7</v>
      </c>
      <c r="Q295" s="741"/>
      <c r="R295" s="741"/>
      <c r="S295" s="741"/>
      <c r="T295" s="742"/>
      <c r="U295" s="742"/>
      <c r="V295" s="742"/>
      <c r="W295" s="1088"/>
      <c r="X295" s="742"/>
      <c r="Y295" s="742"/>
      <c r="Z295" s="1089"/>
      <c r="AA295" s="715"/>
      <c r="AB295" s="715"/>
      <c r="AC295" s="715"/>
      <c r="AD295" s="700"/>
      <c r="AE295" s="700"/>
      <c r="AF295" s="700"/>
      <c r="AG295" s="700"/>
      <c r="AH295" s="700"/>
      <c r="AI295" s="700"/>
      <c r="AJ295" s="700"/>
      <c r="AK295" s="700"/>
      <c r="AL295"/>
      <c r="AM295" s="715"/>
      <c r="AN295" s="715"/>
      <c r="AO295" s="700"/>
      <c r="AP295"/>
      <c r="AQ295"/>
      <c r="AR295"/>
      <c r="AS295"/>
      <c r="AT295"/>
      <c r="AU295"/>
      <c r="AV295"/>
      <c r="AW295"/>
      <c r="AX295"/>
      <c r="AY295" s="715"/>
      <c r="AZ295"/>
      <c r="BA295"/>
      <c r="BB295"/>
      <c r="BC295" s="715"/>
      <c r="BD295" s="2"/>
      <c r="BE295" s="2"/>
      <c r="BF295" s="2"/>
      <c r="BG295" s="2"/>
      <c r="BH295" s="2"/>
      <c r="BI295" s="2"/>
      <c r="BJ295" s="715"/>
      <c r="BK295" s="715"/>
      <c r="BL295" s="715"/>
      <c r="BM295"/>
      <c r="BN295"/>
      <c r="BO295"/>
      <c r="BP295"/>
      <c r="BQ295"/>
      <c r="BR295"/>
      <c r="BS295"/>
      <c r="BT295" s="715"/>
      <c r="BU295" s="6">
        <v>1</v>
      </c>
    </row>
    <row r="296" spans="1:73" s="73" customFormat="1" ht="15.75" customHeight="1">
      <c r="A296" s="3562" t="s">
        <v>1</v>
      </c>
      <c r="B296" s="715"/>
      <c r="C296" s="715"/>
      <c r="D296" s="871" t="s">
        <v>7</v>
      </c>
      <c r="E296" s="741"/>
      <c r="F296" s="741"/>
      <c r="G296" s="741"/>
      <c r="H296" s="742"/>
      <c r="I296" s="742"/>
      <c r="J296" s="742"/>
      <c r="K296" s="742"/>
      <c r="L296" s="742"/>
      <c r="M296" s="742"/>
      <c r="N296" s="1089"/>
      <c r="O296" s="39" t="s">
        <v>1</v>
      </c>
      <c r="P296" s="871" t="s">
        <v>7</v>
      </c>
      <c r="Q296" s="741"/>
      <c r="R296" s="741"/>
      <c r="S296" s="741"/>
      <c r="T296" s="742"/>
      <c r="U296" s="742"/>
      <c r="V296" s="742"/>
      <c r="W296" s="1088"/>
      <c r="X296" s="742"/>
      <c r="Y296" s="742"/>
      <c r="Z296" s="1089"/>
      <c r="AA296" s="715"/>
      <c r="AB296" s="715"/>
      <c r="AC296" s="715"/>
      <c r="AD296" s="700"/>
      <c r="AE296" s="700"/>
      <c r="AF296" s="700"/>
      <c r="AG296" s="700"/>
      <c r="AH296" s="700"/>
      <c r="AI296" s="700"/>
      <c r="AJ296" s="700"/>
      <c r="AK296" s="700"/>
      <c r="AL296"/>
      <c r="AM296" s="715"/>
      <c r="AN296" s="715"/>
      <c r="AO296" s="700"/>
      <c r="AP296"/>
      <c r="AQ296" s="1369"/>
      <c r="AR296" s="1369"/>
      <c r="AS296" s="1369"/>
      <c r="AT296" s="1369"/>
      <c r="AU296" s="1369"/>
      <c r="AV296" s="1369"/>
      <c r="AW296" s="1369"/>
      <c r="AX296" s="1369"/>
      <c r="AY296" s="715"/>
      <c r="AZ296"/>
      <c r="BA296"/>
      <c r="BB296"/>
      <c r="BC296" s="715"/>
      <c r="BD296" s="2"/>
      <c r="BE296" s="2"/>
      <c r="BF296" s="2"/>
      <c r="BG296" s="2"/>
      <c r="BH296" s="2"/>
      <c r="BI296" s="2"/>
      <c r="BJ296" s="715"/>
      <c r="BK296" s="715"/>
      <c r="BL296" s="715"/>
      <c r="BM296"/>
      <c r="BN296"/>
      <c r="BO296"/>
      <c r="BP296"/>
      <c r="BQ296"/>
      <c r="BR296"/>
      <c r="BS296"/>
      <c r="BT296" s="715"/>
      <c r="BU296" s="6">
        <v>1</v>
      </c>
    </row>
    <row r="297" spans="1:73" s="73" customFormat="1" ht="21">
      <c r="A297" s="3562" t="s">
        <v>1</v>
      </c>
      <c r="B297" s="715"/>
      <c r="C297" s="715"/>
      <c r="D297" s="871" t="s">
        <v>7</v>
      </c>
      <c r="E297" s="741"/>
      <c r="F297" s="741"/>
      <c r="G297" s="741"/>
      <c r="H297" s="742"/>
      <c r="I297" s="742"/>
      <c r="J297" s="742"/>
      <c r="K297" s="742"/>
      <c r="L297" s="742"/>
      <c r="M297" s="742"/>
      <c r="N297" s="1089"/>
      <c r="O297" s="39" t="s">
        <v>1</v>
      </c>
      <c r="P297" s="871" t="s">
        <v>7</v>
      </c>
      <c r="Q297" s="741"/>
      <c r="R297" s="741"/>
      <c r="S297" s="741"/>
      <c r="T297" s="742"/>
      <c r="U297" s="742"/>
      <c r="V297" s="742"/>
      <c r="W297" s="1088"/>
      <c r="X297" s="742"/>
      <c r="Y297" s="742"/>
      <c r="Z297" s="1089"/>
      <c r="AA297" s="715"/>
      <c r="AB297" s="715"/>
      <c r="AC297" s="715"/>
      <c r="AD297" s="700"/>
      <c r="AE297" s="700"/>
      <c r="AF297" s="700"/>
      <c r="AG297" s="700"/>
      <c r="AH297" s="700"/>
      <c r="AI297" s="700"/>
      <c r="AJ297" s="700"/>
      <c r="AK297" s="700"/>
      <c r="AL297"/>
      <c r="AM297" s="715"/>
      <c r="AN297" s="715"/>
      <c r="AO297" s="700"/>
      <c r="AP297"/>
      <c r="AQ297" s="1369"/>
      <c r="AR297" s="1369"/>
      <c r="AS297" s="1369"/>
      <c r="AT297" s="1369"/>
      <c r="AU297" s="1369"/>
      <c r="AV297" s="1369"/>
      <c r="AW297" s="1369"/>
      <c r="AX297" s="1369"/>
      <c r="AY297" s="715"/>
      <c r="AZ297"/>
      <c r="BA297"/>
      <c r="BB297"/>
      <c r="BC297" s="715"/>
      <c r="BD297" s="2"/>
      <c r="BE297" s="2"/>
      <c r="BF297" s="2"/>
      <c r="BG297" s="2"/>
      <c r="BH297" s="2"/>
      <c r="BI297" s="2"/>
      <c r="BJ297" s="715"/>
      <c r="BK297" s="715"/>
      <c r="BL297" s="715"/>
      <c r="BM297"/>
      <c r="BN297"/>
      <c r="BO297"/>
      <c r="BP297"/>
      <c r="BQ297"/>
      <c r="BR297"/>
      <c r="BS297"/>
      <c r="BT297" s="715"/>
      <c r="BU297" s="6">
        <v>1</v>
      </c>
    </row>
    <row r="298" spans="1:73" s="73" customFormat="1" ht="21">
      <c r="A298" s="3562" t="s">
        <v>1</v>
      </c>
      <c r="B298" s="715"/>
      <c r="C298" s="715"/>
      <c r="D298" s="871" t="s">
        <v>7</v>
      </c>
      <c r="E298" s="741"/>
      <c r="F298" s="741"/>
      <c r="G298" s="741"/>
      <c r="H298" s="742"/>
      <c r="I298" s="742"/>
      <c r="J298" s="742"/>
      <c r="K298" s="742"/>
      <c r="L298" s="742"/>
      <c r="M298" s="742"/>
      <c r="N298" s="1089"/>
      <c r="O298" s="39" t="s">
        <v>1</v>
      </c>
      <c r="P298" s="871" t="s">
        <v>7</v>
      </c>
      <c r="Q298" s="741"/>
      <c r="R298" s="741"/>
      <c r="S298" s="741"/>
      <c r="T298" s="742"/>
      <c r="U298" s="742"/>
      <c r="V298" s="742"/>
      <c r="W298" s="1088"/>
      <c r="X298" s="742"/>
      <c r="Y298" s="742"/>
      <c r="Z298" s="1089"/>
      <c r="AA298" s="715"/>
      <c r="AB298" s="715"/>
      <c r="AC298" s="715"/>
      <c r="AD298" s="700"/>
      <c r="AE298" s="700"/>
      <c r="AF298" s="700"/>
      <c r="AG298" s="700"/>
      <c r="AH298" s="700"/>
      <c r="AI298" s="700"/>
      <c r="AJ298" s="700"/>
      <c r="AK298" s="700"/>
      <c r="AL298"/>
      <c r="AM298" s="715"/>
      <c r="AN298" s="715"/>
      <c r="AO298" s="700"/>
      <c r="AP298"/>
      <c r="AQ298" s="1369"/>
      <c r="AR298" s="1369"/>
      <c r="AS298" s="1369"/>
      <c r="AT298" s="1369"/>
      <c r="AU298" s="1369"/>
      <c r="AV298" s="1369"/>
      <c r="AW298" s="1369"/>
      <c r="AX298" s="1369"/>
      <c r="AY298" s="715"/>
      <c r="AZ298"/>
      <c r="BA298"/>
      <c r="BB298"/>
      <c r="BC298" s="715"/>
      <c r="BD298" s="2"/>
      <c r="BE298" s="2"/>
      <c r="BF298" s="2"/>
      <c r="BG298" s="2"/>
      <c r="BH298" s="2"/>
      <c r="BI298" s="2"/>
      <c r="BJ298" s="715"/>
      <c r="BK298" s="715"/>
      <c r="BL298" s="715"/>
      <c r="BM298"/>
      <c r="BN298"/>
      <c r="BO298"/>
      <c r="BP298"/>
      <c r="BQ298"/>
      <c r="BR298"/>
      <c r="BS298"/>
      <c r="BT298" s="715"/>
      <c r="BU298" s="6">
        <v>1</v>
      </c>
    </row>
    <row r="299" spans="1:73" s="73" customFormat="1" ht="21">
      <c r="A299" s="3562" t="s">
        <v>1</v>
      </c>
      <c r="B299" s="715"/>
      <c r="C299" s="715"/>
      <c r="D299" s="871" t="s">
        <v>7</v>
      </c>
      <c r="E299" s="741"/>
      <c r="F299" s="741"/>
      <c r="G299" s="741"/>
      <c r="H299" s="742"/>
      <c r="I299" s="742"/>
      <c r="J299" s="742"/>
      <c r="K299" s="742"/>
      <c r="L299" s="742"/>
      <c r="M299" s="742"/>
      <c r="N299" s="1089"/>
      <c r="O299" s="39" t="s">
        <v>1</v>
      </c>
      <c r="P299" s="871" t="s">
        <v>7</v>
      </c>
      <c r="Q299" s="741"/>
      <c r="R299" s="741"/>
      <c r="S299" s="741"/>
      <c r="T299" s="742"/>
      <c r="U299" s="742"/>
      <c r="V299" s="742"/>
      <c r="W299" s="1088"/>
      <c r="X299" s="742"/>
      <c r="Y299" s="742"/>
      <c r="Z299" s="1089"/>
      <c r="AA299" s="715"/>
      <c r="AB299" s="715"/>
      <c r="AC299" s="715"/>
      <c r="AD299" s="700"/>
      <c r="AE299" s="700"/>
      <c r="AF299" s="700"/>
      <c r="AG299" s="700"/>
      <c r="AH299" s="700"/>
      <c r="AI299" s="700"/>
      <c r="AJ299" s="700"/>
      <c r="AK299" s="700"/>
      <c r="AL299"/>
      <c r="AM299" s="715"/>
      <c r="AN299" s="715"/>
      <c r="AO299" s="700"/>
      <c r="AP299"/>
      <c r="AQ299" s="1369"/>
      <c r="AR299" s="1369"/>
      <c r="AS299" s="1369"/>
      <c r="AT299" s="1369"/>
      <c r="AU299" s="1369"/>
      <c r="AV299" s="1369"/>
      <c r="AW299" s="1369"/>
      <c r="AX299" s="1369"/>
      <c r="AY299" s="715"/>
      <c r="AZ299"/>
      <c r="BA299"/>
      <c r="BB299"/>
      <c r="BC299" s="715"/>
      <c r="BD299" s="2"/>
      <c r="BE299" s="2"/>
      <c r="BF299" s="2"/>
      <c r="BG299" s="2"/>
      <c r="BH299" s="2"/>
      <c r="BI299" s="2"/>
      <c r="BJ299" s="715"/>
      <c r="BK299" s="715"/>
      <c r="BL299" s="715"/>
      <c r="BM299"/>
      <c r="BN299"/>
      <c r="BO299"/>
      <c r="BP299"/>
      <c r="BQ299"/>
      <c r="BR299"/>
      <c r="BS299"/>
      <c r="BT299" s="715"/>
      <c r="BU299" s="6">
        <v>1</v>
      </c>
    </row>
    <row r="300" spans="1:73" s="73" customFormat="1" ht="21">
      <c r="A300" s="3562" t="s">
        <v>1</v>
      </c>
      <c r="B300" s="715"/>
      <c r="C300" s="715"/>
      <c r="D300" s="871" t="s">
        <v>7</v>
      </c>
      <c r="E300" s="741"/>
      <c r="F300" s="741"/>
      <c r="G300" s="741"/>
      <c r="H300" s="742"/>
      <c r="I300" s="742"/>
      <c r="J300" s="742"/>
      <c r="K300" s="742"/>
      <c r="L300" s="742"/>
      <c r="M300" s="742"/>
      <c r="N300" s="1089"/>
      <c r="O300" s="39" t="s">
        <v>1</v>
      </c>
      <c r="P300" s="871" t="s">
        <v>7</v>
      </c>
      <c r="Q300" s="741"/>
      <c r="R300" s="741"/>
      <c r="S300" s="741"/>
      <c r="T300" s="742"/>
      <c r="U300" s="742"/>
      <c r="V300" s="742"/>
      <c r="W300" s="1088"/>
      <c r="X300" s="742"/>
      <c r="Y300" s="742"/>
      <c r="Z300" s="1089"/>
      <c r="AA300" s="715"/>
      <c r="AB300" s="715"/>
      <c r="AC300" s="715"/>
      <c r="AD300" s="700"/>
      <c r="AE300" s="700"/>
      <c r="AF300" s="700"/>
      <c r="AG300" s="700"/>
      <c r="AH300" s="700"/>
      <c r="AI300" s="700"/>
      <c r="AJ300" s="700"/>
      <c r="AK300" s="700"/>
      <c r="AL300"/>
      <c r="AM300" s="715"/>
      <c r="AN300" s="715"/>
      <c r="AO300" s="700"/>
      <c r="AP300"/>
      <c r="AQ300" s="1369"/>
      <c r="AR300" s="1369"/>
      <c r="AS300" s="1369"/>
      <c r="AT300" s="1369"/>
      <c r="AU300" s="1369"/>
      <c r="AV300" s="1369"/>
      <c r="AW300" s="1369"/>
      <c r="AX300" s="1369"/>
      <c r="AY300" s="715"/>
      <c r="AZ300"/>
      <c r="BA300"/>
      <c r="BB300"/>
      <c r="BC300" s="715"/>
      <c r="BD300" s="2"/>
      <c r="BE300" s="2"/>
      <c r="BF300" s="2"/>
      <c r="BG300" s="2"/>
      <c r="BH300" s="2"/>
      <c r="BI300" s="2"/>
      <c r="BJ300" s="715"/>
      <c r="BK300" s="715"/>
      <c r="BL300" s="715"/>
      <c r="BM300"/>
      <c r="BN300"/>
      <c r="BO300"/>
      <c r="BP300"/>
      <c r="BQ300"/>
      <c r="BR300"/>
      <c r="BS300"/>
      <c r="BT300" s="715"/>
      <c r="BU300" s="6">
        <v>1</v>
      </c>
    </row>
    <row r="301" spans="1:73" s="73" customFormat="1" ht="21">
      <c r="A301" s="3562" t="s">
        <v>1</v>
      </c>
      <c r="B301" s="715"/>
      <c r="C301" s="715"/>
      <c r="D301" s="871" t="s">
        <v>7</v>
      </c>
      <c r="E301" s="741"/>
      <c r="F301" s="741"/>
      <c r="G301" s="741"/>
      <c r="H301" s="742"/>
      <c r="I301" s="742"/>
      <c r="J301" s="742"/>
      <c r="K301" s="742"/>
      <c r="L301" s="742"/>
      <c r="M301" s="742"/>
      <c r="N301" s="1089"/>
      <c r="O301" s="39" t="s">
        <v>1</v>
      </c>
      <c r="P301" s="871" t="s">
        <v>7</v>
      </c>
      <c r="Q301" s="741"/>
      <c r="R301" s="741"/>
      <c r="S301" s="741"/>
      <c r="T301" s="742"/>
      <c r="U301" s="742"/>
      <c r="V301" s="742"/>
      <c r="W301" s="1088"/>
      <c r="X301" s="742"/>
      <c r="Y301" s="742"/>
      <c r="Z301" s="1089"/>
      <c r="AA301" s="715"/>
      <c r="AB301" s="715"/>
      <c r="AC301" s="715"/>
      <c r="AD301" s="700"/>
      <c r="AE301" s="700"/>
      <c r="AF301" s="700"/>
      <c r="AG301" s="700"/>
      <c r="AH301" s="700"/>
      <c r="AI301" s="700"/>
      <c r="AJ301" s="700"/>
      <c r="AK301" s="700"/>
      <c r="AL301"/>
      <c r="AM301" s="715"/>
      <c r="AN301" s="715"/>
      <c r="AO301" s="700"/>
      <c r="AP301"/>
      <c r="AQ301" s="1369"/>
      <c r="AR301" s="1369"/>
      <c r="AS301" s="1369"/>
      <c r="AT301" s="1369"/>
      <c r="AU301" s="1369"/>
      <c r="AV301" s="1369"/>
      <c r="AW301" s="1369"/>
      <c r="AX301" s="1369"/>
      <c r="AY301" s="715"/>
      <c r="AZ301"/>
      <c r="BA301"/>
      <c r="BB301"/>
      <c r="BC301" s="715"/>
      <c r="BD301" s="2"/>
      <c r="BE301" s="2"/>
      <c r="BF301" s="2"/>
      <c r="BG301" s="2"/>
      <c r="BH301" s="2"/>
      <c r="BI301" s="2"/>
      <c r="BJ301" s="715"/>
      <c r="BK301" s="715"/>
      <c r="BL301" s="715"/>
      <c r="BM301"/>
      <c r="BN301"/>
      <c r="BO301"/>
      <c r="BP301"/>
      <c r="BQ301"/>
      <c r="BR301"/>
      <c r="BS301"/>
      <c r="BT301" s="715"/>
      <c r="BU301" s="6">
        <v>1</v>
      </c>
    </row>
    <row r="302" spans="1:73" s="73" customFormat="1" ht="21">
      <c r="A302" s="3562" t="s">
        <v>1</v>
      </c>
      <c r="B302" s="715"/>
      <c r="C302" s="715"/>
      <c r="D302" s="871" t="s">
        <v>7</v>
      </c>
      <c r="E302" s="741"/>
      <c r="F302" s="741"/>
      <c r="G302" s="741"/>
      <c r="H302" s="742"/>
      <c r="I302" s="742"/>
      <c r="J302" s="742"/>
      <c r="K302" s="742"/>
      <c r="L302" s="742"/>
      <c r="M302" s="742"/>
      <c r="N302" s="1089"/>
      <c r="O302" s="39" t="s">
        <v>1</v>
      </c>
      <c r="P302" s="871" t="s">
        <v>7</v>
      </c>
      <c r="Q302" s="741"/>
      <c r="R302" s="741"/>
      <c r="S302" s="741"/>
      <c r="T302" s="742"/>
      <c r="U302" s="742"/>
      <c r="V302" s="742"/>
      <c r="W302" s="1088"/>
      <c r="X302" s="742"/>
      <c r="Y302" s="742"/>
      <c r="Z302" s="1089"/>
      <c r="AA302" s="715"/>
      <c r="AB302" s="715"/>
      <c r="AC302" s="715"/>
      <c r="AD302" s="700"/>
      <c r="AE302" s="700"/>
      <c r="AF302" s="700"/>
      <c r="AG302" s="700"/>
      <c r="AH302" s="700"/>
      <c r="AI302" s="700"/>
      <c r="AJ302" s="700"/>
      <c r="AK302" s="700"/>
      <c r="AL302"/>
      <c r="AM302" s="715"/>
      <c r="AN302" s="715"/>
      <c r="AO302" s="700"/>
      <c r="AP302"/>
      <c r="AQ302" s="1369"/>
      <c r="AR302" s="1369"/>
      <c r="AS302" s="1369"/>
      <c r="AT302" s="1369"/>
      <c r="AU302" s="1369"/>
      <c r="AV302" s="1369"/>
      <c r="AW302" s="1369"/>
      <c r="AX302" s="1369"/>
      <c r="AY302" s="715"/>
      <c r="AZ302"/>
      <c r="BA302"/>
      <c r="BB302"/>
      <c r="BC302" s="715"/>
      <c r="BD302" s="2"/>
      <c r="BE302" s="2"/>
      <c r="BF302" s="2"/>
      <c r="BG302" s="2"/>
      <c r="BH302" s="2"/>
      <c r="BI302" s="2"/>
      <c r="BJ302" s="715"/>
      <c r="BK302" s="715"/>
      <c r="BL302" s="715"/>
      <c r="BM302"/>
      <c r="BN302"/>
      <c r="BO302"/>
      <c r="BP302"/>
      <c r="BQ302"/>
      <c r="BR302"/>
      <c r="BS302"/>
      <c r="BT302" s="715"/>
      <c r="BU302" s="6">
        <v>1</v>
      </c>
    </row>
    <row r="303" spans="1:73" s="73" customFormat="1" ht="21">
      <c r="A303" s="3562" t="s">
        <v>1</v>
      </c>
      <c r="B303" s="715"/>
      <c r="C303" s="715"/>
      <c r="D303" s="871" t="s">
        <v>7</v>
      </c>
      <c r="E303" s="741"/>
      <c r="F303" s="741"/>
      <c r="G303" s="741"/>
      <c r="H303" s="742"/>
      <c r="I303" s="742"/>
      <c r="J303" s="742"/>
      <c r="K303" s="742"/>
      <c r="L303" s="742"/>
      <c r="M303" s="742"/>
      <c r="N303" s="1089"/>
      <c r="O303" s="39" t="s">
        <v>1</v>
      </c>
      <c r="P303" s="871" t="s">
        <v>7</v>
      </c>
      <c r="Q303" s="741"/>
      <c r="R303" s="741"/>
      <c r="S303" s="741"/>
      <c r="T303" s="742"/>
      <c r="U303" s="742"/>
      <c r="V303" s="742"/>
      <c r="W303" s="1088"/>
      <c r="X303" s="742"/>
      <c r="Y303" s="742"/>
      <c r="Z303" s="1089"/>
      <c r="AA303" s="715"/>
      <c r="AB303" s="715"/>
      <c r="AC303" s="715"/>
      <c r="AD303" s="700"/>
      <c r="AE303" s="700"/>
      <c r="AF303" s="700"/>
      <c r="AG303" s="700"/>
      <c r="AH303" s="700"/>
      <c r="AI303" s="700"/>
      <c r="AJ303" s="700"/>
      <c r="AK303" s="700"/>
      <c r="AL303"/>
      <c r="AM303" s="715"/>
      <c r="AN303" s="715"/>
      <c r="AO303" s="700"/>
      <c r="AP303"/>
      <c r="AQ303" s="1369"/>
      <c r="AR303" s="1369"/>
      <c r="AS303" s="1369"/>
      <c r="AT303" s="1369"/>
      <c r="AU303" s="1369"/>
      <c r="AV303" s="1369"/>
      <c r="AW303" s="1369"/>
      <c r="AX303" s="1369"/>
      <c r="AY303" s="715"/>
      <c r="AZ303"/>
      <c r="BA303"/>
      <c r="BB303"/>
      <c r="BC303" s="715"/>
      <c r="BD303" s="2"/>
      <c r="BE303" s="2"/>
      <c r="BF303" s="2"/>
      <c r="BG303" s="2"/>
      <c r="BH303" s="2"/>
      <c r="BI303" s="2"/>
      <c r="BJ303" s="715"/>
      <c r="BK303" s="715"/>
      <c r="BL303" s="715"/>
      <c r="BM303"/>
      <c r="BN303"/>
      <c r="BO303"/>
      <c r="BP303"/>
      <c r="BQ303"/>
      <c r="BR303"/>
      <c r="BS303"/>
      <c r="BT303" s="715"/>
      <c r="BU303" s="6">
        <v>1</v>
      </c>
    </row>
    <row r="304" spans="1:73" s="73" customFormat="1" ht="21">
      <c r="A304" s="3562" t="s">
        <v>1</v>
      </c>
      <c r="B304" s="715"/>
      <c r="C304" s="715"/>
      <c r="D304" s="871" t="s">
        <v>7</v>
      </c>
      <c r="E304" s="741"/>
      <c r="F304" s="741"/>
      <c r="G304" s="741"/>
      <c r="H304" s="742"/>
      <c r="I304" s="742"/>
      <c r="J304" s="742"/>
      <c r="K304" s="742"/>
      <c r="L304" s="742"/>
      <c r="M304" s="742"/>
      <c r="N304" s="1089"/>
      <c r="O304" s="39" t="s">
        <v>1</v>
      </c>
      <c r="P304" s="871" t="s">
        <v>7</v>
      </c>
      <c r="Q304" s="741"/>
      <c r="R304" s="741"/>
      <c r="S304" s="741"/>
      <c r="T304" s="742"/>
      <c r="U304" s="742"/>
      <c r="V304" s="742"/>
      <c r="W304" s="1088"/>
      <c r="X304" s="742"/>
      <c r="Y304" s="742"/>
      <c r="Z304" s="1089"/>
      <c r="AA304" s="715"/>
      <c r="AB304" s="715"/>
      <c r="AC304" s="715"/>
      <c r="AD304" s="700"/>
      <c r="AE304" s="700"/>
      <c r="AF304" s="700"/>
      <c r="AG304" s="700"/>
      <c r="AH304" s="700"/>
      <c r="AI304" s="700"/>
      <c r="AJ304" s="700"/>
      <c r="AK304" s="700"/>
      <c r="AL304"/>
      <c r="AM304" s="715"/>
      <c r="AN304" s="715"/>
      <c r="AO304" s="700"/>
      <c r="AP304"/>
      <c r="AQ304" s="1369"/>
      <c r="AR304" s="1369"/>
      <c r="AS304" s="1369"/>
      <c r="AT304" s="1369"/>
      <c r="AU304" s="1369"/>
      <c r="AV304" s="1369"/>
      <c r="AW304" s="1369"/>
      <c r="AX304" s="1369"/>
      <c r="AY304" s="715"/>
      <c r="AZ304"/>
      <c r="BA304"/>
      <c r="BB304"/>
      <c r="BC304" s="715"/>
      <c r="BD304" s="2"/>
      <c r="BE304" s="2"/>
      <c r="BF304" s="2"/>
      <c r="BG304" s="2"/>
      <c r="BH304" s="2"/>
      <c r="BI304" s="2"/>
      <c r="BJ304" s="715"/>
      <c r="BK304" s="715"/>
      <c r="BL304" s="715"/>
      <c r="BM304"/>
      <c r="BN304"/>
      <c r="BO304"/>
      <c r="BP304"/>
      <c r="BQ304"/>
      <c r="BR304"/>
      <c r="BS304"/>
      <c r="BT304" s="715"/>
      <c r="BU304" s="6">
        <v>1</v>
      </c>
    </row>
    <row r="305" spans="1:73" s="73" customFormat="1" ht="19.5" thickBot="1">
      <c r="A305" s="3562" t="s">
        <v>1</v>
      </c>
      <c r="B305" s="715"/>
      <c r="C305" s="715"/>
      <c r="D305" s="1146" t="s">
        <v>6</v>
      </c>
      <c r="E305" s="3558"/>
      <c r="F305" s="3558"/>
      <c r="G305" s="3558"/>
      <c r="H305" s="3559"/>
      <c r="I305" s="3560"/>
      <c r="J305" s="1149"/>
      <c r="K305" s="1149"/>
      <c r="L305" s="1149"/>
      <c r="M305" s="1149"/>
      <c r="N305" s="3561" t="s">
        <v>898</v>
      </c>
      <c r="O305" s="39" t="s">
        <v>1</v>
      </c>
      <c r="P305" s="3891" t="s">
        <v>6</v>
      </c>
      <c r="Q305" s="3886"/>
      <c r="R305" s="3886"/>
      <c r="S305" s="3886"/>
      <c r="T305" s="3887"/>
      <c r="U305" s="3888"/>
      <c r="V305" s="3889"/>
      <c r="W305" s="3889"/>
      <c r="X305" s="3889"/>
      <c r="Y305" s="3889"/>
      <c r="Z305" s="3890"/>
      <c r="AA305" s="715"/>
      <c r="AB305" s="715"/>
      <c r="AC305" s="715"/>
      <c r="AD305" s="700"/>
      <c r="AE305" s="700"/>
      <c r="AF305" s="700"/>
      <c r="AG305" s="700"/>
      <c r="AH305" s="700"/>
      <c r="AI305" s="700"/>
      <c r="AJ305" s="700"/>
      <c r="AK305" s="700"/>
      <c r="AL305"/>
      <c r="AM305" s="715"/>
      <c r="AN305" s="715"/>
      <c r="AO305" s="700"/>
      <c r="AP305"/>
      <c r="AQ305" s="1369"/>
      <c r="AR305" s="1369"/>
      <c r="AS305" s="1369"/>
      <c r="AT305" s="1369"/>
      <c r="AU305" s="1369"/>
      <c r="AV305" s="1369"/>
      <c r="AW305" s="1369"/>
      <c r="AX305" s="1369"/>
      <c r="AY305" s="715"/>
      <c r="AZ305"/>
      <c r="BA305"/>
      <c r="BB305"/>
      <c r="BC305" s="715"/>
      <c r="BD305" s="2"/>
      <c r="BE305" s="2"/>
      <c r="BF305" s="2"/>
      <c r="BG305" s="2"/>
      <c r="BH305" s="2"/>
      <c r="BI305" s="2"/>
      <c r="BJ305" s="715"/>
      <c r="BK305" s="715"/>
      <c r="BL305" s="715"/>
      <c r="BM305"/>
      <c r="BN305"/>
      <c r="BO305"/>
      <c r="BP305"/>
      <c r="BQ305"/>
      <c r="BR305"/>
      <c r="BS305"/>
      <c r="BT305" s="715"/>
      <c r="BU305" s="6">
        <v>1</v>
      </c>
    </row>
    <row r="306" spans="1:73" s="73" customFormat="1" ht="19.5" thickBot="1">
      <c r="A306" s="3562" t="s">
        <v>1</v>
      </c>
      <c r="B306" s="715"/>
      <c r="C306" s="715"/>
      <c r="D306" s="222"/>
      <c r="E306" s="222"/>
      <c r="F306" s="222"/>
      <c r="G306" s="222"/>
      <c r="H306" s="222"/>
      <c r="I306" s="222"/>
      <c r="J306" s="222"/>
      <c r="K306" s="222"/>
      <c r="L306" s="222"/>
      <c r="M306" s="222"/>
      <c r="N306" s="222"/>
      <c r="O306" s="39" t="s">
        <v>1</v>
      </c>
      <c r="P306" s="891" t="s">
        <v>7</v>
      </c>
      <c r="Q306" s="891"/>
      <c r="R306" s="891"/>
      <c r="S306" s="891"/>
      <c r="T306" s="892"/>
      <c r="U306" s="892"/>
      <c r="V306" s="892"/>
      <c r="W306" s="892"/>
      <c r="X306" s="892"/>
      <c r="Y306" s="892"/>
      <c r="Z306" s="892"/>
      <c r="AA306" s="715"/>
      <c r="AB306" s="715"/>
      <c r="AC306" s="715"/>
      <c r="AD306" s="700"/>
      <c r="AE306" s="700"/>
      <c r="AF306" s="700"/>
      <c r="AG306" s="700"/>
      <c r="AH306" s="700"/>
      <c r="AI306" s="700"/>
      <c r="AJ306" s="700"/>
      <c r="AK306" s="700"/>
      <c r="AL306"/>
      <c r="AM306" s="715"/>
      <c r="AN306" s="715"/>
      <c r="AO306" s="700"/>
      <c r="AP306"/>
      <c r="AQ306" s="1369"/>
      <c r="AR306" s="1369"/>
      <c r="AS306" s="1369"/>
      <c r="AT306" s="1369"/>
      <c r="AU306" s="1369"/>
      <c r="AV306" s="1369"/>
      <c r="AW306" s="1369"/>
      <c r="AX306" s="1369"/>
      <c r="AY306" s="715"/>
      <c r="AZ306"/>
      <c r="BA306"/>
      <c r="BB306"/>
      <c r="BC306" s="715"/>
      <c r="BD306" s="2"/>
      <c r="BE306" s="2"/>
      <c r="BF306" s="2"/>
      <c r="BG306" s="2"/>
      <c r="BH306" s="2"/>
      <c r="BI306" s="2"/>
      <c r="BJ306" s="715"/>
      <c r="BK306" s="715"/>
      <c r="BL306" s="715"/>
      <c r="BM306"/>
      <c r="BN306"/>
      <c r="BO306"/>
      <c r="BP306"/>
      <c r="BQ306"/>
      <c r="BR306"/>
      <c r="BS306"/>
      <c r="BT306" s="715"/>
      <c r="BU306" s="6">
        <v>1</v>
      </c>
    </row>
    <row r="307" spans="1:73" s="73" customFormat="1" ht="38.25" customHeight="1">
      <c r="A307" s="3562" t="s">
        <v>1</v>
      </c>
      <c r="B307" s="715"/>
      <c r="C307" s="715"/>
      <c r="D307" s="49" t="s">
        <v>6</v>
      </c>
      <c r="E307" s="1116" t="str">
        <f>E313</f>
        <v>Famille à coller.N.Nom de votre recette.Recette mère ►.S.Saisissez le nom de la recette mère</v>
      </c>
      <c r="F307" s="1117">
        <f>F313</f>
        <v>10</v>
      </c>
      <c r="G307" s="1117" t="str">
        <f>G313</f>
        <v>couverts</v>
      </c>
      <c r="H307" s="762" t="s">
        <v>2499</v>
      </c>
      <c r="I307" s="1118" t="s">
        <v>2500</v>
      </c>
      <c r="J307" s="4900" t="s">
        <v>119</v>
      </c>
      <c r="K307" s="4900"/>
      <c r="L307" s="4802" t="s">
        <v>1425</v>
      </c>
      <c r="M307" s="4802"/>
      <c r="N307" s="4803"/>
      <c r="O307" s="39" t="s">
        <v>1</v>
      </c>
      <c r="P307" s="49" t="s">
        <v>6</v>
      </c>
      <c r="Q307" s="1116" t="str">
        <f>Q313</f>
        <v>Famille à coller.N.Non de votrte recette.Recette mère ►.N.Nom de la recette mère cellule l16</v>
      </c>
      <c r="R307" s="1117">
        <f>R313</f>
        <v>10</v>
      </c>
      <c r="S307" s="1117" t="str">
        <f>S313</f>
        <v>couverts</v>
      </c>
      <c r="T307" s="762" t="s">
        <v>2499</v>
      </c>
      <c r="U307" s="1118" t="s">
        <v>2500</v>
      </c>
      <c r="V307" s="4870" t="s">
        <v>119</v>
      </c>
      <c r="W307" s="4870"/>
      <c r="X307" s="4802" t="s">
        <v>2621</v>
      </c>
      <c r="Y307" s="4802"/>
      <c r="Z307" s="4803"/>
      <c r="AA307" s="715"/>
      <c r="AB307" s="715"/>
      <c r="AC307" s="715"/>
      <c r="AD307" s="700"/>
      <c r="AE307" s="700"/>
      <c r="AF307" s="700"/>
      <c r="AG307" s="700"/>
      <c r="AH307" s="700"/>
      <c r="AI307" s="700"/>
      <c r="AJ307" s="700"/>
      <c r="AK307" s="700"/>
      <c r="AL307"/>
      <c r="AM307" s="715"/>
      <c r="AN307" s="715"/>
      <c r="AO307" s="700"/>
      <c r="AP307"/>
      <c r="AQ307" s="1369"/>
      <c r="AR307" s="1369"/>
      <c r="AS307" s="1369"/>
      <c r="AT307" s="1369"/>
      <c r="AU307" s="1369"/>
      <c r="AV307" s="1369"/>
      <c r="AW307" s="1369"/>
      <c r="AX307" s="1369"/>
      <c r="AY307" s="715"/>
      <c r="AZ307"/>
      <c r="BA307"/>
      <c r="BB307"/>
      <c r="BC307" s="715"/>
      <c r="BD307" s="2"/>
      <c r="BE307" s="2"/>
      <c r="BF307" s="2"/>
      <c r="BG307" s="2"/>
      <c r="BH307" s="2"/>
      <c r="BI307" s="2"/>
      <c r="BJ307" s="715"/>
      <c r="BK307" s="715"/>
      <c r="BL307" s="715"/>
      <c r="BM307"/>
      <c r="BN307"/>
      <c r="BO307"/>
      <c r="BP307"/>
      <c r="BQ307"/>
      <c r="BR307"/>
      <c r="BS307"/>
      <c r="BT307" s="715"/>
      <c r="BU307" s="6">
        <v>1</v>
      </c>
    </row>
    <row r="308" spans="1:73" s="73" customFormat="1" ht="22.5">
      <c r="A308" s="3562" t="s">
        <v>1</v>
      </c>
      <c r="B308" s="715"/>
      <c r="C308" s="715"/>
      <c r="D308" s="24" t="s">
        <v>6</v>
      </c>
      <c r="E308" s="1119" t="str">
        <f>E313</f>
        <v>Famille à coller.N.Nom de votre recette.Recette mère ►.S.Saisissez le nom de la recette mère</v>
      </c>
      <c r="F308" s="1120"/>
      <c r="G308" s="1120"/>
      <c r="H308" s="763" t="s">
        <v>2499</v>
      </c>
      <c r="I308" s="1121" t="s">
        <v>2501</v>
      </c>
      <c r="J308" s="4901"/>
      <c r="K308" s="4901"/>
      <c r="L308" s="4804"/>
      <c r="M308" s="4804"/>
      <c r="N308" s="4805"/>
      <c r="O308" s="39" t="s">
        <v>1</v>
      </c>
      <c r="P308" s="24" t="s">
        <v>6</v>
      </c>
      <c r="Q308" s="1119" t="str">
        <f>Q313</f>
        <v>Famille à coller.N.Non de votrte recette.Recette mère ►.N.Nom de la recette mère cellule l16</v>
      </c>
      <c r="R308" s="1120"/>
      <c r="S308" s="1120"/>
      <c r="T308" s="763" t="s">
        <v>2499</v>
      </c>
      <c r="U308" s="1121" t="s">
        <v>2501</v>
      </c>
      <c r="V308" s="4871"/>
      <c r="W308" s="4871"/>
      <c r="X308" s="4804"/>
      <c r="Y308" s="4804"/>
      <c r="Z308" s="4805"/>
      <c r="AA308" s="715"/>
      <c r="AB308" s="715"/>
      <c r="AC308" s="715"/>
      <c r="AD308" s="700"/>
      <c r="AE308" s="700"/>
      <c r="AF308" s="700"/>
      <c r="AG308" s="700"/>
      <c r="AH308" s="700"/>
      <c r="AI308" s="700"/>
      <c r="AJ308" s="700"/>
      <c r="AK308" s="700"/>
      <c r="AL308"/>
      <c r="AM308" s="715"/>
      <c r="AN308" s="715"/>
      <c r="AO308" s="700"/>
      <c r="AP308"/>
      <c r="AQ308" s="1369"/>
      <c r="AR308" s="1369"/>
      <c r="AS308" s="1369"/>
      <c r="AT308" s="1369"/>
      <c r="AU308" s="1369"/>
      <c r="AV308" s="1369"/>
      <c r="AW308" s="1369"/>
      <c r="AX308" s="1369"/>
      <c r="AY308" s="715"/>
      <c r="AZ308"/>
      <c r="BA308"/>
      <c r="BB308"/>
      <c r="BC308" s="715"/>
      <c r="BD308" s="2"/>
      <c r="BE308" s="2"/>
      <c r="BF308" s="2"/>
      <c r="BG308" s="2"/>
      <c r="BH308" s="2"/>
      <c r="BI308" s="2"/>
      <c r="BJ308" s="715"/>
      <c r="BK308" s="715"/>
      <c r="BL308" s="715"/>
      <c r="BM308"/>
      <c r="BN308"/>
      <c r="BO308"/>
      <c r="BP308"/>
      <c r="BQ308"/>
      <c r="BR308"/>
      <c r="BS308"/>
      <c r="BT308" s="715"/>
      <c r="BU308" s="6">
        <v>1</v>
      </c>
    </row>
    <row r="309" spans="1:73" s="73" customFormat="1" ht="18.75">
      <c r="A309" s="3562" t="s">
        <v>1</v>
      </c>
      <c r="B309" s="715"/>
      <c r="C309" s="715"/>
      <c r="D309" s="24" t="s">
        <v>6</v>
      </c>
      <c r="E309" s="1122" t="str">
        <f>E313</f>
        <v>Famille à coller.N.Nom de votre recette.Recette mère ►.S.Saisissez le nom de la recette mère</v>
      </c>
      <c r="F309" s="1122"/>
      <c r="G309" s="1122"/>
      <c r="H309" s="1123"/>
      <c r="I309" s="1124" t="s">
        <v>2477</v>
      </c>
      <c r="J309" s="1125"/>
      <c r="K309" s="1126"/>
      <c r="L309" s="1080" t="s">
        <v>121</v>
      </c>
      <c r="M309" s="603" t="s">
        <v>120</v>
      </c>
      <c r="N309" s="1127"/>
      <c r="O309" s="39" t="s">
        <v>1</v>
      </c>
      <c r="P309" s="24" t="s">
        <v>6</v>
      </c>
      <c r="Q309" s="1122" t="str">
        <f>Q313</f>
        <v>Famille à coller.N.Non de votrte recette.Recette mère ►.N.Nom de la recette mère cellule l16</v>
      </c>
      <c r="R309" s="1122"/>
      <c r="S309" s="1122"/>
      <c r="T309" s="1123"/>
      <c r="U309" s="1124" t="s">
        <v>2477</v>
      </c>
      <c r="V309" s="1125"/>
      <c r="W309" s="1126"/>
      <c r="X309" s="1080" t="s">
        <v>121</v>
      </c>
      <c r="Y309" s="603" t="s">
        <v>120</v>
      </c>
      <c r="Z309" s="1127"/>
      <c r="AA309" s="715"/>
      <c r="AB309" s="715"/>
      <c r="AC309" s="715"/>
      <c r="AD309" s="700"/>
      <c r="AE309" s="700"/>
      <c r="AF309" s="700"/>
      <c r="AG309" s="700"/>
      <c r="AH309" s="700"/>
      <c r="AI309" s="700"/>
      <c r="AJ309" s="700"/>
      <c r="AK309" s="700"/>
      <c r="AL309"/>
      <c r="AM309" s="715"/>
      <c r="AN309" s="715"/>
      <c r="AO309" s="700"/>
      <c r="AP309"/>
      <c r="AQ309" s="1369"/>
      <c r="AR309" s="1369"/>
      <c r="AS309" s="1369"/>
      <c r="AT309" s="1369"/>
      <c r="AU309" s="1369"/>
      <c r="AV309" s="1369"/>
      <c r="AW309" s="1369"/>
      <c r="AX309" s="1369"/>
      <c r="AY309" s="715"/>
      <c r="AZ309"/>
      <c r="BA309"/>
      <c r="BB309"/>
      <c r="BC309" s="715"/>
      <c r="BD309" s="2"/>
      <c r="BE309" s="2"/>
      <c r="BF309" s="2"/>
      <c r="BG309" s="2"/>
      <c r="BH309" s="2"/>
      <c r="BI309" s="2"/>
      <c r="BJ309" s="715"/>
      <c r="BK309" s="715"/>
      <c r="BL309" s="715"/>
      <c r="BM309"/>
      <c r="BN309"/>
      <c r="BO309"/>
      <c r="BP309"/>
      <c r="BQ309"/>
      <c r="BR309"/>
      <c r="BS309"/>
      <c r="BT309" s="715"/>
      <c r="BU309" s="6">
        <v>1</v>
      </c>
    </row>
    <row r="310" spans="1:73" s="73" customFormat="1" ht="15.75" customHeight="1">
      <c r="A310" s="3562" t="s">
        <v>1</v>
      </c>
      <c r="B310" s="715"/>
      <c r="C310" s="715"/>
      <c r="D310" s="24" t="s">
        <v>6</v>
      </c>
      <c r="E310" s="1314" t="str">
        <f>E313</f>
        <v>Famille à coller.N.Nom de votre recette.Recette mère ►.S.Saisissez le nom de la recette mère</v>
      </c>
      <c r="F310" s="1314"/>
      <c r="G310" s="1326"/>
      <c r="H310" s="46" t="s">
        <v>110</v>
      </c>
      <c r="I310" s="592"/>
      <c r="J310" s="592"/>
      <c r="K310" s="592"/>
      <c r="L310" s="768" t="s">
        <v>116</v>
      </c>
      <c r="M310" s="4808" t="str">
        <f>H313</f>
        <v>Famille à coller.N.Nom de votre recette.Recette mère ►.S.Saisissez le nom de la recette mère</v>
      </c>
      <c r="N310" s="4809"/>
      <c r="O310" s="39" t="s">
        <v>1</v>
      </c>
      <c r="P310" s="24" t="s">
        <v>6</v>
      </c>
      <c r="Q310" s="554" t="str">
        <f>Q313</f>
        <v>Famille à coller.N.Non de votrte recette.Recette mère ►.N.Nom de la recette mère cellule l16</v>
      </c>
      <c r="R310" s="554"/>
      <c r="S310" s="775"/>
      <c r="T310" s="46" t="s">
        <v>110</v>
      </c>
      <c r="U310" s="592"/>
      <c r="V310" s="592"/>
      <c r="W310" s="592"/>
      <c r="X310" s="768" t="s">
        <v>116</v>
      </c>
      <c r="Y310" s="4808" t="str">
        <f>T313</f>
        <v>Famille à coller.N.Non de votrte recette.Recette mère ►.N.Nom de la recette mère cellule l16</v>
      </c>
      <c r="Z310" s="4809"/>
      <c r="AA310" s="715"/>
      <c r="AB310" s="715"/>
      <c r="AC310" s="715"/>
      <c r="AD310" s="700"/>
      <c r="AE310" s="700"/>
      <c r="AF310" s="700"/>
      <c r="AG310" s="700"/>
      <c r="AH310" s="700"/>
      <c r="AI310" s="700"/>
      <c r="AJ310" s="700"/>
      <c r="AK310" s="700"/>
      <c r="AL310"/>
      <c r="AM310" s="715"/>
      <c r="AN310" s="715"/>
      <c r="AO310" s="700"/>
      <c r="AP310"/>
      <c r="AQ310" s="1369"/>
      <c r="AR310" s="1369"/>
      <c r="AS310" s="1369"/>
      <c r="AT310" s="1369"/>
      <c r="AU310" s="1369"/>
      <c r="AV310" s="1369"/>
      <c r="AW310" s="1369"/>
      <c r="AX310" s="1369"/>
      <c r="AY310" s="715"/>
      <c r="AZ310"/>
      <c r="BA310"/>
      <c r="BB310"/>
      <c r="BC310" s="715"/>
      <c r="BD310" s="2"/>
      <c r="BE310" s="2"/>
      <c r="BF310" s="2"/>
      <c r="BG310" s="2"/>
      <c r="BH310" s="2"/>
      <c r="BI310" s="2"/>
      <c r="BJ310" s="715"/>
      <c r="BK310" s="715"/>
      <c r="BL310" s="715"/>
      <c r="BM310"/>
      <c r="BN310"/>
      <c r="BO310"/>
      <c r="BP310"/>
      <c r="BQ310"/>
      <c r="BR310"/>
      <c r="BS310"/>
      <c r="BT310" s="715"/>
      <c r="BU310" s="6">
        <v>1</v>
      </c>
    </row>
    <row r="311" spans="1:73" s="73" customFormat="1" ht="15.75">
      <c r="A311" s="3562" t="s">
        <v>1</v>
      </c>
      <c r="B311" s="715"/>
      <c r="C311" s="715"/>
      <c r="D311" s="24" t="s">
        <v>6</v>
      </c>
      <c r="E311" s="1314" t="str">
        <f>E313</f>
        <v>Famille à coller.N.Nom de votre recette.Recette mère ►.S.Saisissez le nom de la recette mère</v>
      </c>
      <c r="F311" s="1314"/>
      <c r="G311" s="1326"/>
      <c r="H311" s="607">
        <v>10</v>
      </c>
      <c r="I311" s="47" t="s">
        <v>114</v>
      </c>
      <c r="J311" s="46"/>
      <c r="K311" s="46"/>
      <c r="L311" s="48"/>
      <c r="M311" s="4808"/>
      <c r="N311" s="4809"/>
      <c r="O311" s="39" t="s">
        <v>1</v>
      </c>
      <c r="P311" s="24" t="s">
        <v>6</v>
      </c>
      <c r="Q311" s="554" t="str">
        <f>Q313</f>
        <v>Famille à coller.N.Non de votrte recette.Recette mère ►.N.Nom de la recette mère cellule l16</v>
      </c>
      <c r="R311" s="554"/>
      <c r="S311" s="775"/>
      <c r="T311" s="607">
        <v>10</v>
      </c>
      <c r="U311" s="47" t="s">
        <v>114</v>
      </c>
      <c r="V311" s="46"/>
      <c r="W311" s="46"/>
      <c r="X311" s="48"/>
      <c r="Y311" s="4808"/>
      <c r="Z311" s="4809"/>
      <c r="AA311" s="715"/>
      <c r="AB311" s="715"/>
      <c r="AC311" s="715"/>
      <c r="AD311" s="700"/>
      <c r="AE311" s="700"/>
      <c r="AF311" s="700"/>
      <c r="AG311" s="700"/>
      <c r="AH311" s="700"/>
      <c r="AI311" s="700"/>
      <c r="AJ311" s="700"/>
      <c r="AK311" s="700"/>
      <c r="AL311"/>
      <c r="AM311" s="715"/>
      <c r="AN311" s="715"/>
      <c r="AO311" s="700"/>
      <c r="AP311"/>
      <c r="AQ311" s="1369"/>
      <c r="AR311" s="1369"/>
      <c r="AS311" s="1369"/>
      <c r="AT311" s="1369"/>
      <c r="AU311" s="1369"/>
      <c r="AV311" s="1369"/>
      <c r="AW311" s="1369"/>
      <c r="AX311" s="1369"/>
      <c r="AY311" s="715"/>
      <c r="AZ311"/>
      <c r="BA311"/>
      <c r="BB311"/>
      <c r="BC311" s="715"/>
      <c r="BD311" s="2"/>
      <c r="BE311" s="2"/>
      <c r="BF311" s="2"/>
      <c r="BG311" s="2"/>
      <c r="BH311" s="2"/>
      <c r="BI311" s="2"/>
      <c r="BJ311" s="715"/>
      <c r="BK311" s="715"/>
      <c r="BL311" s="715"/>
      <c r="BM311"/>
      <c r="BN311"/>
      <c r="BO311"/>
      <c r="BP311"/>
      <c r="BQ311"/>
      <c r="BR311"/>
      <c r="BS311"/>
      <c r="BT311" s="715"/>
      <c r="BU311" s="6">
        <v>1</v>
      </c>
    </row>
    <row r="312" spans="1:73" s="73" customFormat="1" ht="22.5">
      <c r="A312" s="3562" t="s">
        <v>1</v>
      </c>
      <c r="B312" s="715"/>
      <c r="C312" s="715"/>
      <c r="D312" s="24" t="s">
        <v>7</v>
      </c>
      <c r="E312" s="1327" t="str">
        <f>E313</f>
        <v>Famille à coller.N.Nom de votre recette.Recette mère ►.S.Saisissez le nom de la recette mère</v>
      </c>
      <c r="F312" s="1327"/>
      <c r="G312" s="1328"/>
      <c r="H312" s="1329" t="s">
        <v>2502</v>
      </c>
      <c r="I312" s="1330"/>
      <c r="J312" s="1330"/>
      <c r="K312" s="1331"/>
      <c r="L312" s="1332"/>
      <c r="M312" s="1333"/>
      <c r="N312" s="1130"/>
      <c r="O312" s="39" t="s">
        <v>1</v>
      </c>
      <c r="P312" s="24" t="s">
        <v>7</v>
      </c>
      <c r="Q312" s="554" t="str">
        <f>Q313</f>
        <v>Famille à coller.N.Non de votrte recette.Recette mère ►.N.Nom de la recette mère cellule l16</v>
      </c>
      <c r="R312" s="554"/>
      <c r="S312" s="775"/>
      <c r="T312" s="1128" t="s">
        <v>2620</v>
      </c>
      <c r="U312" s="1129"/>
      <c r="V312" s="1129"/>
      <c r="W312" s="1129"/>
      <c r="X312" s="1129"/>
      <c r="Y312" s="1129"/>
      <c r="Z312" s="1130"/>
      <c r="AA312" s="715"/>
      <c r="AB312" s="715"/>
      <c r="AC312" s="715"/>
      <c r="AD312" s="700"/>
      <c r="AE312" s="700"/>
      <c r="AF312" s="700"/>
      <c r="AG312" s="700"/>
      <c r="AH312" s="700"/>
      <c r="AI312" s="700"/>
      <c r="AJ312" s="700"/>
      <c r="AK312" s="700"/>
      <c r="AL312"/>
      <c r="AM312" s="715"/>
      <c r="AN312" s="715"/>
      <c r="AO312" s="700"/>
      <c r="AP312"/>
      <c r="AQ312" s="1369"/>
      <c r="AR312" s="1369"/>
      <c r="AS312" s="1369"/>
      <c r="AT312" s="1369"/>
      <c r="AU312" s="1369"/>
      <c r="AV312" s="1369"/>
      <c r="AW312" s="1369"/>
      <c r="AX312" s="1369"/>
      <c r="AY312" s="715"/>
      <c r="AZ312"/>
      <c r="BA312"/>
      <c r="BB312"/>
      <c r="BC312" s="715"/>
      <c r="BD312" s="2"/>
      <c r="BE312" s="2"/>
      <c r="BF312" s="2"/>
      <c r="BG312" s="2"/>
      <c r="BH312" s="2"/>
      <c r="BI312" s="2"/>
      <c r="BJ312" s="715"/>
      <c r="BK312" s="715"/>
      <c r="BL312" s="715"/>
      <c r="BM312"/>
      <c r="BN312"/>
      <c r="BO312"/>
      <c r="BP312"/>
      <c r="BQ312"/>
      <c r="BR312"/>
      <c r="BS312"/>
      <c r="BT312" s="715"/>
      <c r="BU312" s="6">
        <v>1</v>
      </c>
    </row>
    <row r="313" spans="1:73" s="73" customFormat="1" ht="16.5" thickBot="1">
      <c r="A313" s="3562" t="s">
        <v>1</v>
      </c>
      <c r="B313" s="715"/>
      <c r="C313" s="715"/>
      <c r="D313" s="1131" t="s">
        <v>7</v>
      </c>
      <c r="E313" s="1334" t="str">
        <f>H313</f>
        <v>Famille à coller.N.Nom de votre recette.Recette mère ►.S.Saisissez le nom de la recette mère</v>
      </c>
      <c r="F313" s="1334">
        <f>H311</f>
        <v>10</v>
      </c>
      <c r="G313" s="1335" t="str">
        <f>I311</f>
        <v>couverts</v>
      </c>
      <c r="H313" s="1336" t="str">
        <f>UPPER(LEFT(J307,1))&amp;LOWER(MID(J307,2,999))&amp;"."&amp;UPPER(LEFT(L307,1))&amp;"."&amp;UPPER(LEFT(L307,1))&amp;LOWER(MID(L307,2,999))&amp;"."&amp;IF(ISTEXT(N313),M313&amp;"."&amp;UPPER(LEFT(N313,1))&amp;"."&amp;UPPER(LEFT(N313,1))&amp;LOWER(MID(N313,2,999)),I313)</f>
        <v>Famille à coller.N.Nom de votre recette.Recette mère ►.S.Saisissez le nom de la recette mère</v>
      </c>
      <c r="I313" s="1337" t="s">
        <v>2384</v>
      </c>
      <c r="J313" s="4911" t="s">
        <v>104</v>
      </c>
      <c r="K313" s="4911"/>
      <c r="L313" s="4911"/>
      <c r="M313" s="1338" t="s">
        <v>2381</v>
      </c>
      <c r="N313" s="1135" t="s">
        <v>2400</v>
      </c>
      <c r="O313" s="39" t="s">
        <v>1</v>
      </c>
      <c r="P313" s="1131" t="s">
        <v>7</v>
      </c>
      <c r="Q313" s="938" t="str">
        <f>T313</f>
        <v>Famille à coller.N.Non de votrte recette.Recette mère ►.N.Nom de la recette mère cellule l16</v>
      </c>
      <c r="R313" s="938">
        <f>T311</f>
        <v>10</v>
      </c>
      <c r="S313" s="939" t="str">
        <f>U311</f>
        <v>couverts</v>
      </c>
      <c r="T313" s="1132" t="str">
        <f>UPPER(LEFT(V307,1))&amp;LOWER(MID(V307,2,999))&amp;"."&amp;UPPER(LEFT(X307,1))&amp;"."&amp;UPPER(LEFT(X307,1))&amp;LOWER(MID(X307,2,999))&amp;"."&amp;IF(ISTEXT(Z313),Y313&amp;"."&amp;UPPER(LEFT(Z313,1))&amp;"."&amp;UPPER(LEFT(Z313,1))&amp;LOWER(MID(Z313,2,999)),U313)</f>
        <v>Famille à coller.N.Non de votrte recette.Recette mère ►.N.Nom de la recette mère cellule l16</v>
      </c>
      <c r="U313" s="1133" t="s">
        <v>2384</v>
      </c>
      <c r="V313" s="4888" t="s">
        <v>104</v>
      </c>
      <c r="W313" s="4888"/>
      <c r="X313" s="4888"/>
      <c r="Y313" s="1134" t="s">
        <v>2381</v>
      </c>
      <c r="Z313" s="1135" t="s">
        <v>2622</v>
      </c>
      <c r="AA313" s="715"/>
      <c r="AB313" s="715"/>
      <c r="AC313" s="715"/>
      <c r="AD313" s="700"/>
      <c r="AE313" s="700"/>
      <c r="AF313" s="700"/>
      <c r="AG313" s="700"/>
      <c r="AH313" s="700"/>
      <c r="AI313" s="700"/>
      <c r="AJ313" s="700"/>
      <c r="AK313" s="700"/>
      <c r="AL313"/>
      <c r="AM313" s="715"/>
      <c r="AN313" s="715"/>
      <c r="AO313" s="700"/>
      <c r="AP313"/>
      <c r="AQ313" s="1369"/>
      <c r="AR313" s="1369"/>
      <c r="AS313" s="1369"/>
      <c r="AT313" s="1369"/>
      <c r="AU313" s="1369"/>
      <c r="AV313" s="1369"/>
      <c r="AW313" s="1369"/>
      <c r="AX313" s="1369"/>
      <c r="AY313" s="715"/>
      <c r="AZ313"/>
      <c r="BA313"/>
      <c r="BB313"/>
      <c r="BC313" s="715"/>
      <c r="BD313" s="2"/>
      <c r="BE313" s="2"/>
      <c r="BF313" s="2"/>
      <c r="BG313" s="2"/>
      <c r="BH313" s="2"/>
      <c r="BI313" s="2"/>
      <c r="BJ313" s="715"/>
      <c r="BK313" s="715"/>
      <c r="BL313" s="715"/>
      <c r="BM313"/>
      <c r="BN313"/>
      <c r="BO313"/>
      <c r="BP313"/>
      <c r="BQ313"/>
      <c r="BR313"/>
      <c r="BS313"/>
      <c r="BT313" s="715"/>
      <c r="BU313" s="6">
        <v>1</v>
      </c>
    </row>
    <row r="314" spans="1:73" s="73" customFormat="1" ht="17.25" thickTop="1" thickBot="1">
      <c r="A314" s="3562" t="s">
        <v>1</v>
      </c>
      <c r="B314" s="715"/>
      <c r="C314" s="715"/>
      <c r="D314" s="1143" t="s">
        <v>6</v>
      </c>
      <c r="E314" s="1314" t="str">
        <f>E313</f>
        <v>Famille à coller.N.Nom de votre recette.Recette mère ►.S.Saisissez le nom de la recette mère</v>
      </c>
      <c r="F314" s="1314"/>
      <c r="G314" s="1314"/>
      <c r="H314" s="1315" t="s">
        <v>19</v>
      </c>
      <c r="I314" s="1316">
        <f>COUNTIF(E316:E328, "*") + COUNT(E316:E328)</f>
        <v>13</v>
      </c>
      <c r="J314" s="1317" t="s">
        <v>6117</v>
      </c>
      <c r="K314" s="1318"/>
      <c r="L314" s="1318"/>
      <c r="M314" s="1318"/>
      <c r="N314" s="1319"/>
      <c r="O314" s="39" t="s">
        <v>1</v>
      </c>
      <c r="P314" s="24" t="s">
        <v>7</v>
      </c>
      <c r="Q314" s="554" t="str">
        <f>Q313</f>
        <v>Famille à coller.N.Non de votrte recette.Recette mère ►.N.Nom de la recette mère cellule l16</v>
      </c>
      <c r="R314" s="554"/>
      <c r="S314" s="554"/>
      <c r="T314" s="1136" t="s">
        <v>19</v>
      </c>
      <c r="U314" s="1137" t="s">
        <v>18</v>
      </c>
      <c r="V314" s="1137" t="s">
        <v>17</v>
      </c>
      <c r="W314" s="1137" t="s">
        <v>16</v>
      </c>
      <c r="X314" s="1137" t="s">
        <v>15</v>
      </c>
      <c r="Y314" s="1138" t="s">
        <v>14</v>
      </c>
      <c r="Z314" s="1139" t="s">
        <v>13</v>
      </c>
      <c r="AA314" s="715"/>
      <c r="AB314" s="715"/>
      <c r="AC314" s="715"/>
      <c r="AD314" s="700"/>
      <c r="AE314" s="700"/>
      <c r="AF314" s="700"/>
      <c r="AG314" s="700"/>
      <c r="AH314" s="700"/>
      <c r="AI314" s="700"/>
      <c r="AJ314" s="700"/>
      <c r="AK314" s="700"/>
      <c r="AL314"/>
      <c r="AM314" s="715"/>
      <c r="AN314" s="715"/>
      <c r="AO314" s="700"/>
      <c r="AP314"/>
      <c r="AQ314" s="1369"/>
      <c r="AR314" s="1369"/>
      <c r="AS314" s="1369"/>
      <c r="AT314" s="1369"/>
      <c r="AU314" s="1369"/>
      <c r="AV314" s="1369"/>
      <c r="AW314" s="1369"/>
      <c r="AX314" s="1369"/>
      <c r="AY314" s="715"/>
      <c r="AZ314"/>
      <c r="BA314"/>
      <c r="BB314"/>
      <c r="BC314" s="715"/>
      <c r="BD314" s="2"/>
      <c r="BE314" s="2"/>
      <c r="BF314" s="2"/>
      <c r="BG314" s="2"/>
      <c r="BH314" s="2"/>
      <c r="BI314" s="2"/>
      <c r="BJ314" s="715"/>
      <c r="BK314" s="715"/>
      <c r="BL314" s="715"/>
      <c r="BM314"/>
      <c r="BN314"/>
      <c r="BO314"/>
      <c r="BP314"/>
      <c r="BQ314"/>
      <c r="BR314"/>
      <c r="BS314"/>
      <c r="BT314" s="715"/>
      <c r="BU314" s="6">
        <v>1</v>
      </c>
    </row>
    <row r="315" spans="1:73" s="73" customFormat="1" ht="16.5" customHeight="1" thickTop="1">
      <c r="A315" s="3562" t="s">
        <v>1</v>
      </c>
      <c r="B315" s="715"/>
      <c r="C315" s="715"/>
      <c r="D315" s="1143" t="s">
        <v>6</v>
      </c>
      <c r="E315" s="1314" t="str">
        <f>E313</f>
        <v>Famille à coller.N.Nom de votre recette.Recette mère ►.S.Saisissez le nom de la recette mère</v>
      </c>
      <c r="F315" s="1314"/>
      <c r="G315" s="1314"/>
      <c r="H315" s="1320" t="s">
        <v>2627</v>
      </c>
      <c r="I315" s="11"/>
      <c r="J315" s="11"/>
      <c r="K315" s="11"/>
      <c r="L315" s="11"/>
      <c r="M315" s="11"/>
      <c r="N315" s="1094"/>
      <c r="O315" s="39" t="s">
        <v>1</v>
      </c>
      <c r="P315" s="24" t="s">
        <v>6</v>
      </c>
      <c r="Q315" s="554" t="str">
        <f>Q313</f>
        <v>Famille à coller.N.Non de votrte recette.Recette mère ►.N.Nom de la recette mère cellule l16</v>
      </c>
      <c r="R315" s="554"/>
      <c r="S315" s="554"/>
      <c r="T315" s="1140" t="s">
        <v>217</v>
      </c>
      <c r="U315" s="760" t="s">
        <v>216</v>
      </c>
      <c r="V315" s="1081"/>
      <c r="W315" s="4587" t="s">
        <v>215</v>
      </c>
      <c r="X315" s="4811" t="s">
        <v>194</v>
      </c>
      <c r="Y315" s="4812" t="s">
        <v>158</v>
      </c>
      <c r="Z315" s="1082" t="s">
        <v>214</v>
      </c>
      <c r="AA315" s="715"/>
      <c r="AB315" s="715"/>
      <c r="AC315" s="715"/>
      <c r="AD315" s="700"/>
      <c r="AE315" s="700"/>
      <c r="AF315" s="700"/>
      <c r="AG315" s="700"/>
      <c r="AH315" s="700"/>
      <c r="AI315" s="700"/>
      <c r="AJ315" s="700"/>
      <c r="AK315" s="700"/>
      <c r="AL315"/>
      <c r="AM315" s="715"/>
      <c r="AN315" s="715"/>
      <c r="AO315" s="700"/>
      <c r="AP315"/>
      <c r="AQ315" s="1369"/>
      <c r="AR315" s="1369"/>
      <c r="AS315" s="1369"/>
      <c r="AT315" s="1369"/>
      <c r="AU315" s="1369"/>
      <c r="AV315" s="1369"/>
      <c r="AW315" s="1369"/>
      <c r="AX315" s="1369"/>
      <c r="AY315" s="715"/>
      <c r="AZ315"/>
      <c r="BA315"/>
      <c r="BB315"/>
      <c r="BC315" s="715"/>
      <c r="BD315" s="2"/>
      <c r="BE315" s="2"/>
      <c r="BF315" s="2"/>
      <c r="BG315" s="2"/>
      <c r="BH315" s="2"/>
      <c r="BI315" s="2"/>
      <c r="BJ315" s="715"/>
      <c r="BK315" s="715"/>
      <c r="BL315" s="715"/>
      <c r="BM315"/>
      <c r="BN315"/>
      <c r="BO315"/>
      <c r="BP315"/>
      <c r="BQ315"/>
      <c r="BR315"/>
      <c r="BS315"/>
      <c r="BT315" s="715"/>
      <c r="BU315" s="6">
        <v>1</v>
      </c>
    </row>
    <row r="316" spans="1:73" s="73" customFormat="1" ht="15.75">
      <c r="A316" s="3562" t="s">
        <v>1</v>
      </c>
      <c r="B316" s="715"/>
      <c r="C316" s="715"/>
      <c r="D316" s="1145" t="s">
        <v>6</v>
      </c>
      <c r="E316" s="1314" t="str">
        <f>E313</f>
        <v>Famille à coller.N.Nom de votre recette.Recette mère ►.S.Saisissez le nom de la recette mère</v>
      </c>
      <c r="F316" s="1314"/>
      <c r="G316" s="1314"/>
      <c r="H316" s="1321" t="s">
        <v>2628</v>
      </c>
      <c r="I316" s="20"/>
      <c r="J316" s="20"/>
      <c r="K316" s="20"/>
      <c r="L316" s="20"/>
      <c r="M316" s="20"/>
      <c r="N316" s="1094"/>
      <c r="O316" s="39" t="s">
        <v>1</v>
      </c>
      <c r="P316" s="24" t="s">
        <v>6</v>
      </c>
      <c r="Q316" s="554" t="str">
        <f>Q313</f>
        <v>Famille à coller.N.Non de votrte recette.Recette mère ►.N.Nom de la recette mère cellule l16</v>
      </c>
      <c r="R316" s="554"/>
      <c r="S316" s="554"/>
      <c r="T316" s="1547" t="s">
        <v>208</v>
      </c>
      <c r="U316" s="80" t="s">
        <v>207</v>
      </c>
      <c r="V316" s="41" t="s">
        <v>206</v>
      </c>
      <c r="W316" s="4591"/>
      <c r="X316" s="4593"/>
      <c r="Y316" s="4813"/>
      <c r="Z316" s="1083" t="s">
        <v>205</v>
      </c>
      <c r="AA316" s="715"/>
      <c r="AB316" s="715"/>
      <c r="AC316" s="715"/>
      <c r="AD316" s="700"/>
      <c r="AE316" s="700"/>
      <c r="AF316" s="700"/>
      <c r="AG316" s="700"/>
      <c r="AH316" s="700"/>
      <c r="AI316" s="700"/>
      <c r="AJ316" s="700"/>
      <c r="AK316" s="700"/>
      <c r="AL316"/>
      <c r="AM316" s="715"/>
      <c r="AN316" s="715"/>
      <c r="AO316" s="700"/>
      <c r="AP316"/>
      <c r="AQ316" s="1369"/>
      <c r="AR316" s="1369"/>
      <c r="AS316" s="1369"/>
      <c r="AT316" s="1369"/>
      <c r="AU316" s="1369"/>
      <c r="AV316" s="1369"/>
      <c r="AW316" s="1369"/>
      <c r="AX316" s="1369"/>
      <c r="AY316" s="715"/>
      <c r="AZ316"/>
      <c r="BA316"/>
      <c r="BB316"/>
      <c r="BC316" s="715"/>
      <c r="BD316" s="2"/>
      <c r="BE316" s="2"/>
      <c r="BF316" s="2"/>
      <c r="BG316" s="2"/>
      <c r="BH316" s="2"/>
      <c r="BI316" s="2"/>
      <c r="BJ316" s="715"/>
      <c r="BK316" s="715"/>
      <c r="BL316" s="715"/>
      <c r="BM316"/>
      <c r="BN316"/>
      <c r="BO316"/>
      <c r="BP316"/>
      <c r="BQ316"/>
      <c r="BR316"/>
      <c r="BS316"/>
      <c r="BT316" s="715"/>
      <c r="BU316" s="6">
        <v>1</v>
      </c>
    </row>
    <row r="317" spans="1:73" s="73" customFormat="1" ht="17.25">
      <c r="A317" s="3562" t="s">
        <v>1</v>
      </c>
      <c r="B317" s="715"/>
      <c r="C317" s="715"/>
      <c r="D317" s="25" t="str">
        <f t="shared" ref="D317:D328" si="70">IF(OR(K317&lt;&gt;"",L317&lt;&gt; "",M317&lt;&gt;"",N317&lt;&gt;""),"A", "►")</f>
        <v>►</v>
      </c>
      <c r="E317" s="1314" t="str">
        <f>E313</f>
        <v>Famille à coller.N.Nom de votre recette.Recette mère ►.S.Saisissez le nom de la recette mère</v>
      </c>
      <c r="F317" s="1314">
        <f>F313</f>
        <v>10</v>
      </c>
      <c r="G317" s="1314" t="str">
        <f>G313</f>
        <v>couverts</v>
      </c>
      <c r="H317" s="1321"/>
      <c r="I317" s="1322"/>
      <c r="J317" s="1322"/>
      <c r="K317" s="1322"/>
      <c r="L317" s="1322"/>
      <c r="M317" s="1323"/>
      <c r="N317" s="1324"/>
      <c r="O317" s="39" t="s">
        <v>1</v>
      </c>
      <c r="P317" s="24" t="s">
        <v>6</v>
      </c>
      <c r="Q317" s="554" t="str">
        <f>Q313</f>
        <v>Famille à coller.N.Non de votrte recette.Recette mère ►.N.Nom de la recette mère cellule l16</v>
      </c>
      <c r="R317" s="554">
        <f>R313</f>
        <v>10</v>
      </c>
      <c r="S317" s="554" t="str">
        <f>S313</f>
        <v>couverts</v>
      </c>
      <c r="T317" s="69"/>
      <c r="U317" s="66"/>
      <c r="V317" s="75" t="str">
        <f t="shared" ref="V317:V328" si="71">IF(AND(T317&gt;0,W317&gt;0),"de","")</f>
        <v/>
      </c>
      <c r="W317" s="64"/>
      <c r="X317" s="3557"/>
      <c r="Y317" s="1095">
        <v>1</v>
      </c>
      <c r="Z317" s="1084"/>
      <c r="AA317" s="715"/>
      <c r="AB317" s="715"/>
      <c r="AC317" s="715"/>
      <c r="AD317" s="700"/>
      <c r="AE317" s="700"/>
      <c r="AF317" s="700"/>
      <c r="AG317" s="700"/>
      <c r="AH317" s="700"/>
      <c r="AI317" s="700"/>
      <c r="AJ317" s="700"/>
      <c r="AK317" s="700"/>
      <c r="AL317"/>
      <c r="AM317" s="715"/>
      <c r="AN317" s="715"/>
      <c r="AO317" s="700"/>
      <c r="AP317"/>
      <c r="AQ317" s="1369"/>
      <c r="AR317" s="1369"/>
      <c r="AS317" s="1369"/>
      <c r="AT317" s="1369"/>
      <c r="AU317" s="1369"/>
      <c r="AV317" s="1369"/>
      <c r="AW317" s="1369"/>
      <c r="AX317" s="1369"/>
      <c r="AY317" s="715"/>
      <c r="AZ317"/>
      <c r="BA317"/>
      <c r="BB317"/>
      <c r="BC317" s="715"/>
      <c r="BD317" s="2"/>
      <c r="BE317" s="2"/>
      <c r="BF317" s="2"/>
      <c r="BG317" s="2"/>
      <c r="BH317" s="2"/>
      <c r="BI317" s="2"/>
      <c r="BJ317" s="715"/>
      <c r="BK317" s="715"/>
      <c r="BL317" s="715"/>
      <c r="BM317"/>
      <c r="BN317"/>
      <c r="BO317"/>
      <c r="BP317"/>
      <c r="BQ317"/>
      <c r="BR317"/>
      <c r="BS317"/>
      <c r="BT317" s="715"/>
      <c r="BU317" s="6">
        <v>1</v>
      </c>
    </row>
    <row r="318" spans="1:73" s="73" customFormat="1" ht="17.25">
      <c r="A318" s="3562" t="s">
        <v>1</v>
      </c>
      <c r="B318" s="715"/>
      <c r="C318" s="715"/>
      <c r="D318" s="25" t="str">
        <f t="shared" si="70"/>
        <v>►</v>
      </c>
      <c r="E318" s="1314" t="str">
        <f>E313</f>
        <v>Famille à coller.N.Nom de votre recette.Recette mère ►.S.Saisissez le nom de la recette mère</v>
      </c>
      <c r="F318" s="1314">
        <f>F313</f>
        <v>10</v>
      </c>
      <c r="G318" s="1314" t="str">
        <f>G313</f>
        <v>couverts</v>
      </c>
      <c r="H318" s="1321"/>
      <c r="I318" s="1323"/>
      <c r="J318" s="1323"/>
      <c r="K318" s="1323"/>
      <c r="L318" s="1323"/>
      <c r="M318" s="1323"/>
      <c r="N318" s="1324"/>
      <c r="O318" s="39" t="s">
        <v>1</v>
      </c>
      <c r="P318" s="25" t="str">
        <f t="shared" ref="P318:P328" si="72">IF(Z318&lt;&gt;"","A","►")</f>
        <v>►</v>
      </c>
      <c r="Q318" s="765" t="str">
        <f>Q313</f>
        <v>Famille à coller.N.Non de votrte recette.Recette mère ►.N.Nom de la recette mère cellule l16</v>
      </c>
      <c r="R318" s="554">
        <f>R313</f>
        <v>10</v>
      </c>
      <c r="S318" s="554" t="str">
        <f>S313</f>
        <v>couverts</v>
      </c>
      <c r="T318" s="69"/>
      <c r="U318" s="66"/>
      <c r="V318" s="65" t="str">
        <f t="shared" si="71"/>
        <v/>
      </c>
      <c r="W318" s="64"/>
      <c r="X318" s="3557"/>
      <c r="Y318" s="1095">
        <v>1</v>
      </c>
      <c r="Z318" s="1084"/>
      <c r="AA318" s="715"/>
      <c r="AB318" s="715"/>
      <c r="AC318" s="715"/>
      <c r="AD318" s="700"/>
      <c r="AE318" s="700"/>
      <c r="AF318" s="700"/>
      <c r="AG318" s="700"/>
      <c r="AH318" s="700"/>
      <c r="AI318" s="700"/>
      <c r="AJ318" s="700"/>
      <c r="AK318" s="700"/>
      <c r="AL318"/>
      <c r="AM318" s="715"/>
      <c r="AN318" s="715"/>
      <c r="AO318" s="700"/>
      <c r="AP318"/>
      <c r="AQ318" s="1369"/>
      <c r="AR318" s="1369"/>
      <c r="AS318" s="1369"/>
      <c r="AT318" s="1369"/>
      <c r="AU318" s="1369"/>
      <c r="AV318" s="1369"/>
      <c r="AW318" s="1369"/>
      <c r="AX318" s="1369"/>
      <c r="AY318" s="715"/>
      <c r="AZ318"/>
      <c r="BA318"/>
      <c r="BB318"/>
      <c r="BC318" s="715"/>
      <c r="BD318" s="2"/>
      <c r="BE318" s="2"/>
      <c r="BF318" s="2"/>
      <c r="BG318" s="2"/>
      <c r="BH318" s="2"/>
      <c r="BI318" s="2"/>
      <c r="BJ318" s="715"/>
      <c r="BK318" s="715"/>
      <c r="BL318" s="715"/>
      <c r="BM318"/>
      <c r="BN318"/>
      <c r="BO318"/>
      <c r="BP318"/>
      <c r="BQ318"/>
      <c r="BR318"/>
      <c r="BS318"/>
      <c r="BT318" s="715"/>
      <c r="BU318" s="6">
        <v>1</v>
      </c>
    </row>
    <row r="319" spans="1:73" s="73" customFormat="1" ht="17.25">
      <c r="A319" s="3562" t="s">
        <v>1</v>
      </c>
      <c r="B319" s="715"/>
      <c r="C319" s="715"/>
      <c r="D319" s="25" t="str">
        <f t="shared" si="70"/>
        <v>►</v>
      </c>
      <c r="E319" s="1314" t="str">
        <f>E313</f>
        <v>Famille à coller.N.Nom de votre recette.Recette mère ►.S.Saisissez le nom de la recette mère</v>
      </c>
      <c r="F319" s="1314">
        <f>F313</f>
        <v>10</v>
      </c>
      <c r="G319" s="1314" t="str">
        <f>G313</f>
        <v>couverts</v>
      </c>
      <c r="H319" s="1321"/>
      <c r="I319" s="1323"/>
      <c r="J319" s="1323"/>
      <c r="K319" s="1323"/>
      <c r="L319" s="1323"/>
      <c r="M319" s="1323"/>
      <c r="N319" s="1324"/>
      <c r="O319" s="39" t="s">
        <v>1</v>
      </c>
      <c r="P319" s="25" t="str">
        <f t="shared" si="72"/>
        <v>►</v>
      </c>
      <c r="Q319" s="765" t="str">
        <f>Q313</f>
        <v>Famille à coller.N.Non de votrte recette.Recette mère ►.N.Nom de la recette mère cellule l16</v>
      </c>
      <c r="R319" s="554">
        <f>R313</f>
        <v>10</v>
      </c>
      <c r="S319" s="554" t="str">
        <f>S313</f>
        <v>couverts</v>
      </c>
      <c r="T319" s="69"/>
      <c r="U319" s="74"/>
      <c r="V319" s="75" t="str">
        <f t="shared" si="71"/>
        <v/>
      </c>
      <c r="W319" s="64"/>
      <c r="X319" s="3557"/>
      <c r="Y319" s="1095">
        <v>1</v>
      </c>
      <c r="Z319" s="1084"/>
      <c r="AA319" s="715"/>
      <c r="AB319" s="715"/>
      <c r="AC319" s="715"/>
      <c r="AD319" s="700"/>
      <c r="AE319" s="700"/>
      <c r="AF319" s="700"/>
      <c r="AG319" s="700"/>
      <c r="AH319" s="700"/>
      <c r="AI319" s="700"/>
      <c r="AJ319" s="700"/>
      <c r="AK319" s="700"/>
      <c r="AL319"/>
      <c r="AM319" s="715"/>
      <c r="AN319" s="715"/>
      <c r="AO319" s="700"/>
      <c r="AP319"/>
      <c r="AQ319" s="1369"/>
      <c r="AR319" s="1369"/>
      <c r="AS319" s="1369"/>
      <c r="AT319" s="1369"/>
      <c r="AU319" s="1369"/>
      <c r="AV319" s="1369"/>
      <c r="AW319" s="1369"/>
      <c r="AX319" s="1369"/>
      <c r="AY319" s="715"/>
      <c r="AZ319"/>
      <c r="BA319"/>
      <c r="BB319"/>
      <c r="BC319" s="715"/>
      <c r="BD319" s="2"/>
      <c r="BE319" s="2"/>
      <c r="BF319" s="2"/>
      <c r="BG319" s="2"/>
      <c r="BH319" s="2"/>
      <c r="BI319" s="2"/>
      <c r="BJ319" s="715"/>
      <c r="BK319" s="715"/>
      <c r="BL319" s="715"/>
      <c r="BM319"/>
      <c r="BN319"/>
      <c r="BO319"/>
      <c r="BP319"/>
      <c r="BQ319"/>
      <c r="BR319"/>
      <c r="BS319"/>
      <c r="BT319" s="715"/>
      <c r="BU319" s="6">
        <v>1</v>
      </c>
    </row>
    <row r="320" spans="1:73" s="73" customFormat="1" ht="17.25">
      <c r="A320" s="3562" t="s">
        <v>1</v>
      </c>
      <c r="B320" s="715"/>
      <c r="C320" s="715"/>
      <c r="D320" s="25" t="str">
        <f t="shared" si="70"/>
        <v>A</v>
      </c>
      <c r="E320" s="1314" t="str">
        <f>E313</f>
        <v>Famille à coller.N.Nom de votre recette.Recette mère ►.S.Saisissez le nom de la recette mère</v>
      </c>
      <c r="F320" s="1314">
        <f>F313</f>
        <v>10</v>
      </c>
      <c r="G320" s="1314" t="str">
        <f>G313</f>
        <v>couverts</v>
      </c>
      <c r="H320" s="1321"/>
      <c r="I320" s="1323"/>
      <c r="J320" s="1323"/>
      <c r="K320" s="1323"/>
      <c r="L320" s="1323" t="s">
        <v>6120</v>
      </c>
      <c r="M320" s="1323"/>
      <c r="N320" s="1324"/>
      <c r="O320" s="39" t="s">
        <v>1</v>
      </c>
      <c r="P320" s="25" t="str">
        <f t="shared" si="72"/>
        <v>A</v>
      </c>
      <c r="Q320" s="765" t="str">
        <f>Q313</f>
        <v>Famille à coller.N.Non de votrte recette.Recette mère ►.N.Nom de la recette mère cellule l16</v>
      </c>
      <c r="R320" s="554">
        <f>R313</f>
        <v>10</v>
      </c>
      <c r="S320" s="554" t="str">
        <f>S313</f>
        <v>couverts</v>
      </c>
      <c r="T320" s="77"/>
      <c r="U320" s="74"/>
      <c r="V320" s="65" t="str">
        <f t="shared" si="71"/>
        <v/>
      </c>
      <c r="W320" s="64"/>
      <c r="X320" s="3557"/>
      <c r="Y320" s="1095">
        <v>1</v>
      </c>
      <c r="Z320" s="1084" t="s">
        <v>2623</v>
      </c>
      <c r="AA320" s="715"/>
      <c r="AB320" s="715"/>
      <c r="AC320" s="715"/>
      <c r="AD320" s="700"/>
      <c r="AE320" s="700"/>
      <c r="AF320" s="700"/>
      <c r="AG320" s="700"/>
      <c r="AH320" s="700"/>
      <c r="AI320" s="700"/>
      <c r="AJ320" s="700"/>
      <c r="AK320" s="700"/>
      <c r="AL320"/>
      <c r="AM320" s="715"/>
      <c r="AN320" s="715"/>
      <c r="AO320" s="700"/>
      <c r="AP320"/>
      <c r="AQ320" s="1369"/>
      <c r="AR320" s="1369"/>
      <c r="AS320" s="1369"/>
      <c r="AT320" s="1369"/>
      <c r="AU320" s="1369"/>
      <c r="AV320" s="1369"/>
      <c r="AW320" s="1369"/>
      <c r="AX320" s="1369"/>
      <c r="AY320" s="715"/>
      <c r="AZ320"/>
      <c r="BA320"/>
      <c r="BB320"/>
      <c r="BC320" s="715"/>
      <c r="BD320" s="2"/>
      <c r="BE320" s="2"/>
      <c r="BF320" s="2"/>
      <c r="BG320" s="2"/>
      <c r="BH320" s="2"/>
      <c r="BI320" s="2"/>
      <c r="BJ320" s="715"/>
      <c r="BK320" s="715"/>
      <c r="BL320" s="715"/>
      <c r="BM320"/>
      <c r="BN320"/>
      <c r="BO320"/>
      <c r="BP320"/>
      <c r="BQ320"/>
      <c r="BR320"/>
      <c r="BS320"/>
      <c r="BT320" s="715"/>
      <c r="BU320" s="6">
        <v>1</v>
      </c>
    </row>
    <row r="321" spans="1:73" s="73" customFormat="1" ht="17.25">
      <c r="A321" s="3562" t="s">
        <v>1</v>
      </c>
      <c r="B321" s="715"/>
      <c r="C321" s="715"/>
      <c r="D321" s="25" t="str">
        <f t="shared" si="70"/>
        <v>►</v>
      </c>
      <c r="E321" s="1314" t="str">
        <f>E313</f>
        <v>Famille à coller.N.Nom de votre recette.Recette mère ►.S.Saisissez le nom de la recette mère</v>
      </c>
      <c r="F321" s="1314">
        <f>F313</f>
        <v>10</v>
      </c>
      <c r="G321" s="1314" t="str">
        <f>G313</f>
        <v>couverts</v>
      </c>
      <c r="H321" s="1321"/>
      <c r="I321" s="1323"/>
      <c r="J321" s="1323"/>
      <c r="K321" s="1323"/>
      <c r="L321" s="1323"/>
      <c r="M321" s="1323"/>
      <c r="N321" s="1324"/>
      <c r="O321" s="39" t="s">
        <v>1</v>
      </c>
      <c r="P321" s="25" t="str">
        <f t="shared" si="72"/>
        <v>►</v>
      </c>
      <c r="Q321" s="765" t="str">
        <f>Q313</f>
        <v>Famille à coller.N.Non de votrte recette.Recette mère ►.N.Nom de la recette mère cellule l16</v>
      </c>
      <c r="R321" s="554">
        <f>R313</f>
        <v>10</v>
      </c>
      <c r="S321" s="554" t="str">
        <f>S313</f>
        <v>couverts</v>
      </c>
      <c r="T321" s="77"/>
      <c r="U321" s="74"/>
      <c r="V321" s="65" t="str">
        <f t="shared" si="71"/>
        <v/>
      </c>
      <c r="W321" s="64"/>
      <c r="X321" s="3557"/>
      <c r="Y321" s="1095">
        <v>1</v>
      </c>
      <c r="Z321" s="1084"/>
      <c r="AA321" s="715"/>
      <c r="AB321" s="715"/>
      <c r="AC321" s="715"/>
      <c r="AD321" s="700"/>
      <c r="AE321" s="700"/>
      <c r="AF321" s="700"/>
      <c r="AG321" s="700"/>
      <c r="AH321" s="700"/>
      <c r="AI321" s="700"/>
      <c r="AJ321" s="700"/>
      <c r="AK321" s="700"/>
      <c r="AL321"/>
      <c r="AM321" s="715"/>
      <c r="AN321" s="715"/>
      <c r="AO321" s="700"/>
      <c r="AP321"/>
      <c r="AQ321" s="1369"/>
      <c r="AR321" s="1369"/>
      <c r="AS321" s="1369"/>
      <c r="AT321" s="1369"/>
      <c r="AU321" s="1369"/>
      <c r="AV321" s="1369"/>
      <c r="AW321" s="1369"/>
      <c r="AX321" s="1369"/>
      <c r="AY321" s="715"/>
      <c r="AZ321"/>
      <c r="BA321"/>
      <c r="BB321"/>
      <c r="BC321" s="715"/>
      <c r="BD321" s="2"/>
      <c r="BE321" s="2"/>
      <c r="BF321" s="2"/>
      <c r="BG321" s="2"/>
      <c r="BH321" s="2"/>
      <c r="BI321" s="2"/>
      <c r="BJ321" s="715"/>
      <c r="BK321" s="715"/>
      <c r="BL321" s="715"/>
      <c r="BM321"/>
      <c r="BN321"/>
      <c r="BO321"/>
      <c r="BP321"/>
      <c r="BQ321"/>
      <c r="BR321"/>
      <c r="BS321"/>
      <c r="BT321" s="715"/>
      <c r="BU321" s="6">
        <v>1</v>
      </c>
    </row>
    <row r="322" spans="1:73" s="73" customFormat="1" ht="17.25">
      <c r="A322" s="3562" t="s">
        <v>1</v>
      </c>
      <c r="B322" s="715"/>
      <c r="C322" s="715"/>
      <c r="D322" s="25" t="str">
        <f t="shared" si="70"/>
        <v>►</v>
      </c>
      <c r="E322" s="1314" t="str">
        <f>E313</f>
        <v>Famille à coller.N.Nom de votre recette.Recette mère ►.S.Saisissez le nom de la recette mère</v>
      </c>
      <c r="F322" s="1314">
        <f>F313</f>
        <v>10</v>
      </c>
      <c r="G322" s="1314" t="str">
        <f>G313</f>
        <v>couverts</v>
      </c>
      <c r="H322" s="1321"/>
      <c r="I322" s="1323"/>
      <c r="J322" s="1323"/>
      <c r="K322" s="1323"/>
      <c r="L322" s="1323"/>
      <c r="M322" s="1323"/>
      <c r="N322" s="1324"/>
      <c r="O322" s="39" t="s">
        <v>1</v>
      </c>
      <c r="P322" s="25" t="str">
        <f t="shared" si="72"/>
        <v>►</v>
      </c>
      <c r="Q322" s="765" t="str">
        <f>Q313</f>
        <v>Famille à coller.N.Non de votrte recette.Recette mère ►.N.Nom de la recette mère cellule l16</v>
      </c>
      <c r="R322" s="554">
        <f>R313</f>
        <v>10</v>
      </c>
      <c r="S322" s="554" t="str">
        <f>S313</f>
        <v>couverts</v>
      </c>
      <c r="T322" s="77"/>
      <c r="U322" s="74"/>
      <c r="V322" s="65" t="str">
        <f t="shared" si="71"/>
        <v/>
      </c>
      <c r="W322" s="64"/>
      <c r="X322" s="3557"/>
      <c r="Y322" s="1095">
        <v>1</v>
      </c>
      <c r="Z322" s="1084"/>
      <c r="AA322" s="715"/>
      <c r="AB322" s="715"/>
      <c r="AC322" s="715"/>
      <c r="AD322" s="700"/>
      <c r="AE322" s="700"/>
      <c r="AF322" s="700"/>
      <c r="AG322" s="700"/>
      <c r="AH322" s="700"/>
      <c r="AI322" s="700"/>
      <c r="AJ322" s="700"/>
      <c r="AK322" s="700"/>
      <c r="AL322"/>
      <c r="AM322" s="715"/>
      <c r="AN322" s="715"/>
      <c r="AO322" s="700"/>
      <c r="AP322"/>
      <c r="AQ322" s="1369"/>
      <c r="AR322" s="1369"/>
      <c r="AS322" s="1369"/>
      <c r="AT322" s="1369"/>
      <c r="AU322" s="1369"/>
      <c r="AV322" s="1369"/>
      <c r="AW322" s="1369"/>
      <c r="AX322" s="1369"/>
      <c r="AY322" s="715"/>
      <c r="AZ322"/>
      <c r="BA322"/>
      <c r="BB322"/>
      <c r="BC322" s="715"/>
      <c r="BD322" s="2"/>
      <c r="BE322" s="2"/>
      <c r="BF322" s="2"/>
      <c r="BG322" s="2"/>
      <c r="BH322" s="2"/>
      <c r="BI322" s="2"/>
      <c r="BJ322" s="715"/>
      <c r="BK322" s="715"/>
      <c r="BL322" s="715"/>
      <c r="BM322"/>
      <c r="BN322"/>
      <c r="BO322"/>
      <c r="BP322"/>
      <c r="BQ322"/>
      <c r="BR322"/>
      <c r="BS322"/>
      <c r="BT322" s="715"/>
      <c r="BU322" s="6">
        <v>1</v>
      </c>
    </row>
    <row r="323" spans="1:73" s="73" customFormat="1" ht="17.25">
      <c r="A323" s="3562" t="s">
        <v>1</v>
      </c>
      <c r="B323" s="715"/>
      <c r="C323" s="715"/>
      <c r="D323" s="25" t="str">
        <f t="shared" si="70"/>
        <v>►</v>
      </c>
      <c r="E323" s="1314" t="str">
        <f>E313</f>
        <v>Famille à coller.N.Nom de votre recette.Recette mère ►.S.Saisissez le nom de la recette mère</v>
      </c>
      <c r="F323" s="1314">
        <f>F313</f>
        <v>10</v>
      </c>
      <c r="G323" s="1314" t="str">
        <f>G313</f>
        <v>couverts</v>
      </c>
      <c r="H323" s="1321"/>
      <c r="I323" s="1323"/>
      <c r="J323" s="1323"/>
      <c r="K323" s="1323"/>
      <c r="L323" s="1323"/>
      <c r="M323" s="1323"/>
      <c r="N323" s="1324"/>
      <c r="O323" s="39" t="s">
        <v>1</v>
      </c>
      <c r="P323" s="25" t="str">
        <f t="shared" si="72"/>
        <v>►</v>
      </c>
      <c r="Q323" s="765" t="str">
        <f>Q313</f>
        <v>Famille à coller.N.Non de votrte recette.Recette mère ►.N.Nom de la recette mère cellule l16</v>
      </c>
      <c r="R323" s="554">
        <f>R313</f>
        <v>10</v>
      </c>
      <c r="S323" s="554" t="str">
        <f>S313</f>
        <v>couverts</v>
      </c>
      <c r="T323" s="77"/>
      <c r="U323" s="74"/>
      <c r="V323" s="65" t="str">
        <f t="shared" si="71"/>
        <v/>
      </c>
      <c r="W323" s="64"/>
      <c r="X323" s="3557"/>
      <c r="Y323" s="1095">
        <v>1</v>
      </c>
      <c r="Z323" s="1084"/>
      <c r="AA323" s="715"/>
      <c r="AB323" s="715"/>
      <c r="AC323" s="715"/>
      <c r="AD323" s="700"/>
      <c r="AE323" s="700"/>
      <c r="AF323" s="700"/>
      <c r="AG323" s="700"/>
      <c r="AH323" s="700"/>
      <c r="AI323" s="700"/>
      <c r="AJ323" s="700"/>
      <c r="AK323" s="700"/>
      <c r="AL323"/>
      <c r="AM323" s="715"/>
      <c r="AN323" s="715"/>
      <c r="AO323" s="700"/>
      <c r="AP323"/>
      <c r="AQ323" s="1369"/>
      <c r="AR323" s="1369"/>
      <c r="AS323" s="1369"/>
      <c r="AT323" s="1369"/>
      <c r="AU323" s="1369"/>
      <c r="AV323" s="1369"/>
      <c r="AW323" s="1369"/>
      <c r="AX323" s="1369"/>
      <c r="AY323" s="715"/>
      <c r="AZ323"/>
      <c r="BA323"/>
      <c r="BB323"/>
      <c r="BC323" s="715"/>
      <c r="BD323" s="2"/>
      <c r="BE323" s="2"/>
      <c r="BF323" s="2"/>
      <c r="BG323" s="2"/>
      <c r="BH323" s="2"/>
      <c r="BI323" s="2"/>
      <c r="BJ323" s="715"/>
      <c r="BK323" s="715"/>
      <c r="BL323" s="715"/>
      <c r="BM323"/>
      <c r="BN323"/>
      <c r="BO323"/>
      <c r="BP323"/>
      <c r="BQ323"/>
      <c r="BR323"/>
      <c r="BS323"/>
      <c r="BT323" s="715"/>
      <c r="BU323" s="6">
        <v>1</v>
      </c>
    </row>
    <row r="324" spans="1:73" s="73" customFormat="1" ht="17.25">
      <c r="A324" s="3562" t="s">
        <v>1</v>
      </c>
      <c r="B324" s="715"/>
      <c r="D324" s="25" t="str">
        <f t="shared" si="70"/>
        <v>►</v>
      </c>
      <c r="E324" s="1314" t="str">
        <f>E313</f>
        <v>Famille à coller.N.Nom de votre recette.Recette mère ►.S.Saisissez le nom de la recette mère</v>
      </c>
      <c r="F324" s="1314">
        <f>F313</f>
        <v>10</v>
      </c>
      <c r="G324" s="1314" t="str">
        <f>G313</f>
        <v>couverts</v>
      </c>
      <c r="H324" s="1321"/>
      <c r="I324" s="1323"/>
      <c r="J324" s="1323"/>
      <c r="K324" s="1323"/>
      <c r="L324" s="1323"/>
      <c r="M324" s="1323"/>
      <c r="N324" s="1324"/>
      <c r="O324" s="39" t="s">
        <v>1</v>
      </c>
      <c r="P324" s="25" t="str">
        <f t="shared" si="72"/>
        <v>►</v>
      </c>
      <c r="Q324" s="765" t="str">
        <f>Q313</f>
        <v>Famille à coller.N.Non de votrte recette.Recette mère ►.N.Nom de la recette mère cellule l16</v>
      </c>
      <c r="R324" s="554">
        <f>R313</f>
        <v>10</v>
      </c>
      <c r="S324" s="554" t="str">
        <f>S313</f>
        <v>couverts</v>
      </c>
      <c r="T324" s="77"/>
      <c r="U324" s="74"/>
      <c r="V324" s="65" t="str">
        <f t="shared" si="71"/>
        <v/>
      </c>
      <c r="W324" s="64"/>
      <c r="X324" s="3557"/>
      <c r="Y324" s="1095">
        <v>1</v>
      </c>
      <c r="Z324" s="1084"/>
      <c r="AA324" s="715"/>
      <c r="AB324" s="715"/>
      <c r="AC324" s="715"/>
      <c r="AD324" s="700"/>
      <c r="AE324" s="700"/>
      <c r="AF324" s="700"/>
      <c r="AG324" s="700"/>
      <c r="AH324" s="700"/>
      <c r="AI324" s="700"/>
      <c r="AJ324" s="700"/>
      <c r="AK324" s="700"/>
      <c r="AL324"/>
      <c r="AM324" s="715"/>
      <c r="AN324" s="715"/>
      <c r="AO324" s="700"/>
      <c r="AP324"/>
      <c r="AQ324" s="1369"/>
      <c r="AR324" s="1369"/>
      <c r="AS324" s="1369"/>
      <c r="AT324" s="1369"/>
      <c r="AU324" s="1369"/>
      <c r="AV324" s="1369"/>
      <c r="AW324" s="1369"/>
      <c r="AX324" s="1369"/>
      <c r="AY324" s="715"/>
      <c r="AZ324"/>
      <c r="BA324"/>
      <c r="BB324"/>
      <c r="BC324" s="715"/>
      <c r="BD324" s="2"/>
      <c r="BE324" s="2"/>
      <c r="BF324" s="2"/>
      <c r="BG324" s="2"/>
      <c r="BH324" s="2"/>
      <c r="BI324" s="2"/>
      <c r="BJ324" s="715"/>
      <c r="BK324" s="715"/>
      <c r="BL324" s="715"/>
      <c r="BM324"/>
      <c r="BN324"/>
      <c r="BO324"/>
      <c r="BP324"/>
      <c r="BQ324"/>
      <c r="BR324"/>
      <c r="BS324"/>
      <c r="BT324" s="715"/>
      <c r="BU324" s="6">
        <v>1</v>
      </c>
    </row>
    <row r="325" spans="1:73" s="73" customFormat="1" ht="22.5" customHeight="1">
      <c r="A325" s="3562" t="s">
        <v>1</v>
      </c>
      <c r="B325" s="715"/>
      <c r="C325" s="715"/>
      <c r="D325" s="25" t="str">
        <f t="shared" si="70"/>
        <v>►</v>
      </c>
      <c r="E325" s="1314" t="str">
        <f>E313</f>
        <v>Famille à coller.N.Nom de votre recette.Recette mère ►.S.Saisissez le nom de la recette mère</v>
      </c>
      <c r="F325" s="1314">
        <f>F313</f>
        <v>10</v>
      </c>
      <c r="G325" s="1314" t="str">
        <f>G313</f>
        <v>couverts</v>
      </c>
      <c r="H325" s="1321"/>
      <c r="I325" s="1323"/>
      <c r="J325" s="1323"/>
      <c r="K325" s="1323"/>
      <c r="L325" s="1323"/>
      <c r="M325" s="1323"/>
      <c r="N325" s="1324"/>
      <c r="O325" s="39" t="s">
        <v>1</v>
      </c>
      <c r="P325" s="25" t="str">
        <f t="shared" si="72"/>
        <v>►</v>
      </c>
      <c r="Q325" s="765" t="str">
        <f>Q313</f>
        <v>Famille à coller.N.Non de votrte recette.Recette mère ►.N.Nom de la recette mère cellule l16</v>
      </c>
      <c r="R325" s="554">
        <f>R313</f>
        <v>10</v>
      </c>
      <c r="S325" s="554" t="str">
        <f>S313</f>
        <v>couverts</v>
      </c>
      <c r="T325" s="77"/>
      <c r="U325" s="74"/>
      <c r="V325" s="65" t="str">
        <f t="shared" si="71"/>
        <v/>
      </c>
      <c r="W325" s="64"/>
      <c r="X325" s="3557"/>
      <c r="Y325" s="1095">
        <v>1</v>
      </c>
      <c r="Z325" s="1084"/>
      <c r="AA325" s="715"/>
      <c r="AB325" s="715"/>
      <c r="AC325" s="715"/>
      <c r="AD325" s="700"/>
      <c r="AE325" s="700"/>
      <c r="AF325" s="700"/>
      <c r="AG325" s="700"/>
      <c r="AH325" s="700"/>
      <c r="AI325" s="700"/>
      <c r="AJ325" s="700"/>
      <c r="AK325" s="700"/>
      <c r="AL325"/>
      <c r="AM325" s="715"/>
      <c r="AN325" s="715"/>
      <c r="AO325" s="700"/>
      <c r="AP325"/>
      <c r="AQ325" s="1369"/>
      <c r="AR325" s="1369"/>
      <c r="AS325" s="1369"/>
      <c r="AT325" s="1369"/>
      <c r="AU325" s="1369"/>
      <c r="AV325" s="1369"/>
      <c r="AW325" s="1369"/>
      <c r="AX325" s="1369"/>
      <c r="AY325" s="715"/>
      <c r="AZ325"/>
      <c r="BA325"/>
      <c r="BB325"/>
      <c r="BC325" s="715"/>
      <c r="BD325" s="2"/>
      <c r="BE325" s="2"/>
      <c r="BF325" s="2"/>
      <c r="BG325" s="2"/>
      <c r="BH325" s="2"/>
      <c r="BI325" s="2"/>
      <c r="BJ325" s="715"/>
      <c r="BK325" s="715"/>
      <c r="BL325" s="715"/>
      <c r="BM325"/>
      <c r="BN325"/>
      <c r="BO325"/>
      <c r="BP325"/>
      <c r="BQ325"/>
      <c r="BR325"/>
      <c r="BS325"/>
      <c r="BT325" s="715"/>
      <c r="BU325" s="6">
        <v>1</v>
      </c>
    </row>
    <row r="326" spans="1:73" s="73" customFormat="1" ht="17.25">
      <c r="A326" s="3562" t="s">
        <v>1</v>
      </c>
      <c r="B326" s="715"/>
      <c r="C326" s="715"/>
      <c r="D326" s="25" t="str">
        <f t="shared" si="70"/>
        <v>►</v>
      </c>
      <c r="E326" s="1314" t="str">
        <f>E313</f>
        <v>Famille à coller.N.Nom de votre recette.Recette mère ►.S.Saisissez le nom de la recette mère</v>
      </c>
      <c r="F326" s="1314">
        <f>F313</f>
        <v>10</v>
      </c>
      <c r="G326" s="1314" t="str">
        <f>G313</f>
        <v>couverts</v>
      </c>
      <c r="H326" s="1321"/>
      <c r="I326" s="1323"/>
      <c r="J326" s="1323"/>
      <c r="K326" s="1323"/>
      <c r="L326" s="1323"/>
      <c r="M326" s="1323"/>
      <c r="N326" s="1324"/>
      <c r="O326" s="39" t="s">
        <v>1</v>
      </c>
      <c r="P326" s="25" t="str">
        <f t="shared" si="72"/>
        <v>►</v>
      </c>
      <c r="Q326" s="765" t="str">
        <f>Q313</f>
        <v>Famille à coller.N.Non de votrte recette.Recette mère ►.N.Nom de la recette mère cellule l16</v>
      </c>
      <c r="R326" s="554">
        <f>R313</f>
        <v>10</v>
      </c>
      <c r="S326" s="554" t="str">
        <f>S313</f>
        <v>couverts</v>
      </c>
      <c r="T326" s="77"/>
      <c r="U326" s="74"/>
      <c r="V326" s="65" t="str">
        <f t="shared" si="71"/>
        <v/>
      </c>
      <c r="W326" s="64"/>
      <c r="X326" s="3557"/>
      <c r="Y326" s="1095">
        <v>1</v>
      </c>
      <c r="Z326" s="1084"/>
      <c r="AA326" s="715"/>
      <c r="AB326" s="715"/>
      <c r="AC326" s="715"/>
      <c r="AD326" s="700"/>
      <c r="AE326" s="700"/>
      <c r="AF326" s="700"/>
      <c r="AG326" s="700"/>
      <c r="AH326" s="700"/>
      <c r="AI326" s="700"/>
      <c r="AJ326" s="700"/>
      <c r="AK326" s="700"/>
      <c r="AL326"/>
      <c r="AM326" s="715"/>
      <c r="AN326" s="715"/>
      <c r="AO326" s="700"/>
      <c r="AP326"/>
      <c r="AQ326" s="1369"/>
      <c r="AR326" s="1369"/>
      <c r="AS326" s="1369"/>
      <c r="AT326" s="1369"/>
      <c r="AU326" s="1369"/>
      <c r="AV326" s="1369"/>
      <c r="AW326" s="1369"/>
      <c r="AX326" s="1369"/>
      <c r="AY326" s="715"/>
      <c r="AZ326"/>
      <c r="BA326"/>
      <c r="BB326"/>
      <c r="BC326" s="715"/>
      <c r="BD326" s="2"/>
      <c r="BE326" s="2"/>
      <c r="BF326" s="2"/>
      <c r="BG326" s="2"/>
      <c r="BH326" s="2"/>
      <c r="BI326" s="2"/>
      <c r="BJ326" s="715"/>
      <c r="BK326" s="715"/>
      <c r="BL326" s="715"/>
      <c r="BM326"/>
      <c r="BN326"/>
      <c r="BO326"/>
      <c r="BP326"/>
      <c r="BQ326"/>
      <c r="BR326"/>
      <c r="BS326"/>
      <c r="BT326" s="715"/>
      <c r="BU326" s="6">
        <v>1</v>
      </c>
    </row>
    <row r="327" spans="1:73" s="73" customFormat="1" ht="17.25">
      <c r="A327" s="3562" t="s">
        <v>1</v>
      </c>
      <c r="B327" s="715"/>
      <c r="C327" s="715"/>
      <c r="D327" s="25" t="str">
        <f t="shared" si="70"/>
        <v>►</v>
      </c>
      <c r="E327" s="1314" t="str">
        <f>E313</f>
        <v>Famille à coller.N.Nom de votre recette.Recette mère ►.S.Saisissez le nom de la recette mère</v>
      </c>
      <c r="F327" s="1314">
        <f>F313</f>
        <v>10</v>
      </c>
      <c r="G327" s="1314" t="str">
        <f>G313</f>
        <v>couverts</v>
      </c>
      <c r="H327" s="1321"/>
      <c r="I327" s="1323"/>
      <c r="J327" s="1323"/>
      <c r="K327" s="1323"/>
      <c r="L327" s="1323"/>
      <c r="M327" s="1323"/>
      <c r="N327" s="1324"/>
      <c r="O327" s="39" t="s">
        <v>1</v>
      </c>
      <c r="P327" s="25" t="str">
        <f t="shared" si="72"/>
        <v>►</v>
      </c>
      <c r="Q327" s="765" t="str">
        <f>Q313</f>
        <v>Famille à coller.N.Non de votrte recette.Recette mère ►.N.Nom de la recette mère cellule l16</v>
      </c>
      <c r="R327" s="554">
        <f>R313</f>
        <v>10</v>
      </c>
      <c r="S327" s="554" t="str">
        <f>S313</f>
        <v>couverts</v>
      </c>
      <c r="T327" s="77"/>
      <c r="U327" s="74"/>
      <c r="V327" s="65" t="str">
        <f t="shared" si="71"/>
        <v/>
      </c>
      <c r="W327" s="64"/>
      <c r="X327" s="3557"/>
      <c r="Y327" s="1095">
        <v>1</v>
      </c>
      <c r="Z327" s="1084"/>
      <c r="AA327" s="715"/>
      <c r="AB327" s="715"/>
      <c r="AC327" s="715"/>
      <c r="AD327" s="700"/>
      <c r="AE327" s="700"/>
      <c r="AF327" s="700"/>
      <c r="AG327" s="700"/>
      <c r="AH327" s="700"/>
      <c r="AI327" s="700"/>
      <c r="AJ327" s="700"/>
      <c r="AK327" s="700"/>
      <c r="AL327"/>
      <c r="AM327" s="715"/>
      <c r="AN327" s="715"/>
      <c r="AO327" s="700"/>
      <c r="AP327"/>
      <c r="AQ327" s="1369"/>
      <c r="AR327" s="1369"/>
      <c r="AS327" s="1369"/>
      <c r="AT327" s="1369"/>
      <c r="AU327" s="1369"/>
      <c r="AV327" s="1369"/>
      <c r="AW327" s="1369"/>
      <c r="AX327" s="1369"/>
      <c r="AY327" s="715"/>
      <c r="AZ327"/>
      <c r="BA327"/>
      <c r="BB327"/>
      <c r="BC327" s="715"/>
      <c r="BD327" s="2"/>
      <c r="BE327" s="2"/>
      <c r="BF327" s="2"/>
      <c r="BG327" s="2"/>
      <c r="BH327" s="2"/>
      <c r="BI327" s="2"/>
      <c r="BJ327" s="715"/>
      <c r="BK327" s="715"/>
      <c r="BL327" s="715"/>
      <c r="BM327"/>
      <c r="BN327"/>
      <c r="BO327"/>
      <c r="BP327"/>
      <c r="BQ327"/>
      <c r="BR327"/>
      <c r="BS327"/>
      <c r="BT327" s="715"/>
      <c r="BU327" s="6">
        <v>1</v>
      </c>
    </row>
    <row r="328" spans="1:73" s="73" customFormat="1" ht="15.75" customHeight="1">
      <c r="A328" s="3562" t="s">
        <v>1</v>
      </c>
      <c r="B328" s="715"/>
      <c r="C328" s="715"/>
      <c r="D328" s="25" t="str">
        <f t="shared" si="70"/>
        <v>►</v>
      </c>
      <c r="E328" s="1314" t="str">
        <f>E313</f>
        <v>Famille à coller.N.Nom de votre recette.Recette mère ►.S.Saisissez le nom de la recette mère</v>
      </c>
      <c r="F328" s="1314">
        <f>F313</f>
        <v>10</v>
      </c>
      <c r="G328" s="1314" t="str">
        <f>G313</f>
        <v>couverts</v>
      </c>
      <c r="H328" s="1321"/>
      <c r="I328" s="1323"/>
      <c r="J328" s="1323"/>
      <c r="K328" s="1323"/>
      <c r="L328" s="1323"/>
      <c r="M328" s="1323"/>
      <c r="N328" s="1324"/>
      <c r="O328" s="39" t="s">
        <v>1</v>
      </c>
      <c r="P328" s="25" t="str">
        <f t="shared" si="72"/>
        <v>►</v>
      </c>
      <c r="Q328" s="765" t="str">
        <f>Q313</f>
        <v>Famille à coller.N.Non de votrte recette.Recette mère ►.N.Nom de la recette mère cellule l16</v>
      </c>
      <c r="R328" s="554">
        <f>R313</f>
        <v>10</v>
      </c>
      <c r="S328" s="554" t="str">
        <f>S313</f>
        <v>couverts</v>
      </c>
      <c r="T328" s="69"/>
      <c r="U328" s="66"/>
      <c r="V328" s="65" t="str">
        <f t="shared" si="71"/>
        <v/>
      </c>
      <c r="W328" s="64"/>
      <c r="X328" s="3557"/>
      <c r="Y328" s="1095">
        <v>1</v>
      </c>
      <c r="Z328" s="1084"/>
      <c r="AA328" s="715"/>
      <c r="AB328" s="715"/>
      <c r="AC328" s="715"/>
      <c r="AD328" s="700"/>
      <c r="AE328" s="700"/>
      <c r="AF328" s="700"/>
      <c r="AG328" s="700"/>
      <c r="AH328" s="700"/>
      <c r="AI328" s="700"/>
      <c r="AJ328" s="700"/>
      <c r="AK328" s="700"/>
      <c r="AL328"/>
      <c r="AM328" s="715"/>
      <c r="AN328" s="715"/>
      <c r="AO328" s="700"/>
      <c r="AP328"/>
      <c r="AQ328" s="1369"/>
      <c r="AR328" s="1369"/>
      <c r="AS328" s="1369"/>
      <c r="AT328" s="1369"/>
      <c r="AU328" s="1369"/>
      <c r="AV328" s="1369"/>
      <c r="AW328" s="1369"/>
      <c r="AX328" s="1369"/>
      <c r="AY328" s="715"/>
      <c r="AZ328"/>
      <c r="BA328"/>
      <c r="BB328"/>
      <c r="BC328" s="715"/>
      <c r="BD328" s="2"/>
      <c r="BE328" s="2"/>
      <c r="BF328" s="2"/>
      <c r="BG328" s="2"/>
      <c r="BH328" s="2"/>
      <c r="BI328" s="2"/>
      <c r="BJ328" s="715"/>
      <c r="BK328" s="715"/>
      <c r="BL328" s="715"/>
      <c r="BM328"/>
      <c r="BN328"/>
      <c r="BO328"/>
      <c r="BP328"/>
      <c r="BQ328"/>
      <c r="BR328"/>
      <c r="BS328"/>
      <c r="BT328" s="715"/>
      <c r="BU328" s="6">
        <v>1</v>
      </c>
    </row>
    <row r="329" spans="1:73" s="73" customFormat="1" ht="16.5" thickBot="1">
      <c r="A329" s="3562" t="s">
        <v>1</v>
      </c>
      <c r="B329" s="715"/>
      <c r="C329" s="715"/>
      <c r="D329" s="1146" t="s">
        <v>6</v>
      </c>
      <c r="E329" s="1147" t="str">
        <f>E313</f>
        <v>Famille à coller.N.Nom de votre recette.Recette mère ►.S.Saisissez le nom de la recette mère</v>
      </c>
      <c r="F329" s="1147">
        <f>F313</f>
        <v>10</v>
      </c>
      <c r="G329" s="1147" t="str">
        <f>G313</f>
        <v>couverts</v>
      </c>
      <c r="H329" s="1325" t="s">
        <v>1090</v>
      </c>
      <c r="I329" s="1148"/>
      <c r="J329" s="1149"/>
      <c r="K329" s="1179" t="s">
        <v>2503</v>
      </c>
      <c r="L329" s="1149"/>
      <c r="M329" s="1149"/>
      <c r="N329" s="1150"/>
      <c r="O329" s="39" t="s">
        <v>1</v>
      </c>
      <c r="P329" s="63" t="s">
        <v>6</v>
      </c>
      <c r="Q329" s="3873" t="str">
        <f>Q320</f>
        <v>Famille à coller.N.Non de votrte recette.Recette mère ►.N.Nom de la recette mère cellule l16</v>
      </c>
      <c r="R329" s="3874">
        <f>R320</f>
        <v>10</v>
      </c>
      <c r="S329" s="3875" t="str">
        <f>S320</f>
        <v>couverts</v>
      </c>
      <c r="T329" s="3876" t="s">
        <v>1090</v>
      </c>
      <c r="U329" s="3877"/>
      <c r="V329" s="3871"/>
      <c r="W329" s="3871"/>
      <c r="X329" s="3871"/>
      <c r="Y329" s="3871"/>
      <c r="Z329" s="3872"/>
      <c r="AA329" s="715"/>
      <c r="AB329" s="715"/>
      <c r="AC329" s="715"/>
      <c r="AD329" s="700"/>
      <c r="AE329" s="700"/>
      <c r="AF329" s="700"/>
      <c r="AG329" s="700"/>
      <c r="AH329" s="700"/>
      <c r="AI329" s="700"/>
      <c r="AJ329" s="700"/>
      <c r="AK329" s="700"/>
      <c r="AL329"/>
      <c r="AM329" s="715"/>
      <c r="AN329" s="715"/>
      <c r="AO329" s="700"/>
      <c r="AP329"/>
      <c r="AQ329" s="1369"/>
      <c r="AR329" s="1369"/>
      <c r="AS329" s="1369"/>
      <c r="AT329" s="1369"/>
      <c r="AU329" s="1369"/>
      <c r="AV329" s="1369"/>
      <c r="AW329" s="1369"/>
      <c r="AX329" s="1369"/>
      <c r="AY329" s="715"/>
      <c r="AZ329"/>
      <c r="BA329"/>
      <c r="BB329"/>
      <c r="BC329" s="715"/>
      <c r="BD329" s="2"/>
      <c r="BE329" s="2"/>
      <c r="BF329" s="2"/>
      <c r="BG329" s="2"/>
      <c r="BH329" s="2"/>
      <c r="BI329" s="2"/>
      <c r="BJ329" s="715"/>
      <c r="BK329" s="715"/>
      <c r="BL329" s="715"/>
      <c r="BM329"/>
      <c r="BN329"/>
      <c r="BO329"/>
      <c r="BP329"/>
      <c r="BQ329"/>
      <c r="BR329"/>
      <c r="BS329"/>
      <c r="BT329" s="715"/>
      <c r="BU329" s="6">
        <v>1</v>
      </c>
    </row>
    <row r="330" spans="1:73" s="73" customFormat="1" ht="18.75">
      <c r="A330" s="3562" t="s">
        <v>1</v>
      </c>
      <c r="B330" s="715"/>
      <c r="C330" s="715"/>
      <c r="D330" s="871" t="s">
        <v>7</v>
      </c>
      <c r="E330" s="741"/>
      <c r="F330" s="741"/>
      <c r="G330" s="741"/>
      <c r="H330" s="742"/>
      <c r="I330" s="742"/>
      <c r="J330" s="742"/>
      <c r="K330" s="742"/>
      <c r="L330" s="742"/>
      <c r="M330" s="742"/>
      <c r="N330" s="1089"/>
      <c r="O330" s="39" t="s">
        <v>1</v>
      </c>
      <c r="P330" s="871" t="s">
        <v>7</v>
      </c>
      <c r="Q330" s="741"/>
      <c r="R330" s="741"/>
      <c r="S330" s="741"/>
      <c r="T330" s="742"/>
      <c r="U330" s="742"/>
      <c r="V330" s="742"/>
      <c r="W330" s="742"/>
      <c r="X330" s="742"/>
      <c r="Y330" s="742"/>
      <c r="Z330" s="1089"/>
      <c r="AA330" s="715"/>
      <c r="AB330" s="715"/>
      <c r="AC330" s="715"/>
      <c r="AD330" s="700"/>
      <c r="AE330" s="700"/>
      <c r="AF330" s="700"/>
      <c r="AG330" s="700"/>
      <c r="AH330" s="700"/>
      <c r="AI330" s="700"/>
      <c r="AJ330" s="700"/>
      <c r="AK330" s="700"/>
      <c r="AL330"/>
      <c r="AM330" s="715"/>
      <c r="AN330" s="715"/>
      <c r="AO330" s="700"/>
      <c r="AP330"/>
      <c r="AQ330" s="1369"/>
      <c r="AR330" s="1369"/>
      <c r="AS330" s="1369"/>
      <c r="AT330" s="1369"/>
      <c r="AU330" s="1369"/>
      <c r="AV330" s="1369"/>
      <c r="AW330" s="1369"/>
      <c r="AX330" s="1369"/>
      <c r="AY330" s="715"/>
      <c r="AZ330"/>
      <c r="BA330"/>
      <c r="BB330"/>
      <c r="BC330" s="715"/>
      <c r="BD330" s="2"/>
      <c r="BE330" s="2"/>
      <c r="BF330" s="2"/>
      <c r="BG330" s="2"/>
      <c r="BH330" s="2"/>
      <c r="BI330" s="2"/>
      <c r="BJ330" s="715"/>
      <c r="BK330" s="715"/>
      <c r="BL330" s="715"/>
      <c r="BM330"/>
      <c r="BN330"/>
      <c r="BO330"/>
      <c r="BP330"/>
      <c r="BQ330"/>
      <c r="BR330"/>
      <c r="BS330"/>
      <c r="BT330" s="715"/>
      <c r="BU330" s="6">
        <v>1</v>
      </c>
    </row>
    <row r="331" spans="1:73" s="73" customFormat="1" ht="18.75">
      <c r="A331" s="3562" t="s">
        <v>1</v>
      </c>
      <c r="B331" s="715"/>
      <c r="C331" s="715"/>
      <c r="D331" s="871" t="s">
        <v>7</v>
      </c>
      <c r="E331" s="741"/>
      <c r="F331" s="741"/>
      <c r="G331" s="741"/>
      <c r="H331" s="742"/>
      <c r="I331" s="742"/>
      <c r="J331" s="742"/>
      <c r="K331" s="742"/>
      <c r="L331" s="742"/>
      <c r="M331" s="742"/>
      <c r="N331" s="1089"/>
      <c r="O331" s="39" t="s">
        <v>1</v>
      </c>
      <c r="P331" s="871" t="s">
        <v>7</v>
      </c>
      <c r="Q331" s="741"/>
      <c r="R331" s="741"/>
      <c r="S331" s="741"/>
      <c r="T331" s="742"/>
      <c r="U331" s="742"/>
      <c r="V331" s="742"/>
      <c r="W331" s="742"/>
      <c r="X331" s="742"/>
      <c r="Y331" s="742"/>
      <c r="Z331" s="1089"/>
      <c r="AA331" s="715"/>
      <c r="AB331" s="715"/>
      <c r="AC331" s="715"/>
      <c r="AD331" s="700"/>
      <c r="AE331" s="700"/>
      <c r="AF331" s="700"/>
      <c r="AG331" s="700"/>
      <c r="AH331" s="700"/>
      <c r="AI331" s="700"/>
      <c r="AJ331" s="700"/>
      <c r="AK331" s="700"/>
      <c r="AL331"/>
      <c r="AM331" s="715"/>
      <c r="AN331" s="715"/>
      <c r="AO331" s="700"/>
      <c r="AP331"/>
      <c r="AQ331" s="1369"/>
      <c r="AR331" s="1369"/>
      <c r="AS331" s="1369"/>
      <c r="AT331" s="1369"/>
      <c r="AU331" s="1369"/>
      <c r="AV331" s="1369"/>
      <c r="AW331" s="1369"/>
      <c r="AX331" s="1369"/>
      <c r="AY331" s="715"/>
      <c r="AZ331"/>
      <c r="BA331"/>
      <c r="BB331"/>
      <c r="BC331" s="715"/>
      <c r="BD331" s="2"/>
      <c r="BE331" s="2"/>
      <c r="BF331" s="2"/>
      <c r="BG331" s="2"/>
      <c r="BH331" s="2"/>
      <c r="BI331" s="2"/>
      <c r="BJ331" s="715"/>
      <c r="BK331" s="715"/>
      <c r="BL331" s="715"/>
      <c r="BM331"/>
      <c r="BN331"/>
      <c r="BO331"/>
      <c r="BP331"/>
      <c r="BQ331"/>
      <c r="BR331"/>
      <c r="BS331"/>
      <c r="BT331" s="715"/>
      <c r="BU331" s="6">
        <v>1</v>
      </c>
    </row>
    <row r="332" spans="1:73" s="73" customFormat="1" ht="18.75">
      <c r="A332" s="3562" t="s">
        <v>1</v>
      </c>
      <c r="B332" s="715"/>
      <c r="C332" s="715"/>
      <c r="D332" s="871" t="s">
        <v>7</v>
      </c>
      <c r="E332" s="741"/>
      <c r="F332" s="741"/>
      <c r="G332" s="741"/>
      <c r="H332" s="742"/>
      <c r="I332" s="742"/>
      <c r="J332" s="742"/>
      <c r="K332" s="742"/>
      <c r="L332" s="742"/>
      <c r="M332" s="742"/>
      <c r="N332" s="1089"/>
      <c r="O332" s="39" t="s">
        <v>1</v>
      </c>
      <c r="P332" s="871" t="s">
        <v>7</v>
      </c>
      <c r="Q332" s="741"/>
      <c r="R332" s="741"/>
      <c r="S332" s="741"/>
      <c r="T332" s="742"/>
      <c r="U332" s="742"/>
      <c r="V332" s="742"/>
      <c r="W332" s="742"/>
      <c r="X332" s="742"/>
      <c r="Y332" s="742"/>
      <c r="Z332" s="1089"/>
      <c r="AA332" s="715"/>
      <c r="AB332" s="715"/>
      <c r="AC332" s="715"/>
      <c r="AD332" s="700"/>
      <c r="AE332" s="700"/>
      <c r="AF332" s="700"/>
      <c r="AG332" s="700"/>
      <c r="AH332" s="700"/>
      <c r="AI332" s="700"/>
      <c r="AJ332" s="700"/>
      <c r="AK332" s="700"/>
      <c r="AL332"/>
      <c r="AM332" s="715"/>
      <c r="AN332" s="715"/>
      <c r="AO332" s="700"/>
      <c r="AP332"/>
      <c r="AQ332" s="1369"/>
      <c r="AR332" s="1369"/>
      <c r="AS332" s="1369"/>
      <c r="AT332" s="1369"/>
      <c r="AU332" s="1369"/>
      <c r="AV332" s="1369"/>
      <c r="AW332" s="1369"/>
      <c r="AX332" s="1369"/>
      <c r="AY332" s="715"/>
      <c r="AZ332"/>
      <c r="BA332"/>
      <c r="BB332"/>
      <c r="BC332" s="715"/>
      <c r="BD332" s="2"/>
      <c r="BE332" s="2"/>
      <c r="BF332" s="2"/>
      <c r="BG332" s="2"/>
      <c r="BH332" s="2"/>
      <c r="BI332" s="2"/>
      <c r="BJ332" s="715"/>
      <c r="BK332" s="715"/>
      <c r="BL332" s="715"/>
      <c r="BM332"/>
      <c r="BN332"/>
      <c r="BO332"/>
      <c r="BP332"/>
      <c r="BQ332"/>
      <c r="BR332"/>
      <c r="BS332"/>
      <c r="BT332" s="715"/>
      <c r="BU332" s="6">
        <v>1</v>
      </c>
    </row>
    <row r="333" spans="1:73" s="73" customFormat="1" ht="18.75">
      <c r="A333" s="3562" t="s">
        <v>1</v>
      </c>
      <c r="B333" s="715"/>
      <c r="C333" s="715"/>
      <c r="D333" s="871" t="s">
        <v>7</v>
      </c>
      <c r="E333" s="741"/>
      <c r="F333" s="741"/>
      <c r="G333" s="741"/>
      <c r="H333" s="742"/>
      <c r="I333" s="742"/>
      <c r="J333" s="742"/>
      <c r="K333" s="742"/>
      <c r="L333" s="742"/>
      <c r="M333" s="742"/>
      <c r="N333" s="1089"/>
      <c r="O333" s="39" t="s">
        <v>1</v>
      </c>
      <c r="P333" s="871" t="s">
        <v>7</v>
      </c>
      <c r="Q333" s="741"/>
      <c r="R333" s="741"/>
      <c r="S333" s="741"/>
      <c r="T333" s="742"/>
      <c r="U333" s="742"/>
      <c r="V333" s="742"/>
      <c r="W333" s="742"/>
      <c r="X333" s="742"/>
      <c r="Y333" s="742"/>
      <c r="Z333" s="1089"/>
      <c r="AA333" s="715"/>
      <c r="AB333" s="715"/>
      <c r="AC333" s="715"/>
      <c r="AD333" s="700"/>
      <c r="AE333" s="700"/>
      <c r="AF333" s="700"/>
      <c r="AG333" s="700"/>
      <c r="AH333" s="700"/>
      <c r="AI333" s="700"/>
      <c r="AJ333" s="700"/>
      <c r="AK333" s="700"/>
      <c r="AL333"/>
      <c r="AM333" s="715"/>
      <c r="AN333" s="715"/>
      <c r="AO333" s="700"/>
      <c r="AP333"/>
      <c r="AQ333" s="1369"/>
      <c r="AR333" s="1369"/>
      <c r="AS333" s="1369"/>
      <c r="AT333" s="1369"/>
      <c r="AU333" s="1369"/>
      <c r="AV333" s="1369"/>
      <c r="AW333" s="1369"/>
      <c r="AX333" s="1369"/>
      <c r="AY333" s="715"/>
      <c r="AZ333"/>
      <c r="BA333"/>
      <c r="BB333"/>
      <c r="BC333" s="715"/>
      <c r="BD333" s="2"/>
      <c r="BE333" s="2"/>
      <c r="BF333" s="2"/>
      <c r="BG333" s="2"/>
      <c r="BH333" s="2"/>
      <c r="BI333" s="2"/>
      <c r="BJ333" s="715"/>
      <c r="BK333" s="715"/>
      <c r="BL333" s="715"/>
      <c r="BM333"/>
      <c r="BN333"/>
      <c r="BO333"/>
      <c r="BP333"/>
      <c r="BQ333"/>
      <c r="BR333"/>
      <c r="BS333"/>
      <c r="BT333" s="715"/>
      <c r="BU333" s="6">
        <v>1</v>
      </c>
    </row>
    <row r="334" spans="1:73" s="73" customFormat="1" ht="18.75">
      <c r="A334" s="3562" t="s">
        <v>1</v>
      </c>
      <c r="B334" s="715"/>
      <c r="C334" s="715"/>
      <c r="D334" s="871" t="s">
        <v>7</v>
      </c>
      <c r="E334" s="741"/>
      <c r="F334" s="741"/>
      <c r="G334" s="741"/>
      <c r="H334" s="742"/>
      <c r="I334" s="742"/>
      <c r="J334" s="742"/>
      <c r="K334" s="742"/>
      <c r="L334" s="742"/>
      <c r="M334" s="742"/>
      <c r="N334" s="1089"/>
      <c r="O334" s="39" t="s">
        <v>1</v>
      </c>
      <c r="P334" s="871" t="s">
        <v>7</v>
      </c>
      <c r="Q334" s="741"/>
      <c r="R334" s="741"/>
      <c r="S334" s="741"/>
      <c r="T334" s="742"/>
      <c r="U334" s="742"/>
      <c r="V334" s="742"/>
      <c r="W334" s="742"/>
      <c r="X334" s="742"/>
      <c r="Y334" s="742"/>
      <c r="Z334" s="1089"/>
      <c r="AA334" s="715"/>
      <c r="AB334" s="715"/>
      <c r="AC334" s="715"/>
      <c r="AD334" s="700"/>
      <c r="AE334" s="700"/>
      <c r="AF334" s="700"/>
      <c r="AG334" s="700"/>
      <c r="AH334" s="700"/>
      <c r="AI334" s="700"/>
      <c r="AJ334" s="700"/>
      <c r="AK334" s="700"/>
      <c r="AL334"/>
      <c r="AM334" s="715"/>
      <c r="AN334" s="715"/>
      <c r="AO334" s="700"/>
      <c r="AP334"/>
      <c r="AQ334" s="1369"/>
      <c r="AR334" s="1369"/>
      <c r="AS334" s="1369"/>
      <c r="AT334" s="1369"/>
      <c r="AU334" s="1369"/>
      <c r="AV334" s="1369"/>
      <c r="AW334" s="1369"/>
      <c r="AX334" s="1369"/>
      <c r="AY334" s="715"/>
      <c r="AZ334"/>
      <c r="BA334"/>
      <c r="BB334"/>
      <c r="BC334" s="715"/>
      <c r="BD334" s="2"/>
      <c r="BE334" s="2"/>
      <c r="BF334" s="2"/>
      <c r="BG334" s="2"/>
      <c r="BH334" s="2"/>
      <c r="BI334" s="2"/>
      <c r="BJ334" s="715"/>
      <c r="BK334" s="715"/>
      <c r="BL334" s="715"/>
      <c r="BM334"/>
      <c r="BN334"/>
      <c r="BO334"/>
      <c r="BP334"/>
      <c r="BQ334"/>
      <c r="BR334"/>
      <c r="BS334"/>
      <c r="BT334" s="715"/>
      <c r="BU334" s="6">
        <v>1</v>
      </c>
    </row>
    <row r="335" spans="1:73" s="73" customFormat="1" ht="18.75">
      <c r="A335" s="3562" t="s">
        <v>1</v>
      </c>
      <c r="B335" s="715"/>
      <c r="C335" s="715"/>
      <c r="D335" s="871" t="s">
        <v>7</v>
      </c>
      <c r="E335" s="741"/>
      <c r="F335" s="741"/>
      <c r="G335" s="741"/>
      <c r="H335" s="742"/>
      <c r="I335" s="742"/>
      <c r="J335" s="742"/>
      <c r="K335" s="742"/>
      <c r="L335" s="742"/>
      <c r="M335" s="742"/>
      <c r="N335" s="1089"/>
      <c r="O335" s="39" t="s">
        <v>1</v>
      </c>
      <c r="P335" s="871" t="s">
        <v>7</v>
      </c>
      <c r="Q335" s="741"/>
      <c r="R335" s="741"/>
      <c r="S335" s="741"/>
      <c r="T335" s="742"/>
      <c r="U335" s="742"/>
      <c r="V335" s="742"/>
      <c r="W335" s="742"/>
      <c r="X335" s="742"/>
      <c r="Y335" s="742"/>
      <c r="Z335" s="1089"/>
      <c r="AA335" s="715"/>
      <c r="AB335" s="715"/>
      <c r="AC335" s="715"/>
      <c r="AD335" s="700"/>
      <c r="AE335" s="700"/>
      <c r="AF335" s="700"/>
      <c r="AG335" s="700"/>
      <c r="AH335" s="700"/>
      <c r="AI335" s="700"/>
      <c r="AJ335" s="700"/>
      <c r="AK335" s="700"/>
      <c r="AL335"/>
      <c r="AM335" s="715"/>
      <c r="AN335" s="715"/>
      <c r="AO335" s="700"/>
      <c r="AP335"/>
      <c r="AQ335" s="1369"/>
      <c r="AR335" s="1369"/>
      <c r="AS335" s="1369"/>
      <c r="AT335" s="1369"/>
      <c r="AU335" s="1369"/>
      <c r="AV335" s="1369"/>
      <c r="AW335" s="1369"/>
      <c r="AX335" s="1369"/>
      <c r="AY335" s="715"/>
      <c r="AZ335"/>
      <c r="BA335"/>
      <c r="BB335"/>
      <c r="BC335" s="715"/>
      <c r="BD335" s="2"/>
      <c r="BE335" s="2"/>
      <c r="BF335" s="2"/>
      <c r="BG335" s="2"/>
      <c r="BH335" s="2"/>
      <c r="BI335" s="2"/>
      <c r="BJ335" s="715"/>
      <c r="BK335" s="715"/>
      <c r="BL335" s="715"/>
      <c r="BM335"/>
      <c r="BN335"/>
      <c r="BO335"/>
      <c r="BP335"/>
      <c r="BQ335"/>
      <c r="BR335"/>
      <c r="BS335"/>
      <c r="BT335" s="715"/>
      <c r="BU335" s="6">
        <v>1</v>
      </c>
    </row>
    <row r="336" spans="1:73" s="73" customFormat="1" ht="18.75">
      <c r="A336" s="3562" t="s">
        <v>1</v>
      </c>
      <c r="B336" s="715"/>
      <c r="C336" s="715"/>
      <c r="D336" s="871" t="s">
        <v>7</v>
      </c>
      <c r="E336" s="741"/>
      <c r="F336" s="741"/>
      <c r="G336" s="741"/>
      <c r="H336" s="742"/>
      <c r="I336" s="742"/>
      <c r="J336" s="742"/>
      <c r="K336" s="742"/>
      <c r="L336" s="742"/>
      <c r="M336" s="742"/>
      <c r="N336" s="1089"/>
      <c r="O336" s="39" t="s">
        <v>1</v>
      </c>
      <c r="P336" s="871" t="s">
        <v>7</v>
      </c>
      <c r="Q336" s="741"/>
      <c r="R336" s="741"/>
      <c r="S336" s="741"/>
      <c r="T336" s="742"/>
      <c r="U336" s="742"/>
      <c r="V336" s="742"/>
      <c r="W336" s="742"/>
      <c r="X336" s="742"/>
      <c r="Y336" s="742"/>
      <c r="Z336" s="1089"/>
      <c r="AA336" s="715"/>
      <c r="AB336" s="715"/>
      <c r="AC336" s="715"/>
      <c r="AD336" s="700"/>
      <c r="AE336" s="700"/>
      <c r="AF336" s="700"/>
      <c r="AG336" s="700"/>
      <c r="AH336" s="700"/>
      <c r="AI336" s="700"/>
      <c r="AJ336" s="700"/>
      <c r="AK336" s="700"/>
      <c r="AL336"/>
      <c r="AM336" s="715"/>
      <c r="AN336" s="715"/>
      <c r="AO336" s="700"/>
      <c r="AP336"/>
      <c r="AQ336" s="1369"/>
      <c r="AR336" s="1369"/>
      <c r="AS336" s="1369"/>
      <c r="AT336" s="1369"/>
      <c r="AU336" s="1369"/>
      <c r="AV336" s="1369"/>
      <c r="AW336" s="1369"/>
      <c r="AX336" s="1369"/>
      <c r="AY336" s="715"/>
      <c r="AZ336"/>
      <c r="BA336"/>
      <c r="BB336"/>
      <c r="BC336" s="715"/>
      <c r="BD336" s="2"/>
      <c r="BE336" s="2"/>
      <c r="BF336" s="2"/>
      <c r="BG336" s="2"/>
      <c r="BH336" s="2"/>
      <c r="BI336" s="2"/>
      <c r="BJ336" s="715"/>
      <c r="BK336" s="715"/>
      <c r="BL336" s="715"/>
      <c r="BM336"/>
      <c r="BN336"/>
      <c r="BO336"/>
      <c r="BP336"/>
      <c r="BQ336"/>
      <c r="BR336"/>
      <c r="BS336"/>
      <c r="BT336" s="715"/>
      <c r="BU336" s="6">
        <v>1</v>
      </c>
    </row>
    <row r="337" spans="1:73" s="73" customFormat="1" ht="19.5" thickBot="1">
      <c r="A337" s="3562" t="s">
        <v>1</v>
      </c>
      <c r="B337" s="715"/>
      <c r="C337" s="715"/>
      <c r="D337" s="1146" t="s">
        <v>6</v>
      </c>
      <c r="E337" s="3558"/>
      <c r="F337" s="3558"/>
      <c r="G337" s="3558"/>
      <c r="H337" s="3559"/>
      <c r="I337" s="3560"/>
      <c r="J337" s="1149"/>
      <c r="K337" s="1149"/>
      <c r="L337" s="1149"/>
      <c r="M337" s="1149"/>
      <c r="N337" s="3561" t="s">
        <v>898</v>
      </c>
      <c r="O337" s="39" t="s">
        <v>1</v>
      </c>
      <c r="P337" s="3891" t="s">
        <v>6</v>
      </c>
      <c r="Q337" s="3886"/>
      <c r="R337" s="3886"/>
      <c r="S337" s="3886"/>
      <c r="T337" s="3887"/>
      <c r="U337" s="3888"/>
      <c r="V337" s="3889"/>
      <c r="W337" s="3889"/>
      <c r="X337" s="3889"/>
      <c r="Y337" s="3889"/>
      <c r="Z337" s="3890"/>
      <c r="AA337" s="715"/>
      <c r="AB337" s="715"/>
      <c r="AC337" s="715"/>
      <c r="AD337" s="700"/>
      <c r="AE337" s="700"/>
      <c r="AF337" s="700"/>
      <c r="AG337" s="700"/>
      <c r="AH337" s="700"/>
      <c r="AI337" s="700"/>
      <c r="AJ337" s="700"/>
      <c r="AK337" s="700"/>
      <c r="AL337"/>
      <c r="AM337" s="715"/>
      <c r="AN337" s="715"/>
      <c r="AO337" s="700"/>
      <c r="AP337"/>
      <c r="AQ337" s="1369"/>
      <c r="AR337" s="1369"/>
      <c r="AS337" s="1369"/>
      <c r="AT337" s="1369"/>
      <c r="AU337" s="1369"/>
      <c r="AV337" s="1369"/>
      <c r="AW337" s="1369"/>
      <c r="AX337" s="1369"/>
      <c r="AY337" s="715"/>
      <c r="AZ337"/>
      <c r="BA337"/>
      <c r="BB337"/>
      <c r="BC337" s="715"/>
      <c r="BD337" s="2"/>
      <c r="BE337" s="2"/>
      <c r="BF337" s="2"/>
      <c r="BG337" s="2"/>
      <c r="BH337" s="2"/>
      <c r="BI337" s="2"/>
      <c r="BJ337" s="715"/>
      <c r="BK337" s="715"/>
      <c r="BL337" s="715"/>
      <c r="BM337"/>
      <c r="BN337"/>
      <c r="BO337"/>
      <c r="BP337"/>
      <c r="BQ337"/>
      <c r="BR337"/>
      <c r="BS337"/>
      <c r="BT337" s="715"/>
      <c r="BU337" s="6">
        <v>1</v>
      </c>
    </row>
    <row r="338" spans="1:73" s="73" customFormat="1" ht="19.5" thickBot="1">
      <c r="A338" s="3562" t="s">
        <v>1</v>
      </c>
      <c r="B338" s="715"/>
      <c r="C338" s="715"/>
      <c r="D338" s="715"/>
      <c r="E338" s="715"/>
      <c r="F338" s="715"/>
      <c r="G338" s="715"/>
      <c r="H338" s="715"/>
      <c r="I338" s="715"/>
      <c r="J338" s="715"/>
      <c r="K338" s="715"/>
      <c r="L338" s="715"/>
      <c r="M338" s="715"/>
      <c r="N338" s="715"/>
      <c r="O338" s="39" t="s">
        <v>1</v>
      </c>
      <c r="P338" s="891" t="s">
        <v>7</v>
      </c>
      <c r="Q338" s="891"/>
      <c r="R338" s="891"/>
      <c r="S338" s="891"/>
      <c r="T338" s="892"/>
      <c r="U338" s="892"/>
      <c r="V338" s="892"/>
      <c r="W338" s="892"/>
      <c r="X338" s="892"/>
      <c r="Y338" s="892"/>
      <c r="Z338" s="892"/>
      <c r="AA338" s="715"/>
      <c r="AB338" s="715"/>
      <c r="AC338" s="715"/>
      <c r="AD338" s="700"/>
      <c r="AE338" s="700"/>
      <c r="AF338" s="700"/>
      <c r="AG338" s="700"/>
      <c r="AH338" s="700"/>
      <c r="AI338" s="700"/>
      <c r="AJ338" s="700"/>
      <c r="AK338" s="700"/>
      <c r="AL338"/>
      <c r="AM338" s="715"/>
      <c r="AN338" s="715"/>
      <c r="AO338" s="700"/>
      <c r="AP338"/>
      <c r="AQ338" s="1369"/>
      <c r="AR338" s="1369"/>
      <c r="AS338" s="1369"/>
      <c r="AT338" s="1369"/>
      <c r="AU338" s="1369"/>
      <c r="AV338" s="1369"/>
      <c r="AW338" s="1369"/>
      <c r="AX338" s="1369"/>
      <c r="AY338" s="715"/>
      <c r="AZ338"/>
      <c r="BA338"/>
      <c r="BB338"/>
      <c r="BC338" s="715"/>
      <c r="BD338" s="2"/>
      <c r="BE338" s="2"/>
      <c r="BF338" s="2"/>
      <c r="BG338" s="2"/>
      <c r="BH338" s="2"/>
      <c r="BI338" s="2"/>
      <c r="BJ338" s="715"/>
      <c r="BK338" s="715"/>
      <c r="BL338" s="715"/>
      <c r="BM338"/>
      <c r="BN338"/>
      <c r="BO338"/>
      <c r="BP338"/>
      <c r="BQ338"/>
      <c r="BR338"/>
      <c r="BS338"/>
      <c r="BT338" s="715"/>
      <c r="BU338" s="6">
        <v>1</v>
      </c>
    </row>
    <row r="339" spans="1:73" s="73" customFormat="1" ht="38.25" customHeight="1">
      <c r="A339" s="3562" t="s">
        <v>1</v>
      </c>
      <c r="B339" s="715"/>
      <c r="C339" s="715"/>
      <c r="D339" s="49" t="s">
        <v>6</v>
      </c>
      <c r="E339" s="1116" t="str">
        <f>E345</f>
        <v>Famille à coller.N.Nom de votre recette.Recette mère ►.S.Saisissez le nom de la recette mère</v>
      </c>
      <c r="F339" s="1117">
        <f>F345</f>
        <v>10</v>
      </c>
      <c r="G339" s="1117" t="str">
        <f>G345</f>
        <v>couverts</v>
      </c>
      <c r="H339" s="762" t="s">
        <v>2499</v>
      </c>
      <c r="I339" s="1118" t="s">
        <v>2500</v>
      </c>
      <c r="J339" s="4870" t="s">
        <v>119</v>
      </c>
      <c r="K339" s="4870"/>
      <c r="L339" s="4802" t="s">
        <v>1425</v>
      </c>
      <c r="M339" s="4802"/>
      <c r="N339" s="4803"/>
      <c r="O339" s="39" t="s">
        <v>1</v>
      </c>
      <c r="P339" s="49" t="s">
        <v>6</v>
      </c>
      <c r="Q339" s="1116" t="str">
        <f>Q345</f>
        <v>Famille à coller.N.Nom de votre recette.Recette mère ►.N.Nom de la recette mère</v>
      </c>
      <c r="R339" s="1117">
        <f>R345</f>
        <v>18</v>
      </c>
      <c r="S339" s="1117" t="str">
        <f>S345</f>
        <v>assiettes</v>
      </c>
      <c r="T339" s="762" t="s">
        <v>2499</v>
      </c>
      <c r="U339" s="1118" t="s">
        <v>2500</v>
      </c>
      <c r="V339" s="4870" t="s">
        <v>119</v>
      </c>
      <c r="W339" s="4870"/>
      <c r="X339" s="4802" t="s">
        <v>1425</v>
      </c>
      <c r="Y339" s="4802"/>
      <c r="Z339" s="4803"/>
      <c r="AA339" s="715"/>
      <c r="AB339" s="715"/>
      <c r="AC339" s="715"/>
      <c r="AD339" s="700"/>
      <c r="AE339" s="700"/>
      <c r="AF339" s="700"/>
      <c r="AG339" s="700"/>
      <c r="AH339" s="700"/>
      <c r="AI339" s="700"/>
      <c r="AJ339" s="700"/>
      <c r="AK339" s="700"/>
      <c r="AL339"/>
      <c r="AM339" s="715"/>
      <c r="AN339" s="715"/>
      <c r="AO339" s="700"/>
      <c r="AP339"/>
      <c r="AQ339" s="1369"/>
      <c r="AR339" s="1369"/>
      <c r="AS339" s="1369"/>
      <c r="AT339" s="1369"/>
      <c r="AU339" s="1369"/>
      <c r="AV339" s="1369"/>
      <c r="AW339" s="1369"/>
      <c r="AX339" s="1369"/>
      <c r="AY339" s="715"/>
      <c r="AZ339"/>
      <c r="BA339"/>
      <c r="BB339"/>
      <c r="BC339" s="715"/>
      <c r="BD339" s="2"/>
      <c r="BE339" s="2"/>
      <c r="BF339" s="2"/>
      <c r="BG339" s="2"/>
      <c r="BH339" s="2"/>
      <c r="BI339" s="2"/>
      <c r="BJ339" s="715"/>
      <c r="BK339" s="715"/>
      <c r="BL339" s="715"/>
      <c r="BM339"/>
      <c r="BN339"/>
      <c r="BO339"/>
      <c r="BP339"/>
      <c r="BQ339"/>
      <c r="BR339"/>
      <c r="BS339"/>
      <c r="BT339" s="715"/>
      <c r="BU339" s="6">
        <v>1</v>
      </c>
    </row>
    <row r="340" spans="1:73" s="73" customFormat="1" ht="22.5">
      <c r="A340" s="3562" t="s">
        <v>1</v>
      </c>
      <c r="B340" s="715"/>
      <c r="C340" s="715"/>
      <c r="D340" s="24" t="s">
        <v>6</v>
      </c>
      <c r="E340" s="1119" t="str">
        <f>E345</f>
        <v>Famille à coller.N.Nom de votre recette.Recette mère ►.S.Saisissez le nom de la recette mère</v>
      </c>
      <c r="F340" s="1120"/>
      <c r="G340" s="1120"/>
      <c r="H340" s="763" t="s">
        <v>2499</v>
      </c>
      <c r="I340" s="1121" t="s">
        <v>2501</v>
      </c>
      <c r="J340" s="4871"/>
      <c r="K340" s="4871"/>
      <c r="L340" s="4804"/>
      <c r="M340" s="4804"/>
      <c r="N340" s="4805"/>
      <c r="O340" s="39" t="s">
        <v>1</v>
      </c>
      <c r="P340" s="24" t="s">
        <v>6</v>
      </c>
      <c r="Q340" s="1119" t="str">
        <f>Q345</f>
        <v>Famille à coller.N.Nom de votre recette.Recette mère ►.N.Nom de la recette mère</v>
      </c>
      <c r="R340" s="1120"/>
      <c r="S340" s="1120"/>
      <c r="T340" s="763" t="s">
        <v>2499</v>
      </c>
      <c r="U340" s="1121" t="s">
        <v>2501</v>
      </c>
      <c r="V340" s="4871"/>
      <c r="W340" s="4871"/>
      <c r="X340" s="4804"/>
      <c r="Y340" s="4804"/>
      <c r="Z340" s="4805"/>
      <c r="AA340" s="715"/>
      <c r="AB340" s="715"/>
      <c r="AC340" s="715"/>
      <c r="AD340" s="700"/>
      <c r="AE340" s="700"/>
      <c r="AF340" s="700"/>
      <c r="AG340" s="700"/>
      <c r="AH340" s="700"/>
      <c r="AI340" s="700"/>
      <c r="AJ340" s="700"/>
      <c r="AK340" s="700"/>
      <c r="AL340"/>
      <c r="AM340" s="715"/>
      <c r="AN340" s="715"/>
      <c r="AO340" s="700"/>
      <c r="AP340"/>
      <c r="AQ340" s="1369"/>
      <c r="AR340" s="1369"/>
      <c r="AS340" s="1369"/>
      <c r="AT340" s="1369"/>
      <c r="AU340" s="1369"/>
      <c r="AV340" s="1369"/>
      <c r="AW340" s="1369"/>
      <c r="AX340" s="1369"/>
      <c r="AY340" s="715"/>
      <c r="AZ340"/>
      <c r="BA340"/>
      <c r="BB340"/>
      <c r="BC340" s="715"/>
      <c r="BD340" s="2"/>
      <c r="BE340" s="2"/>
      <c r="BF340" s="2"/>
      <c r="BG340" s="2"/>
      <c r="BH340" s="2"/>
      <c r="BI340" s="2"/>
      <c r="BJ340" s="715"/>
      <c r="BK340" s="715"/>
      <c r="BL340" s="715"/>
      <c r="BM340"/>
      <c r="BN340"/>
      <c r="BO340"/>
      <c r="BP340"/>
      <c r="BQ340"/>
      <c r="BR340"/>
      <c r="BS340"/>
      <c r="BT340" s="715"/>
      <c r="BU340" s="6">
        <v>1</v>
      </c>
    </row>
    <row r="341" spans="1:73" s="73" customFormat="1" ht="18.75">
      <c r="A341" s="3562" t="s">
        <v>1</v>
      </c>
      <c r="B341" s="715"/>
      <c r="C341" s="715"/>
      <c r="D341" s="24" t="s">
        <v>6</v>
      </c>
      <c r="E341" s="1122" t="str">
        <f>E345</f>
        <v>Famille à coller.N.Nom de votre recette.Recette mère ►.S.Saisissez le nom de la recette mère</v>
      </c>
      <c r="F341" s="1122"/>
      <c r="G341" s="1122"/>
      <c r="H341" s="1123"/>
      <c r="I341" s="1124" t="s">
        <v>2477</v>
      </c>
      <c r="J341" s="1125"/>
      <c r="K341" s="1126"/>
      <c r="L341" s="1080" t="s">
        <v>121</v>
      </c>
      <c r="M341" s="603" t="s">
        <v>2636</v>
      </c>
      <c r="N341" s="1127"/>
      <c r="O341" s="39" t="s">
        <v>1</v>
      </c>
      <c r="P341" s="24" t="s">
        <v>6</v>
      </c>
      <c r="Q341" s="1122" t="str">
        <f>Q345</f>
        <v>Famille à coller.N.Nom de votre recette.Recette mère ►.N.Nom de la recette mère</v>
      </c>
      <c r="R341" s="1122"/>
      <c r="S341" s="1122"/>
      <c r="T341" s="1123"/>
      <c r="U341" s="1124" t="s">
        <v>2477</v>
      </c>
      <c r="V341" s="1125"/>
      <c r="W341" s="1126"/>
      <c r="X341" s="1080" t="s">
        <v>121</v>
      </c>
      <c r="Y341" s="603" t="s">
        <v>120</v>
      </c>
      <c r="Z341" s="1127"/>
      <c r="AA341" s="715"/>
      <c r="AB341" s="715"/>
      <c r="AC341" s="715"/>
      <c r="AD341" s="700"/>
      <c r="AE341" s="700"/>
      <c r="AF341" s="700"/>
      <c r="AG341" s="700"/>
      <c r="AH341" s="700"/>
      <c r="AI341" s="700"/>
      <c r="AJ341" s="700"/>
      <c r="AK341" s="700"/>
      <c r="AL341"/>
      <c r="AM341" s="715"/>
      <c r="AN341" s="715"/>
      <c r="AO341" s="700"/>
      <c r="AP341"/>
      <c r="AQ341" s="1369"/>
      <c r="AR341" s="1369"/>
      <c r="AS341" s="1369"/>
      <c r="AT341" s="1369"/>
      <c r="AU341" s="1369"/>
      <c r="AV341" s="1369"/>
      <c r="AW341" s="1369"/>
      <c r="AX341" s="1369"/>
      <c r="AY341" s="715"/>
      <c r="AZ341"/>
      <c r="BA341"/>
      <c r="BB341"/>
      <c r="BC341" s="715"/>
      <c r="BD341" s="2"/>
      <c r="BE341" s="2"/>
      <c r="BF341" s="2"/>
      <c r="BG341" s="2"/>
      <c r="BH341" s="2"/>
      <c r="BI341" s="2"/>
      <c r="BJ341" s="715"/>
      <c r="BK341" s="715"/>
      <c r="BL341" s="715"/>
      <c r="BM341"/>
      <c r="BN341"/>
      <c r="BO341"/>
      <c r="BP341"/>
      <c r="BQ341"/>
      <c r="BR341"/>
      <c r="BS341"/>
      <c r="BT341" s="715"/>
      <c r="BU341" s="6">
        <v>1</v>
      </c>
    </row>
    <row r="342" spans="1:73" s="73" customFormat="1" ht="15.75" customHeight="1">
      <c r="A342" s="3562" t="s">
        <v>1</v>
      </c>
      <c r="B342" s="715"/>
      <c r="C342" s="715"/>
      <c r="D342" s="24" t="s">
        <v>6</v>
      </c>
      <c r="E342" s="554" t="str">
        <f>E345</f>
        <v>Famille à coller.N.Nom de votre recette.Recette mère ►.S.Saisissez le nom de la recette mère</v>
      </c>
      <c r="F342" s="554"/>
      <c r="G342" s="775"/>
      <c r="H342" s="46" t="s">
        <v>110</v>
      </c>
      <c r="I342" s="592"/>
      <c r="J342" s="592"/>
      <c r="K342" s="592"/>
      <c r="L342" s="768" t="s">
        <v>116</v>
      </c>
      <c r="M342" s="4808" t="str">
        <f>H345</f>
        <v>Famille à coller.N.Nom de votre recette.Recette mère ►.S.Saisissez le nom de la recette mère</v>
      </c>
      <c r="N342" s="4809"/>
      <c r="O342" s="39" t="s">
        <v>1</v>
      </c>
      <c r="P342" s="24" t="s">
        <v>6</v>
      </c>
      <c r="Q342" s="554" t="str">
        <f>Q345</f>
        <v>Famille à coller.N.Nom de votre recette.Recette mère ►.N.Nom de la recette mère</v>
      </c>
      <c r="R342" s="554"/>
      <c r="S342" s="775"/>
      <c r="T342" s="46" t="s">
        <v>110</v>
      </c>
      <c r="U342" s="592"/>
      <c r="V342" s="592"/>
      <c r="W342" s="592"/>
      <c r="X342" s="768" t="s">
        <v>116</v>
      </c>
      <c r="Y342" s="4808" t="str">
        <f>T345</f>
        <v>Famille à coller.N.Nom de votre recette.Recette mère ►.N.Nom de la recette mère</v>
      </c>
      <c r="Z342" s="4809"/>
      <c r="AA342" s="715"/>
      <c r="AB342" s="715"/>
      <c r="AC342" s="715"/>
      <c r="AD342" s="700"/>
      <c r="AE342" s="700"/>
      <c r="AF342" s="700"/>
      <c r="AG342" s="700"/>
      <c r="AH342" s="700"/>
      <c r="AI342" s="700"/>
      <c r="AJ342" s="700"/>
      <c r="AK342" s="700"/>
      <c r="AL342"/>
      <c r="AM342" s="715"/>
      <c r="AN342" s="715"/>
      <c r="AO342" s="700"/>
      <c r="AP342"/>
      <c r="AQ342" s="1369"/>
      <c r="AR342" s="1369"/>
      <c r="AS342" s="1369"/>
      <c r="AT342" s="1369"/>
      <c r="AU342" s="1369"/>
      <c r="AV342" s="1369"/>
      <c r="AW342" s="1369"/>
      <c r="AX342" s="1369"/>
      <c r="AY342" s="715"/>
      <c r="AZ342"/>
      <c r="BA342"/>
      <c r="BB342"/>
      <c r="BC342" s="715"/>
      <c r="BD342" s="2"/>
      <c r="BE342" s="2"/>
      <c r="BF342" s="2"/>
      <c r="BG342" s="2"/>
      <c r="BH342" s="2"/>
      <c r="BI342" s="2"/>
      <c r="BJ342" s="715"/>
      <c r="BK342" s="715"/>
      <c r="BL342" s="715"/>
      <c r="BM342"/>
      <c r="BN342"/>
      <c r="BO342"/>
      <c r="BP342"/>
      <c r="BQ342"/>
      <c r="BR342"/>
      <c r="BS342"/>
      <c r="BT342" s="715"/>
      <c r="BU342" s="6">
        <v>1</v>
      </c>
    </row>
    <row r="343" spans="1:73" s="73" customFormat="1" ht="15.75">
      <c r="A343" s="3562" t="s">
        <v>1</v>
      </c>
      <c r="B343" s="715"/>
      <c r="C343" s="715"/>
      <c r="D343" s="24" t="s">
        <v>6</v>
      </c>
      <c r="E343" s="554" t="str">
        <f>E345</f>
        <v>Famille à coller.N.Nom de votre recette.Recette mère ►.S.Saisissez le nom de la recette mère</v>
      </c>
      <c r="F343" s="554"/>
      <c r="G343" s="775"/>
      <c r="H343" s="607">
        <v>10</v>
      </c>
      <c r="I343" s="47" t="s">
        <v>114</v>
      </c>
      <c r="J343" s="46"/>
      <c r="K343" s="46"/>
      <c r="L343" s="48"/>
      <c r="M343" s="4808"/>
      <c r="N343" s="4809"/>
      <c r="O343" s="39" t="s">
        <v>1</v>
      </c>
      <c r="P343" s="24" t="s">
        <v>6</v>
      </c>
      <c r="Q343" s="554" t="str">
        <f>Q345</f>
        <v>Famille à coller.N.Nom de votre recette.Recette mère ►.N.Nom de la recette mère</v>
      </c>
      <c r="R343" s="554"/>
      <c r="S343" s="775"/>
      <c r="T343" s="607">
        <v>18</v>
      </c>
      <c r="U343" s="47" t="s">
        <v>2339</v>
      </c>
      <c r="V343" s="46"/>
      <c r="W343" s="46"/>
      <c r="X343" s="48"/>
      <c r="Y343" s="4808"/>
      <c r="Z343" s="4809"/>
      <c r="AA343" s="715"/>
      <c r="AB343" s="715"/>
      <c r="AC343" s="715"/>
      <c r="AD343" s="700"/>
      <c r="AE343" s="700"/>
      <c r="AF343" s="700"/>
      <c r="AG343" s="700"/>
      <c r="AH343" s="700"/>
      <c r="AI343" s="700"/>
      <c r="AJ343" s="700"/>
      <c r="AK343" s="700"/>
      <c r="AL343"/>
      <c r="AM343" s="715"/>
      <c r="AN343" s="715"/>
      <c r="AO343" s="700"/>
      <c r="AP343"/>
      <c r="AQ343" s="1369"/>
      <c r="AR343" s="1369"/>
      <c r="AS343" s="1369"/>
      <c r="AT343" s="1369"/>
      <c r="AU343" s="1369"/>
      <c r="AV343" s="1369"/>
      <c r="AW343" s="1369"/>
      <c r="AX343" s="1369"/>
      <c r="AY343" s="715"/>
      <c r="AZ343"/>
      <c r="BA343"/>
      <c r="BB343"/>
      <c r="BC343" s="715"/>
      <c r="BD343" s="2"/>
      <c r="BE343" s="2"/>
      <c r="BF343" s="2"/>
      <c r="BG343" s="2"/>
      <c r="BH343" s="2"/>
      <c r="BI343" s="2"/>
      <c r="BJ343" s="715"/>
      <c r="BK343" s="715"/>
      <c r="BL343" s="715"/>
      <c r="BM343"/>
      <c r="BN343"/>
      <c r="BO343"/>
      <c r="BP343"/>
      <c r="BQ343"/>
      <c r="BR343"/>
      <c r="BS343"/>
      <c r="BT343" s="715"/>
      <c r="BU343" s="6">
        <v>1</v>
      </c>
    </row>
    <row r="344" spans="1:73" s="73" customFormat="1" ht="22.5">
      <c r="A344" s="3562" t="s">
        <v>1</v>
      </c>
      <c r="B344" s="715"/>
      <c r="C344" s="715"/>
      <c r="D344" s="24" t="s">
        <v>7</v>
      </c>
      <c r="E344" s="554" t="str">
        <f>E345</f>
        <v>Famille à coller.N.Nom de votre recette.Recette mère ►.S.Saisissez le nom de la recette mère</v>
      </c>
      <c r="F344" s="554"/>
      <c r="G344" s="775"/>
      <c r="H344" s="1128" t="s">
        <v>2502</v>
      </c>
      <c r="I344" s="1129"/>
      <c r="J344" s="1129"/>
      <c r="K344" s="1129"/>
      <c r="L344" s="1129"/>
      <c r="M344" s="1129"/>
      <c r="N344" s="1130"/>
      <c r="O344" s="39" t="s">
        <v>1</v>
      </c>
      <c r="P344" s="24" t="s">
        <v>7</v>
      </c>
      <c r="Q344" s="554" t="str">
        <f>Q345</f>
        <v>Famille à coller.N.Nom de votre recette.Recette mère ►.N.Nom de la recette mère</v>
      </c>
      <c r="R344" s="554"/>
      <c r="S344" s="775"/>
      <c r="T344" s="1128" t="s">
        <v>2620</v>
      </c>
      <c r="U344" s="1129"/>
      <c r="V344" s="1129"/>
      <c r="W344" s="1129"/>
      <c r="X344" s="1129"/>
      <c r="Y344" s="1129"/>
      <c r="Z344" s="1130"/>
      <c r="AA344" s="715"/>
      <c r="AB344" s="715"/>
      <c r="AC344" s="715"/>
      <c r="AD344" s="700"/>
      <c r="AE344" s="700"/>
      <c r="AF344" s="700"/>
      <c r="AG344" s="700"/>
      <c r="AH344" s="700"/>
      <c r="AI344" s="700"/>
      <c r="AJ344" s="700"/>
      <c r="AK344" s="700"/>
      <c r="AL344"/>
      <c r="AM344" s="715"/>
      <c r="AN344" s="715"/>
      <c r="AO344" s="700"/>
      <c r="AP344"/>
      <c r="AQ344" s="1369"/>
      <c r="AR344" s="1369"/>
      <c r="AS344" s="1369"/>
      <c r="AT344" s="1369"/>
      <c r="AU344" s="1369"/>
      <c r="AV344" s="1369"/>
      <c r="AW344" s="1369"/>
      <c r="AX344" s="1369"/>
      <c r="AY344" s="715"/>
      <c r="AZ344"/>
      <c r="BA344"/>
      <c r="BB344"/>
      <c r="BC344" s="715"/>
      <c r="BD344" s="2"/>
      <c r="BE344" s="2"/>
      <c r="BF344" s="2"/>
      <c r="BG344" s="2"/>
      <c r="BH344" s="2"/>
      <c r="BI344" s="2"/>
      <c r="BJ344" s="715"/>
      <c r="BK344" s="715"/>
      <c r="BL344" s="715"/>
      <c r="BM344"/>
      <c r="BN344"/>
      <c r="BO344"/>
      <c r="BP344"/>
      <c r="BQ344"/>
      <c r="BR344"/>
      <c r="BS344"/>
      <c r="BT344" s="715"/>
      <c r="BU344" s="6">
        <v>1</v>
      </c>
    </row>
    <row r="345" spans="1:73" s="73" customFormat="1" ht="16.5" thickBot="1">
      <c r="A345" s="3562" t="s">
        <v>1</v>
      </c>
      <c r="B345" s="715"/>
      <c r="C345" s="715"/>
      <c r="D345" s="1131" t="s">
        <v>7</v>
      </c>
      <c r="E345" s="938" t="str">
        <f>H345</f>
        <v>Famille à coller.N.Nom de votre recette.Recette mère ►.S.Saisissez le nom de la recette mère</v>
      </c>
      <c r="F345" s="938">
        <f>H343</f>
        <v>10</v>
      </c>
      <c r="G345" s="939" t="str">
        <f>I343</f>
        <v>couverts</v>
      </c>
      <c r="H345" s="1132" t="str">
        <f>UPPER(LEFT(J339,1))&amp;LOWER(MID(J339,2,999))&amp;"."&amp;UPPER(LEFT(L339,1))&amp;"."&amp;UPPER(LEFT(L339,1))&amp;LOWER(MID(L339,2,999))&amp;"."&amp;IF(ISTEXT(N345),M345&amp;"."&amp;UPPER(LEFT(N345,1))&amp;"."&amp;UPPER(LEFT(N345,1))&amp;LOWER(MID(N345,2,999)),I345)</f>
        <v>Famille à coller.N.Nom de votre recette.Recette mère ►.S.Saisissez le nom de la recette mère</v>
      </c>
      <c r="I345" s="1133" t="s">
        <v>2384</v>
      </c>
      <c r="J345" s="4888" t="s">
        <v>104</v>
      </c>
      <c r="K345" s="4888"/>
      <c r="L345" s="4888"/>
      <c r="M345" s="1134" t="s">
        <v>2381</v>
      </c>
      <c r="N345" s="1135" t="s">
        <v>2400</v>
      </c>
      <c r="O345" s="39" t="s">
        <v>1</v>
      </c>
      <c r="P345" s="1131" t="s">
        <v>7</v>
      </c>
      <c r="Q345" s="938" t="str">
        <f>T345</f>
        <v>Famille à coller.N.Nom de votre recette.Recette mère ►.N.Nom de la recette mère</v>
      </c>
      <c r="R345" s="938">
        <f>T343</f>
        <v>18</v>
      </c>
      <c r="S345" s="939" t="str">
        <f>U343</f>
        <v>assiettes</v>
      </c>
      <c r="T345" s="1132" t="str">
        <f>UPPER(LEFT(V339,1))&amp;LOWER(MID(V339,2,999))&amp;"."&amp;UPPER(LEFT(X339,1))&amp;"."&amp;UPPER(LEFT(X339,1))&amp;LOWER(MID(X339,2,999))&amp;"."&amp;IF(ISTEXT(Z345),Y345&amp;"."&amp;UPPER(LEFT(Z345,1))&amp;"."&amp;UPPER(LEFT(Z345,1))&amp;LOWER(MID(Z345,2,999)),U345)</f>
        <v>Famille à coller.N.Nom de votre recette.Recette mère ►.N.Nom de la recette mère</v>
      </c>
      <c r="U345" s="1133" t="s">
        <v>2384</v>
      </c>
      <c r="V345" s="4888" t="s">
        <v>104</v>
      </c>
      <c r="W345" s="4888"/>
      <c r="X345" s="4888"/>
      <c r="Y345" s="1134" t="s">
        <v>2381</v>
      </c>
      <c r="Z345" s="1313" t="s">
        <v>2624</v>
      </c>
      <c r="AA345" s="715"/>
      <c r="AB345" s="715"/>
      <c r="AC345" s="715"/>
      <c r="AD345" s="700"/>
      <c r="AE345" s="700"/>
      <c r="AF345" s="700"/>
      <c r="AG345" s="700"/>
      <c r="AH345" s="700"/>
      <c r="AI345" s="700"/>
      <c r="AJ345" s="700"/>
      <c r="AK345" s="700"/>
      <c r="AL345"/>
      <c r="AM345" s="715"/>
      <c r="AN345" s="715"/>
      <c r="AO345" s="700"/>
      <c r="AP345"/>
      <c r="AQ345" s="1369"/>
      <c r="AR345" s="1369"/>
      <c r="AS345" s="1369"/>
      <c r="AT345" s="1369"/>
      <c r="AU345" s="1369"/>
      <c r="AV345" s="1369"/>
      <c r="AW345" s="1369"/>
      <c r="AX345" s="1369"/>
      <c r="AY345" s="715"/>
      <c r="AZ345"/>
      <c r="BA345"/>
      <c r="BB345"/>
      <c r="BC345" s="715"/>
      <c r="BD345" s="2"/>
      <c r="BE345" s="2"/>
      <c r="BF345" s="2"/>
      <c r="BG345" s="2"/>
      <c r="BH345" s="2"/>
      <c r="BI345" s="2"/>
      <c r="BJ345" s="715"/>
      <c r="BK345" s="715"/>
      <c r="BL345" s="715"/>
      <c r="BM345"/>
      <c r="BN345"/>
      <c r="BO345"/>
      <c r="BP345"/>
      <c r="BQ345"/>
      <c r="BR345"/>
      <c r="BS345"/>
      <c r="BT345" s="715"/>
      <c r="BU345" s="6">
        <v>1</v>
      </c>
    </row>
    <row r="346" spans="1:73" s="73" customFormat="1" ht="17.25" thickTop="1" thickBot="1">
      <c r="A346" s="3562" t="s">
        <v>1</v>
      </c>
      <c r="B346" s="715"/>
      <c r="C346" s="715"/>
      <c r="D346" s="1143" t="s">
        <v>6</v>
      </c>
      <c r="E346" s="1144" t="str">
        <f>E345</f>
        <v>Famille à coller.N.Nom de votre recette.Recette mère ►.S.Saisissez le nom de la recette mère</v>
      </c>
      <c r="F346" s="1144"/>
      <c r="G346" s="1144"/>
      <c r="H346" s="1315" t="s">
        <v>19</v>
      </c>
      <c r="I346" s="1316">
        <f>COUNTIF(E348:E364, "*") + COUNT(E348:E364)</f>
        <v>17</v>
      </c>
      <c r="J346" s="1317" t="s">
        <v>6117</v>
      </c>
      <c r="K346" s="1318"/>
      <c r="L346" s="1318"/>
      <c r="M346" s="1318"/>
      <c r="N346" s="1319"/>
      <c r="O346" s="39" t="s">
        <v>1</v>
      </c>
      <c r="P346" s="24" t="s">
        <v>7</v>
      </c>
      <c r="Q346" s="554" t="str">
        <f>Q345</f>
        <v>Famille à coller.N.Nom de votre recette.Recette mère ►.N.Nom de la recette mère</v>
      </c>
      <c r="R346" s="554"/>
      <c r="S346" s="554"/>
      <c r="T346" s="1136" t="s">
        <v>19</v>
      </c>
      <c r="U346" s="1137" t="s">
        <v>18</v>
      </c>
      <c r="V346" s="1137" t="s">
        <v>17</v>
      </c>
      <c r="W346" s="1137" t="s">
        <v>16</v>
      </c>
      <c r="X346" s="1137" t="s">
        <v>15</v>
      </c>
      <c r="Y346" s="1138" t="s">
        <v>14</v>
      </c>
      <c r="Z346" s="1139" t="s">
        <v>13</v>
      </c>
      <c r="AA346" s="715"/>
      <c r="AB346" s="715"/>
      <c r="AC346" s="715"/>
      <c r="AD346" s="700"/>
      <c r="AE346" s="700"/>
      <c r="AF346" s="700"/>
      <c r="AG346" s="700"/>
      <c r="AH346" s="700"/>
      <c r="AI346" s="700"/>
      <c r="AJ346" s="700"/>
      <c r="AK346" s="700"/>
      <c r="AL346"/>
      <c r="AM346" s="715"/>
      <c r="AN346" s="715"/>
      <c r="AO346" s="700"/>
      <c r="AP346"/>
      <c r="AQ346" s="1369"/>
      <c r="AR346" s="1369"/>
      <c r="AS346" s="1369"/>
      <c r="AT346" s="1369"/>
      <c r="AU346" s="1369"/>
      <c r="AV346" s="1369"/>
      <c r="AW346" s="1369"/>
      <c r="AX346" s="1369"/>
      <c r="AY346" s="715"/>
      <c r="AZ346"/>
      <c r="BA346"/>
      <c r="BB346"/>
      <c r="BC346" s="715"/>
      <c r="BD346" s="2"/>
      <c r="BE346" s="2"/>
      <c r="BF346" s="2"/>
      <c r="BG346" s="2"/>
      <c r="BH346" s="2"/>
      <c r="BI346" s="2"/>
      <c r="BJ346" s="715"/>
      <c r="BK346" s="715"/>
      <c r="BL346" s="715"/>
      <c r="BM346"/>
      <c r="BN346"/>
      <c r="BO346"/>
      <c r="BP346"/>
      <c r="BQ346"/>
      <c r="BR346"/>
      <c r="BS346"/>
      <c r="BT346" s="715"/>
      <c r="BU346" s="6">
        <v>1</v>
      </c>
    </row>
    <row r="347" spans="1:73" s="73" customFormat="1" ht="16.5" customHeight="1" thickTop="1">
      <c r="A347" s="3562" t="s">
        <v>1</v>
      </c>
      <c r="B347" s="715"/>
      <c r="C347" s="715"/>
      <c r="D347" s="1143" t="s">
        <v>6</v>
      </c>
      <c r="E347" s="1314" t="str">
        <f>E345</f>
        <v>Famille à coller.N.Nom de votre recette.Recette mère ►.S.Saisissez le nom de la recette mère</v>
      </c>
      <c r="F347" s="1314"/>
      <c r="G347" s="1314"/>
      <c r="H347" s="1320" t="s">
        <v>2627</v>
      </c>
      <c r="I347" s="11"/>
      <c r="J347" s="11"/>
      <c r="K347" s="11"/>
      <c r="L347" s="11"/>
      <c r="M347" s="11"/>
      <c r="N347" s="1094"/>
      <c r="O347" s="39" t="s">
        <v>1</v>
      </c>
      <c r="P347" s="24" t="s">
        <v>6</v>
      </c>
      <c r="Q347" s="554" t="str">
        <f>Q345</f>
        <v>Famille à coller.N.Nom de votre recette.Recette mère ►.N.Nom de la recette mère</v>
      </c>
      <c r="R347" s="554"/>
      <c r="S347" s="554"/>
      <c r="T347" s="1140" t="s">
        <v>217</v>
      </c>
      <c r="U347" s="760" t="s">
        <v>216</v>
      </c>
      <c r="V347" s="1081"/>
      <c r="W347" s="4587" t="s">
        <v>215</v>
      </c>
      <c r="X347" s="4811" t="s">
        <v>194</v>
      </c>
      <c r="Y347" s="4812" t="s">
        <v>158</v>
      </c>
      <c r="Z347" s="1082" t="s">
        <v>214</v>
      </c>
      <c r="AA347" s="715"/>
      <c r="AB347" s="715"/>
      <c r="AC347" s="715"/>
      <c r="AD347" s="700"/>
      <c r="AE347" s="700"/>
      <c r="AF347" s="700"/>
      <c r="AG347" s="700"/>
      <c r="AH347" s="700"/>
      <c r="AI347" s="700"/>
      <c r="AJ347" s="700"/>
      <c r="AK347" s="700"/>
      <c r="AL347"/>
      <c r="AM347" s="715"/>
      <c r="AN347" s="715"/>
      <c r="AO347" s="700"/>
      <c r="AP347"/>
      <c r="AQ347" s="1369"/>
      <c r="AR347" s="1369"/>
      <c r="AS347" s="1369"/>
      <c r="AT347" s="1369"/>
      <c r="AU347" s="1369"/>
      <c r="AV347" s="1369"/>
      <c r="AW347" s="1369"/>
      <c r="AX347" s="1369"/>
      <c r="AY347" s="715"/>
      <c r="AZ347"/>
      <c r="BA347"/>
      <c r="BB347"/>
      <c r="BC347" s="715"/>
      <c r="BD347" s="2"/>
      <c r="BE347" s="2"/>
      <c r="BF347" s="2"/>
      <c r="BG347" s="2"/>
      <c r="BH347" s="2"/>
      <c r="BI347" s="2"/>
      <c r="BJ347" s="715"/>
      <c r="BK347" s="715"/>
      <c r="BL347" s="715"/>
      <c r="BM347"/>
      <c r="BN347"/>
      <c r="BO347"/>
      <c r="BP347"/>
      <c r="BQ347"/>
      <c r="BR347"/>
      <c r="BS347"/>
      <c r="BT347" s="715"/>
      <c r="BU347" s="6">
        <v>1</v>
      </c>
    </row>
    <row r="348" spans="1:73" s="73" customFormat="1" ht="15.75">
      <c r="A348" s="3562" t="s">
        <v>1</v>
      </c>
      <c r="B348" s="715"/>
      <c r="C348" s="715"/>
      <c r="D348" s="25" t="str">
        <f t="shared" ref="D348:D364" si="73">IF(OR(H348&lt;&gt;"",I348&lt;&gt; "",J348&lt;&gt;"",K348&lt;&gt;""),"A", "►")</f>
        <v>A</v>
      </c>
      <c r="E348" s="1314" t="str">
        <f>E345</f>
        <v>Famille à coller.N.Nom de votre recette.Recette mère ►.S.Saisissez le nom de la recette mère</v>
      </c>
      <c r="F348" s="1314"/>
      <c r="G348" s="1314"/>
      <c r="H348" s="1321" t="s">
        <v>2628</v>
      </c>
      <c r="I348" s="20"/>
      <c r="J348" s="20"/>
      <c r="K348" s="20"/>
      <c r="L348" s="20"/>
      <c r="M348" s="20"/>
      <c r="N348" s="1094"/>
      <c r="O348" s="39" t="s">
        <v>1</v>
      </c>
      <c r="P348" s="24" t="s">
        <v>6</v>
      </c>
      <c r="Q348" s="554" t="str">
        <f>Q345</f>
        <v>Famille à coller.N.Nom de votre recette.Recette mère ►.N.Nom de la recette mère</v>
      </c>
      <c r="R348" s="554"/>
      <c r="S348" s="554"/>
      <c r="T348" s="1547" t="s">
        <v>208</v>
      </c>
      <c r="U348" s="80" t="s">
        <v>207</v>
      </c>
      <c r="V348" s="41" t="s">
        <v>206</v>
      </c>
      <c r="W348" s="4591"/>
      <c r="X348" s="4593"/>
      <c r="Y348" s="4813"/>
      <c r="Z348" s="1083" t="s">
        <v>205</v>
      </c>
      <c r="AA348" s="715"/>
      <c r="AB348" s="715"/>
      <c r="AC348" s="715"/>
      <c r="AD348" s="700"/>
      <c r="AE348" s="700"/>
      <c r="AF348" s="700"/>
      <c r="AG348" s="700"/>
      <c r="AH348" s="700"/>
      <c r="AI348" s="700"/>
      <c r="AJ348" s="700"/>
      <c r="AK348" s="700"/>
      <c r="AL348"/>
      <c r="AM348" s="715"/>
      <c r="AN348" s="715"/>
      <c r="AO348" s="700"/>
      <c r="AP348"/>
      <c r="AQ348" s="1369"/>
      <c r="AR348" s="1369"/>
      <c r="AS348" s="1369"/>
      <c r="AT348" s="1369"/>
      <c r="AU348" s="1369"/>
      <c r="AV348" s="1369"/>
      <c r="AW348" s="1369"/>
      <c r="AX348" s="1369"/>
      <c r="AY348" s="715"/>
      <c r="AZ348"/>
      <c r="BA348"/>
      <c r="BB348"/>
      <c r="BC348" s="715"/>
      <c r="BD348" s="2"/>
      <c r="BE348" s="2"/>
      <c r="BF348" s="2"/>
      <c r="BG348" s="2"/>
      <c r="BH348" s="2"/>
      <c r="BI348" s="2"/>
      <c r="BJ348" s="715"/>
      <c r="BK348" s="715"/>
      <c r="BL348" s="715"/>
      <c r="BM348"/>
      <c r="BN348"/>
      <c r="BO348"/>
      <c r="BP348"/>
      <c r="BQ348"/>
      <c r="BR348"/>
      <c r="BS348"/>
      <c r="BT348" s="715"/>
      <c r="BU348" s="6">
        <v>1</v>
      </c>
    </row>
    <row r="349" spans="1:73" s="73" customFormat="1" ht="17.25">
      <c r="A349" s="3562" t="s">
        <v>1</v>
      </c>
      <c r="B349" s="715"/>
      <c r="C349" s="715"/>
      <c r="D349" s="25" t="str">
        <f t="shared" si="73"/>
        <v>►</v>
      </c>
      <c r="E349" s="1314" t="str">
        <f>E345</f>
        <v>Famille à coller.N.Nom de votre recette.Recette mère ►.S.Saisissez le nom de la recette mère</v>
      </c>
      <c r="F349" s="1314">
        <f>F345</f>
        <v>10</v>
      </c>
      <c r="G349" s="1314" t="str">
        <f>G345</f>
        <v>couverts</v>
      </c>
      <c r="H349" s="1321"/>
      <c r="I349" s="1322"/>
      <c r="J349" s="1322"/>
      <c r="K349" s="1322"/>
      <c r="L349" s="1322"/>
      <c r="M349" s="1323"/>
      <c r="N349" s="1324"/>
      <c r="O349" s="39" t="s">
        <v>1</v>
      </c>
      <c r="P349" s="24" t="s">
        <v>6</v>
      </c>
      <c r="Q349" s="554" t="str">
        <f>Q345</f>
        <v>Famille à coller.N.Nom de votre recette.Recette mère ►.N.Nom de la recette mère</v>
      </c>
      <c r="R349" s="554">
        <f>R345</f>
        <v>18</v>
      </c>
      <c r="S349" s="554" t="str">
        <f>S345</f>
        <v>assiettes</v>
      </c>
      <c r="T349" s="69"/>
      <c r="U349" s="66"/>
      <c r="V349" s="75" t="str">
        <f t="shared" ref="V349:V368" si="74">IF(AND(T349&gt;0,W349&gt;0),"de","")</f>
        <v/>
      </c>
      <c r="W349" s="64"/>
      <c r="X349" s="1544"/>
      <c r="Y349" s="1095">
        <v>1</v>
      </c>
      <c r="Z349" s="1084"/>
      <c r="AA349" s="715"/>
      <c r="AB349" s="715"/>
      <c r="AC349" s="715"/>
      <c r="AD349" s="700"/>
      <c r="AE349" s="700"/>
      <c r="AF349" s="700"/>
      <c r="AG349" s="700"/>
      <c r="AH349" s="700"/>
      <c r="AI349" s="700"/>
      <c r="AJ349" s="700"/>
      <c r="AK349" s="700"/>
      <c r="AL349"/>
      <c r="AM349" s="715"/>
      <c r="AN349" s="715"/>
      <c r="AO349" s="700"/>
      <c r="AP349"/>
      <c r="AQ349" s="1369"/>
      <c r="AR349" s="1369"/>
      <c r="AS349" s="1369"/>
      <c r="AT349" s="1369"/>
      <c r="AU349" s="1369"/>
      <c r="AV349" s="1369"/>
      <c r="AW349" s="1369"/>
      <c r="AX349" s="1369"/>
      <c r="AY349" s="715"/>
      <c r="AZ349"/>
      <c r="BA349"/>
      <c r="BB349"/>
      <c r="BC349" s="715"/>
      <c r="BD349" s="2"/>
      <c r="BE349" s="2"/>
      <c r="BF349" s="2"/>
      <c r="BG349" s="2"/>
      <c r="BH349" s="2"/>
      <c r="BI349" s="2"/>
      <c r="BJ349" s="715"/>
      <c r="BK349" s="715"/>
      <c r="BL349" s="715"/>
      <c r="BM349"/>
      <c r="BN349"/>
      <c r="BO349"/>
      <c r="BP349"/>
      <c r="BQ349"/>
      <c r="BR349"/>
      <c r="BS349"/>
      <c r="BT349" s="715"/>
      <c r="BU349" s="6">
        <v>1</v>
      </c>
    </row>
    <row r="350" spans="1:73" s="73" customFormat="1" ht="17.25">
      <c r="A350" s="3562" t="s">
        <v>1</v>
      </c>
      <c r="B350" s="715"/>
      <c r="C350" s="715"/>
      <c r="D350" s="25" t="str">
        <f t="shared" si="73"/>
        <v>►</v>
      </c>
      <c r="E350" s="1314" t="str">
        <f>E345</f>
        <v>Famille à coller.N.Nom de votre recette.Recette mère ►.S.Saisissez le nom de la recette mère</v>
      </c>
      <c r="F350" s="1314">
        <f>F345</f>
        <v>10</v>
      </c>
      <c r="G350" s="1314" t="str">
        <f>G345</f>
        <v>couverts</v>
      </c>
      <c r="H350" s="1321"/>
      <c r="I350" s="1323"/>
      <c r="J350" s="1323"/>
      <c r="K350" s="1323"/>
      <c r="L350" s="1323"/>
      <c r="M350" s="1323"/>
      <c r="N350" s="1324"/>
      <c r="O350" s="39" t="s">
        <v>1</v>
      </c>
      <c r="P350" s="25" t="str">
        <f t="shared" ref="P350:P368" si="75">IF(Z350&lt;&gt;"","A","►")</f>
        <v>►</v>
      </c>
      <c r="Q350" s="765" t="str">
        <f>Q345</f>
        <v>Famille à coller.N.Nom de votre recette.Recette mère ►.N.Nom de la recette mère</v>
      </c>
      <c r="R350" s="554">
        <f>R345</f>
        <v>18</v>
      </c>
      <c r="S350" s="554" t="str">
        <f>S345</f>
        <v>assiettes</v>
      </c>
      <c r="T350" s="69"/>
      <c r="U350" s="66"/>
      <c r="V350" s="65" t="str">
        <f t="shared" si="74"/>
        <v/>
      </c>
      <c r="W350" s="64"/>
      <c r="X350" s="1544"/>
      <c r="Y350" s="1095">
        <v>1</v>
      </c>
      <c r="Z350" s="1084"/>
      <c r="AA350" s="715"/>
      <c r="AB350" s="715"/>
      <c r="AC350" s="715"/>
      <c r="AD350" s="700"/>
      <c r="AE350" s="700"/>
      <c r="AF350" s="700"/>
      <c r="AG350" s="700"/>
      <c r="AH350" s="700"/>
      <c r="AI350" s="700"/>
      <c r="AJ350" s="700"/>
      <c r="AK350" s="700"/>
      <c r="AL350"/>
      <c r="AM350" s="715"/>
      <c r="AN350" s="715"/>
      <c r="AO350" s="700"/>
      <c r="AP350"/>
      <c r="AQ350" s="1369"/>
      <c r="AR350" s="1369"/>
      <c r="AS350" s="1369"/>
      <c r="AT350" s="1369"/>
      <c r="AU350" s="1369"/>
      <c r="AV350" s="1369"/>
      <c r="AW350" s="1369"/>
      <c r="AX350" s="1369"/>
      <c r="AY350" s="715"/>
      <c r="AZ350"/>
      <c r="BA350"/>
      <c r="BB350"/>
      <c r="BC350" s="715"/>
      <c r="BD350" s="2"/>
      <c r="BE350" s="2"/>
      <c r="BF350" s="2"/>
      <c r="BG350" s="2"/>
      <c r="BH350" s="2"/>
      <c r="BI350" s="2"/>
      <c r="BJ350" s="715"/>
      <c r="BK350" s="715"/>
      <c r="BL350" s="715"/>
      <c r="BM350"/>
      <c r="BN350"/>
      <c r="BO350"/>
      <c r="BP350"/>
      <c r="BQ350"/>
      <c r="BR350"/>
      <c r="BS350"/>
      <c r="BT350" s="715"/>
      <c r="BU350" s="6">
        <v>1</v>
      </c>
    </row>
    <row r="351" spans="1:73" s="73" customFormat="1" ht="17.25">
      <c r="A351" s="3562" t="s">
        <v>1</v>
      </c>
      <c r="B351" s="715"/>
      <c r="C351" s="715"/>
      <c r="D351" s="25" t="str">
        <f t="shared" si="73"/>
        <v>►</v>
      </c>
      <c r="E351" s="1314" t="str">
        <f>E345</f>
        <v>Famille à coller.N.Nom de votre recette.Recette mère ►.S.Saisissez le nom de la recette mère</v>
      </c>
      <c r="F351" s="1314">
        <f>F345</f>
        <v>10</v>
      </c>
      <c r="G351" s="1314" t="str">
        <f>G345</f>
        <v>couverts</v>
      </c>
      <c r="H351" s="1321"/>
      <c r="I351" s="1323"/>
      <c r="J351" s="1323"/>
      <c r="K351" s="1323"/>
      <c r="L351" s="1323"/>
      <c r="M351" s="1323"/>
      <c r="N351" s="1324"/>
      <c r="O351" s="39" t="s">
        <v>1</v>
      </c>
      <c r="P351" s="25" t="str">
        <f t="shared" si="75"/>
        <v>►</v>
      </c>
      <c r="Q351" s="765" t="str">
        <f>Q345</f>
        <v>Famille à coller.N.Nom de votre recette.Recette mère ►.N.Nom de la recette mère</v>
      </c>
      <c r="R351" s="554">
        <f>R345</f>
        <v>18</v>
      </c>
      <c r="S351" s="554" t="str">
        <f>S345</f>
        <v>assiettes</v>
      </c>
      <c r="T351" s="69"/>
      <c r="U351" s="74"/>
      <c r="V351" s="75" t="str">
        <f t="shared" si="74"/>
        <v/>
      </c>
      <c r="W351" s="64"/>
      <c r="X351" s="1544"/>
      <c r="Y351" s="1095">
        <v>1</v>
      </c>
      <c r="Z351" s="1084"/>
      <c r="AA351" s="715"/>
      <c r="AB351" s="715"/>
      <c r="AC351" s="715"/>
      <c r="AD351" s="700"/>
      <c r="AE351" s="700"/>
      <c r="AF351" s="700"/>
      <c r="AG351" s="700"/>
      <c r="AH351" s="700"/>
      <c r="AI351" s="700"/>
      <c r="AJ351" s="700"/>
      <c r="AK351" s="700"/>
      <c r="AL351"/>
      <c r="AM351" s="715"/>
      <c r="AN351" s="715"/>
      <c r="AO351" s="700"/>
      <c r="AP351"/>
      <c r="AQ351" s="1369"/>
      <c r="AR351" s="1369"/>
      <c r="AS351" s="1369"/>
      <c r="AT351" s="1369"/>
      <c r="AU351" s="1369"/>
      <c r="AV351" s="1369"/>
      <c r="AW351" s="1369"/>
      <c r="AX351" s="1369"/>
      <c r="AY351" s="715"/>
      <c r="AZ351"/>
      <c r="BA351"/>
      <c r="BB351"/>
      <c r="BC351" s="715"/>
      <c r="BD351" s="2"/>
      <c r="BE351" s="2"/>
      <c r="BF351" s="2"/>
      <c r="BG351" s="2"/>
      <c r="BH351" s="2"/>
      <c r="BI351" s="2"/>
      <c r="BJ351" s="715"/>
      <c r="BK351" s="715"/>
      <c r="BL351" s="715"/>
      <c r="BM351"/>
      <c r="BN351"/>
      <c r="BO351"/>
      <c r="BP351"/>
      <c r="BQ351"/>
      <c r="BR351"/>
      <c r="BS351"/>
      <c r="BT351" s="715"/>
      <c r="BU351" s="6">
        <v>1</v>
      </c>
    </row>
    <row r="352" spans="1:73" s="73" customFormat="1" ht="17.25">
      <c r="A352" s="3562" t="s">
        <v>1</v>
      </c>
      <c r="B352" s="715"/>
      <c r="C352" s="715"/>
      <c r="D352" s="25" t="str">
        <f t="shared" si="73"/>
        <v>►</v>
      </c>
      <c r="E352" s="1314" t="str">
        <f>E345</f>
        <v>Famille à coller.N.Nom de votre recette.Recette mère ►.S.Saisissez le nom de la recette mère</v>
      </c>
      <c r="F352" s="1314">
        <f>F345</f>
        <v>10</v>
      </c>
      <c r="G352" s="1314" t="str">
        <f>G345</f>
        <v>couverts</v>
      </c>
      <c r="H352" s="1321"/>
      <c r="I352" s="1323"/>
      <c r="J352" s="1323"/>
      <c r="K352" s="1323"/>
      <c r="L352" s="1323"/>
      <c r="M352" s="1323"/>
      <c r="N352" s="1324"/>
      <c r="O352" s="39" t="s">
        <v>1</v>
      </c>
      <c r="P352" s="25" t="str">
        <f t="shared" si="75"/>
        <v>A</v>
      </c>
      <c r="Q352" s="765" t="str">
        <f>Q345</f>
        <v>Famille à coller.N.Nom de votre recette.Recette mère ►.N.Nom de la recette mère</v>
      </c>
      <c r="R352" s="554">
        <f>R345</f>
        <v>18</v>
      </c>
      <c r="S352" s="554" t="str">
        <f>S345</f>
        <v>assiettes</v>
      </c>
      <c r="T352" s="77"/>
      <c r="U352" s="74"/>
      <c r="V352" s="65" t="str">
        <f t="shared" si="74"/>
        <v/>
      </c>
      <c r="W352" s="64"/>
      <c r="X352" s="1544"/>
      <c r="Y352" s="1095">
        <v>1</v>
      </c>
      <c r="Z352" s="1084" t="s">
        <v>2625</v>
      </c>
      <c r="AA352" s="715"/>
      <c r="AB352" s="715"/>
      <c r="AC352" s="715"/>
      <c r="AD352" s="700"/>
      <c r="AE352" s="700"/>
      <c r="AF352" s="700"/>
      <c r="AG352" s="700"/>
      <c r="AH352" s="700"/>
      <c r="AI352" s="700"/>
      <c r="AJ352" s="700"/>
      <c r="AK352" s="700"/>
      <c r="AL352"/>
      <c r="AM352" s="715"/>
      <c r="AN352" s="715"/>
      <c r="AO352" s="700"/>
      <c r="AP352"/>
      <c r="AQ352" s="1369"/>
      <c r="AR352" s="1369"/>
      <c r="AS352" s="1369"/>
      <c r="AT352" s="1369"/>
      <c r="AU352" s="1369"/>
      <c r="AV352" s="1369"/>
      <c r="AW352" s="1369"/>
      <c r="AX352" s="1369"/>
      <c r="AY352" s="715"/>
      <c r="AZ352"/>
      <c r="BA352"/>
      <c r="BB352"/>
      <c r="BC352" s="715"/>
      <c r="BD352" s="2"/>
      <c r="BE352" s="2"/>
      <c r="BF352" s="2"/>
      <c r="BG352" s="2"/>
      <c r="BH352" s="2"/>
      <c r="BI352" s="2"/>
      <c r="BJ352" s="715"/>
      <c r="BK352" s="715"/>
      <c r="BL352" s="715"/>
      <c r="BM352"/>
      <c r="BN352"/>
      <c r="BO352"/>
      <c r="BP352"/>
      <c r="BQ352"/>
      <c r="BR352"/>
      <c r="BS352"/>
      <c r="BT352" s="715"/>
      <c r="BU352" s="6">
        <v>1</v>
      </c>
    </row>
    <row r="353" spans="1:73" s="73" customFormat="1" ht="17.25">
      <c r="A353" s="3562" t="s">
        <v>1</v>
      </c>
      <c r="B353" s="715"/>
      <c r="C353" s="715"/>
      <c r="D353" s="25" t="str">
        <f t="shared" si="73"/>
        <v>►</v>
      </c>
      <c r="E353" s="1314" t="str">
        <f>E345</f>
        <v>Famille à coller.N.Nom de votre recette.Recette mère ►.S.Saisissez le nom de la recette mère</v>
      </c>
      <c r="F353" s="1314">
        <f>F345</f>
        <v>10</v>
      </c>
      <c r="G353" s="1314" t="str">
        <f>G345</f>
        <v>couverts</v>
      </c>
      <c r="H353" s="1321"/>
      <c r="I353" s="1323"/>
      <c r="J353" s="1323"/>
      <c r="K353" s="1323"/>
      <c r="L353" s="1323" t="s">
        <v>2629</v>
      </c>
      <c r="M353" s="1323"/>
      <c r="N353" s="1324"/>
      <c r="O353" s="39" t="s">
        <v>1</v>
      </c>
      <c r="P353" s="25" t="str">
        <f t="shared" si="75"/>
        <v>►</v>
      </c>
      <c r="Q353" s="765" t="str">
        <f>Q345</f>
        <v>Famille à coller.N.Nom de votre recette.Recette mère ►.N.Nom de la recette mère</v>
      </c>
      <c r="R353" s="554">
        <f>R345</f>
        <v>18</v>
      </c>
      <c r="S353" s="554" t="str">
        <f>S345</f>
        <v>assiettes</v>
      </c>
      <c r="T353" s="77"/>
      <c r="U353" s="74"/>
      <c r="V353" s="65" t="str">
        <f t="shared" si="74"/>
        <v/>
      </c>
      <c r="W353" s="64"/>
      <c r="X353" s="1544"/>
      <c r="Y353" s="1095">
        <v>1</v>
      </c>
      <c r="Z353" s="1084"/>
      <c r="AA353" s="715"/>
      <c r="AB353" s="715"/>
      <c r="AC353" s="715"/>
      <c r="AD353" s="700"/>
      <c r="AE353" s="700"/>
      <c r="AF353" s="700"/>
      <c r="AG353" s="700"/>
      <c r="AH353" s="700"/>
      <c r="AI353" s="700"/>
      <c r="AJ353" s="700"/>
      <c r="AK353" s="700"/>
      <c r="AL353"/>
      <c r="AM353" s="715"/>
      <c r="AN353" s="715"/>
      <c r="AO353" s="700"/>
      <c r="AP353"/>
      <c r="AQ353" s="1369"/>
      <c r="AR353" s="1369"/>
      <c r="AS353" s="1369"/>
      <c r="AT353" s="1369"/>
      <c r="AU353" s="1369"/>
      <c r="AV353" s="1369"/>
      <c r="AW353" s="1369"/>
      <c r="AX353" s="1369"/>
      <c r="AY353" s="715"/>
      <c r="AZ353"/>
      <c r="BA353"/>
      <c r="BB353"/>
      <c r="BC353" s="715"/>
      <c r="BD353" s="2"/>
      <c r="BE353" s="2"/>
      <c r="BF353" s="2"/>
      <c r="BG353" s="2"/>
      <c r="BH353" s="2"/>
      <c r="BI353" s="2"/>
      <c r="BJ353" s="715"/>
      <c r="BK353" s="715"/>
      <c r="BL353" s="715"/>
      <c r="BM353"/>
      <c r="BN353"/>
      <c r="BO353"/>
      <c r="BP353"/>
      <c r="BQ353"/>
      <c r="BR353"/>
      <c r="BS353"/>
      <c r="BT353" s="715"/>
      <c r="BU353" s="6">
        <v>1</v>
      </c>
    </row>
    <row r="354" spans="1:73" s="73" customFormat="1" ht="17.25">
      <c r="A354" s="3562" t="s">
        <v>1</v>
      </c>
      <c r="B354" s="715"/>
      <c r="C354" s="715"/>
      <c r="D354" s="25" t="str">
        <f t="shared" si="73"/>
        <v>►</v>
      </c>
      <c r="E354" s="1314" t="str">
        <f>E345</f>
        <v>Famille à coller.N.Nom de votre recette.Recette mère ►.S.Saisissez le nom de la recette mère</v>
      </c>
      <c r="F354" s="1314">
        <f>F345</f>
        <v>10</v>
      </c>
      <c r="G354" s="1314" t="str">
        <f>G345</f>
        <v>couverts</v>
      </c>
      <c r="H354" s="1321"/>
      <c r="I354" s="1323"/>
      <c r="J354" s="1323"/>
      <c r="K354" s="1323"/>
      <c r="L354" s="1323"/>
      <c r="M354" s="1323"/>
      <c r="N354" s="1324"/>
      <c r="O354" s="39" t="s">
        <v>1</v>
      </c>
      <c r="P354" s="25" t="str">
        <f t="shared" si="75"/>
        <v>►</v>
      </c>
      <c r="Q354" s="765" t="str">
        <f>Q345</f>
        <v>Famille à coller.N.Nom de votre recette.Recette mère ►.N.Nom de la recette mère</v>
      </c>
      <c r="R354" s="554">
        <f>R345</f>
        <v>18</v>
      </c>
      <c r="S354" s="554" t="str">
        <f>S345</f>
        <v>assiettes</v>
      </c>
      <c r="T354" s="77"/>
      <c r="U354" s="74"/>
      <c r="V354" s="65" t="str">
        <f t="shared" si="74"/>
        <v/>
      </c>
      <c r="W354" s="64"/>
      <c r="X354" s="1544"/>
      <c r="Y354" s="1095">
        <v>1</v>
      </c>
      <c r="Z354" s="1084"/>
      <c r="AA354" s="715"/>
      <c r="AB354" s="715"/>
      <c r="AC354" s="715"/>
      <c r="AD354" s="700"/>
      <c r="AE354" s="700"/>
      <c r="AF354" s="700"/>
      <c r="AG354" s="700"/>
      <c r="AH354" s="700"/>
      <c r="AI354" s="700"/>
      <c r="AJ354" s="700"/>
      <c r="AK354" s="700"/>
      <c r="AL354"/>
      <c r="AM354" s="715"/>
      <c r="AN354" s="715"/>
      <c r="AO354" s="700"/>
      <c r="AP354"/>
      <c r="AQ354" s="1369"/>
      <c r="AR354" s="1369"/>
      <c r="AS354" s="1369"/>
      <c r="AT354" s="1369"/>
      <c r="AU354" s="1369"/>
      <c r="AV354" s="1369"/>
      <c r="AW354" s="1369"/>
      <c r="AX354" s="1369"/>
      <c r="AY354" s="715"/>
      <c r="AZ354"/>
      <c r="BA354"/>
      <c r="BB354"/>
      <c r="BC354" s="715"/>
      <c r="BD354" s="2"/>
      <c r="BE354" s="2"/>
      <c r="BF354" s="2"/>
      <c r="BG354" s="2"/>
      <c r="BH354" s="2"/>
      <c r="BI354" s="2"/>
      <c r="BJ354" s="715"/>
      <c r="BK354" s="715"/>
      <c r="BL354" s="715"/>
      <c r="BM354"/>
      <c r="BN354"/>
      <c r="BO354"/>
      <c r="BP354"/>
      <c r="BQ354"/>
      <c r="BR354"/>
      <c r="BS354"/>
      <c r="BT354" s="715"/>
      <c r="BU354" s="6">
        <v>1</v>
      </c>
    </row>
    <row r="355" spans="1:73" s="73" customFormat="1" ht="17.25">
      <c r="A355" s="3562" t="s">
        <v>1</v>
      </c>
      <c r="B355" s="715"/>
      <c r="C355" s="715"/>
      <c r="D355" s="25" t="str">
        <f t="shared" si="73"/>
        <v>►</v>
      </c>
      <c r="E355" s="1314" t="str">
        <f>E345</f>
        <v>Famille à coller.N.Nom de votre recette.Recette mère ►.S.Saisissez le nom de la recette mère</v>
      </c>
      <c r="F355" s="1314">
        <f>F345</f>
        <v>10</v>
      </c>
      <c r="G355" s="1314" t="str">
        <f>G345</f>
        <v>couverts</v>
      </c>
      <c r="H355" s="1321"/>
      <c r="I355" s="1323"/>
      <c r="J355" s="1323"/>
      <c r="K355" s="1323"/>
      <c r="L355" s="1323"/>
      <c r="M355" s="1323"/>
      <c r="N355" s="1324"/>
      <c r="O355" s="39" t="s">
        <v>1</v>
      </c>
      <c r="P355" s="25" t="str">
        <f t="shared" si="75"/>
        <v>►</v>
      </c>
      <c r="Q355" s="765" t="str">
        <f>Q345</f>
        <v>Famille à coller.N.Nom de votre recette.Recette mère ►.N.Nom de la recette mère</v>
      </c>
      <c r="R355" s="554">
        <f>R345</f>
        <v>18</v>
      </c>
      <c r="S355" s="554" t="str">
        <f>S345</f>
        <v>assiettes</v>
      </c>
      <c r="T355" s="77"/>
      <c r="U355" s="74"/>
      <c r="V355" s="65" t="str">
        <f t="shared" si="74"/>
        <v/>
      </c>
      <c r="W355" s="64"/>
      <c r="X355" s="1544"/>
      <c r="Y355" s="1095">
        <v>1</v>
      </c>
      <c r="Z355" s="1084"/>
      <c r="AA355" s="715"/>
      <c r="AB355" s="715"/>
      <c r="AC355" s="715"/>
      <c r="AD355" s="700"/>
      <c r="AE355" s="700"/>
      <c r="AF355" s="700"/>
      <c r="AG355" s="700"/>
      <c r="AH355" s="700"/>
      <c r="AI355" s="700"/>
      <c r="AJ355" s="700"/>
      <c r="AK355" s="700"/>
      <c r="AL355"/>
      <c r="AM355" s="715"/>
      <c r="AN355" s="715"/>
      <c r="AO355" s="700"/>
      <c r="AP355"/>
      <c r="AQ355" s="1369"/>
      <c r="AR355" s="1369"/>
      <c r="AS355" s="1369"/>
      <c r="AT355" s="1369"/>
      <c r="AU355" s="1369"/>
      <c r="AV355" s="1369"/>
      <c r="AW355" s="1369"/>
      <c r="AX355" s="1369"/>
      <c r="AY355" s="715"/>
      <c r="AZ355"/>
      <c r="BA355"/>
      <c r="BB355"/>
      <c r="BC355" s="715"/>
      <c r="BD355" s="2"/>
      <c r="BE355" s="2"/>
      <c r="BF355" s="2"/>
      <c r="BG355" s="2"/>
      <c r="BH355" s="2"/>
      <c r="BI355" s="2"/>
      <c r="BJ355" s="715"/>
      <c r="BK355" s="715"/>
      <c r="BL355" s="715"/>
      <c r="BM355"/>
      <c r="BN355"/>
      <c r="BO355"/>
      <c r="BP355"/>
      <c r="BQ355"/>
      <c r="BR355"/>
      <c r="BS355"/>
      <c r="BT355" s="715"/>
      <c r="BU355" s="6">
        <v>1</v>
      </c>
    </row>
    <row r="356" spans="1:73" s="73" customFormat="1" ht="17.25">
      <c r="A356" s="3562" t="s">
        <v>1</v>
      </c>
      <c r="B356" s="715"/>
      <c r="C356" s="715"/>
      <c r="D356" s="25" t="str">
        <f t="shared" si="73"/>
        <v>►</v>
      </c>
      <c r="E356" s="1314" t="str">
        <f>E345</f>
        <v>Famille à coller.N.Nom de votre recette.Recette mère ►.S.Saisissez le nom de la recette mère</v>
      </c>
      <c r="F356" s="1314">
        <f>F345</f>
        <v>10</v>
      </c>
      <c r="G356" s="1314" t="str">
        <f>G345</f>
        <v>couverts</v>
      </c>
      <c r="H356" s="1321"/>
      <c r="I356" s="1323"/>
      <c r="J356" s="1323"/>
      <c r="K356" s="1323"/>
      <c r="L356" s="1323"/>
      <c r="M356" s="1323"/>
      <c r="N356" s="1324"/>
      <c r="O356" s="39" t="s">
        <v>1</v>
      </c>
      <c r="P356" s="25" t="str">
        <f t="shared" si="75"/>
        <v>►</v>
      </c>
      <c r="Q356" s="765" t="str">
        <f>Q345</f>
        <v>Famille à coller.N.Nom de votre recette.Recette mère ►.N.Nom de la recette mère</v>
      </c>
      <c r="R356" s="554">
        <f>R345</f>
        <v>18</v>
      </c>
      <c r="S356" s="554" t="str">
        <f>S345</f>
        <v>assiettes</v>
      </c>
      <c r="T356" s="77"/>
      <c r="U356" s="74"/>
      <c r="V356" s="65" t="str">
        <f t="shared" si="74"/>
        <v/>
      </c>
      <c r="W356" s="64"/>
      <c r="X356" s="1544"/>
      <c r="Y356" s="1095">
        <v>1</v>
      </c>
      <c r="Z356" s="1084"/>
      <c r="AA356" s="715"/>
      <c r="AB356" s="715"/>
      <c r="AC356" s="715"/>
      <c r="AD356" s="700"/>
      <c r="AE356" s="700"/>
      <c r="AF356" s="700"/>
      <c r="AG356" s="700"/>
      <c r="AH356" s="700"/>
      <c r="AI356" s="700"/>
      <c r="AJ356" s="700"/>
      <c r="AK356" s="700"/>
      <c r="AL356"/>
      <c r="AM356" s="715"/>
      <c r="AN356" s="715"/>
      <c r="AO356" s="700"/>
      <c r="AP356"/>
      <c r="AQ356" s="1369"/>
      <c r="AR356" s="1369"/>
      <c r="AS356" s="1369"/>
      <c r="AT356" s="1369"/>
      <c r="AU356" s="1369"/>
      <c r="AV356" s="1369"/>
      <c r="AW356" s="1369"/>
      <c r="AX356" s="1369"/>
      <c r="AY356" s="715"/>
      <c r="AZ356"/>
      <c r="BA356"/>
      <c r="BB356"/>
      <c r="BC356" s="715"/>
      <c r="BD356" s="2"/>
      <c r="BE356" s="2"/>
      <c r="BF356" s="2"/>
      <c r="BG356" s="2"/>
      <c r="BH356" s="2"/>
      <c r="BI356" s="2"/>
      <c r="BJ356" s="715"/>
      <c r="BK356" s="715"/>
      <c r="BL356" s="715"/>
      <c r="BM356"/>
      <c r="BN356"/>
      <c r="BO356"/>
      <c r="BP356"/>
      <c r="BQ356"/>
      <c r="BR356"/>
      <c r="BS356"/>
      <c r="BT356" s="715"/>
      <c r="BU356" s="6">
        <v>1</v>
      </c>
    </row>
    <row r="357" spans="1:73" s="73" customFormat="1" ht="17.25">
      <c r="A357" s="3562" t="s">
        <v>1</v>
      </c>
      <c r="B357" s="715"/>
      <c r="C357" s="715"/>
      <c r="D357" s="25" t="str">
        <f t="shared" si="73"/>
        <v>►</v>
      </c>
      <c r="E357" s="1314" t="str">
        <f>E345</f>
        <v>Famille à coller.N.Nom de votre recette.Recette mère ►.S.Saisissez le nom de la recette mère</v>
      </c>
      <c r="F357" s="1314">
        <f>F345</f>
        <v>10</v>
      </c>
      <c r="G357" s="1314" t="str">
        <f>G345</f>
        <v>couverts</v>
      </c>
      <c r="H357" s="1321"/>
      <c r="I357" s="1323"/>
      <c r="J357" s="1323"/>
      <c r="K357" s="1323"/>
      <c r="L357" s="1323"/>
      <c r="M357" s="1323"/>
      <c r="N357" s="1324"/>
      <c r="O357" s="39" t="s">
        <v>1</v>
      </c>
      <c r="P357" s="25" t="str">
        <f t="shared" si="75"/>
        <v>►</v>
      </c>
      <c r="Q357" s="765" t="str">
        <f>Q345</f>
        <v>Famille à coller.N.Nom de votre recette.Recette mère ►.N.Nom de la recette mère</v>
      </c>
      <c r="R357" s="554">
        <f>R345</f>
        <v>18</v>
      </c>
      <c r="S357" s="554" t="str">
        <f>S345</f>
        <v>assiettes</v>
      </c>
      <c r="T357" s="77"/>
      <c r="U357" s="74"/>
      <c r="V357" s="65" t="str">
        <f t="shared" si="74"/>
        <v/>
      </c>
      <c r="W357" s="64"/>
      <c r="X357" s="1544"/>
      <c r="Y357" s="1095">
        <v>1</v>
      </c>
      <c r="Z357" s="1084"/>
      <c r="AA357" s="715"/>
      <c r="AB357" s="715"/>
      <c r="AC357" s="715"/>
      <c r="AD357" s="700"/>
      <c r="AE357" s="700"/>
      <c r="AF357" s="700"/>
      <c r="AG357" s="700"/>
      <c r="AH357" s="700"/>
      <c r="AI357" s="700"/>
      <c r="AJ357" s="700"/>
      <c r="AK357" s="700"/>
      <c r="AL357"/>
      <c r="AM357" s="715"/>
      <c r="AN357" s="715"/>
      <c r="AO357" s="700"/>
      <c r="AP357"/>
      <c r="AQ357" s="1369"/>
      <c r="AR357" s="1369"/>
      <c r="AS357" s="1369"/>
      <c r="AT357" s="1369"/>
      <c r="AU357" s="1369"/>
      <c r="AV357" s="1369"/>
      <c r="AW357" s="1369"/>
      <c r="AX357" s="1369"/>
      <c r="AY357" s="715"/>
      <c r="AZ357"/>
      <c r="BA357"/>
      <c r="BB357"/>
      <c r="BC357" s="715"/>
      <c r="BD357" s="2"/>
      <c r="BE357" s="2"/>
      <c r="BF357" s="2"/>
      <c r="BG357" s="2"/>
      <c r="BH357" s="2"/>
      <c r="BI357" s="2"/>
      <c r="BJ357" s="715"/>
      <c r="BK357" s="715"/>
      <c r="BL357" s="715"/>
      <c r="BM357"/>
      <c r="BN357"/>
      <c r="BO357"/>
      <c r="BP357"/>
      <c r="BQ357"/>
      <c r="BR357"/>
      <c r="BS357"/>
      <c r="BT357" s="715"/>
      <c r="BU357" s="6">
        <v>1</v>
      </c>
    </row>
    <row r="358" spans="1:73" s="73" customFormat="1" ht="17.25">
      <c r="A358" s="3562" t="s">
        <v>1</v>
      </c>
      <c r="B358" s="715"/>
      <c r="C358" s="715"/>
      <c r="D358" s="25" t="str">
        <f t="shared" si="73"/>
        <v>►</v>
      </c>
      <c r="E358" s="1314" t="str">
        <f>E345</f>
        <v>Famille à coller.N.Nom de votre recette.Recette mère ►.S.Saisissez le nom de la recette mère</v>
      </c>
      <c r="F358" s="1314">
        <f>F345</f>
        <v>10</v>
      </c>
      <c r="G358" s="1314" t="str">
        <f>G345</f>
        <v>couverts</v>
      </c>
      <c r="H358" s="1321"/>
      <c r="I358" s="1323"/>
      <c r="J358" s="1323"/>
      <c r="K358" s="1323"/>
      <c r="L358" s="1323"/>
      <c r="M358" s="1323"/>
      <c r="N358" s="1324"/>
      <c r="O358" s="39" t="s">
        <v>1</v>
      </c>
      <c r="P358" s="25" t="str">
        <f t="shared" si="75"/>
        <v>►</v>
      </c>
      <c r="Q358" s="765" t="str">
        <f>Q345</f>
        <v>Famille à coller.N.Nom de votre recette.Recette mère ►.N.Nom de la recette mère</v>
      </c>
      <c r="R358" s="554">
        <f>R345</f>
        <v>18</v>
      </c>
      <c r="S358" s="554" t="str">
        <f>S345</f>
        <v>assiettes</v>
      </c>
      <c r="T358" s="77"/>
      <c r="U358" s="74"/>
      <c r="V358" s="65" t="str">
        <f t="shared" si="74"/>
        <v/>
      </c>
      <c r="W358" s="64"/>
      <c r="X358" s="1544"/>
      <c r="Y358" s="1095">
        <v>1</v>
      </c>
      <c r="Z358" s="1084"/>
      <c r="AA358" s="715"/>
      <c r="AB358" s="715"/>
      <c r="AC358" s="715"/>
      <c r="AD358" s="700"/>
      <c r="AE358" s="700"/>
      <c r="AF358" s="700"/>
      <c r="AG358" s="700"/>
      <c r="AH358" s="700"/>
      <c r="AI358" s="700"/>
      <c r="AJ358" s="700"/>
      <c r="AK358" s="700"/>
      <c r="AL358"/>
      <c r="AM358" s="715"/>
      <c r="AN358" s="715"/>
      <c r="AO358" s="700"/>
      <c r="AP358"/>
      <c r="AQ358" s="1369"/>
      <c r="AR358" s="1369"/>
      <c r="AS358" s="1369"/>
      <c r="AT358" s="1369"/>
      <c r="AU358" s="1369"/>
      <c r="AV358" s="1369"/>
      <c r="AW358" s="1369"/>
      <c r="AX358" s="1369"/>
      <c r="AY358" s="715"/>
      <c r="AZ358"/>
      <c r="BA358"/>
      <c r="BB358"/>
      <c r="BC358" s="715"/>
      <c r="BD358" s="2"/>
      <c r="BE358" s="2"/>
      <c r="BF358" s="2"/>
      <c r="BG358" s="2"/>
      <c r="BH358" s="2"/>
      <c r="BI358" s="2"/>
      <c r="BJ358" s="715"/>
      <c r="BK358" s="715"/>
      <c r="BL358" s="715"/>
      <c r="BM358"/>
      <c r="BN358"/>
      <c r="BO358"/>
      <c r="BP358"/>
      <c r="BQ358"/>
      <c r="BR358"/>
      <c r="BS358"/>
      <c r="BT358" s="715"/>
      <c r="BU358" s="6">
        <v>1</v>
      </c>
    </row>
    <row r="359" spans="1:73" s="73" customFormat="1" ht="17.25">
      <c r="A359" s="3562" t="s">
        <v>1</v>
      </c>
      <c r="B359" s="715"/>
      <c r="C359" s="715"/>
      <c r="D359" s="25" t="str">
        <f t="shared" si="73"/>
        <v>►</v>
      </c>
      <c r="E359" s="1314" t="str">
        <f>E345</f>
        <v>Famille à coller.N.Nom de votre recette.Recette mère ►.S.Saisissez le nom de la recette mère</v>
      </c>
      <c r="F359" s="1314">
        <f>F345</f>
        <v>10</v>
      </c>
      <c r="G359" s="1314" t="str">
        <f>G345</f>
        <v>couverts</v>
      </c>
      <c r="H359" s="1321"/>
      <c r="I359" s="1323"/>
      <c r="J359" s="1323"/>
      <c r="K359" s="1323"/>
      <c r="L359" s="1323"/>
      <c r="M359" s="1323"/>
      <c r="N359" s="1324"/>
      <c r="O359" s="39" t="s">
        <v>1</v>
      </c>
      <c r="P359" s="25" t="str">
        <f t="shared" si="75"/>
        <v>►</v>
      </c>
      <c r="Q359" s="765" t="str">
        <f>Q345</f>
        <v>Famille à coller.N.Nom de votre recette.Recette mère ►.N.Nom de la recette mère</v>
      </c>
      <c r="R359" s="554">
        <f>R345</f>
        <v>18</v>
      </c>
      <c r="S359" s="554" t="str">
        <f>S345</f>
        <v>assiettes</v>
      </c>
      <c r="T359" s="77"/>
      <c r="U359" s="74"/>
      <c r="V359" s="65" t="str">
        <f t="shared" si="74"/>
        <v/>
      </c>
      <c r="W359" s="64"/>
      <c r="X359" s="1544"/>
      <c r="Y359" s="1095">
        <v>1</v>
      </c>
      <c r="Z359" s="1084"/>
      <c r="AA359" s="715"/>
      <c r="AB359" s="715"/>
      <c r="AC359" s="715"/>
      <c r="AD359" s="700"/>
      <c r="AE359" s="700"/>
      <c r="AF359" s="700"/>
      <c r="AG359" s="700"/>
      <c r="AH359" s="700"/>
      <c r="AI359" s="700"/>
      <c r="AJ359" s="700"/>
      <c r="AK359" s="700"/>
      <c r="AL359"/>
      <c r="AM359" s="715"/>
      <c r="AN359" s="715"/>
      <c r="AO359" s="700"/>
      <c r="AP359"/>
      <c r="AQ359" s="1369"/>
      <c r="AR359" s="1369"/>
      <c r="AS359" s="1369"/>
      <c r="AT359" s="1369"/>
      <c r="AU359" s="1369"/>
      <c r="AV359" s="1369"/>
      <c r="AW359" s="1369"/>
      <c r="AX359" s="1369"/>
      <c r="AY359" s="715"/>
      <c r="AZ359"/>
      <c r="BA359"/>
      <c r="BB359"/>
      <c r="BC359" s="715"/>
      <c r="BD359" s="2"/>
      <c r="BE359" s="2"/>
      <c r="BF359" s="2"/>
      <c r="BG359" s="2"/>
      <c r="BH359" s="2"/>
      <c r="BI359" s="2"/>
      <c r="BJ359" s="715"/>
      <c r="BK359" s="715"/>
      <c r="BL359" s="715"/>
      <c r="BM359"/>
      <c r="BN359"/>
      <c r="BO359"/>
      <c r="BP359"/>
      <c r="BQ359"/>
      <c r="BR359"/>
      <c r="BS359"/>
      <c r="BT359" s="715"/>
      <c r="BU359" s="6">
        <v>1</v>
      </c>
    </row>
    <row r="360" spans="1:73" s="73" customFormat="1" ht="17.25">
      <c r="A360" s="3562" t="s">
        <v>1</v>
      </c>
      <c r="B360" s="715"/>
      <c r="C360" s="715"/>
      <c r="D360" s="25" t="str">
        <f t="shared" si="73"/>
        <v>►</v>
      </c>
      <c r="E360" s="1314" t="str">
        <f>E345</f>
        <v>Famille à coller.N.Nom de votre recette.Recette mère ►.S.Saisissez le nom de la recette mère</v>
      </c>
      <c r="F360" s="1314">
        <f>F345</f>
        <v>10</v>
      </c>
      <c r="G360" s="1314" t="str">
        <f>G345</f>
        <v>couverts</v>
      </c>
      <c r="H360" s="1321"/>
      <c r="I360" s="1323"/>
      <c r="J360" s="1323"/>
      <c r="K360" s="1323"/>
      <c r="L360" s="1323"/>
      <c r="M360" s="1323"/>
      <c r="N360" s="1324"/>
      <c r="O360" s="39" t="s">
        <v>1</v>
      </c>
      <c r="P360" s="25" t="str">
        <f t="shared" si="75"/>
        <v>►</v>
      </c>
      <c r="Q360" s="765" t="str">
        <f>Q345</f>
        <v>Famille à coller.N.Nom de votre recette.Recette mère ►.N.Nom de la recette mère</v>
      </c>
      <c r="R360" s="554">
        <f>R345</f>
        <v>18</v>
      </c>
      <c r="S360" s="554" t="str">
        <f>S345</f>
        <v>assiettes</v>
      </c>
      <c r="T360" s="77"/>
      <c r="U360" s="74"/>
      <c r="V360" s="65" t="str">
        <f t="shared" si="74"/>
        <v/>
      </c>
      <c r="W360" s="64"/>
      <c r="X360" s="1544"/>
      <c r="Y360" s="1095">
        <v>1</v>
      </c>
      <c r="Z360" s="1084"/>
      <c r="AA360" s="715"/>
      <c r="AB360" s="715"/>
      <c r="AC360" s="715"/>
      <c r="AD360" s="700"/>
      <c r="AE360" s="700"/>
      <c r="AF360" s="700"/>
      <c r="AG360" s="700"/>
      <c r="AH360" s="700"/>
      <c r="AI360" s="700"/>
      <c r="AJ360" s="700"/>
      <c r="AK360" s="700"/>
      <c r="AL360"/>
      <c r="AM360" s="715"/>
      <c r="AN360" s="715"/>
      <c r="AO360" s="700"/>
      <c r="AP360"/>
      <c r="AQ360" s="1369"/>
      <c r="AR360" s="1369"/>
      <c r="AS360" s="1369"/>
      <c r="AT360" s="1369"/>
      <c r="AU360" s="1369"/>
      <c r="AV360" s="1369"/>
      <c r="AW360" s="1369"/>
      <c r="AX360" s="1369"/>
      <c r="AY360" s="715"/>
      <c r="AZ360"/>
      <c r="BA360"/>
      <c r="BB360"/>
      <c r="BC360" s="715"/>
      <c r="BD360" s="2"/>
      <c r="BE360" s="2"/>
      <c r="BF360" s="2"/>
      <c r="BG360" s="2"/>
      <c r="BH360" s="2"/>
      <c r="BI360" s="2"/>
      <c r="BJ360" s="715"/>
      <c r="BK360" s="715"/>
      <c r="BL360" s="715"/>
      <c r="BM360"/>
      <c r="BN360"/>
      <c r="BO360"/>
      <c r="BP360"/>
      <c r="BQ360"/>
      <c r="BR360"/>
      <c r="BS360"/>
      <c r="BT360" s="715"/>
      <c r="BU360" s="6">
        <v>1</v>
      </c>
    </row>
    <row r="361" spans="1:73" s="73" customFormat="1" ht="17.25">
      <c r="A361" s="3562" t="s">
        <v>1</v>
      </c>
      <c r="B361" s="715"/>
      <c r="C361" s="715"/>
      <c r="D361" s="25" t="str">
        <f t="shared" si="73"/>
        <v>►</v>
      </c>
      <c r="E361" s="1314" t="str">
        <f>E345</f>
        <v>Famille à coller.N.Nom de votre recette.Recette mère ►.S.Saisissez le nom de la recette mère</v>
      </c>
      <c r="F361" s="1314">
        <f>F345</f>
        <v>10</v>
      </c>
      <c r="G361" s="1314" t="str">
        <f>G345</f>
        <v>couverts</v>
      </c>
      <c r="H361" s="1321"/>
      <c r="I361" s="1323"/>
      <c r="J361" s="1323"/>
      <c r="K361" s="1323"/>
      <c r="L361" s="1323"/>
      <c r="M361" s="1323"/>
      <c r="N361" s="1324"/>
      <c r="O361" s="39" t="s">
        <v>1</v>
      </c>
      <c r="P361" s="25" t="str">
        <f t="shared" si="75"/>
        <v>►</v>
      </c>
      <c r="Q361" s="765" t="str">
        <f>Q345</f>
        <v>Famille à coller.N.Nom de votre recette.Recette mère ►.N.Nom de la recette mère</v>
      </c>
      <c r="R361" s="554">
        <f>R345</f>
        <v>18</v>
      </c>
      <c r="S361" s="554" t="str">
        <f>S345</f>
        <v>assiettes</v>
      </c>
      <c r="T361" s="77"/>
      <c r="U361" s="74"/>
      <c r="V361" s="65" t="str">
        <f t="shared" si="74"/>
        <v/>
      </c>
      <c r="W361" s="64"/>
      <c r="X361" s="1544"/>
      <c r="Y361" s="1095">
        <v>1</v>
      </c>
      <c r="Z361" s="1084"/>
      <c r="AA361" s="715"/>
      <c r="AB361" s="715"/>
      <c r="AC361" s="715"/>
      <c r="AD361" s="700"/>
      <c r="AE361" s="700"/>
      <c r="AF361" s="700"/>
      <c r="AG361" s="700"/>
      <c r="AH361" s="700"/>
      <c r="AI361" s="700"/>
      <c r="AJ361" s="700"/>
      <c r="AK361" s="700"/>
      <c r="AL361"/>
      <c r="AM361" s="715"/>
      <c r="AN361" s="715"/>
      <c r="AO361" s="700"/>
      <c r="AP361"/>
      <c r="AQ361" s="1369"/>
      <c r="AR361" s="1369"/>
      <c r="AS361" s="1369"/>
      <c r="AT361" s="1369"/>
      <c r="AU361" s="1369"/>
      <c r="AV361" s="1369"/>
      <c r="AW361" s="1369"/>
      <c r="AX361" s="1369"/>
      <c r="AY361" s="715"/>
      <c r="AZ361"/>
      <c r="BA361"/>
      <c r="BB361"/>
      <c r="BC361" s="715"/>
      <c r="BD361" s="2"/>
      <c r="BE361" s="2"/>
      <c r="BF361" s="2"/>
      <c r="BG361" s="2"/>
      <c r="BH361" s="2"/>
      <c r="BI361" s="2"/>
      <c r="BJ361" s="715"/>
      <c r="BK361" s="715"/>
      <c r="BL361" s="715"/>
      <c r="BM361"/>
      <c r="BN361"/>
      <c r="BO361"/>
      <c r="BP361"/>
      <c r="BQ361"/>
      <c r="BR361"/>
      <c r="BS361"/>
      <c r="BT361" s="715"/>
      <c r="BU361" s="6">
        <v>1</v>
      </c>
    </row>
    <row r="362" spans="1:73" s="73" customFormat="1" ht="17.25">
      <c r="A362" s="3562" t="s">
        <v>1</v>
      </c>
      <c r="B362" s="715"/>
      <c r="C362" s="715"/>
      <c r="D362" s="25" t="str">
        <f t="shared" si="73"/>
        <v>►</v>
      </c>
      <c r="E362" s="1314" t="str">
        <f>E345</f>
        <v>Famille à coller.N.Nom de votre recette.Recette mère ►.S.Saisissez le nom de la recette mère</v>
      </c>
      <c r="F362" s="1314">
        <f>F345</f>
        <v>10</v>
      </c>
      <c r="G362" s="1314" t="str">
        <f>G345</f>
        <v>couverts</v>
      </c>
      <c r="H362" s="1321"/>
      <c r="I362" s="1323"/>
      <c r="J362" s="1323"/>
      <c r="K362" s="1323"/>
      <c r="L362" s="1323"/>
      <c r="M362" s="1323"/>
      <c r="N362" s="1324"/>
      <c r="O362" s="39" t="s">
        <v>1</v>
      </c>
      <c r="P362" s="25" t="str">
        <f t="shared" si="75"/>
        <v>►</v>
      </c>
      <c r="Q362" s="765" t="str">
        <f>Q345</f>
        <v>Famille à coller.N.Nom de votre recette.Recette mère ►.N.Nom de la recette mère</v>
      </c>
      <c r="R362" s="554">
        <f>R345</f>
        <v>18</v>
      </c>
      <c r="S362" s="554" t="str">
        <f>S345</f>
        <v>assiettes</v>
      </c>
      <c r="T362" s="77"/>
      <c r="U362" s="74"/>
      <c r="V362" s="65" t="str">
        <f t="shared" si="74"/>
        <v/>
      </c>
      <c r="W362" s="64"/>
      <c r="X362" s="1544"/>
      <c r="Y362" s="1095">
        <v>1</v>
      </c>
      <c r="Z362" s="1084"/>
      <c r="AA362" s="715"/>
      <c r="AB362" s="715"/>
      <c r="AC362" s="715"/>
      <c r="AD362" s="700"/>
      <c r="AE362" s="700"/>
      <c r="AF362" s="700"/>
      <c r="AG362" s="700"/>
      <c r="AH362" s="700"/>
      <c r="AI362" s="700"/>
      <c r="AJ362" s="700"/>
      <c r="AK362" s="700"/>
      <c r="AL362"/>
      <c r="AM362" s="715"/>
      <c r="AN362" s="715"/>
      <c r="AO362" s="700"/>
      <c r="AP362"/>
      <c r="AQ362" s="1369"/>
      <c r="AR362" s="1369"/>
      <c r="AS362" s="1369"/>
      <c r="AT362" s="1369"/>
      <c r="AU362" s="1369"/>
      <c r="AV362" s="1369"/>
      <c r="AW362" s="1369"/>
      <c r="AX362" s="1369"/>
      <c r="AY362" s="715"/>
      <c r="AZ362"/>
      <c r="BA362"/>
      <c r="BB362"/>
      <c r="BC362" s="715"/>
      <c r="BD362" s="2"/>
      <c r="BE362" s="2"/>
      <c r="BF362" s="2"/>
      <c r="BG362" s="2"/>
      <c r="BH362" s="2"/>
      <c r="BI362" s="2"/>
      <c r="BJ362" s="715"/>
      <c r="BK362" s="715"/>
      <c r="BL362" s="715"/>
      <c r="BM362"/>
      <c r="BN362"/>
      <c r="BO362"/>
      <c r="BP362"/>
      <c r="BQ362"/>
      <c r="BR362"/>
      <c r="BS362"/>
      <c r="BT362" s="715"/>
      <c r="BU362" s="6">
        <v>1</v>
      </c>
    </row>
    <row r="363" spans="1:73" s="73" customFormat="1" ht="17.25">
      <c r="A363" s="3562" t="s">
        <v>1</v>
      </c>
      <c r="B363" s="715"/>
      <c r="C363" s="715"/>
      <c r="D363" s="25" t="str">
        <f t="shared" si="73"/>
        <v>►</v>
      </c>
      <c r="E363" s="1314" t="str">
        <f>E345</f>
        <v>Famille à coller.N.Nom de votre recette.Recette mère ►.S.Saisissez le nom de la recette mère</v>
      </c>
      <c r="F363" s="1314">
        <f>F345</f>
        <v>10</v>
      </c>
      <c r="G363" s="1314" t="str">
        <f>G345</f>
        <v>couverts</v>
      </c>
      <c r="H363" s="1321"/>
      <c r="I363" s="1323"/>
      <c r="J363" s="1323"/>
      <c r="K363" s="1323"/>
      <c r="L363" s="1323"/>
      <c r="M363" s="1323"/>
      <c r="N363" s="1324"/>
      <c r="O363" s="39" t="s">
        <v>1</v>
      </c>
      <c r="P363" s="25" t="str">
        <f t="shared" si="75"/>
        <v>►</v>
      </c>
      <c r="Q363" s="765" t="str">
        <f>Q345</f>
        <v>Famille à coller.N.Nom de votre recette.Recette mère ►.N.Nom de la recette mère</v>
      </c>
      <c r="R363" s="554">
        <f>R345</f>
        <v>18</v>
      </c>
      <c r="S363" s="554" t="str">
        <f>S345</f>
        <v>assiettes</v>
      </c>
      <c r="T363" s="77"/>
      <c r="U363" s="74"/>
      <c r="V363" s="65" t="str">
        <f t="shared" si="74"/>
        <v/>
      </c>
      <c r="W363" s="64"/>
      <c r="X363" s="1544"/>
      <c r="Y363" s="1095">
        <v>1</v>
      </c>
      <c r="Z363" s="1084"/>
      <c r="AA363" s="715"/>
      <c r="AB363" s="715"/>
      <c r="AC363" s="715"/>
      <c r="AD363" s="700"/>
      <c r="AE363" s="700"/>
      <c r="AF363" s="700"/>
      <c r="AG363" s="700"/>
      <c r="AH363" s="700"/>
      <c r="AI363" s="700"/>
      <c r="AJ363" s="700"/>
      <c r="AK363" s="700"/>
      <c r="AL363"/>
      <c r="AM363" s="715"/>
      <c r="AN363" s="715"/>
      <c r="AO363" s="700"/>
      <c r="AP363"/>
      <c r="AQ363" s="1369"/>
      <c r="AR363" s="1369"/>
      <c r="AS363" s="1369"/>
      <c r="AT363" s="1369"/>
      <c r="AU363" s="1369"/>
      <c r="AV363" s="1369"/>
      <c r="AW363" s="1369"/>
      <c r="AX363" s="1369"/>
      <c r="AY363" s="715"/>
      <c r="AZ363"/>
      <c r="BA363"/>
      <c r="BB363"/>
      <c r="BC363" s="715"/>
      <c r="BD363" s="2"/>
      <c r="BE363" s="2"/>
      <c r="BF363" s="2"/>
      <c r="BG363" s="2"/>
      <c r="BH363" s="2"/>
      <c r="BI363" s="2"/>
      <c r="BJ363" s="715"/>
      <c r="BK363" s="715"/>
      <c r="BL363" s="715"/>
      <c r="BM363"/>
      <c r="BN363"/>
      <c r="BO363"/>
      <c r="BP363"/>
      <c r="BQ363"/>
      <c r="BR363"/>
      <c r="BS363"/>
      <c r="BT363" s="715"/>
      <c r="BU363" s="6">
        <v>1</v>
      </c>
    </row>
    <row r="364" spans="1:73" s="73" customFormat="1" ht="17.25">
      <c r="A364" s="3562" t="s">
        <v>1</v>
      </c>
      <c r="B364" s="715"/>
      <c r="C364" s="715"/>
      <c r="D364" s="25" t="str">
        <f t="shared" si="73"/>
        <v>►</v>
      </c>
      <c r="E364" s="1314" t="str">
        <f>E345</f>
        <v>Famille à coller.N.Nom de votre recette.Recette mère ►.S.Saisissez le nom de la recette mère</v>
      </c>
      <c r="F364" s="1314">
        <f>F345</f>
        <v>10</v>
      </c>
      <c r="G364" s="1314" t="str">
        <f>G345</f>
        <v>couverts</v>
      </c>
      <c r="H364" s="1321"/>
      <c r="I364" s="1323"/>
      <c r="J364" s="1323"/>
      <c r="K364" s="1323"/>
      <c r="L364" s="1323"/>
      <c r="M364" s="1323"/>
      <c r="N364" s="1324"/>
      <c r="O364" s="39" t="s">
        <v>1</v>
      </c>
      <c r="P364" s="25" t="str">
        <f t="shared" si="75"/>
        <v>►</v>
      </c>
      <c r="Q364" s="765" t="str">
        <f>Q345</f>
        <v>Famille à coller.N.Nom de votre recette.Recette mère ►.N.Nom de la recette mère</v>
      </c>
      <c r="R364" s="554">
        <f>R345</f>
        <v>18</v>
      </c>
      <c r="S364" s="554" t="str">
        <f>S345</f>
        <v>assiettes</v>
      </c>
      <c r="T364" s="77"/>
      <c r="U364" s="74"/>
      <c r="V364" s="65" t="str">
        <f t="shared" si="74"/>
        <v/>
      </c>
      <c r="W364" s="64"/>
      <c r="X364" s="1544"/>
      <c r="Y364" s="1095">
        <v>1</v>
      </c>
      <c r="Z364" s="1084"/>
      <c r="AA364" s="715"/>
      <c r="AB364" s="715"/>
      <c r="AC364" s="715"/>
      <c r="AD364" s="700"/>
      <c r="AE364" s="700"/>
      <c r="AF364" s="700"/>
      <c r="AG364" s="700"/>
      <c r="AH364" s="700"/>
      <c r="AI364" s="700"/>
      <c r="AJ364" s="700"/>
      <c r="AK364" s="700"/>
      <c r="AL364"/>
      <c r="AM364" s="715"/>
      <c r="AN364" s="715"/>
      <c r="AO364" s="700"/>
      <c r="AP364"/>
      <c r="AQ364" s="1369"/>
      <c r="AR364" s="1369"/>
      <c r="AS364" s="1369"/>
      <c r="AT364" s="1369"/>
      <c r="AU364" s="1369"/>
      <c r="AV364" s="1369"/>
      <c r="AW364" s="1369"/>
      <c r="AX364" s="1369"/>
      <c r="AY364" s="715"/>
      <c r="AZ364"/>
      <c r="BA364"/>
      <c r="BB364"/>
      <c r="BC364" s="715"/>
      <c r="BD364" s="2"/>
      <c r="BE364" s="2"/>
      <c r="BF364" s="2"/>
      <c r="BG364" s="2"/>
      <c r="BH364" s="2"/>
      <c r="BI364" s="2"/>
      <c r="BJ364" s="715"/>
      <c r="BK364" s="715"/>
      <c r="BL364" s="715"/>
      <c r="BM364"/>
      <c r="BN364"/>
      <c r="BO364"/>
      <c r="BP364"/>
      <c r="BQ364"/>
      <c r="BR364"/>
      <c r="BS364"/>
      <c r="BT364" s="715"/>
      <c r="BU364" s="6">
        <v>1</v>
      </c>
    </row>
    <row r="365" spans="1:73" s="73" customFormat="1" ht="17.25">
      <c r="A365" s="3562" t="s">
        <v>1</v>
      </c>
      <c r="B365" s="715"/>
      <c r="C365" s="715"/>
      <c r="D365" s="1339" t="s">
        <v>6</v>
      </c>
      <c r="E365" s="1314" t="str">
        <f>E345</f>
        <v>Famille à coller.N.Nom de votre recette.Recette mère ►.S.Saisissez le nom de la recette mère</v>
      </c>
      <c r="F365" s="1314">
        <f>F345</f>
        <v>10</v>
      </c>
      <c r="G365" s="1314" t="str">
        <f>G345</f>
        <v>couverts</v>
      </c>
      <c r="H365" s="1340" t="s">
        <v>2630</v>
      </c>
      <c r="I365" s="1341"/>
      <c r="J365" s="1341"/>
      <c r="K365" s="1341"/>
      <c r="L365" s="1341"/>
      <c r="M365" s="1342"/>
      <c r="N365" s="1343" t="s">
        <v>2631</v>
      </c>
      <c r="O365" s="39" t="s">
        <v>1</v>
      </c>
      <c r="P365" s="25" t="str">
        <f t="shared" si="75"/>
        <v>►</v>
      </c>
      <c r="Q365" s="765" t="str">
        <f>Q345</f>
        <v>Famille à coller.N.Nom de votre recette.Recette mère ►.N.Nom de la recette mère</v>
      </c>
      <c r="R365" s="554">
        <f>R345</f>
        <v>18</v>
      </c>
      <c r="S365" s="554" t="str">
        <f>S345</f>
        <v>assiettes</v>
      </c>
      <c r="T365" s="77"/>
      <c r="U365" s="74"/>
      <c r="V365" s="65" t="str">
        <f t="shared" si="74"/>
        <v/>
      </c>
      <c r="W365" s="64"/>
      <c r="X365" s="1544"/>
      <c r="Y365" s="1095">
        <v>1</v>
      </c>
      <c r="Z365" s="1084"/>
      <c r="AA365" s="715"/>
      <c r="AB365" s="715"/>
      <c r="AC365" s="715"/>
      <c r="AD365" s="700"/>
      <c r="AE365" s="700"/>
      <c r="AF365" s="700"/>
      <c r="AG365" s="700"/>
      <c r="AH365" s="700"/>
      <c r="AI365" s="700"/>
      <c r="AJ365" s="700"/>
      <c r="AK365" s="700"/>
      <c r="AL365"/>
      <c r="AM365" s="715"/>
      <c r="AN365" s="715"/>
      <c r="AO365" s="700"/>
      <c r="AP365"/>
      <c r="AQ365" s="1369"/>
      <c r="AR365" s="1369"/>
      <c r="AS365" s="1369"/>
      <c r="AT365" s="1369"/>
      <c r="AU365" s="1369"/>
      <c r="AV365" s="1369"/>
      <c r="AW365" s="1369"/>
      <c r="AX365" s="1369"/>
      <c r="AY365" s="715"/>
      <c r="AZ365"/>
      <c r="BA365"/>
      <c r="BB365"/>
      <c r="BC365" s="715"/>
      <c r="BD365" s="2"/>
      <c r="BE365" s="2"/>
      <c r="BF365" s="2"/>
      <c r="BG365" s="2"/>
      <c r="BH365" s="2"/>
      <c r="BI365" s="2"/>
      <c r="BJ365" s="715"/>
      <c r="BK365" s="715"/>
      <c r="BL365" s="715"/>
      <c r="BM365"/>
      <c r="BN365"/>
      <c r="BO365"/>
      <c r="BP365"/>
      <c r="BQ365"/>
      <c r="BR365"/>
      <c r="BS365"/>
      <c r="BT365" s="715"/>
      <c r="BU365" s="6">
        <v>1</v>
      </c>
    </row>
    <row r="366" spans="1:73" s="73" customFormat="1" ht="17.25">
      <c r="A366" s="3562" t="s">
        <v>1</v>
      </c>
      <c r="B366" s="715"/>
      <c r="C366" s="715"/>
      <c r="D366" s="1339" t="s">
        <v>6</v>
      </c>
      <c r="E366" s="1314" t="str">
        <f>E345</f>
        <v>Famille à coller.N.Nom de votre recette.Recette mère ►.S.Saisissez le nom de la recette mère</v>
      </c>
      <c r="F366" s="1314">
        <f>F345</f>
        <v>10</v>
      </c>
      <c r="G366" s="1314" t="str">
        <f>G345</f>
        <v>couverts</v>
      </c>
      <c r="H366" s="1344"/>
      <c r="I366" s="1345"/>
      <c r="J366" s="1345"/>
      <c r="K366" s="1345"/>
      <c r="L366" s="1345"/>
      <c r="M366" s="1346"/>
      <c r="N366" s="1347" t="s">
        <v>2632</v>
      </c>
      <c r="O366" s="39" t="s">
        <v>1</v>
      </c>
      <c r="P366" s="25" t="str">
        <f t="shared" si="75"/>
        <v>►</v>
      </c>
      <c r="Q366" s="765" t="str">
        <f>Q345</f>
        <v>Famille à coller.N.Nom de votre recette.Recette mère ►.N.Nom de la recette mère</v>
      </c>
      <c r="R366" s="554">
        <f>R345</f>
        <v>18</v>
      </c>
      <c r="S366" s="554" t="str">
        <f>S345</f>
        <v>assiettes</v>
      </c>
      <c r="T366" s="77"/>
      <c r="U366" s="74"/>
      <c r="V366" s="65" t="str">
        <f t="shared" si="74"/>
        <v/>
      </c>
      <c r="W366" s="64"/>
      <c r="X366" s="1544"/>
      <c r="Y366" s="1095">
        <v>1</v>
      </c>
      <c r="Z366" s="1084"/>
      <c r="AA366" s="715"/>
      <c r="AB366" s="715"/>
      <c r="AC366" s="715"/>
      <c r="AD366" s="700"/>
      <c r="AE366" s="700"/>
      <c r="AF366" s="700"/>
      <c r="AG366" s="700"/>
      <c r="AH366" s="700"/>
      <c r="AI366" s="700"/>
      <c r="AJ366" s="700"/>
      <c r="AK366" s="700"/>
      <c r="AL366"/>
      <c r="AM366" s="715"/>
      <c r="AN366" s="715"/>
      <c r="AO366" s="700"/>
      <c r="AP366"/>
      <c r="AQ366" s="1369"/>
      <c r="AR366" s="1369"/>
      <c r="AS366" s="1369"/>
      <c r="AT366" s="1369"/>
      <c r="AU366" s="1369"/>
      <c r="AV366" s="1369"/>
      <c r="AW366" s="1369"/>
      <c r="AX366" s="1369"/>
      <c r="AY366" s="715"/>
      <c r="AZ366"/>
      <c r="BA366"/>
      <c r="BB366"/>
      <c r="BC366" s="715"/>
      <c r="BD366" s="2"/>
      <c r="BE366" s="2"/>
      <c r="BF366" s="2"/>
      <c r="BG366" s="2"/>
      <c r="BH366" s="2"/>
      <c r="BI366" s="2"/>
      <c r="BJ366" s="715"/>
      <c r="BK366" s="715"/>
      <c r="BL366" s="715"/>
      <c r="BM366"/>
      <c r="BN366"/>
      <c r="BO366"/>
      <c r="BP366"/>
      <c r="BQ366"/>
      <c r="BR366"/>
      <c r="BS366"/>
      <c r="BT366" s="715"/>
      <c r="BU366" s="6">
        <v>1</v>
      </c>
    </row>
    <row r="367" spans="1:73" s="73" customFormat="1" ht="17.25">
      <c r="A367" s="3562" t="s">
        <v>1</v>
      </c>
      <c r="B367" s="715"/>
      <c r="C367" s="715"/>
      <c r="D367" s="1339" t="s">
        <v>6</v>
      </c>
      <c r="E367" s="1314" t="str">
        <f>E345</f>
        <v>Famille à coller.N.Nom de votre recette.Recette mère ►.S.Saisissez le nom de la recette mère</v>
      </c>
      <c r="F367" s="1314">
        <f>F345</f>
        <v>10</v>
      </c>
      <c r="G367" s="1314" t="str">
        <f>G345</f>
        <v>couverts</v>
      </c>
      <c r="H367" s="1344"/>
      <c r="I367" s="1345"/>
      <c r="J367" s="1345"/>
      <c r="K367" s="1345"/>
      <c r="L367" s="1345"/>
      <c r="M367" s="1346"/>
      <c r="N367" s="1347" t="s">
        <v>2633</v>
      </c>
      <c r="O367" s="39" t="s">
        <v>1</v>
      </c>
      <c r="P367" s="25" t="str">
        <f t="shared" si="75"/>
        <v>►</v>
      </c>
      <c r="Q367" s="765" t="str">
        <f>Q345</f>
        <v>Famille à coller.N.Nom de votre recette.Recette mère ►.N.Nom de la recette mère</v>
      </c>
      <c r="R367" s="554">
        <f>R345</f>
        <v>18</v>
      </c>
      <c r="S367" s="554" t="str">
        <f>S345</f>
        <v>assiettes</v>
      </c>
      <c r="T367" s="77"/>
      <c r="U367" s="74"/>
      <c r="V367" s="65" t="str">
        <f t="shared" si="74"/>
        <v/>
      </c>
      <c r="W367" s="64"/>
      <c r="X367" s="1544"/>
      <c r="Y367" s="1095">
        <v>1</v>
      </c>
      <c r="Z367" s="1084"/>
      <c r="AA367" s="715"/>
      <c r="AB367" s="715"/>
      <c r="AC367" s="715"/>
      <c r="AD367" s="700"/>
      <c r="AE367" s="700"/>
      <c r="AF367" s="700"/>
      <c r="AG367" s="700"/>
      <c r="AH367" s="700"/>
      <c r="AI367" s="700"/>
      <c r="AJ367" s="700"/>
      <c r="AK367" s="700"/>
      <c r="AL367"/>
      <c r="AM367" s="715"/>
      <c r="AN367" s="715"/>
      <c r="AO367" s="700"/>
      <c r="AP367"/>
      <c r="AQ367" s="1369"/>
      <c r="AR367" s="1369"/>
      <c r="AS367" s="1369"/>
      <c r="AT367" s="1369"/>
      <c r="AU367" s="1369"/>
      <c r="AV367" s="1369"/>
      <c r="AW367" s="1369"/>
      <c r="AX367" s="1369"/>
      <c r="AY367" s="715"/>
      <c r="AZ367"/>
      <c r="BA367"/>
      <c r="BB367"/>
      <c r="BC367" s="715"/>
      <c r="BD367" s="2"/>
      <c r="BE367" s="2"/>
      <c r="BF367" s="2"/>
      <c r="BG367" s="2"/>
      <c r="BH367" s="2"/>
      <c r="BI367" s="2"/>
      <c r="BJ367" s="715"/>
      <c r="BK367" s="715"/>
      <c r="BL367" s="715"/>
      <c r="BM367"/>
      <c r="BN367"/>
      <c r="BO367"/>
      <c r="BP367"/>
      <c r="BQ367"/>
      <c r="BR367"/>
      <c r="BS367"/>
      <c r="BT367" s="715"/>
      <c r="BU367" s="6">
        <v>1</v>
      </c>
    </row>
    <row r="368" spans="1:73" s="73" customFormat="1" ht="17.25">
      <c r="A368" s="3562" t="s">
        <v>1</v>
      </c>
      <c r="B368" s="715"/>
      <c r="C368" s="715"/>
      <c r="D368" s="1339" t="s">
        <v>6</v>
      </c>
      <c r="E368" s="1314" t="str">
        <f>E345</f>
        <v>Famille à coller.N.Nom de votre recette.Recette mère ►.S.Saisissez le nom de la recette mère</v>
      </c>
      <c r="F368" s="1314">
        <f>F345</f>
        <v>10</v>
      </c>
      <c r="G368" s="1314" t="str">
        <f>G345</f>
        <v>couverts</v>
      </c>
      <c r="H368" s="1348" t="s">
        <v>2634</v>
      </c>
      <c r="I368" s="1345"/>
      <c r="J368" s="1345"/>
      <c r="K368" s="1345"/>
      <c r="L368" s="1345"/>
      <c r="M368" s="1346"/>
      <c r="N368" s="1347" t="s">
        <v>2635</v>
      </c>
      <c r="O368" s="39" t="s">
        <v>1</v>
      </c>
      <c r="P368" s="25" t="str">
        <f t="shared" si="75"/>
        <v>►</v>
      </c>
      <c r="Q368" s="765" t="str">
        <f>Q345</f>
        <v>Famille à coller.N.Nom de votre recette.Recette mère ►.N.Nom de la recette mère</v>
      </c>
      <c r="R368" s="554">
        <f>R345</f>
        <v>18</v>
      </c>
      <c r="S368" s="554" t="str">
        <f>S345</f>
        <v>assiettes</v>
      </c>
      <c r="T368" s="69"/>
      <c r="U368" s="66"/>
      <c r="V368" s="65" t="str">
        <f t="shared" si="74"/>
        <v/>
      </c>
      <c r="W368" s="64"/>
      <c r="X368" s="3557"/>
      <c r="Y368" s="1095">
        <v>1</v>
      </c>
      <c r="Z368" s="1084"/>
      <c r="AA368" s="715"/>
      <c r="AB368" s="715"/>
      <c r="AC368" s="715"/>
      <c r="AD368" s="700"/>
      <c r="AE368" s="700"/>
      <c r="AF368" s="700"/>
      <c r="AG368" s="700"/>
      <c r="AH368" s="700"/>
      <c r="AI368" s="700"/>
      <c r="AJ368" s="700"/>
      <c r="AK368" s="700"/>
      <c r="AL368"/>
      <c r="AM368" s="715"/>
      <c r="AN368" s="715"/>
      <c r="AO368" s="700"/>
      <c r="AP368"/>
      <c r="AQ368" s="1369"/>
      <c r="AR368" s="1369"/>
      <c r="AS368" s="1369"/>
      <c r="AT368" s="1369"/>
      <c r="AU368" s="1369"/>
      <c r="AV368" s="1369"/>
      <c r="AW368" s="1369"/>
      <c r="AX368" s="1369"/>
      <c r="AY368" s="715"/>
      <c r="AZ368"/>
      <c r="BA368"/>
      <c r="BB368"/>
      <c r="BC368" s="715"/>
      <c r="BD368" s="2"/>
      <c r="BE368" s="2"/>
      <c r="BF368" s="2"/>
      <c r="BG368" s="2"/>
      <c r="BH368" s="2"/>
      <c r="BI368" s="2"/>
      <c r="BJ368" s="715"/>
      <c r="BK368" s="715"/>
      <c r="BL368" s="715"/>
      <c r="BM368"/>
      <c r="BN368"/>
      <c r="BO368"/>
      <c r="BP368"/>
      <c r="BQ368"/>
      <c r="BR368"/>
      <c r="BS368"/>
      <c r="BT368" s="715"/>
      <c r="BU368" s="6">
        <v>1</v>
      </c>
    </row>
    <row r="369" spans="1:75" s="73" customFormat="1" ht="16.5" thickBot="1">
      <c r="A369" s="3562" t="s">
        <v>1</v>
      </c>
      <c r="B369" s="715"/>
      <c r="C369" s="715"/>
      <c r="D369" s="1146" t="s">
        <v>6</v>
      </c>
      <c r="E369" s="3568" t="str">
        <f>E345</f>
        <v>Famille à coller.N.Nom de votre recette.Recette mère ►.S.Saisissez le nom de la recette mère</v>
      </c>
      <c r="F369" s="3568">
        <f>F345</f>
        <v>10</v>
      </c>
      <c r="G369" s="3568" t="str">
        <f>G345</f>
        <v>couverts</v>
      </c>
      <c r="H369" s="3559" t="s">
        <v>1090</v>
      </c>
      <c r="I369" s="3560"/>
      <c r="J369" s="1149"/>
      <c r="K369" s="1179" t="s">
        <v>2503</v>
      </c>
      <c r="L369" s="1149"/>
      <c r="M369" s="1149"/>
      <c r="N369" s="1150"/>
      <c r="O369" s="39" t="s">
        <v>1</v>
      </c>
      <c r="P369" s="3891" t="s">
        <v>6</v>
      </c>
      <c r="Q369" s="3886" t="str">
        <f>Q352</f>
        <v>Famille à coller.N.Nom de votre recette.Recette mère ►.N.Nom de la recette mère</v>
      </c>
      <c r="R369" s="3886">
        <f>R352</f>
        <v>18</v>
      </c>
      <c r="S369" s="3886" t="str">
        <f>S352</f>
        <v>assiettes</v>
      </c>
      <c r="T369" s="3887" t="s">
        <v>1090</v>
      </c>
      <c r="U369" s="3888"/>
      <c r="V369" s="3889"/>
      <c r="W369" s="3889"/>
      <c r="X369" s="3889"/>
      <c r="Y369" s="3889"/>
      <c r="Z369" s="3890"/>
      <c r="AA369" s="715"/>
      <c r="AB369" s="715"/>
      <c r="AC369" s="715"/>
      <c r="AD369" s="700"/>
      <c r="AE369" s="700"/>
      <c r="AF369" s="700"/>
      <c r="AG369" s="700"/>
      <c r="AH369" s="700"/>
      <c r="AI369" s="700"/>
      <c r="AJ369" s="700"/>
      <c r="AK369" s="700"/>
      <c r="AL369"/>
      <c r="AM369" s="715"/>
      <c r="AN369" s="715"/>
      <c r="AO369" s="700"/>
      <c r="AP369"/>
      <c r="AQ369" s="1369"/>
      <c r="AR369" s="1369"/>
      <c r="AS369" s="1369"/>
      <c r="AT369" s="1369"/>
      <c r="AU369" s="1369"/>
      <c r="AV369" s="1369"/>
      <c r="AW369" s="1369"/>
      <c r="AX369" s="1369"/>
      <c r="AY369" s="715"/>
      <c r="AZ369"/>
      <c r="BA369"/>
      <c r="BB369"/>
      <c r="BC369" s="715"/>
      <c r="BD369" s="2"/>
      <c r="BE369" s="2"/>
      <c r="BF369" s="2"/>
      <c r="BG369" s="2"/>
      <c r="BH369" s="2"/>
      <c r="BI369" s="2"/>
      <c r="BJ369" s="715"/>
      <c r="BK369" s="715"/>
      <c r="BL369" s="715"/>
      <c r="BM369"/>
      <c r="BN369"/>
      <c r="BO369"/>
      <c r="BP369"/>
      <c r="BQ369"/>
      <c r="BR369"/>
      <c r="BS369"/>
      <c r="BT369" s="715"/>
      <c r="BU369" s="6">
        <v>1</v>
      </c>
    </row>
    <row r="370" spans="1:75" s="73" customFormat="1">
      <c r="A370" s="3562" t="s">
        <v>1</v>
      </c>
      <c r="B370" s="715"/>
      <c r="C370" s="715"/>
      <c r="D370" s="715"/>
      <c r="E370" s="715"/>
      <c r="F370" s="715"/>
      <c r="G370" s="715"/>
      <c r="H370" s="715"/>
      <c r="I370" s="715"/>
      <c r="J370" s="715"/>
      <c r="K370" s="715"/>
      <c r="L370" s="715"/>
      <c r="M370" s="715"/>
      <c r="N370" s="715"/>
      <c r="O370" s="39" t="s">
        <v>1</v>
      </c>
      <c r="P370" s="715"/>
      <c r="Q370" s="715"/>
      <c r="R370" s="715"/>
      <c r="S370" s="715"/>
      <c r="T370" s="715"/>
      <c r="U370" s="715"/>
      <c r="V370" s="715"/>
      <c r="W370" s="715"/>
      <c r="X370" s="715"/>
      <c r="Y370" s="715"/>
      <c r="Z370" s="715"/>
      <c r="AA370" s="715"/>
      <c r="AB370" s="715"/>
      <c r="AC370" s="715"/>
      <c r="AD370" s="700"/>
      <c r="AE370" s="700"/>
      <c r="AF370" s="700"/>
      <c r="AG370" s="700"/>
      <c r="AH370" s="700"/>
      <c r="AI370" s="700"/>
      <c r="AJ370" s="700"/>
      <c r="AK370" s="700"/>
      <c r="AL370"/>
      <c r="AM370" s="715"/>
      <c r="AN370" s="715"/>
      <c r="AO370" s="700"/>
      <c r="AP370"/>
      <c r="AQ370" s="1369"/>
      <c r="AR370" s="1369"/>
      <c r="AS370" s="1369"/>
      <c r="AT370" s="1369"/>
      <c r="AU370" s="1369"/>
      <c r="AV370" s="1369"/>
      <c r="AW370" s="1369"/>
      <c r="AX370" s="1369"/>
      <c r="AY370" s="715"/>
      <c r="AZ370"/>
      <c r="BA370"/>
      <c r="BB370"/>
      <c r="BC370" s="715"/>
      <c r="BD370" s="2"/>
      <c r="BE370" s="2"/>
      <c r="BF370" s="2"/>
      <c r="BG370" s="2"/>
      <c r="BH370" s="2"/>
      <c r="BI370" s="2"/>
      <c r="BJ370" s="715"/>
      <c r="BK370" s="715"/>
      <c r="BL370" s="715"/>
      <c r="BM370"/>
      <c r="BN370"/>
      <c r="BO370"/>
      <c r="BP370"/>
      <c r="BQ370"/>
      <c r="BR370"/>
      <c r="BS370"/>
      <c r="BT370" s="715"/>
      <c r="BU370" s="6">
        <v>1</v>
      </c>
    </row>
    <row r="371" spans="1:75" s="73" customFormat="1" ht="22.5" customHeight="1">
      <c r="A371" s="3562" t="s">
        <v>1</v>
      </c>
      <c r="B371" s="715"/>
      <c r="C371" s="715"/>
      <c r="D371" s="715"/>
      <c r="E371" s="715"/>
      <c r="F371" s="715"/>
      <c r="G371" s="715"/>
      <c r="H371" s="715"/>
      <c r="I371" s="715"/>
      <c r="J371" s="715"/>
      <c r="K371" s="715"/>
      <c r="L371" s="715"/>
      <c r="M371" s="715"/>
      <c r="N371" s="715"/>
      <c r="O371" s="39" t="s">
        <v>1</v>
      </c>
      <c r="P371" s="715"/>
      <c r="Q371" s="715"/>
      <c r="R371" s="715"/>
      <c r="S371" s="715"/>
      <c r="T371" s="715"/>
      <c r="U371" s="715"/>
      <c r="V371" s="715"/>
      <c r="W371" s="715"/>
      <c r="X371" s="715"/>
      <c r="Y371" s="715"/>
      <c r="Z371" s="715"/>
      <c r="AA371" s="715"/>
      <c r="AB371" s="715"/>
      <c r="AC371" s="715"/>
      <c r="AD371" s="700"/>
      <c r="AE371" s="700"/>
      <c r="AF371" s="700"/>
      <c r="AG371" s="700"/>
      <c r="AH371" s="700"/>
      <c r="AI371" s="700"/>
      <c r="AJ371" s="700"/>
      <c r="AK371" s="700"/>
      <c r="AL371"/>
      <c r="AM371" s="715"/>
      <c r="AN371" s="715"/>
      <c r="AO371" s="700"/>
      <c r="AP371"/>
      <c r="AQ371" s="1369"/>
      <c r="AR371" s="1369"/>
      <c r="AS371" s="1369"/>
      <c r="AT371" s="1369"/>
      <c r="AU371" s="1369"/>
      <c r="AV371" s="1369"/>
      <c r="AW371" s="1369"/>
      <c r="AX371" s="1369"/>
      <c r="AY371" s="715"/>
      <c r="AZ371"/>
      <c r="BA371"/>
      <c r="BB371"/>
      <c r="BC371" s="715"/>
      <c r="BD371" s="2"/>
      <c r="BE371" s="2"/>
      <c r="BF371" s="2"/>
      <c r="BG371" s="2"/>
      <c r="BH371" s="2"/>
      <c r="BI371" s="2"/>
      <c r="BJ371" s="715"/>
      <c r="BK371" s="715"/>
      <c r="BL371" s="715"/>
      <c r="BM371"/>
      <c r="BN371"/>
      <c r="BO371"/>
      <c r="BP371"/>
      <c r="BQ371"/>
      <c r="BR371"/>
      <c r="BS371"/>
      <c r="BT371" s="715"/>
      <c r="BU371" s="6">
        <v>1</v>
      </c>
    </row>
    <row r="372" spans="1:75">
      <c r="A372" s="1368">
        <v>15</v>
      </c>
      <c r="B372" s="1368">
        <v>3</v>
      </c>
      <c r="C372" s="1368">
        <v>11</v>
      </c>
      <c r="D372" s="1368">
        <v>3</v>
      </c>
      <c r="E372" s="1368">
        <v>3</v>
      </c>
      <c r="F372" s="1368">
        <v>3</v>
      </c>
      <c r="G372" s="1368">
        <v>3</v>
      </c>
      <c r="H372" s="1368">
        <v>12</v>
      </c>
      <c r="I372" s="1368">
        <v>12</v>
      </c>
      <c r="J372" s="1368">
        <v>3</v>
      </c>
      <c r="K372" s="1368">
        <v>12</v>
      </c>
      <c r="L372" s="1368">
        <v>10</v>
      </c>
      <c r="M372" s="1368">
        <v>13</v>
      </c>
      <c r="N372" s="1368">
        <v>40</v>
      </c>
      <c r="O372" s="1368">
        <v>2</v>
      </c>
      <c r="P372" s="1368">
        <v>3</v>
      </c>
      <c r="Q372" s="1368">
        <v>3</v>
      </c>
      <c r="R372" s="1368">
        <v>3</v>
      </c>
      <c r="S372" s="1368">
        <v>3</v>
      </c>
      <c r="T372" s="1368">
        <v>12</v>
      </c>
      <c r="U372" s="1368">
        <v>12</v>
      </c>
      <c r="V372" s="1368">
        <v>3</v>
      </c>
      <c r="W372" s="1368">
        <v>12</v>
      </c>
      <c r="X372" s="1368">
        <v>10</v>
      </c>
      <c r="Y372" s="1368">
        <v>13</v>
      </c>
      <c r="Z372" s="1368">
        <v>40</v>
      </c>
      <c r="AA372" s="1368">
        <v>10</v>
      </c>
      <c r="AB372" s="1368">
        <v>10</v>
      </c>
      <c r="AC372" s="1368">
        <v>10</v>
      </c>
      <c r="AD372" s="1368">
        <v>3</v>
      </c>
      <c r="AE372" s="1368">
        <v>3</v>
      </c>
      <c r="AF372" s="1368">
        <v>3</v>
      </c>
      <c r="AG372" s="1368">
        <v>3</v>
      </c>
      <c r="AH372" s="1368">
        <v>12</v>
      </c>
      <c r="AI372" s="1368">
        <v>12</v>
      </c>
      <c r="AJ372" s="1368">
        <v>3</v>
      </c>
      <c r="AK372" s="1368">
        <v>12</v>
      </c>
      <c r="AL372" s="1368">
        <v>10</v>
      </c>
      <c r="AM372" s="1368">
        <v>13</v>
      </c>
      <c r="AN372" s="1368">
        <v>40</v>
      </c>
      <c r="AO372" s="1368">
        <v>11</v>
      </c>
      <c r="AP372" s="1368">
        <v>11</v>
      </c>
      <c r="AQ372" s="1368">
        <v>10</v>
      </c>
      <c r="AR372" s="1368">
        <v>9</v>
      </c>
      <c r="AS372" s="1368">
        <v>102</v>
      </c>
      <c r="AT372" s="1368">
        <v>5</v>
      </c>
      <c r="AU372" s="1368">
        <v>5</v>
      </c>
      <c r="AV372" s="1368">
        <v>10</v>
      </c>
      <c r="AW372" s="1368">
        <v>10</v>
      </c>
      <c r="AX372" s="1368">
        <v>10</v>
      </c>
      <c r="AY372" s="1368">
        <v>6</v>
      </c>
      <c r="AZ372" s="1368">
        <v>13</v>
      </c>
      <c r="BA372" s="1368">
        <v>11</v>
      </c>
      <c r="BB372" s="1368">
        <v>23</v>
      </c>
      <c r="BC372" s="1368">
        <v>6</v>
      </c>
      <c r="BD372" s="1368">
        <v>5</v>
      </c>
      <c r="BE372" s="1368">
        <v>11</v>
      </c>
      <c r="BF372" s="1368">
        <v>11</v>
      </c>
      <c r="BG372" s="1368">
        <v>11</v>
      </c>
      <c r="BH372" s="1368">
        <v>11</v>
      </c>
      <c r="BI372" s="1368">
        <v>11</v>
      </c>
      <c r="BJ372" s="1368">
        <v>3</v>
      </c>
      <c r="BK372" s="1368">
        <v>42</v>
      </c>
      <c r="BL372" s="1368">
        <v>4</v>
      </c>
      <c r="BM372" s="1368">
        <v>19</v>
      </c>
      <c r="BN372" s="1368">
        <v>18</v>
      </c>
      <c r="BO372" s="1368">
        <v>10</v>
      </c>
      <c r="BP372" s="1368">
        <v>16</v>
      </c>
      <c r="BQ372" s="1368">
        <v>16</v>
      </c>
      <c r="BR372" s="1368">
        <v>11</v>
      </c>
      <c r="BS372" s="1368">
        <v>40</v>
      </c>
      <c r="BT372" s="1368">
        <v>11</v>
      </c>
      <c r="BU372" s="6">
        <v>1</v>
      </c>
    </row>
    <row r="373" spans="1:75">
      <c r="A373" s="9">
        <f t="shared" ref="A373:BT373" ca="1" si="76">CELL("largeur",A373)</f>
        <v>15</v>
      </c>
      <c r="B373" s="9">
        <f t="shared" ca="1" si="76"/>
        <v>3</v>
      </c>
      <c r="C373" s="9">
        <f t="shared" ca="1" si="76"/>
        <v>11</v>
      </c>
      <c r="D373" s="9">
        <f t="shared" ca="1" si="76"/>
        <v>3</v>
      </c>
      <c r="E373" s="9">
        <f t="shared" ca="1" si="76"/>
        <v>3</v>
      </c>
      <c r="F373" s="9">
        <f t="shared" ca="1" si="76"/>
        <v>3</v>
      </c>
      <c r="G373" s="9">
        <f t="shared" ca="1" si="76"/>
        <v>3</v>
      </c>
      <c r="H373" s="9">
        <f t="shared" ca="1" si="76"/>
        <v>12</v>
      </c>
      <c r="I373" s="9">
        <f t="shared" ca="1" si="76"/>
        <v>12</v>
      </c>
      <c r="J373" s="9">
        <f t="shared" ca="1" si="76"/>
        <v>3</v>
      </c>
      <c r="K373" s="9">
        <f t="shared" ca="1" si="76"/>
        <v>12</v>
      </c>
      <c r="L373" s="9">
        <f t="shared" ca="1" si="76"/>
        <v>10</v>
      </c>
      <c r="M373" s="9">
        <f t="shared" ca="1" si="76"/>
        <v>13</v>
      </c>
      <c r="N373" s="9">
        <f t="shared" ca="1" si="76"/>
        <v>40</v>
      </c>
      <c r="O373" s="9">
        <f t="shared" ca="1" si="76"/>
        <v>2</v>
      </c>
      <c r="P373" s="9">
        <f t="shared" ca="1" si="76"/>
        <v>3</v>
      </c>
      <c r="Q373" s="9">
        <f t="shared" ca="1" si="76"/>
        <v>3</v>
      </c>
      <c r="R373" s="9">
        <f t="shared" ca="1" si="76"/>
        <v>3</v>
      </c>
      <c r="S373" s="9">
        <f t="shared" ca="1" si="76"/>
        <v>3</v>
      </c>
      <c r="T373" s="9">
        <f t="shared" ca="1" si="76"/>
        <v>12</v>
      </c>
      <c r="U373" s="9">
        <f t="shared" ca="1" si="76"/>
        <v>12</v>
      </c>
      <c r="V373" s="9">
        <f t="shared" ca="1" si="76"/>
        <v>3</v>
      </c>
      <c r="W373" s="9">
        <f t="shared" ca="1" si="76"/>
        <v>12</v>
      </c>
      <c r="X373" s="9">
        <f t="shared" ca="1" si="76"/>
        <v>10</v>
      </c>
      <c r="Y373" s="9">
        <f t="shared" ca="1" si="76"/>
        <v>13</v>
      </c>
      <c r="Z373" s="9">
        <f t="shared" ca="1" si="76"/>
        <v>40</v>
      </c>
      <c r="AA373" s="9">
        <f t="shared" ca="1" si="76"/>
        <v>10</v>
      </c>
      <c r="AB373" s="9">
        <f t="shared" ca="1" si="76"/>
        <v>10</v>
      </c>
      <c r="AC373" s="9">
        <f t="shared" ca="1" si="76"/>
        <v>10</v>
      </c>
      <c r="AD373" s="9">
        <f t="shared" ca="1" si="76"/>
        <v>3</v>
      </c>
      <c r="AE373" s="9">
        <f t="shared" ca="1" si="76"/>
        <v>3</v>
      </c>
      <c r="AF373" s="9">
        <f t="shared" ca="1" si="76"/>
        <v>3</v>
      </c>
      <c r="AG373" s="9">
        <f t="shared" ca="1" si="76"/>
        <v>3</v>
      </c>
      <c r="AH373" s="9">
        <f t="shared" ca="1" si="76"/>
        <v>12</v>
      </c>
      <c r="AI373" s="9">
        <f t="shared" ca="1" si="76"/>
        <v>12</v>
      </c>
      <c r="AJ373" s="9">
        <f t="shared" ca="1" si="76"/>
        <v>3</v>
      </c>
      <c r="AK373" s="9">
        <f t="shared" ca="1" si="76"/>
        <v>12</v>
      </c>
      <c r="AL373" s="9">
        <f t="shared" ca="1" si="76"/>
        <v>10</v>
      </c>
      <c r="AM373" s="9">
        <f t="shared" ca="1" si="76"/>
        <v>13</v>
      </c>
      <c r="AN373" s="9">
        <f t="shared" ca="1" si="76"/>
        <v>40</v>
      </c>
      <c r="AO373" s="9">
        <f t="shared" ca="1" si="76"/>
        <v>11</v>
      </c>
      <c r="AP373" s="9">
        <f t="shared" ca="1" si="76"/>
        <v>11</v>
      </c>
      <c r="AQ373" s="9">
        <f t="shared" ca="1" si="76"/>
        <v>10</v>
      </c>
      <c r="AR373" s="9">
        <f t="shared" ca="1" si="76"/>
        <v>9</v>
      </c>
      <c r="AS373" s="9">
        <f t="shared" ca="1" si="76"/>
        <v>102</v>
      </c>
      <c r="AT373" s="9">
        <f t="shared" ca="1" si="76"/>
        <v>5</v>
      </c>
      <c r="AU373" s="9">
        <f t="shared" ca="1" si="76"/>
        <v>5</v>
      </c>
      <c r="AV373" s="9">
        <f t="shared" ca="1" si="76"/>
        <v>10</v>
      </c>
      <c r="AW373" s="9">
        <f t="shared" ca="1" si="76"/>
        <v>10</v>
      </c>
      <c r="AX373" s="9">
        <f t="shared" ca="1" si="76"/>
        <v>10</v>
      </c>
      <c r="AY373" s="9">
        <f t="shared" ca="1" si="76"/>
        <v>6</v>
      </c>
      <c r="AZ373" s="9">
        <f t="shared" ca="1" si="76"/>
        <v>13</v>
      </c>
      <c r="BA373" s="9">
        <f t="shared" ca="1" si="76"/>
        <v>11</v>
      </c>
      <c r="BB373" s="9">
        <f t="shared" ca="1" si="76"/>
        <v>23</v>
      </c>
      <c r="BC373" s="9">
        <f t="shared" ca="1" si="76"/>
        <v>6</v>
      </c>
      <c r="BD373" s="9">
        <f t="shared" ca="1" si="76"/>
        <v>5</v>
      </c>
      <c r="BE373" s="9">
        <f t="shared" ca="1" si="76"/>
        <v>11</v>
      </c>
      <c r="BF373" s="9">
        <f t="shared" ca="1" si="76"/>
        <v>11</v>
      </c>
      <c r="BG373" s="9">
        <f t="shared" ca="1" si="76"/>
        <v>11</v>
      </c>
      <c r="BH373" s="9">
        <f t="shared" ca="1" si="76"/>
        <v>11</v>
      </c>
      <c r="BI373" s="9">
        <f t="shared" ca="1" si="76"/>
        <v>11</v>
      </c>
      <c r="BJ373" s="9">
        <f t="shared" ca="1" si="76"/>
        <v>3</v>
      </c>
      <c r="BK373" s="9">
        <f t="shared" ca="1" si="76"/>
        <v>42</v>
      </c>
      <c r="BL373" s="9">
        <f t="shared" ca="1" si="76"/>
        <v>4</v>
      </c>
      <c r="BM373" s="9">
        <f t="shared" ca="1" si="76"/>
        <v>19</v>
      </c>
      <c r="BN373" s="9">
        <f t="shared" ca="1" si="76"/>
        <v>18</v>
      </c>
      <c r="BO373" s="9">
        <f t="shared" ca="1" si="76"/>
        <v>10</v>
      </c>
      <c r="BP373" s="9">
        <f t="shared" ca="1" si="76"/>
        <v>16</v>
      </c>
      <c r="BQ373" s="9">
        <f t="shared" ca="1" si="76"/>
        <v>16</v>
      </c>
      <c r="BR373" s="9">
        <f t="shared" ca="1" si="76"/>
        <v>11</v>
      </c>
      <c r="BS373" s="9">
        <f t="shared" ca="1" si="76"/>
        <v>40</v>
      </c>
      <c r="BT373" s="9">
        <f t="shared" ca="1" si="76"/>
        <v>11</v>
      </c>
      <c r="BU373" s="314" t="s">
        <v>0</v>
      </c>
    </row>
    <row r="374" spans="1:75">
      <c r="A374" s="6">
        <v>1</v>
      </c>
      <c r="B374" s="6">
        <v>1</v>
      </c>
      <c r="C374" s="6">
        <v>1</v>
      </c>
      <c r="D374" s="6">
        <v>1</v>
      </c>
      <c r="E374" s="6">
        <v>1</v>
      </c>
      <c r="F374" s="6">
        <v>1</v>
      </c>
      <c r="G374" s="6">
        <v>1</v>
      </c>
      <c r="H374" s="6">
        <v>1</v>
      </c>
      <c r="I374" s="6">
        <v>1</v>
      </c>
      <c r="J374" s="6">
        <v>1</v>
      </c>
      <c r="K374" s="6">
        <v>1</v>
      </c>
      <c r="L374" s="6">
        <v>1</v>
      </c>
      <c r="M374" s="6">
        <v>1</v>
      </c>
      <c r="N374" s="6">
        <v>1</v>
      </c>
      <c r="O374" s="6">
        <v>1</v>
      </c>
      <c r="P374" s="6">
        <v>1</v>
      </c>
      <c r="Q374" s="6">
        <v>1</v>
      </c>
      <c r="R374" s="6">
        <v>1</v>
      </c>
      <c r="S374" s="6">
        <v>1</v>
      </c>
      <c r="T374" s="6">
        <v>1</v>
      </c>
      <c r="U374" s="6">
        <v>1</v>
      </c>
      <c r="V374" s="6">
        <v>1</v>
      </c>
      <c r="W374" s="6">
        <v>1</v>
      </c>
      <c r="X374" s="6">
        <v>1</v>
      </c>
      <c r="Y374" s="6">
        <v>1</v>
      </c>
      <c r="Z374" s="6">
        <v>1</v>
      </c>
      <c r="AA374" s="6">
        <v>1</v>
      </c>
      <c r="AB374" s="6">
        <v>1</v>
      </c>
      <c r="AC374" s="6">
        <v>1</v>
      </c>
      <c r="AD374" s="6">
        <v>1</v>
      </c>
      <c r="AE374" s="6">
        <v>1</v>
      </c>
      <c r="AF374" s="6">
        <v>1</v>
      </c>
      <c r="AG374" s="6">
        <v>1</v>
      </c>
      <c r="AH374" s="6">
        <v>1</v>
      </c>
      <c r="AI374" s="6">
        <v>1</v>
      </c>
      <c r="AJ374" s="6">
        <v>1</v>
      </c>
      <c r="AK374" s="6">
        <v>1</v>
      </c>
      <c r="AL374" s="6">
        <v>1</v>
      </c>
      <c r="AM374" s="6">
        <v>1</v>
      </c>
      <c r="AN374" s="6">
        <v>1</v>
      </c>
      <c r="AO374" s="6">
        <v>1</v>
      </c>
      <c r="AP374" s="6">
        <v>1</v>
      </c>
      <c r="AQ374" s="6">
        <v>1</v>
      </c>
      <c r="AR374" s="6">
        <v>1</v>
      </c>
      <c r="AS374" s="6">
        <v>1</v>
      </c>
      <c r="AT374" s="6">
        <v>1</v>
      </c>
      <c r="AU374" s="6">
        <v>1</v>
      </c>
      <c r="AV374" s="6">
        <v>1</v>
      </c>
      <c r="AW374" s="6">
        <v>1</v>
      </c>
      <c r="AX374" s="6">
        <v>1</v>
      </c>
      <c r="AY374" s="6">
        <v>1</v>
      </c>
      <c r="AZ374" s="6">
        <v>1</v>
      </c>
      <c r="BA374" s="6">
        <v>1</v>
      </c>
      <c r="BB374" s="6">
        <v>1</v>
      </c>
      <c r="BC374" s="6">
        <v>1</v>
      </c>
      <c r="BD374" s="6">
        <v>1</v>
      </c>
      <c r="BE374" s="6">
        <v>1</v>
      </c>
      <c r="BF374" s="6">
        <v>1</v>
      </c>
      <c r="BG374" s="6">
        <v>1</v>
      </c>
      <c r="BH374" s="6">
        <v>1</v>
      </c>
      <c r="BI374" s="6">
        <v>1</v>
      </c>
      <c r="BJ374" s="6">
        <v>1</v>
      </c>
      <c r="BK374" s="6">
        <v>1</v>
      </c>
      <c r="BL374" s="6">
        <v>1</v>
      </c>
      <c r="BM374" s="6">
        <v>1</v>
      </c>
      <c r="BN374" s="6">
        <v>1</v>
      </c>
      <c r="BO374" s="6">
        <v>1</v>
      </c>
      <c r="BP374" s="6">
        <v>1</v>
      </c>
      <c r="BQ374" s="6">
        <v>1</v>
      </c>
      <c r="BR374" s="6">
        <v>1</v>
      </c>
      <c r="BS374" s="6">
        <v>1</v>
      </c>
      <c r="BT374" s="6">
        <v>1</v>
      </c>
      <c r="BU374" s="5" t="str">
        <f>ADDRESS(ROW(),COLUMN(),4)</f>
        <v>BU374</v>
      </c>
      <c r="BV374" s="4"/>
      <c r="BW374" s="3" t="str">
        <f>ADDRESS(ROW(),COLUMN(),4)</f>
        <v>BW374</v>
      </c>
    </row>
  </sheetData>
  <autoFilter ref="BD5:BE270" xr:uid="{49958FF0-4033-4E13-A095-66BB060CF70B}"/>
  <mergeCells count="272">
    <mergeCell ref="AS69:AS70"/>
    <mergeCell ref="AU69:AX71"/>
    <mergeCell ref="AW72:AX78"/>
    <mergeCell ref="AQ78:AS78"/>
    <mergeCell ref="AQ3:AX4"/>
    <mergeCell ref="AQ5:AX5"/>
    <mergeCell ref="AQ6:AX6"/>
    <mergeCell ref="AQ25:AX26"/>
    <mergeCell ref="AQ27:AX27"/>
    <mergeCell ref="AQ28:AV28"/>
    <mergeCell ref="M342:N343"/>
    <mergeCell ref="Y342:Z343"/>
    <mergeCell ref="J345:L345"/>
    <mergeCell ref="V345:X345"/>
    <mergeCell ref="W347:W348"/>
    <mergeCell ref="X347:X348"/>
    <mergeCell ref="Y347:Y348"/>
    <mergeCell ref="J313:L313"/>
    <mergeCell ref="V313:X313"/>
    <mergeCell ref="W315:W316"/>
    <mergeCell ref="X315:X316"/>
    <mergeCell ref="Y315:Y316"/>
    <mergeCell ref="J339:K340"/>
    <mergeCell ref="L339:N340"/>
    <mergeCell ref="V339:W340"/>
    <mergeCell ref="X339:Z340"/>
    <mergeCell ref="J307:K308"/>
    <mergeCell ref="L307:N308"/>
    <mergeCell ref="V307:W308"/>
    <mergeCell ref="X307:Z308"/>
    <mergeCell ref="M310:N311"/>
    <mergeCell ref="Y310:Z311"/>
    <mergeCell ref="M278:N279"/>
    <mergeCell ref="Y278:Z279"/>
    <mergeCell ref="J281:L281"/>
    <mergeCell ref="V281:X281"/>
    <mergeCell ref="W283:W284"/>
    <mergeCell ref="X283:X284"/>
    <mergeCell ref="Y283:Y284"/>
    <mergeCell ref="AO245:AO266"/>
    <mergeCell ref="T256:T257"/>
    <mergeCell ref="U256:AN257"/>
    <mergeCell ref="AO267:AO270"/>
    <mergeCell ref="J275:K276"/>
    <mergeCell ref="L275:N276"/>
    <mergeCell ref="V275:W276"/>
    <mergeCell ref="X275:Z276"/>
    <mergeCell ref="AO220:AO227"/>
    <mergeCell ref="T229:T230"/>
    <mergeCell ref="U229:AN230"/>
    <mergeCell ref="AO229:AO230"/>
    <mergeCell ref="AO231:AO244"/>
    <mergeCell ref="T243:T244"/>
    <mergeCell ref="U243:AN244"/>
    <mergeCell ref="V203:X203"/>
    <mergeCell ref="AF203:AG203"/>
    <mergeCell ref="C204:C205"/>
    <mergeCell ref="AF204:AG204"/>
    <mergeCell ref="W205:W206"/>
    <mergeCell ref="X205:X206"/>
    <mergeCell ref="Y205:Y206"/>
    <mergeCell ref="AA205:AA206"/>
    <mergeCell ref="V197:W198"/>
    <mergeCell ref="X197:Z198"/>
    <mergeCell ref="AB197:AM198"/>
    <mergeCell ref="AN197:AN198"/>
    <mergeCell ref="AI201:AK202"/>
    <mergeCell ref="AL201:AL202"/>
    <mergeCell ref="AM201:AN202"/>
    <mergeCell ref="V171:X171"/>
    <mergeCell ref="AF171:AG171"/>
    <mergeCell ref="C172:C173"/>
    <mergeCell ref="AF172:AG172"/>
    <mergeCell ref="W173:W174"/>
    <mergeCell ref="X173:X174"/>
    <mergeCell ref="Y173:Y174"/>
    <mergeCell ref="AA173:AA174"/>
    <mergeCell ref="V165:W166"/>
    <mergeCell ref="X165:Z166"/>
    <mergeCell ref="AB165:AM166"/>
    <mergeCell ref="AN165:AN166"/>
    <mergeCell ref="AI169:AK170"/>
    <mergeCell ref="AL169:AL170"/>
    <mergeCell ref="AM169:AN170"/>
    <mergeCell ref="C140:C141"/>
    <mergeCell ref="AF140:AG140"/>
    <mergeCell ref="W141:W142"/>
    <mergeCell ref="X141:X142"/>
    <mergeCell ref="Y141:Y142"/>
    <mergeCell ref="AA141:AA142"/>
    <mergeCell ref="L136:N137"/>
    <mergeCell ref="X136:Z137"/>
    <mergeCell ref="AI137:AK138"/>
    <mergeCell ref="AL137:AL138"/>
    <mergeCell ref="AM137:AN138"/>
    <mergeCell ref="J139:L139"/>
    <mergeCell ref="V139:X139"/>
    <mergeCell ref="AF139:AG139"/>
    <mergeCell ref="BM117:BS118"/>
    <mergeCell ref="J133:K134"/>
    <mergeCell ref="L133:N134"/>
    <mergeCell ref="V133:W134"/>
    <mergeCell ref="X133:Z134"/>
    <mergeCell ref="AB133:AM134"/>
    <mergeCell ref="AN133:AN134"/>
    <mergeCell ref="X101:Z102"/>
    <mergeCell ref="AB101:AM102"/>
    <mergeCell ref="AN101:AN102"/>
    <mergeCell ref="C108:C109"/>
    <mergeCell ref="AF108:AG108"/>
    <mergeCell ref="W109:W110"/>
    <mergeCell ref="X109:X110"/>
    <mergeCell ref="Y109:Y110"/>
    <mergeCell ref="AA109:AA110"/>
    <mergeCell ref="L104:N105"/>
    <mergeCell ref="X104:Z105"/>
    <mergeCell ref="AI105:AK106"/>
    <mergeCell ref="BP78:BP79"/>
    <mergeCell ref="BQ78:BQ79"/>
    <mergeCell ref="BR78:BS79"/>
    <mergeCell ref="BP84:BP85"/>
    <mergeCell ref="BQ84:BQ85"/>
    <mergeCell ref="BR84:BR85"/>
    <mergeCell ref="AF75:AG75"/>
    <mergeCell ref="BM75:BO76"/>
    <mergeCell ref="BP75:BP76"/>
    <mergeCell ref="BQ75:BQ77"/>
    <mergeCell ref="C76:C77"/>
    <mergeCell ref="AF76:AG76"/>
    <mergeCell ref="AA77:AA78"/>
    <mergeCell ref="BM78:BM79"/>
    <mergeCell ref="BN78:BN79"/>
    <mergeCell ref="BO78:BO79"/>
    <mergeCell ref="V69:W70"/>
    <mergeCell ref="X69:Z70"/>
    <mergeCell ref="AB69:AM70"/>
    <mergeCell ref="AN69:AN70"/>
    <mergeCell ref="AO69:AO219"/>
    <mergeCell ref="X72:Z73"/>
    <mergeCell ref="AI73:AK74"/>
    <mergeCell ref="AL73:AL74"/>
    <mergeCell ref="AM73:AN74"/>
    <mergeCell ref="V75:X75"/>
    <mergeCell ref="AL105:AL106"/>
    <mergeCell ref="AM105:AN106"/>
    <mergeCell ref="J107:L107"/>
    <mergeCell ref="V107:X107"/>
    <mergeCell ref="AF107:AG107"/>
    <mergeCell ref="J101:K102"/>
    <mergeCell ref="L101:N102"/>
    <mergeCell ref="V101:W102"/>
    <mergeCell ref="BN48:BQ49"/>
    <mergeCell ref="BN50:BQ51"/>
    <mergeCell ref="BM53:BS55"/>
    <mergeCell ref="BM58:BS60"/>
    <mergeCell ref="BM64:BS65"/>
    <mergeCell ref="AQ64:AX64"/>
    <mergeCell ref="AQ65:AX65"/>
    <mergeCell ref="AQ66:AR67"/>
    <mergeCell ref="AU66:AX68"/>
    <mergeCell ref="AF43:AG43"/>
    <mergeCell ref="C44:C45"/>
    <mergeCell ref="AF44:AG44"/>
    <mergeCell ref="W45:W46"/>
    <mergeCell ref="X45:X46"/>
    <mergeCell ref="Y45:Y46"/>
    <mergeCell ref="AA45:AA46"/>
    <mergeCell ref="AO37:AO44"/>
    <mergeCell ref="BM37:BS39"/>
    <mergeCell ref="L40:N41"/>
    <mergeCell ref="X40:Z41"/>
    <mergeCell ref="BM40:BS42"/>
    <mergeCell ref="AI41:AK42"/>
    <mergeCell ref="AL41:AL42"/>
    <mergeCell ref="AM41:AN42"/>
    <mergeCell ref="J43:L43"/>
    <mergeCell ref="V43:X43"/>
    <mergeCell ref="J37:K38"/>
    <mergeCell ref="L37:N38"/>
    <mergeCell ref="V37:W38"/>
    <mergeCell ref="X37:Z38"/>
    <mergeCell ref="AB37:AM38"/>
    <mergeCell ref="AN37:AN38"/>
    <mergeCell ref="AO45:AO67"/>
    <mergeCell ref="AK29:AK30"/>
    <mergeCell ref="AL29:AN30"/>
    <mergeCell ref="BM31:BS31"/>
    <mergeCell ref="BM32:BS33"/>
    <mergeCell ref="BM34:BS34"/>
    <mergeCell ref="AK27:AK28"/>
    <mergeCell ref="AL27:AN28"/>
    <mergeCell ref="D28:G28"/>
    <mergeCell ref="T29:T30"/>
    <mergeCell ref="U29:U30"/>
    <mergeCell ref="X29:X30"/>
    <mergeCell ref="Y29:Y30"/>
    <mergeCell ref="AA29:AA30"/>
    <mergeCell ref="AB29:AB30"/>
    <mergeCell ref="AC29:AC30"/>
    <mergeCell ref="T27:T28"/>
    <mergeCell ref="U27:U28"/>
    <mergeCell ref="X27:X28"/>
    <mergeCell ref="Y27:Y28"/>
    <mergeCell ref="AA27:AA28"/>
    <mergeCell ref="AB27:AB28"/>
    <mergeCell ref="AC27:AC28"/>
    <mergeCell ref="AI27:AJ28"/>
    <mergeCell ref="AI29:AJ30"/>
    <mergeCell ref="AL23:AN24"/>
    <mergeCell ref="T25:T26"/>
    <mergeCell ref="U25:U26"/>
    <mergeCell ref="X25:X26"/>
    <mergeCell ref="Y25:Y26"/>
    <mergeCell ref="AA25:AA26"/>
    <mergeCell ref="AB25:AB26"/>
    <mergeCell ref="AC25:AC26"/>
    <mergeCell ref="AI25:AJ26"/>
    <mergeCell ref="AK25:AK26"/>
    <mergeCell ref="AL25:AN26"/>
    <mergeCell ref="T23:T24"/>
    <mergeCell ref="U23:U24"/>
    <mergeCell ref="X23:X24"/>
    <mergeCell ref="Y23:Y24"/>
    <mergeCell ref="AA23:AA24"/>
    <mergeCell ref="AB23:AB24"/>
    <mergeCell ref="AC23:AC24"/>
    <mergeCell ref="AI23:AJ24"/>
    <mergeCell ref="AK23:AK24"/>
    <mergeCell ref="T16:Y17"/>
    <mergeCell ref="AA16:AF17"/>
    <mergeCell ref="AK16:AK18"/>
    <mergeCell ref="AO16:AO33"/>
    <mergeCell ref="T19:T20"/>
    <mergeCell ref="U19:U20"/>
    <mergeCell ref="AK19:AK20"/>
    <mergeCell ref="AL19:AN20"/>
    <mergeCell ref="T21:T22"/>
    <mergeCell ref="U21:U22"/>
    <mergeCell ref="X21:X22"/>
    <mergeCell ref="Y21:Y22"/>
    <mergeCell ref="AA21:AA22"/>
    <mergeCell ref="AB21:AB22"/>
    <mergeCell ref="AC21:AC22"/>
    <mergeCell ref="AI21:AJ22"/>
    <mergeCell ref="X19:X20"/>
    <mergeCell ref="Y19:Y20"/>
    <mergeCell ref="AA19:AA20"/>
    <mergeCell ref="AB19:AB20"/>
    <mergeCell ref="AC19:AC20"/>
    <mergeCell ref="AI19:AJ20"/>
    <mergeCell ref="AK21:AK22"/>
    <mergeCell ref="AL21:AN22"/>
    <mergeCell ref="C8:N8"/>
    <mergeCell ref="T8:T9"/>
    <mergeCell ref="U8:AK9"/>
    <mergeCell ref="AL8:AM9"/>
    <mergeCell ref="AN8:AN9"/>
    <mergeCell ref="D9:N9"/>
    <mergeCell ref="B3:N4"/>
    <mergeCell ref="H5:M5"/>
    <mergeCell ref="BM5:BS7"/>
    <mergeCell ref="C6:N7"/>
    <mergeCell ref="T6:T7"/>
    <mergeCell ref="U6:AK7"/>
    <mergeCell ref="AL6:AM7"/>
    <mergeCell ref="AN6:AN7"/>
    <mergeCell ref="AO6:AO13"/>
    <mergeCell ref="BE6:BI7"/>
    <mergeCell ref="AZ9:BB9"/>
    <mergeCell ref="AI10:AL11"/>
    <mergeCell ref="AM10:AM11"/>
    <mergeCell ref="AN10:AN11"/>
  </mergeCells>
  <conditionalFormatting sqref="Y47:Y58">
    <cfRule type="cellIs" dxfId="14" priority="5" operator="notEqual">
      <formula>1</formula>
    </cfRule>
  </conditionalFormatting>
  <conditionalFormatting sqref="Y111:Y117">
    <cfRule type="cellIs" dxfId="13" priority="4" operator="notEqual">
      <formula>1</formula>
    </cfRule>
  </conditionalFormatting>
  <conditionalFormatting sqref="Y143:Y149">
    <cfRule type="cellIs" dxfId="12" priority="3" operator="notEqual">
      <formula>1</formula>
    </cfRule>
  </conditionalFormatting>
  <conditionalFormatting sqref="Y285:Y291">
    <cfRule type="cellIs" dxfId="11" priority="1" operator="greaterThan">
      <formula>1</formula>
    </cfRule>
  </conditionalFormatting>
  <conditionalFormatting sqref="BR86:BR88">
    <cfRule type="cellIs" dxfId="10" priority="2" operator="notEqual">
      <formula>1</formula>
    </cfRule>
  </conditionalFormatting>
  <hyperlinks>
    <hyperlink ref="AZ6" r:id="rId1" xr:uid="{480BC23C-8051-4DA8-B380-2B87DD9D9D23}"/>
    <hyperlink ref="AT24" r:id="rId2" xr:uid="{ABA9F07F-77F8-44A6-AD00-BB285179D7BE}"/>
  </hyperlinks>
  <printOptions horizontalCentered="1"/>
  <pageMargins left="0.19685039370078741" right="0.19685039370078741" top="0.15748031496062992" bottom="0.15748031496062992" header="0.11811023622047245" footer="0.11811023622047245"/>
  <pageSetup paperSize="9" scale="33" orientation="landscape" r:id="rId3"/>
  <rowBreaks count="3" manualBreakCount="3">
    <brk id="67" max="16383" man="1"/>
    <brk id="131" max="16383" man="1"/>
    <brk id="195" min="1" max="40" man="1"/>
  </rowBreaks>
  <drawing r:id="rId4"/>
  <legacy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3D168-2764-4B0C-ACE4-FAE1817DCC76}">
  <dimension ref="A1:BK702"/>
  <sheetViews>
    <sheetView showZeros="0" zoomScaleNormal="100" workbookViewId="0">
      <selection activeCell="AF9" sqref="AF9"/>
    </sheetView>
  </sheetViews>
  <sheetFormatPr baseColWidth="10" defaultRowHeight="15"/>
  <cols>
    <col min="1" max="1" width="5.85546875" style="715" customWidth="1"/>
    <col min="2" max="2" width="32.7109375" style="715" customWidth="1"/>
    <col min="3" max="3" width="16.7109375" style="715" customWidth="1"/>
    <col min="4" max="4" width="5.140625" style="715" customWidth="1"/>
    <col min="5" max="5" width="19.7109375" style="715" customWidth="1"/>
    <col min="6" max="6" width="13.7109375" style="715" customWidth="1"/>
    <col min="7" max="7" width="10.7109375" style="715" customWidth="1"/>
    <col min="8" max="8" width="4.7109375" style="715" customWidth="1"/>
    <col min="9" max="11" width="2.7109375" style="715" customWidth="1"/>
    <col min="12" max="13" width="12.7109375" style="715" customWidth="1"/>
    <col min="14" max="14" width="3.7109375" style="715" customWidth="1"/>
    <col min="15" max="15" width="12.7109375" style="715" customWidth="1"/>
    <col min="16" max="16" width="10.7109375" style="715" customWidth="1"/>
    <col min="17" max="17" width="12.7109375" style="715" customWidth="1"/>
    <col min="18" max="18" width="40.7109375" style="715" customWidth="1"/>
    <col min="19" max="19" width="3.85546875" style="715" customWidth="1"/>
    <col min="20" max="20" width="4.7109375" customWidth="1"/>
    <col min="21" max="23" width="2.7109375" customWidth="1"/>
    <col min="24" max="25" width="11.7109375" customWidth="1"/>
    <col min="26" max="26" width="3.7109375" customWidth="1"/>
    <col min="27" max="28" width="11.7109375" customWidth="1"/>
    <col min="29" max="29" width="12.7109375" customWidth="1"/>
    <col min="30" max="30" width="40.7109375" customWidth="1"/>
    <col min="31" max="31" width="5.85546875" customWidth="1"/>
    <col min="32" max="32" width="8.7109375" style="715" customWidth="1"/>
    <col min="33" max="33" width="16.85546875" style="715" customWidth="1"/>
    <col min="34" max="34" width="14" style="715" customWidth="1"/>
    <col min="35" max="36" width="18" style="715" customWidth="1"/>
    <col min="37" max="38" width="11.7109375" style="715" customWidth="1"/>
    <col min="39" max="39" width="30.7109375" style="715" customWidth="1"/>
    <col min="40" max="43" width="11.7109375" style="715" customWidth="1"/>
    <col min="44" max="44" width="4.28515625" customWidth="1"/>
    <col min="45" max="46" width="15.7109375" style="715" customWidth="1"/>
    <col min="47" max="47" width="13.85546875" customWidth="1"/>
    <col min="48" max="48" width="11.7109375" customWidth="1"/>
    <col min="49" max="49" width="20.5703125" customWidth="1"/>
    <col min="50" max="50" width="10.85546875" style="715" customWidth="1"/>
    <col min="51" max="51" width="9.28515625" style="2" customWidth="1"/>
    <col min="52" max="52" width="16.7109375" style="2" customWidth="1"/>
    <col min="53" max="53" width="24.7109375" style="2" customWidth="1"/>
    <col min="54" max="54" width="14.7109375" style="2" customWidth="1"/>
    <col min="55" max="55" width="30.7109375" style="2" customWidth="1"/>
    <col min="56" max="56" width="19.42578125" style="715" customWidth="1"/>
    <col min="57" max="57" width="15.7109375" style="2" customWidth="1"/>
    <col min="58" max="58" width="34.7109375" style="2" customWidth="1"/>
    <col min="59" max="59" width="25.7109375" style="2" customWidth="1"/>
    <col min="60" max="60" width="11.42578125" style="715"/>
    <col min="61" max="61" width="8.7109375" style="2" customWidth="1"/>
    <col min="62" max="62" width="11.42578125" style="73"/>
    <col min="63" max="63" width="43.5703125" style="73" customWidth="1"/>
    <col min="64" max="16384" width="11.42578125" style="715"/>
  </cols>
  <sheetData>
    <row r="1" spans="1:63" ht="15" customHeight="1" thickTop="1">
      <c r="A1" s="5" t="str">
        <f>ADDRESS(ROW(),COLUMN(),4)</f>
        <v>A1</v>
      </c>
      <c r="B1" s="924" t="str">
        <f t="shared" ref="B1:AW1" si="0">SUBSTITUTE(ADDRESS(1,COLUMN(),4),"1","")</f>
        <v>B</v>
      </c>
      <c r="C1" s="924" t="str">
        <f t="shared" si="0"/>
        <v>C</v>
      </c>
      <c r="D1" s="924" t="str">
        <f t="shared" si="0"/>
        <v>D</v>
      </c>
      <c r="E1" s="924" t="str">
        <f t="shared" si="0"/>
        <v>E</v>
      </c>
      <c r="F1" s="924" t="str">
        <f t="shared" si="0"/>
        <v>F</v>
      </c>
      <c r="G1" s="924" t="str">
        <f t="shared" si="0"/>
        <v>G</v>
      </c>
      <c r="H1" s="924" t="str">
        <f t="shared" si="0"/>
        <v>H</v>
      </c>
      <c r="I1" s="924" t="str">
        <f t="shared" si="0"/>
        <v>I</v>
      </c>
      <c r="J1" s="924" t="str">
        <f t="shared" si="0"/>
        <v>J</v>
      </c>
      <c r="K1" s="924" t="str">
        <f t="shared" si="0"/>
        <v>K</v>
      </c>
      <c r="L1" s="924" t="str">
        <f t="shared" si="0"/>
        <v>L</v>
      </c>
      <c r="M1" s="924" t="str">
        <f t="shared" si="0"/>
        <v>M</v>
      </c>
      <c r="N1" s="924" t="str">
        <f t="shared" si="0"/>
        <v>N</v>
      </c>
      <c r="O1" s="924" t="str">
        <f t="shared" si="0"/>
        <v>O</v>
      </c>
      <c r="P1" s="924" t="str">
        <f t="shared" si="0"/>
        <v>P</v>
      </c>
      <c r="Q1" s="924" t="str">
        <f t="shared" si="0"/>
        <v>Q</v>
      </c>
      <c r="R1" s="924" t="str">
        <f t="shared" si="0"/>
        <v>R</v>
      </c>
      <c r="S1" s="924" t="str">
        <f t="shared" si="0"/>
        <v>S</v>
      </c>
      <c r="T1" s="924" t="str">
        <f t="shared" si="0"/>
        <v>T</v>
      </c>
      <c r="U1" s="924" t="str">
        <f t="shared" si="0"/>
        <v>U</v>
      </c>
      <c r="V1" s="924" t="str">
        <f t="shared" si="0"/>
        <v>V</v>
      </c>
      <c r="W1" s="924" t="str">
        <f t="shared" si="0"/>
        <v>W</v>
      </c>
      <c r="X1" s="924" t="str">
        <f t="shared" si="0"/>
        <v>X</v>
      </c>
      <c r="Y1" s="924" t="str">
        <f t="shared" si="0"/>
        <v>Y</v>
      </c>
      <c r="Z1" s="924" t="str">
        <f t="shared" si="0"/>
        <v>Z</v>
      </c>
      <c r="AA1" s="924" t="str">
        <f t="shared" si="0"/>
        <v>AA</v>
      </c>
      <c r="AB1" s="924" t="str">
        <f t="shared" si="0"/>
        <v>AB</v>
      </c>
      <c r="AC1" s="924" t="str">
        <f t="shared" si="0"/>
        <v>AC</v>
      </c>
      <c r="AD1" s="924" t="str">
        <f t="shared" si="0"/>
        <v>AD</v>
      </c>
      <c r="AE1" s="924" t="str">
        <f t="shared" si="0"/>
        <v>AE</v>
      </c>
      <c r="AF1" s="924" t="str">
        <f t="shared" si="0"/>
        <v>AF</v>
      </c>
      <c r="AG1" s="924" t="str">
        <f t="shared" si="0"/>
        <v>AG</v>
      </c>
      <c r="AH1" s="924" t="str">
        <f t="shared" si="0"/>
        <v>AH</v>
      </c>
      <c r="AI1" s="924" t="str">
        <f t="shared" si="0"/>
        <v>AI</v>
      </c>
      <c r="AJ1" s="924" t="str">
        <f t="shared" si="0"/>
        <v>AJ</v>
      </c>
      <c r="AK1" s="924" t="str">
        <f t="shared" si="0"/>
        <v>AK</v>
      </c>
      <c r="AL1" s="924" t="str">
        <f t="shared" si="0"/>
        <v>AL</v>
      </c>
      <c r="AM1" s="924" t="str">
        <f t="shared" si="0"/>
        <v>AM</v>
      </c>
      <c r="AN1" s="924" t="str">
        <f t="shared" si="0"/>
        <v>AN</v>
      </c>
      <c r="AO1" s="924" t="str">
        <f t="shared" si="0"/>
        <v>AO</v>
      </c>
      <c r="AP1" s="924" t="str">
        <f t="shared" si="0"/>
        <v>AP</v>
      </c>
      <c r="AQ1" s="924" t="str">
        <f t="shared" si="0"/>
        <v>AQ</v>
      </c>
      <c r="AR1" s="22"/>
      <c r="AS1" s="924" t="str">
        <f t="shared" si="0"/>
        <v>AS</v>
      </c>
      <c r="AT1" s="924" t="str">
        <f t="shared" si="0"/>
        <v>AT</v>
      </c>
      <c r="AU1" s="98" t="str">
        <f t="shared" si="0"/>
        <v>AU</v>
      </c>
      <c r="AV1" s="98" t="str">
        <f t="shared" si="0"/>
        <v>AV</v>
      </c>
      <c r="AW1" s="98" t="str">
        <f t="shared" si="0"/>
        <v>AW</v>
      </c>
      <c r="AX1" s="721"/>
      <c r="AY1" s="721"/>
      <c r="AZ1" s="721"/>
      <c r="BA1" s="98" t="str">
        <f t="shared" ref="BA1:BG1" si="1">SUBSTITUTE(ADDRESS(1,COLUMN(),4),"1","")</f>
        <v>BA</v>
      </c>
      <c r="BB1" s="98" t="str">
        <f t="shared" si="1"/>
        <v>BB</v>
      </c>
      <c r="BC1" s="98" t="str">
        <f t="shared" si="1"/>
        <v>BC</v>
      </c>
      <c r="BD1" s="98" t="str">
        <f t="shared" si="1"/>
        <v>BD</v>
      </c>
      <c r="BE1" s="98" t="str">
        <f t="shared" si="1"/>
        <v>BE</v>
      </c>
      <c r="BF1" s="98" t="str">
        <f t="shared" si="1"/>
        <v>BF</v>
      </c>
      <c r="BG1" s="98" t="str">
        <f t="shared" si="1"/>
        <v>BG</v>
      </c>
      <c r="BH1" s="2"/>
      <c r="BI1" s="6">
        <v>1</v>
      </c>
      <c r="BJ1" s="924" t="str">
        <f>SUBSTITUTE(ADDRESS(1,COLUMN(),4),"1","")</f>
        <v>BJ</v>
      </c>
      <c r="BK1" s="1069" t="str">
        <f>SUBSTITUTE(ADDRESS(1,COLUMN(),4),"1","")</f>
        <v>BK</v>
      </c>
    </row>
    <row r="2" spans="1:63" ht="23.25" customHeight="1" thickBot="1">
      <c r="A2" s="4109">
        <f t="shared" ref="A2:AQ2" ca="1" si="2">CELL("largeur",A2)</f>
        <v>5</v>
      </c>
      <c r="B2" s="9">
        <f t="shared" ca="1" si="2"/>
        <v>32</v>
      </c>
      <c r="C2" s="9">
        <f t="shared" ca="1" si="2"/>
        <v>16</v>
      </c>
      <c r="D2" s="9">
        <f t="shared" ca="1" si="2"/>
        <v>4</v>
      </c>
      <c r="E2" s="9">
        <f t="shared" ca="1" si="2"/>
        <v>19</v>
      </c>
      <c r="F2" s="9">
        <f t="shared" ca="1" si="2"/>
        <v>13</v>
      </c>
      <c r="G2" s="9">
        <f t="shared" ca="1" si="2"/>
        <v>10</v>
      </c>
      <c r="H2" s="9">
        <f t="shared" ca="1" si="2"/>
        <v>4</v>
      </c>
      <c r="I2" s="9">
        <f t="shared" ca="1" si="2"/>
        <v>2</v>
      </c>
      <c r="J2" s="9">
        <f t="shared" ca="1" si="2"/>
        <v>2</v>
      </c>
      <c r="K2" s="9">
        <f t="shared" ca="1" si="2"/>
        <v>2</v>
      </c>
      <c r="L2" s="9">
        <f t="shared" ca="1" si="2"/>
        <v>12</v>
      </c>
      <c r="M2" s="9">
        <f t="shared" ca="1" si="2"/>
        <v>12</v>
      </c>
      <c r="N2" s="9">
        <f t="shared" ca="1" si="2"/>
        <v>3</v>
      </c>
      <c r="O2" s="9">
        <f t="shared" ca="1" si="2"/>
        <v>12</v>
      </c>
      <c r="P2" s="9">
        <f t="shared" ca="1" si="2"/>
        <v>10</v>
      </c>
      <c r="Q2" s="9">
        <f t="shared" ca="1" si="2"/>
        <v>12</v>
      </c>
      <c r="R2" s="9">
        <f t="shared" ca="1" si="2"/>
        <v>40</v>
      </c>
      <c r="S2" s="9">
        <f t="shared" ca="1" si="2"/>
        <v>3</v>
      </c>
      <c r="T2" s="9">
        <f t="shared" ca="1" si="2"/>
        <v>4</v>
      </c>
      <c r="U2" s="9">
        <f t="shared" ca="1" si="2"/>
        <v>2</v>
      </c>
      <c r="V2" s="9">
        <f t="shared" ca="1" si="2"/>
        <v>2</v>
      </c>
      <c r="W2" s="9">
        <f t="shared" ca="1" si="2"/>
        <v>2</v>
      </c>
      <c r="X2" s="9">
        <f t="shared" ca="1" si="2"/>
        <v>11</v>
      </c>
      <c r="Y2" s="9">
        <f t="shared" ca="1" si="2"/>
        <v>11</v>
      </c>
      <c r="Z2" s="9">
        <f t="shared" ca="1" si="2"/>
        <v>3</v>
      </c>
      <c r="AA2" s="9">
        <f t="shared" ca="1" si="2"/>
        <v>11</v>
      </c>
      <c r="AB2" s="9">
        <f t="shared" ca="1" si="2"/>
        <v>11</v>
      </c>
      <c r="AC2" s="9">
        <f t="shared" ca="1" si="2"/>
        <v>12</v>
      </c>
      <c r="AD2" s="9">
        <f t="shared" ca="1" si="2"/>
        <v>40</v>
      </c>
      <c r="AE2" s="9">
        <f t="shared" ca="1" si="2"/>
        <v>5</v>
      </c>
      <c r="AF2" s="9">
        <f t="shared" ca="1" si="2"/>
        <v>8</v>
      </c>
      <c r="AG2" s="9">
        <f t="shared" ca="1" si="2"/>
        <v>16</v>
      </c>
      <c r="AH2" s="9">
        <f t="shared" ca="1" si="2"/>
        <v>13</v>
      </c>
      <c r="AI2" s="9">
        <f t="shared" ca="1" si="2"/>
        <v>17</v>
      </c>
      <c r="AJ2" s="9">
        <f t="shared" ca="1" si="2"/>
        <v>17</v>
      </c>
      <c r="AK2" s="9">
        <f t="shared" ca="1" si="2"/>
        <v>11</v>
      </c>
      <c r="AL2" s="9">
        <f t="shared" ca="1" si="2"/>
        <v>11</v>
      </c>
      <c r="AM2" s="9">
        <f t="shared" ca="1" si="2"/>
        <v>30</v>
      </c>
      <c r="AN2" s="9">
        <f t="shared" ca="1" si="2"/>
        <v>11</v>
      </c>
      <c r="AO2" s="9">
        <f t="shared" ca="1" si="2"/>
        <v>11</v>
      </c>
      <c r="AP2" s="9">
        <f t="shared" ca="1" si="2"/>
        <v>11</v>
      </c>
      <c r="AQ2" s="9">
        <f t="shared" ca="1" si="2"/>
        <v>11</v>
      </c>
      <c r="AR2" s="22"/>
      <c r="AS2" s="9">
        <f ca="1">CELL("largeur",AS2)</f>
        <v>15</v>
      </c>
      <c r="AT2" s="9">
        <f ca="1">CELL("largeur",AT2)</f>
        <v>15</v>
      </c>
      <c r="AU2" s="9">
        <f ca="1">CELL("largeur",AU2)</f>
        <v>13</v>
      </c>
      <c r="AV2" s="9">
        <f ca="1">CELL("largeur",AV2)</f>
        <v>11</v>
      </c>
      <c r="AW2" s="9">
        <f ca="1">CELL("largeur",AW2)</f>
        <v>20</v>
      </c>
      <c r="AX2" s="721"/>
      <c r="AY2" s="721"/>
      <c r="AZ2" s="721"/>
      <c r="BA2" s="759">
        <v>16</v>
      </c>
      <c r="BB2" s="759">
        <v>24</v>
      </c>
      <c r="BC2" s="759">
        <v>14</v>
      </c>
      <c r="BD2" s="759">
        <v>30</v>
      </c>
      <c r="BE2" s="759">
        <v>15</v>
      </c>
      <c r="BF2" s="759">
        <v>15</v>
      </c>
      <c r="BG2" s="759">
        <v>34</v>
      </c>
      <c r="BH2" s="2"/>
      <c r="BI2" s="6">
        <v>1</v>
      </c>
      <c r="BJ2" s="93"/>
      <c r="BK2" s="93" t="s">
        <v>239</v>
      </c>
    </row>
    <row r="3" spans="1:63" ht="23.25" customHeight="1">
      <c r="A3" s="751"/>
      <c r="B3" s="4110"/>
      <c r="C3" s="4111"/>
      <c r="D3" s="4111"/>
      <c r="E3" s="4111"/>
      <c r="F3" s="4111"/>
      <c r="G3" s="4111"/>
      <c r="H3" s="4111"/>
      <c r="I3" s="4111"/>
      <c r="J3" s="4111"/>
      <c r="K3" s="4111"/>
      <c r="L3" s="4111"/>
      <c r="M3" s="4111"/>
      <c r="N3" s="4111"/>
      <c r="O3" s="4111"/>
      <c r="P3" s="4111"/>
      <c r="Q3" s="4111"/>
      <c r="R3" s="4111"/>
      <c r="S3" s="4111"/>
      <c r="T3" s="4112" t="s">
        <v>6465</v>
      </c>
      <c r="U3" s="4113"/>
      <c r="V3" s="4113"/>
      <c r="W3" s="4113"/>
      <c r="X3" s="4113"/>
      <c r="Y3" s="4113"/>
      <c r="Z3" s="4113"/>
      <c r="AA3" s="4114"/>
      <c r="AB3" s="4114"/>
      <c r="AC3" s="4113"/>
      <c r="AD3" s="4114"/>
      <c r="AE3" s="4114"/>
      <c r="AF3" s="721"/>
      <c r="AG3" s="721"/>
      <c r="AH3" s="721"/>
      <c r="AI3" s="721"/>
      <c r="AJ3" s="721"/>
      <c r="AK3" s="721"/>
      <c r="AL3" s="721"/>
      <c r="AM3" s="721"/>
      <c r="AN3" s="721"/>
      <c r="AO3" s="721"/>
      <c r="AP3" s="721"/>
      <c r="AQ3" s="721"/>
      <c r="AR3" s="22"/>
      <c r="AS3" s="1048"/>
      <c r="AT3" s="1048"/>
      <c r="AU3" s="22"/>
      <c r="AV3" s="22"/>
      <c r="AW3" s="22"/>
      <c r="AX3" s="17"/>
      <c r="AY3" s="17"/>
      <c r="AZ3" s="17"/>
      <c r="BA3" s="4115" t="s">
        <v>356</v>
      </c>
      <c r="BB3" s="4116" t="s">
        <v>6466</v>
      </c>
      <c r="BC3" s="4117" t="s">
        <v>6467</v>
      </c>
      <c r="BD3" s="4118" t="s">
        <v>6468</v>
      </c>
      <c r="BE3" s="4957" t="s">
        <v>6469</v>
      </c>
      <c r="BF3" s="4957"/>
      <c r="BG3" s="4119" t="s">
        <v>6470</v>
      </c>
      <c r="BH3" s="2"/>
      <c r="BI3" s="6">
        <v>1</v>
      </c>
      <c r="BJ3" s="91">
        <f ca="1">COUNTA(A1:BI702) + COUNTBLANK(A1:BI702)</f>
        <v>44943</v>
      </c>
      <c r="BK3" s="90" t="str">
        <f>"cellules entre"&amp;" " &amp;A1&amp;" et  "&amp;BI702</f>
        <v>cellules entre A1 et  BI702</v>
      </c>
    </row>
    <row r="4" spans="1:63" ht="23.25" customHeight="1" thickBot="1">
      <c r="A4" s="751"/>
      <c r="B4" s="4120" t="s">
        <v>6471</v>
      </c>
      <c r="C4" s="4111"/>
      <c r="D4" s="4111"/>
      <c r="E4" s="4111"/>
      <c r="F4" s="4111"/>
      <c r="G4" s="4111"/>
      <c r="H4" s="4121"/>
      <c r="I4" s="4122"/>
      <c r="J4" s="4111"/>
      <c r="K4" s="4111"/>
      <c r="L4" s="4123"/>
      <c r="M4" s="4123"/>
      <c r="N4" s="4123"/>
      <c r="O4" s="4123"/>
      <c r="P4" s="4124"/>
      <c r="Q4" s="4124"/>
      <c r="R4" s="4124"/>
      <c r="S4" s="4124"/>
      <c r="T4" s="4125"/>
      <c r="U4" s="4125"/>
      <c r="V4" s="4125"/>
      <c r="W4" s="4125"/>
      <c r="X4" s="4125"/>
      <c r="Y4" s="4125"/>
      <c r="Z4" s="4125"/>
      <c r="AA4" s="4125"/>
      <c r="AB4" s="4125"/>
      <c r="AC4" s="4125"/>
      <c r="AD4" s="4125"/>
      <c r="AE4" s="4125"/>
      <c r="AF4" s="721"/>
      <c r="AG4" s="721"/>
      <c r="AH4" s="721"/>
      <c r="AI4" s="721"/>
      <c r="AJ4" s="721"/>
      <c r="AK4" s="721"/>
      <c r="AL4" s="721"/>
      <c r="AM4" s="721"/>
      <c r="AN4" s="721"/>
      <c r="AO4" s="721"/>
      <c r="AP4" s="721"/>
      <c r="AQ4" s="721"/>
      <c r="AR4" s="22"/>
      <c r="AS4" s="3864" t="s">
        <v>2509</v>
      </c>
      <c r="AT4" s="5" t="str">
        <f>BI702</f>
        <v>BI702</v>
      </c>
      <c r="AU4" s="22"/>
      <c r="AV4" s="22"/>
      <c r="AW4" s="22"/>
      <c r="AX4" s="1048"/>
      <c r="AY4" s="1048"/>
      <c r="AZ4" s="1048"/>
      <c r="BA4" s="4958">
        <f>ROWS(A9:A701)</f>
        <v>693</v>
      </c>
      <c r="BB4" s="4959">
        <f>BA4-BC4</f>
        <v>693</v>
      </c>
      <c r="BC4" s="4959">
        <f>ROWS(A9:A701)-SUBTOTAL(103,A9:A701)</f>
        <v>0</v>
      </c>
      <c r="BD4" s="4961">
        <f ca="1">COUNTIF(A2:AQ2,"&gt;0")</f>
        <v>43</v>
      </c>
      <c r="BE4" s="4126">
        <f ca="1">IF(COUNTIF(A2:AQ2,0)=0,0,COUNTIF(A2:AQ2,0))</f>
        <v>0</v>
      </c>
      <c r="BF4" s="4127" t="str">
        <f ca="1">IF(S2&lt;0.5,S1&amp;".","") &amp; IF(T2&lt;0.5,T1&amp;".","") &amp; IF(U2&lt;0.5,U1&amp;".","") &amp; IF(V2&lt;0.5,V1&amp;".","") &amp; IF(W2&lt;0.5,W1&amp;".","") &amp; IF(X2&lt;0.5,X1&amp;".","") &amp; IF(Y2&lt;0.5,Y1&amp;".","") &amp; IF(Z2&lt;0.5,Z1&amp;".","") &amp; IF(AA2&lt;0.5,AA1&amp;".","") &amp; IF(AB2&lt;0.5,AB1&amp;".","") &amp; IF(AC2&lt;0.5,AC1&amp;".","")</f>
        <v/>
      </c>
      <c r="BG4" s="4961">
        <f ca="1">BD4+BE4</f>
        <v>43</v>
      </c>
      <c r="BH4" s="2"/>
      <c r="BI4" s="6">
        <v>1</v>
      </c>
      <c r="BJ4" s="91">
        <f ca="1">COUNTA(A1:BI702)</f>
        <v>18366</v>
      </c>
      <c r="BK4" s="90" t="s">
        <v>236</v>
      </c>
    </row>
    <row r="5" spans="1:63" ht="23.25" customHeight="1" thickBot="1">
      <c r="A5" s="752"/>
      <c r="B5" s="4128" t="str">
        <f t="shared" ref="B5:G5" si="3">SUBSTITUTE(ADDRESS(1,COLUMN(),4),"1","")</f>
        <v>B</v>
      </c>
      <c r="C5" s="4128" t="str">
        <f t="shared" si="3"/>
        <v>C</v>
      </c>
      <c r="D5" s="4128" t="str">
        <f t="shared" si="3"/>
        <v>D</v>
      </c>
      <c r="E5" s="4128" t="str">
        <f t="shared" si="3"/>
        <v>E</v>
      </c>
      <c r="F5" s="4128" t="str">
        <f t="shared" si="3"/>
        <v>F</v>
      </c>
      <c r="G5" s="4128" t="str">
        <f t="shared" si="3"/>
        <v>G</v>
      </c>
      <c r="H5" s="4121"/>
      <c r="I5" s="4110"/>
      <c r="J5" s="4110"/>
      <c r="K5" s="4110"/>
      <c r="L5" s="4110" t="str">
        <f>"Pour Filter affichez les colonnes " &amp; IF(B5&lt;&gt;"",B5 &amp; " ","") &amp; IF(C5&lt;&gt;"",C5 &amp; " ","") &amp; IF(D5&lt;&gt;"",D5 &amp; " ","") &amp; IF(E5&lt;&gt;"",E5 &amp; " ","") &amp; IF(F5&lt;&gt;"",F5 &amp; " ","") &amp; IF(G5&lt;&gt;"",G5 &amp; " ","")</f>
        <v xml:space="preserve">Pour Filter affichez les colonnes B C D E F G </v>
      </c>
      <c r="M5" s="4129"/>
      <c r="N5" s="4129"/>
      <c r="O5" s="4129"/>
      <c r="P5" s="4129"/>
      <c r="Q5" s="4129"/>
      <c r="R5" s="4129"/>
      <c r="S5" s="4129"/>
      <c r="T5" s="4963" t="s">
        <v>6472</v>
      </c>
      <c r="U5" s="4963"/>
      <c r="V5" s="4963"/>
      <c r="W5" s="4963"/>
      <c r="X5" s="4963"/>
      <c r="Y5" s="4963"/>
      <c r="Z5" s="4963"/>
      <c r="AA5" s="4963"/>
      <c r="AB5" s="4963"/>
      <c r="AC5" s="4963"/>
      <c r="AD5" s="4963"/>
      <c r="AE5" s="4130"/>
      <c r="AF5" s="4964" t="s">
        <v>6473</v>
      </c>
      <c r="AG5" s="4964"/>
      <c r="AH5" s="4964"/>
      <c r="AI5" s="4964"/>
      <c r="AJ5" s="4964"/>
      <c r="AK5" s="4964"/>
      <c r="AL5" s="4964"/>
      <c r="AM5" s="4964"/>
      <c r="AN5" s="4964"/>
      <c r="AO5" s="4964"/>
      <c r="AP5" s="4964"/>
      <c r="AQ5" s="4964"/>
      <c r="AR5" s="22"/>
      <c r="AS5" s="22" t="s">
        <v>2552</v>
      </c>
      <c r="AT5" s="1048"/>
      <c r="AU5" s="1048"/>
      <c r="AV5" s="1048"/>
      <c r="AW5" s="1048"/>
      <c r="AX5" s="1048"/>
      <c r="AY5" s="1048"/>
      <c r="AZ5" s="1048"/>
      <c r="BA5" s="4959"/>
      <c r="BB5" s="4960"/>
      <c r="BC5" s="4960"/>
      <c r="BD5" s="4962"/>
      <c r="BE5" s="4131" t="str">
        <f ca="1">IF(B2&lt;0.5,B1&amp;".","")&amp;IF(C2&lt;0.5,C1&amp;".","")&amp;IF(D2&lt;0.5,D1&amp;".","")&amp;IF(E2&lt;0.5,E1&amp;".","")&amp;IF(F2&lt;0.5,F1&amp;".","")&amp;IF(G2&lt;0.5,G1&amp;".","")&amp;IF(H2&lt;0.5,H1&amp;".","")&amp;IF(I2&lt;0.5,I1&amp;".","")&amp;IF(J2&lt;0.5,J1&amp;".","")&amp;IF(K2&lt;0.5,K1&amp;".","")&amp;IF(L2&lt;0.5,L1&amp;".","")&amp;IF(M2&lt;0.5,M1&amp;".","")&amp;IF(N2&lt;0.5,N1&amp;".","")&amp;IF(O2&lt;0.5,O1&amp;".","")&amp;IF(P2&lt;0.5,P1&amp;".","")&amp;IF(Q2&lt;0.5,Q1&amp;".","")&amp;IF(R2&lt;0.5,R1&amp;".","")</f>
        <v/>
      </c>
      <c r="BF5" s="4132" t="str">
        <f ca="1">IF(AF2&lt;0.5,AF1&amp;".","") &amp; IF(AG2&lt;0.5,AG1&amp;".","") &amp; IF(AH2&lt;0.5,AH1&amp;".","") &amp; IF(AI2&lt;0.5,AI1&amp;".","") &amp; IF(AJ2&lt;0.5,AJ1&amp;".","") &amp; IF(AK2&lt;0.5,AK1&amp;".","") &amp; IF(AL2&lt;0.5,AL1&amp;".","") &amp; IF(AM2&lt;0.5,AM1&amp;".","") &amp; IF(AN2&lt;0.5,AN1&amp;".","") &amp; IF(AO2&lt;0.5,AO1&amp;".","") &amp; IF(AP2&lt;0.5,AP1&amp;".","")&amp; IF(AQ2&lt;0.5,AQ1&amp;".","")</f>
        <v/>
      </c>
      <c r="BG5" s="4962"/>
      <c r="BH5"/>
      <c r="BI5" s="6">
        <v>1</v>
      </c>
      <c r="BJ5" s="91">
        <f ca="1">COUNTBLANK(A1:BI702)</f>
        <v>26577</v>
      </c>
      <c r="BK5" s="90" t="s">
        <v>234</v>
      </c>
    </row>
    <row r="6" spans="1:63" ht="23.25" customHeight="1">
      <c r="A6" s="752"/>
      <c r="B6" s="4128">
        <f>ROUNDUP(LEN(B17)*0.5/2,0)</f>
        <v>32</v>
      </c>
      <c r="C6" s="4128">
        <f>ROUNDUP(LEN(C17)*1,0)</f>
        <v>16</v>
      </c>
      <c r="D6" s="4128">
        <f>ROUNDUP(LEN(D17)*1.2,0)</f>
        <v>2</v>
      </c>
      <c r="E6" s="4128">
        <f>ROUNDUP(LEN(E17)*0.9,0)</f>
        <v>19</v>
      </c>
      <c r="F6" s="4128">
        <f>ROUNDUP(LEN(F17)*0.9,0)</f>
        <v>13</v>
      </c>
      <c r="G6" s="4128">
        <f>ROUNDUP(LEN(G17)*0.7,0)</f>
        <v>49</v>
      </c>
      <c r="H6" s="4121"/>
      <c r="I6" s="4110"/>
      <c r="J6" s="4110"/>
      <c r="K6" s="4110"/>
      <c r="L6" s="4110" t="str">
        <f>"largeurs de lecture ="&amp;B6&amp;" "&amp;C6&amp;" "&amp;D6&amp;" "&amp;E6&amp;" "&amp;F6&amp;" "&amp;G6</f>
        <v>largeurs de lecture =32 16 2 19 13 49</v>
      </c>
      <c r="M6" s="4129"/>
      <c r="N6" s="4129"/>
      <c r="O6" s="4133"/>
      <c r="P6" s="4133"/>
      <c r="Q6" s="4133"/>
      <c r="R6" s="4133"/>
      <c r="S6" s="4133"/>
      <c r="T6" s="4963"/>
      <c r="U6" s="4963"/>
      <c r="V6" s="4963"/>
      <c r="W6" s="4963"/>
      <c r="X6" s="4963"/>
      <c r="Y6" s="4963"/>
      <c r="Z6" s="4963"/>
      <c r="AA6" s="4963"/>
      <c r="AB6" s="4963"/>
      <c r="AC6" s="4963"/>
      <c r="AD6" s="4963"/>
      <c r="AE6" s="4130"/>
      <c r="AF6" s="4134"/>
      <c r="AG6" s="4134"/>
      <c r="AH6" s="4135"/>
      <c r="AI6" s="4135" t="s">
        <v>6474</v>
      </c>
      <c r="AJ6" s="4136"/>
      <c r="AK6" s="4137"/>
      <c r="AL6" s="4137" t="s">
        <v>6475</v>
      </c>
      <c r="AM6" s="4137"/>
      <c r="AN6" s="4137"/>
      <c r="AO6" s="4137"/>
      <c r="AP6" s="4137"/>
      <c r="AQ6" s="4137"/>
      <c r="AR6" s="22"/>
      <c r="AS6" s="228" t="s">
        <v>2553</v>
      </c>
      <c r="AT6" s="721"/>
      <c r="AU6" s="1048"/>
      <c r="AV6" s="1048"/>
      <c r="AW6" s="1048"/>
      <c r="AX6" s="1048"/>
      <c r="AY6" s="1048"/>
      <c r="AZ6" s="1048"/>
      <c r="BA6" s="4138" t="s">
        <v>6476</v>
      </c>
      <c r="BB6" s="4138" t="s">
        <v>6476</v>
      </c>
      <c r="BC6" s="4139"/>
      <c r="BD6" s="4140"/>
      <c r="BE6" s="4141" t="str">
        <f ca="1">IF(COUNTIF(A2:R2, "&lt;0.5")&gt;0, COUNTIF(A2:R2, "&lt;0.5") &amp; " ◄ colonnes masquées"&amp;" "&amp;BE5, "◄ De A à R, pas de colonnes masquées")</f>
        <v>◄ De A à R, pas de colonnes masquées</v>
      </c>
      <c r="BF6" s="4141" t="str">
        <f ca="1">IF(COUNTIF(S2:AC2, "&lt;0.5")&gt;0, COUNTIF(S2:AC2, "&lt;0.5") &amp; " ◄  colonnes masquées"&amp;" "&amp;BF4, "De S à AC, pas de colonnes masquées")</f>
        <v>De S à AC, pas de colonnes masquées</v>
      </c>
      <c r="BG6" s="4141" t="str">
        <f ca="1">IF(COUNTIF(AF2:AQ2, "&lt;0.5")&gt;0, COUNTIF(AF2:AQ2, "&lt;0.5") &amp; " ◄ colonnes masquées"&amp;" "&amp;BF5, "De AE à AP, pas de colonnes masquées")</f>
        <v>De AE à AP, pas de colonnes masquées</v>
      </c>
      <c r="BH6"/>
      <c r="BI6" s="6">
        <v>1</v>
      </c>
      <c r="BJ6" s="91">
        <f>SUM(BI1:BI700)+2</f>
        <v>702</v>
      </c>
      <c r="BK6" s="90" t="s">
        <v>232</v>
      </c>
    </row>
    <row r="7" spans="1:63" ht="23.25" customHeight="1" thickBot="1">
      <c r="A7" s="752"/>
      <c r="B7" s="1047"/>
      <c r="C7" s="1047"/>
      <c r="D7" s="1047"/>
      <c r="E7" s="1047"/>
      <c r="F7" s="1047"/>
      <c r="G7" s="1047"/>
      <c r="H7" s="3863"/>
      <c r="I7" s="1047"/>
      <c r="J7" s="1047"/>
      <c r="K7" s="602" t="s">
        <v>1203</v>
      </c>
      <c r="L7" s="89" t="str">
        <f ca="1">CELL("nomfichier")</f>
        <v>C:\Users\Joel\Desktop\ccr17.envoyé\[ff.fiche.cadre.19.03.2025.xlsx]Modèles.au.poids.21.03.2025</v>
      </c>
      <c r="M7" s="89"/>
      <c r="N7" s="89"/>
      <c r="O7" s="13"/>
      <c r="P7" s="13"/>
      <c r="Q7" s="13"/>
      <c r="R7" s="1047"/>
      <c r="S7" s="1045" t="s">
        <v>1</v>
      </c>
      <c r="T7" s="1047"/>
      <c r="U7" s="1047"/>
      <c r="V7" s="1047"/>
      <c r="W7" s="1047"/>
      <c r="X7" s="1047"/>
      <c r="Y7" s="1047"/>
      <c r="Z7" s="1047"/>
      <c r="AA7" s="1047"/>
      <c r="AB7" s="1047"/>
      <c r="AC7" s="1047"/>
      <c r="AD7" s="1047"/>
      <c r="AE7" s="1047"/>
      <c r="AF7" s="1048"/>
      <c r="AG7" s="1048"/>
      <c r="AH7" s="4137" t="s">
        <v>6477</v>
      </c>
      <c r="AI7" s="1048"/>
      <c r="AJ7" s="1048"/>
      <c r="AK7" s="4142" t="s">
        <v>92</v>
      </c>
      <c r="AL7" s="1048"/>
      <c r="AM7" s="1048"/>
      <c r="AN7" s="1048"/>
      <c r="AO7" s="1048"/>
      <c r="AP7" s="1048"/>
      <c r="AQ7" s="1048"/>
      <c r="AR7" s="22"/>
      <c r="AS7" s="1048"/>
      <c r="AT7" s="1048"/>
      <c r="AU7" s="1283"/>
      <c r="AV7" s="22"/>
      <c r="AW7" s="22"/>
      <c r="AX7" s="1048"/>
      <c r="AY7" s="1048"/>
      <c r="AZ7" s="1048"/>
      <c r="BA7" s="1048"/>
      <c r="BB7" s="1048"/>
      <c r="BC7" s="1048"/>
      <c r="BD7" s="1048"/>
      <c r="BE7" s="1048"/>
      <c r="BF7" s="1048"/>
      <c r="BG7" s="1048"/>
      <c r="BH7"/>
      <c r="BI7" s="6">
        <v>1</v>
      </c>
      <c r="BJ7" s="91" cm="1">
        <f t="array" ref="BJ7">SUM(A702:BC702+1)</f>
        <v>107</v>
      </c>
      <c r="BK7" s="90" t="s">
        <v>229</v>
      </c>
    </row>
    <row r="8" spans="1:63" ht="23.25" customHeight="1" thickTop="1" thickBot="1">
      <c r="A8" s="4143" t="s">
        <v>1089</v>
      </c>
      <c r="B8" s="4143" t="s">
        <v>22</v>
      </c>
      <c r="C8" s="4143" t="s">
        <v>21</v>
      </c>
      <c r="D8" s="4143" t="s">
        <v>20</v>
      </c>
      <c r="E8" s="4143" t="s">
        <v>19</v>
      </c>
      <c r="F8" s="4143" t="s">
        <v>18</v>
      </c>
      <c r="G8" s="4143" t="s">
        <v>17</v>
      </c>
      <c r="H8" s="4144"/>
      <c r="I8" s="1047"/>
      <c r="J8" s="1047"/>
      <c r="K8" s="1047"/>
      <c r="L8" s="1047"/>
      <c r="M8" s="1047"/>
      <c r="N8" s="1047"/>
      <c r="O8" s="1047"/>
      <c r="P8" s="1047"/>
      <c r="Q8" s="1047"/>
      <c r="R8" s="1047"/>
      <c r="S8" s="1047"/>
      <c r="T8" s="1047"/>
      <c r="U8" s="1047"/>
      <c r="V8" s="1047"/>
      <c r="W8" s="1047"/>
      <c r="X8" s="1047"/>
      <c r="Y8" s="1047"/>
      <c r="Z8" s="1047"/>
      <c r="AA8" s="1047"/>
      <c r="AB8" s="1047"/>
      <c r="AC8" s="1047"/>
      <c r="AD8" s="1047"/>
      <c r="AE8" s="1047"/>
      <c r="AF8" s="1048"/>
      <c r="AG8" s="1048"/>
      <c r="AH8" s="1048"/>
      <c r="AI8" s="1048"/>
      <c r="AJ8" s="1048"/>
      <c r="AK8" s="1048"/>
      <c r="AL8" s="1048"/>
      <c r="AM8" s="1048"/>
      <c r="AN8" s="1048"/>
      <c r="AO8" s="1048"/>
      <c r="AP8" s="1048"/>
      <c r="AQ8" s="1048"/>
      <c r="AR8" s="20"/>
      <c r="AS8" s="4145" t="s">
        <v>6478</v>
      </c>
      <c r="AT8" s="4146" t="s">
        <v>1192</v>
      </c>
      <c r="AU8" s="4146"/>
      <c r="AV8" s="1350"/>
      <c r="AW8" s="721" t="s">
        <v>1</v>
      </c>
      <c r="AX8" s="1048"/>
      <c r="AY8" s="1048"/>
      <c r="AZ8" s="1048"/>
      <c r="BA8" s="1048"/>
      <c r="BB8" s="1048"/>
      <c r="BC8" s="1048"/>
      <c r="BD8" s="1048"/>
      <c r="BE8" s="1048"/>
      <c r="BF8" s="1048"/>
      <c r="BG8" s="1048"/>
      <c r="BH8"/>
      <c r="BI8" s="6">
        <v>1</v>
      </c>
      <c r="BJ8" s="95"/>
      <c r="BK8" s="94"/>
    </row>
    <row r="9" spans="1:63" ht="23.25" customHeight="1" thickTop="1">
      <c r="A9" s="4147" t="s">
        <v>6</v>
      </c>
      <c r="B9" s="555" t="s">
        <v>221</v>
      </c>
      <c r="C9" s="747" t="s">
        <v>6479</v>
      </c>
      <c r="D9" s="748"/>
      <c r="E9" s="748"/>
      <c r="F9" s="748"/>
      <c r="G9" s="749" t="s">
        <v>221</v>
      </c>
      <c r="H9" s="4148"/>
      <c r="I9" s="4965" t="s">
        <v>2473</v>
      </c>
      <c r="J9" s="4965"/>
      <c r="K9" s="4965"/>
      <c r="L9" s="4965"/>
      <c r="M9" s="4965"/>
      <c r="N9" s="4965"/>
      <c r="O9" s="4965"/>
      <c r="P9" s="4965"/>
      <c r="Q9" s="4965"/>
      <c r="R9" s="4965"/>
      <c r="S9" s="785" t="s">
        <v>1</v>
      </c>
      <c r="T9" s="4966" t="s">
        <v>6480</v>
      </c>
      <c r="U9" s="4966"/>
      <c r="V9" s="4966"/>
      <c r="W9" s="4966"/>
      <c r="X9" s="4966"/>
      <c r="Y9" s="4966"/>
      <c r="Z9" s="4966"/>
      <c r="AA9" s="4966"/>
      <c r="AB9" s="4966"/>
      <c r="AC9" s="4966"/>
      <c r="AD9" s="4966"/>
      <c r="AE9" s="4047"/>
      <c r="AF9" s="4137"/>
      <c r="AG9" s="4137"/>
      <c r="AH9" s="4137"/>
      <c r="AI9" s="4137"/>
      <c r="AJ9" s="4137"/>
      <c r="AK9" s="4137"/>
      <c r="AL9" s="4137"/>
      <c r="AM9" s="4137"/>
      <c r="AN9" s="4137"/>
      <c r="AO9" s="4137"/>
      <c r="AP9" s="4137"/>
      <c r="AQ9" s="4137"/>
      <c r="AR9" s="1370"/>
      <c r="AS9" s="721"/>
      <c r="AT9" s="721"/>
      <c r="AU9" s="721"/>
      <c r="AV9" s="721"/>
      <c r="AW9" s="721"/>
      <c r="AX9" s="721"/>
      <c r="AY9" s="17"/>
      <c r="AZ9" s="17"/>
      <c r="BA9" s="17"/>
      <c r="BB9" s="17"/>
      <c r="BC9" s="17"/>
      <c r="BD9" s="17"/>
      <c r="BE9" s="17"/>
      <c r="BF9" s="17"/>
      <c r="BG9" s="17"/>
      <c r="BH9"/>
      <c r="BI9" s="6">
        <v>1</v>
      </c>
    </row>
    <row r="10" spans="1:63" ht="23.25" customHeight="1">
      <c r="A10" s="4147" t="s">
        <v>6</v>
      </c>
      <c r="B10" s="4967" t="s">
        <v>1093</v>
      </c>
      <c r="C10" s="4967"/>
      <c r="D10" s="4967"/>
      <c r="E10" s="4967"/>
      <c r="F10" s="4967"/>
      <c r="G10" s="4967"/>
      <c r="H10" s="4148"/>
      <c r="I10" s="4965"/>
      <c r="J10" s="4965"/>
      <c r="K10" s="4965"/>
      <c r="L10" s="4965"/>
      <c r="M10" s="4965"/>
      <c r="N10" s="4965"/>
      <c r="O10" s="4965"/>
      <c r="P10" s="4965"/>
      <c r="Q10" s="4965"/>
      <c r="R10" s="4965"/>
      <c r="S10" s="785" t="s">
        <v>1</v>
      </c>
      <c r="T10" s="4966"/>
      <c r="U10" s="4966"/>
      <c r="V10" s="4966"/>
      <c r="W10" s="4966"/>
      <c r="X10" s="4966"/>
      <c r="Y10" s="4966"/>
      <c r="Z10" s="4966"/>
      <c r="AA10" s="4966"/>
      <c r="AB10" s="4966"/>
      <c r="AC10" s="4966"/>
      <c r="AD10" s="4966"/>
      <c r="AE10" s="4047"/>
      <c r="AF10" s="4142"/>
      <c r="AG10" s="4142"/>
      <c r="AH10" s="4142"/>
      <c r="AI10" s="4142"/>
      <c r="AJ10" s="4142"/>
      <c r="AK10" s="4142"/>
      <c r="AL10" s="4142"/>
      <c r="AM10" s="4142"/>
      <c r="AN10" s="4142"/>
      <c r="AO10" s="4142"/>
      <c r="AP10" s="4142"/>
      <c r="AQ10" s="4142"/>
      <c r="AR10" s="1370"/>
      <c r="AS10" s="721"/>
      <c r="AT10" s="721"/>
      <c r="AU10" s="721"/>
      <c r="AV10" s="721"/>
      <c r="AW10" s="721"/>
      <c r="AX10" s="721"/>
      <c r="AY10" s="17"/>
      <c r="AZ10" s="17"/>
      <c r="BA10" s="17"/>
      <c r="BB10" s="17"/>
      <c r="BC10" s="17"/>
      <c r="BD10" s="17"/>
      <c r="BE10" s="17"/>
      <c r="BF10" s="17"/>
      <c r="BG10" s="17"/>
      <c r="BH10"/>
      <c r="BI10" s="6">
        <v>1</v>
      </c>
    </row>
    <row r="11" spans="1:63" s="685" customFormat="1" ht="23.25" customHeight="1">
      <c r="A11" s="4147" t="s">
        <v>6</v>
      </c>
      <c r="B11" s="4967"/>
      <c r="C11" s="4967"/>
      <c r="D11" s="4967"/>
      <c r="E11" s="4967"/>
      <c r="F11" s="4967"/>
      <c r="G11" s="4967"/>
      <c r="H11" s="3863"/>
      <c r="I11" s="4149"/>
      <c r="J11" s="4149"/>
      <c r="K11" s="4149"/>
      <c r="L11" s="4149"/>
      <c r="M11" s="4149"/>
      <c r="N11" s="4149"/>
      <c r="O11" s="1551"/>
      <c r="P11" s="4149"/>
      <c r="Q11" s="4149"/>
      <c r="R11" s="4149"/>
      <c r="S11" s="4149"/>
      <c r="T11" s="1551"/>
      <c r="U11" s="4149"/>
      <c r="V11" s="4149"/>
      <c r="W11" s="4149"/>
      <c r="X11" s="4149"/>
      <c r="Y11" s="4149"/>
      <c r="Z11" s="4149"/>
      <c r="AA11" s="4149"/>
      <c r="AB11" s="4149"/>
      <c r="AC11" s="4150" t="s">
        <v>14</v>
      </c>
      <c r="AD11" s="1049" t="s">
        <v>2471</v>
      </c>
      <c r="AE11" s="1049"/>
      <c r="AF11" s="11"/>
      <c r="AG11" s="1551" t="s">
        <v>6481</v>
      </c>
      <c r="AH11" s="1370"/>
      <c r="AI11" s="1370"/>
      <c r="AJ11" s="1370"/>
      <c r="AK11" s="1370"/>
      <c r="AL11" s="1370"/>
      <c r="AM11" s="1370"/>
      <c r="AN11" s="1370"/>
      <c r="AO11" s="1370"/>
      <c r="AP11" s="1370"/>
      <c r="AQ11" s="1370"/>
      <c r="AR11" s="1370"/>
      <c r="AS11" s="564"/>
      <c r="AT11" s="721"/>
      <c r="AU11" s="11"/>
      <c r="AV11" s="11"/>
      <c r="AW11" s="11"/>
      <c r="AX11" s="564"/>
      <c r="AY11" s="564"/>
      <c r="AZ11" s="564"/>
      <c r="BA11" s="564"/>
      <c r="BB11" s="564"/>
      <c r="BC11" s="564"/>
      <c r="BD11" s="564"/>
      <c r="BE11" s="564"/>
      <c r="BF11" s="564"/>
      <c r="BG11" s="564"/>
      <c r="BH11"/>
      <c r="BI11" s="6">
        <v>1</v>
      </c>
    </row>
    <row r="12" spans="1:63" s="73" customFormat="1" ht="18" customHeight="1">
      <c r="A12" s="4147" t="s">
        <v>6</v>
      </c>
      <c r="B12" s="42" t="s">
        <v>1094</v>
      </c>
      <c r="C12" s="618" t="s">
        <v>242</v>
      </c>
      <c r="D12" s="42" t="s">
        <v>103</v>
      </c>
      <c r="E12" s="42" t="s">
        <v>102</v>
      </c>
      <c r="F12" s="42" t="s">
        <v>101</v>
      </c>
      <c r="G12" s="42" t="s">
        <v>100</v>
      </c>
      <c r="H12" s="4151" t="s">
        <v>7</v>
      </c>
      <c r="I12" s="1551"/>
      <c r="J12" s="1551"/>
      <c r="K12" s="1551"/>
      <c r="L12" s="1551"/>
      <c r="M12" s="1551"/>
      <c r="N12" s="4152" t="s">
        <v>898</v>
      </c>
      <c r="O12" s="1551"/>
      <c r="P12" s="19"/>
      <c r="Q12" s="19"/>
      <c r="R12" s="19"/>
      <c r="S12" s="19"/>
      <c r="T12" s="4151" t="s">
        <v>7</v>
      </c>
      <c r="U12" s="22"/>
      <c r="V12" s="22"/>
      <c r="W12" s="22"/>
      <c r="X12" s="22"/>
      <c r="Y12" s="22"/>
      <c r="Z12" s="4152" t="s">
        <v>898</v>
      </c>
      <c r="AA12" s="22"/>
      <c r="AB12" s="1567" t="s">
        <v>6482</v>
      </c>
      <c r="AC12" s="1095" t="s">
        <v>1204</v>
      </c>
      <c r="AD12" s="1049" t="s">
        <v>6483</v>
      </c>
      <c r="AE12" s="1049"/>
      <c r="AF12" s="11"/>
      <c r="AG12" s="1551" t="s">
        <v>6484</v>
      </c>
      <c r="AH12" s="1370"/>
      <c r="AI12" s="1370"/>
      <c r="AJ12" s="1370"/>
      <c r="AK12" s="1370"/>
      <c r="AL12" s="4151" t="s">
        <v>7</v>
      </c>
      <c r="AM12" s="1370"/>
      <c r="AN12" s="1370"/>
      <c r="AO12" s="1370"/>
      <c r="AP12" s="1370"/>
      <c r="AQ12" s="1370"/>
      <c r="AR12" s="4152" t="s">
        <v>898</v>
      </c>
      <c r="AS12" s="11"/>
      <c r="AT12" s="11"/>
      <c r="AU12" s="11"/>
      <c r="AV12" s="11"/>
      <c r="AW12" s="11"/>
      <c r="AX12" s="721"/>
      <c r="AY12" s="720" t="s">
        <v>2335</v>
      </c>
      <c r="AZ12" s="11"/>
      <c r="BA12" s="11"/>
      <c r="BB12" s="11"/>
      <c r="BC12" s="11"/>
      <c r="BD12" s="11"/>
      <c r="BE12" s="11"/>
      <c r="BF12" s="11"/>
      <c r="BG12" s="11"/>
      <c r="BH12"/>
      <c r="BI12" s="6">
        <v>1</v>
      </c>
    </row>
    <row r="13" spans="1:63" s="73" customFormat="1" ht="26.25" customHeight="1">
      <c r="A13" s="4147" t="s">
        <v>6</v>
      </c>
      <c r="B13" s="757" t="s">
        <v>1094</v>
      </c>
      <c r="C13" s="757" t="s">
        <v>242</v>
      </c>
      <c r="D13" s="757" t="s">
        <v>103</v>
      </c>
      <c r="E13" s="758" t="s">
        <v>102</v>
      </c>
      <c r="F13" s="758" t="s">
        <v>101</v>
      </c>
      <c r="G13" s="758" t="s">
        <v>100</v>
      </c>
      <c r="H13" s="19"/>
      <c r="I13" s="1273" t="s">
        <v>6485</v>
      </c>
      <c r="J13" s="1273"/>
      <c r="K13" s="1273"/>
      <c r="L13" s="1273"/>
      <c r="M13" s="1273"/>
      <c r="N13" s="1174" t="str">
        <f ca="1">BE6</f>
        <v>◄ De A à R, pas de colonnes masquées</v>
      </c>
      <c r="P13" s="19"/>
      <c r="Q13" s="3862"/>
      <c r="R13" s="4153"/>
      <c r="S13" s="785" t="s">
        <v>1</v>
      </c>
      <c r="T13" s="19"/>
      <c r="U13" s="1273" t="s">
        <v>6485</v>
      </c>
      <c r="V13" s="1273"/>
      <c r="W13" s="1273"/>
      <c r="X13" s="1273"/>
      <c r="Y13" s="1273"/>
      <c r="Z13" s="1174" t="str">
        <f ca="1">BF6</f>
        <v>De S à AC, pas de colonnes masquées</v>
      </c>
      <c r="AB13" s="753"/>
      <c r="AC13" s="1049"/>
      <c r="AD13" s="311"/>
      <c r="AE13" s="311"/>
      <c r="AF13" s="4154"/>
      <c r="AG13" s="11"/>
      <c r="AH13" s="4155"/>
      <c r="AI13" s="11"/>
      <c r="AJ13" s="11"/>
      <c r="AL13" s="11"/>
      <c r="AM13" s="1273" t="s">
        <v>6485</v>
      </c>
      <c r="AN13" s="1273"/>
      <c r="AO13" s="1273"/>
      <c r="AP13" s="1273"/>
      <c r="AQ13" s="1273"/>
      <c r="AR13" s="4156" t="str">
        <f ca="1">BG6</f>
        <v>De AE à AP, pas de colonnes masquées</v>
      </c>
      <c r="AS13" s="11"/>
      <c r="AT13" s="11"/>
      <c r="AU13" s="11"/>
      <c r="AV13" s="11"/>
      <c r="AW13" s="11"/>
      <c r="AY13" s="722" t="s">
        <v>2336</v>
      </c>
      <c r="AZ13" s="721"/>
      <c r="BA13" s="564"/>
      <c r="BB13" s="17"/>
      <c r="BC13" s="17"/>
      <c r="BD13" s="1046"/>
      <c r="BE13" s="11"/>
      <c r="BF13" s="11"/>
      <c r="BG13" s="11"/>
      <c r="BH13"/>
      <c r="BI13" s="6">
        <v>1</v>
      </c>
    </row>
    <row r="14" spans="1:63" s="73" customFormat="1" ht="18" customHeight="1" thickBot="1">
      <c r="A14" s="750" t="str">
        <f t="shared" ref="A14:A77" si="4">IF(OR(H14="A",T14="A"),"A",IF(AND(H14="►",T14="►"),"►",IF(AND(ISBLANK(H14),ISBLANK(T14)),"►","►")))</f>
        <v>►</v>
      </c>
      <c r="B14" s="616" t="str">
        <f t="shared" ref="B14" si="5">IF(A14="►","►",IF(A14="A",I14,IF(NOT(ISBLANK(U14)),U14,IF(ISBLANK(I14),"►",I14))))</f>
        <v>►</v>
      </c>
      <c r="C14" s="617" t="str">
        <f t="shared" ref="C14:C77" si="6">IF(B14="►","►",IFERROR(LEFT(B14,SEARCH(".",B14)-1),0))</f>
        <v>►</v>
      </c>
      <c r="D14" s="4157" t="str">
        <f t="shared" ref="D14:D77" si="7">IF(B14="►","►",IFERROR(MID(B14,SEARCH(".",B14)+1,SEARCH(".",B14,SEARCH(".",B14)+1)-SEARCH(".",B14)-1),0))</f>
        <v>►</v>
      </c>
      <c r="E14" s="616" t="str">
        <f t="shared" ref="E14:E77" si="8">IF(B14="►","►",IFERROR(MID(B14,SEARCH(".",B14,SEARCH(".",B14)+1)+1,SEARCH(".",B14,SEARCH(".",B14,SEARCH(".",B14)+1)+1)-SEARCH(".",B14,SEARCH(".",B14)+1)-1),0))</f>
        <v>►</v>
      </c>
      <c r="F14" s="616" t="str">
        <f t="shared" ref="F14:F77" si="9">IF(B14="►","►",IFERROR(MID(I14,SEARCH(".",B14,SEARCH(".",B14,SEARCH(".",B14)+1)+1)+1,SEARCH(".",B14,SEARCH(".",B14,SEARCH(".",B14,SEARCH(".",B14)+1)+1)+1)-SEARCH(".",B14,SEARCH(".",B14,SEARCH(".",B14)+1)+1)-1),0))</f>
        <v>►</v>
      </c>
      <c r="G14" s="616" t="str">
        <f>IF(B14="►","►",IF(ISBLANK(B14),"►",IFERROR(RIGHT(B14,LEN(B14)-FIND("►",B14)-1),"")))</f>
        <v>►</v>
      </c>
      <c r="H14" s="4158"/>
      <c r="I14" s="4159" t="s">
        <v>6486</v>
      </c>
      <c r="J14" s="1065"/>
      <c r="K14" s="1065"/>
      <c r="L14" s="1065"/>
      <c r="M14" s="1063"/>
      <c r="N14" s="4158"/>
      <c r="O14" s="1096"/>
      <c r="P14" s="1096"/>
      <c r="Q14" s="1096"/>
      <c r="R14" s="1096"/>
      <c r="S14" s="785" t="s">
        <v>1</v>
      </c>
      <c r="T14" s="43"/>
      <c r="U14" s="4159" t="s">
        <v>6486</v>
      </c>
      <c r="V14" s="1065"/>
      <c r="W14" s="1065"/>
      <c r="X14" s="1065"/>
      <c r="Y14" s="1063"/>
      <c r="Z14" s="4160"/>
      <c r="AA14" s="43"/>
      <c r="AB14" s="43"/>
      <c r="AC14" s="1049"/>
      <c r="AD14" s="754"/>
      <c r="AE14" s="4161"/>
      <c r="AF14" s="4162" t="str">
        <f t="shared" ref="AF14" si="10">SUBSTITUTE(ADDRESS(1,COLUMN(),4),"1","")</f>
        <v>AF</v>
      </c>
      <c r="AG14" s="4163"/>
      <c r="AH14" s="4162" t="str">
        <f t="shared" ref="AH14" si="11">SUBSTITUTE(ADDRESS(1,COLUMN(),4),"1","")</f>
        <v>AH</v>
      </c>
      <c r="AI14" s="11"/>
      <c r="AJ14" s="11"/>
      <c r="AK14" s="11"/>
      <c r="AL14" s="43"/>
      <c r="AM14" s="4164" t="s">
        <v>6487</v>
      </c>
      <c r="AN14" s="1273" t="s">
        <v>6488</v>
      </c>
      <c r="AO14" s="1273"/>
      <c r="AP14" s="1273"/>
      <c r="AQ14" s="4165" t="s">
        <v>221</v>
      </c>
      <c r="AR14" s="4154"/>
      <c r="AS14" s="11"/>
      <c r="AT14" s="11"/>
      <c r="AU14" s="11"/>
      <c r="AV14" s="11"/>
      <c r="AW14" s="11"/>
      <c r="AY14" s="782" t="s">
        <v>221</v>
      </c>
      <c r="AZ14" s="723" t="s">
        <v>2399</v>
      </c>
      <c r="BA14" s="721"/>
      <c r="BB14" s="721"/>
      <c r="BC14" s="721"/>
      <c r="BD14" s="1046"/>
      <c r="BE14" s="11"/>
      <c r="BF14" s="11"/>
      <c r="BG14" s="11"/>
      <c r="BH14"/>
      <c r="BI14" s="6">
        <v>1</v>
      </c>
    </row>
    <row r="15" spans="1:63" s="73" customFormat="1" ht="18" customHeight="1" thickTop="1" thickBot="1">
      <c r="A15" s="750" t="str">
        <f t="shared" si="4"/>
        <v>A</v>
      </c>
      <c r="B15" s="616" t="str">
        <f t="shared" ref="B15:B48" si="12">IF(A15="►","►",IF(A15="A",IF(AND(ISTEXT(U15),ISTEXT(I15)),U15,IF(ISTEXT(U15),U15,IF(ISBLANK(U15),I15,U15)))))</f>
        <v>Dessert assiette.C.Chiboust pamplemousse.Recette mère ►.M.Mille-feuille meringue et chiboust pamplemousse aux fraises des bois</v>
      </c>
      <c r="C15" s="617" t="str">
        <f t="shared" si="6"/>
        <v>Dessert assiette</v>
      </c>
      <c r="D15" s="4157" t="str">
        <f t="shared" si="7"/>
        <v>C</v>
      </c>
      <c r="E15" s="616" t="str">
        <f t="shared" si="8"/>
        <v>Chiboust pamplemousse</v>
      </c>
      <c r="F15" s="616" t="str">
        <f t="shared" si="9"/>
        <v>Recette mère ►</v>
      </c>
      <c r="G15" s="616" t="str">
        <f>IF(B15="►","►",IF(ISBLANK(B15),"►",IFERROR(RIGHT(B15,LEN(B15)-FIND("►",B15)-1),"")))</f>
        <v>M.Mille-feuille meringue et chiboust pamplemousse aux fraises des bois</v>
      </c>
      <c r="H15" s="49" t="s">
        <v>6</v>
      </c>
      <c r="I15" s="4056" t="str">
        <f>I21</f>
        <v>Dessert assiette.C.Chiboust pamplemousse.Recette mère ►.M.Mille-feuille meringue et chiboust pamplemousse aux fraises des bois</v>
      </c>
      <c r="J15" s="4057">
        <f>J21</f>
        <v>18</v>
      </c>
      <c r="K15" s="4057" t="str">
        <f>K21</f>
        <v>assiettes</v>
      </c>
      <c r="L15" s="4058" t="s">
        <v>1</v>
      </c>
      <c r="M15" s="1118" t="s">
        <v>2500</v>
      </c>
      <c r="N15" s="4701" t="s">
        <v>2340</v>
      </c>
      <c r="O15" s="4701"/>
      <c r="P15" s="4802" t="s">
        <v>2338</v>
      </c>
      <c r="Q15" s="4802"/>
      <c r="R15" s="4803"/>
      <c r="S15" s="785" t="s">
        <v>1</v>
      </c>
      <c r="T15" s="49" t="s">
        <v>6</v>
      </c>
      <c r="U15" s="4056" t="str">
        <f>U21</f>
        <v>Dessert assiette.C.Chiboust pamplemousse.Recette mère ►.M.Mille-feuille meringue et chiboust pamplemousse aux fraises des bois</v>
      </c>
      <c r="V15" s="4057">
        <f>V21</f>
        <v>18</v>
      </c>
      <c r="W15" s="4057" t="str">
        <f>W21</f>
        <v>assiettes</v>
      </c>
      <c r="X15" s="4058" t="s">
        <v>1</v>
      </c>
      <c r="Y15" s="1118" t="s">
        <v>2500</v>
      </c>
      <c r="Z15" s="4701" t="s">
        <v>2340</v>
      </c>
      <c r="AA15" s="4701"/>
      <c r="AB15" s="4802" t="s">
        <v>2338</v>
      </c>
      <c r="AC15" s="4802"/>
      <c r="AD15" s="4803"/>
      <c r="AE15" s="4161" t="s">
        <v>1</v>
      </c>
      <c r="AF15" s="4166" t="s">
        <v>2492</v>
      </c>
      <c r="AG15" s="4167"/>
      <c r="AH15" s="4968" t="s">
        <v>2493</v>
      </c>
      <c r="AI15" s="4990" t="s">
        <v>212</v>
      </c>
      <c r="AJ15" s="4577"/>
      <c r="AK15" s="4993" t="s">
        <v>84</v>
      </c>
      <c r="AL15" s="4995" t="s">
        <v>40</v>
      </c>
      <c r="AM15" s="4995" t="s">
        <v>205</v>
      </c>
      <c r="AN15" s="4976" t="s">
        <v>2531</v>
      </c>
      <c r="AO15" s="4997" t="s">
        <v>2508</v>
      </c>
      <c r="AP15" s="4976" t="s">
        <v>2530</v>
      </c>
      <c r="AQ15" s="4978" t="s">
        <v>358</v>
      </c>
      <c r="AR15" s="4168"/>
      <c r="AS15" s="4980" t="s">
        <v>224</v>
      </c>
      <c r="AT15" s="4982" t="s">
        <v>213</v>
      </c>
      <c r="AU15" s="4984" t="s">
        <v>2554</v>
      </c>
      <c r="AV15" s="4985"/>
      <c r="AW15" s="4986"/>
      <c r="AY15" s="49" t="s">
        <v>6</v>
      </c>
      <c r="AZ15" s="725" t="s">
        <v>2401</v>
      </c>
      <c r="BA15" s="721"/>
      <c r="BB15" s="721"/>
      <c r="BC15" s="721"/>
      <c r="BD15" s="1046"/>
      <c r="BE15" s="11"/>
      <c r="BF15" s="11"/>
      <c r="BG15" s="11"/>
      <c r="BH15"/>
      <c r="BI15" s="6">
        <v>1</v>
      </c>
    </row>
    <row r="16" spans="1:63" s="73" customFormat="1" ht="18" customHeight="1" thickBot="1">
      <c r="A16" s="750" t="str">
        <f t="shared" si="4"/>
        <v>A</v>
      </c>
      <c r="B16" s="616" t="str">
        <f t="shared" si="12"/>
        <v>Dessert assiette.C.Chiboust pamplemousse.Recette mère ►.M.Mille-feuille meringue et chiboust pamplemousse aux fraises des bois</v>
      </c>
      <c r="C16" s="617" t="str">
        <f t="shared" si="6"/>
        <v>Dessert assiette</v>
      </c>
      <c r="D16" s="4157" t="str">
        <f t="shared" si="7"/>
        <v>C</v>
      </c>
      <c r="E16" s="616" t="str">
        <f t="shared" si="8"/>
        <v>Chiboust pamplemousse</v>
      </c>
      <c r="F16" s="616" t="str">
        <f t="shared" si="9"/>
        <v>Recette mère ►</v>
      </c>
      <c r="G16" s="616" t="str">
        <f t="shared" ref="G16:G79" si="13">IF(B16="►","►",IF(ISBLANK(B16),"►",IFERROR(RIGHT(B16,LEN(B16)-FIND("►",B16)-1),"")))</f>
        <v>M.Mille-feuille meringue et chiboust pamplemousse aux fraises des bois</v>
      </c>
      <c r="H16" s="24" t="s">
        <v>6</v>
      </c>
      <c r="I16" s="4059" t="str">
        <f>I21</f>
        <v>Dessert assiette.C.Chiboust pamplemousse.Recette mère ►.M.Mille-feuille meringue et chiboust pamplemousse aux fraises des bois</v>
      </c>
      <c r="J16" s="4060"/>
      <c r="K16" s="4060"/>
      <c r="L16" s="4061" t="s">
        <v>2620</v>
      </c>
      <c r="M16" s="1121" t="s">
        <v>2501</v>
      </c>
      <c r="N16" s="4702"/>
      <c r="O16" s="4702"/>
      <c r="P16" s="4804"/>
      <c r="Q16" s="4804"/>
      <c r="R16" s="4805"/>
      <c r="S16" s="785" t="s">
        <v>1</v>
      </c>
      <c r="T16" s="24" t="s">
        <v>6</v>
      </c>
      <c r="U16" s="4059" t="str">
        <f>U21</f>
        <v>Dessert assiette.C.Chiboust pamplemousse.Recette mère ►.M.Mille-feuille meringue et chiboust pamplemousse aux fraises des bois</v>
      </c>
      <c r="V16" s="4060"/>
      <c r="W16" s="4060"/>
      <c r="X16" s="4061" t="s">
        <v>2620</v>
      </c>
      <c r="Y16" s="1121" t="s">
        <v>2501</v>
      </c>
      <c r="Z16" s="4702"/>
      <c r="AA16" s="4702"/>
      <c r="AB16" s="4804"/>
      <c r="AC16" s="4804"/>
      <c r="AD16" s="4805"/>
      <c r="AE16" s="4161" t="s">
        <v>1</v>
      </c>
      <c r="AF16" s="4169" t="s">
        <v>208</v>
      </c>
      <c r="AG16" s="4170" t="s">
        <v>207</v>
      </c>
      <c r="AH16" s="4969"/>
      <c r="AI16" s="4991"/>
      <c r="AJ16" s="4992"/>
      <c r="AK16" s="4994"/>
      <c r="AL16" s="4996"/>
      <c r="AM16" s="4996"/>
      <c r="AN16" s="4977"/>
      <c r="AO16" s="4998"/>
      <c r="AP16" s="4977"/>
      <c r="AQ16" s="4979"/>
      <c r="AR16" s="4168"/>
      <c r="AS16" s="4981"/>
      <c r="AT16" s="4983"/>
      <c r="AU16" s="4171" t="s">
        <v>2555</v>
      </c>
      <c r="AV16"/>
      <c r="AW16" s="3846"/>
      <c r="AY16" s="750" t="str">
        <f t="shared" ref="AY16:AY79" si="14">A16</f>
        <v>A</v>
      </c>
      <c r="AZ16" s="979"/>
      <c r="BA16" s="979"/>
      <c r="BB16" s="979"/>
      <c r="BC16" s="721"/>
      <c r="BD16" s="4987" t="s">
        <v>2711</v>
      </c>
      <c r="BE16" s="4988"/>
      <c r="BF16" s="4988"/>
      <c r="BG16" s="4989"/>
      <c r="BH16"/>
      <c r="BI16" s="6">
        <v>1</v>
      </c>
    </row>
    <row r="17" spans="1:61" s="73" customFormat="1" ht="18" customHeight="1" thickTop="1">
      <c r="A17" s="750" t="str">
        <f t="shared" si="4"/>
        <v>A</v>
      </c>
      <c r="B17" s="616" t="str">
        <f t="shared" si="12"/>
        <v>Dessert assiette.C.Chiboust pamplemousse.Recette mère ►.M.Mille-feuille meringue et chiboust pamplemousse aux fraises des bois</v>
      </c>
      <c r="C17" s="617" t="str">
        <f t="shared" si="6"/>
        <v>Dessert assiette</v>
      </c>
      <c r="D17" s="4157" t="str">
        <f t="shared" si="7"/>
        <v>C</v>
      </c>
      <c r="E17" s="616" t="str">
        <f t="shared" si="8"/>
        <v>Chiboust pamplemousse</v>
      </c>
      <c r="F17" s="616" t="str">
        <f t="shared" si="9"/>
        <v>Recette mère ►</v>
      </c>
      <c r="G17" s="616" t="str">
        <f t="shared" si="13"/>
        <v>M.Mille-feuille meringue et chiboust pamplemousse aux fraises des bois</v>
      </c>
      <c r="H17" s="24" t="s">
        <v>6</v>
      </c>
      <c r="I17" s="4062" t="str">
        <f>I21</f>
        <v>Dessert assiette.C.Chiboust pamplemousse.Recette mère ►.M.Mille-feuille meringue et chiboust pamplemousse aux fraises des bois</v>
      </c>
      <c r="J17" s="4063"/>
      <c r="K17" s="4064"/>
      <c r="L17" s="1123"/>
      <c r="M17" s="1124" t="s">
        <v>6458</v>
      </c>
      <c r="N17" s="4065"/>
      <c r="O17" s="1080" t="s">
        <v>121</v>
      </c>
      <c r="P17" s="603" t="s">
        <v>2333</v>
      </c>
      <c r="Q17" s="22"/>
      <c r="R17" s="4067"/>
      <c r="S17" s="785" t="s">
        <v>1</v>
      </c>
      <c r="T17" s="24" t="s">
        <v>6</v>
      </c>
      <c r="U17" s="4062" t="str">
        <f>U21</f>
        <v>Dessert assiette.C.Chiboust pamplemousse.Recette mère ►.M.Mille-feuille meringue et chiboust pamplemousse aux fraises des bois</v>
      </c>
      <c r="V17" s="4063"/>
      <c r="W17" s="4064"/>
      <c r="X17" s="1123"/>
      <c r="Y17" s="1124" t="s">
        <v>6458</v>
      </c>
      <c r="Z17" s="4065"/>
      <c r="AA17" s="1080" t="s">
        <v>121</v>
      </c>
      <c r="AB17" s="603" t="s">
        <v>2333</v>
      </c>
      <c r="AC17" s="22"/>
      <c r="AD17" s="4067"/>
      <c r="AE17" s="4161" t="s">
        <v>1</v>
      </c>
      <c r="AF17" s="4172">
        <f>IFERROR(IF(AND(ISNUMBER(AH17),U17&gt;0),U17,0),0)</f>
        <v>0</v>
      </c>
      <c r="AG17" s="4173">
        <f>IFERROR(IF(AND(ISNUMBER(AF17),AH17&gt;0),V17,0),0)</f>
        <v>0</v>
      </c>
      <c r="AH17" s="4174"/>
      <c r="AI17" s="4175">
        <f t="shared" ref="AI17:AI80" si="15">IF(ISBLANK(AH17) + (AH17=0), 0, IFERROR(AT17*AS17*AC17, 0))</f>
        <v>0</v>
      </c>
      <c r="AJ17" s="1184" t="str">
        <f>IF(OR(AI17=0, ISBLANK(AB17)), "", TEXT(ROUND(AI17/INDEX(AV19:AV89, MATCH(AB17, AU19:AU89, 0)), 0),"# ##0") &amp; " " &amp; AB17)</f>
        <v/>
      </c>
      <c r="AK17" s="4176">
        <f t="shared" ref="AK17:AK80" si="16">IFERROR(IF(AH17&gt;0, X17*AS17*AC17, 0), 0)</f>
        <v>0</v>
      </c>
      <c r="AL17" s="1187">
        <f t="shared" ref="AL17:AL80" si="17">IFERROR(IF(AH17&gt;0,Y17,0),0)</f>
        <v>0</v>
      </c>
      <c r="AM17" s="1187" t="str">
        <f t="shared" ref="AM17:AM80" si="18">IF(AH17&gt;0,AD17,"")</f>
        <v/>
      </c>
      <c r="AN17" s="4177"/>
      <c r="AO17" s="4175">
        <f t="shared" ref="AO17:AO80" si="19">IF(ISBLANK(AN17), AI17, AI17*(1-AN17/100))</f>
        <v>0</v>
      </c>
      <c r="AP17" s="4178"/>
      <c r="AQ17" s="4179" t="str">
        <f t="shared" ref="AQ17:AQ80" si="20">IF(OR(ISBLANK(AP17), ISTEXT(X17)), "", IF(AI17=0, AK17*AP17, AI17*AP17))</f>
        <v/>
      </c>
      <c r="AR17" s="4168"/>
      <c r="AS17" s="4180">
        <f t="shared" ref="AS17:AS80" si="21">IFERROR(IF(ISNUMBER(AH17)*ISNUMBER(AF17),AH17/AF17,0),0)</f>
        <v>0</v>
      </c>
      <c r="AT17" s="4181">
        <f>IF(AND(AH17&lt;&gt;"", ISNUMBER(AF17)), IFERROR(INDEX(AV19:AV89, MATCH(AB17, AU19:AU89, 0)) * AA17 * IF(ISBLANK(X17), 1, X17), 0), 0)</f>
        <v>0</v>
      </c>
      <c r="AU17" s="4182" t="s">
        <v>2556</v>
      </c>
      <c r="AV17"/>
      <c r="AW17" s="4183" t="s">
        <v>2557</v>
      </c>
      <c r="AX17" s="2"/>
      <c r="AY17" s="750" t="str">
        <f t="shared" si="14"/>
        <v>A</v>
      </c>
      <c r="AZ17" s="729" t="s">
        <v>5</v>
      </c>
      <c r="BA17" s="727"/>
      <c r="BB17" s="727"/>
      <c r="BC17" s="721"/>
      <c r="BD17" s="4970"/>
      <c r="BE17" s="4971"/>
      <c r="BF17" s="4971"/>
      <c r="BG17" s="4972"/>
      <c r="BH17"/>
      <c r="BI17" s="6">
        <v>1</v>
      </c>
    </row>
    <row r="18" spans="1:61" s="73" customFormat="1" ht="18" customHeight="1" thickBot="1">
      <c r="A18" s="750" t="str">
        <f t="shared" si="4"/>
        <v>A</v>
      </c>
      <c r="B18" s="616" t="str">
        <f t="shared" si="12"/>
        <v>Dessert assiette.C.Chiboust pamplemousse.Recette mère ►.M.Mille-feuille meringue et chiboust pamplemousse aux fraises des bois</v>
      </c>
      <c r="C18" s="617" t="str">
        <f t="shared" si="6"/>
        <v>Dessert assiette</v>
      </c>
      <c r="D18" s="4157" t="str">
        <f t="shared" si="7"/>
        <v>C</v>
      </c>
      <c r="E18" s="616" t="str">
        <f t="shared" si="8"/>
        <v>Chiboust pamplemousse</v>
      </c>
      <c r="F18" s="616" t="str">
        <f t="shared" si="9"/>
        <v>Recette mère ►</v>
      </c>
      <c r="G18" s="616" t="str">
        <f t="shared" si="13"/>
        <v>M.Mille-feuille meringue et chiboust pamplemousse aux fraises des bois</v>
      </c>
      <c r="H18" s="24" t="s">
        <v>6</v>
      </c>
      <c r="I18" s="4068" t="str">
        <f>I21</f>
        <v>Dessert assiette.C.Chiboust pamplemousse.Recette mère ►.M.Mille-feuille meringue et chiboust pamplemousse aux fraises des bois</v>
      </c>
      <c r="J18" s="4068"/>
      <c r="K18" s="4068"/>
      <c r="L18" s="46" t="s">
        <v>110</v>
      </c>
      <c r="M18" s="592"/>
      <c r="N18" s="592"/>
      <c r="O18" s="4069" t="s">
        <v>116</v>
      </c>
      <c r="P18" s="4808" t="str">
        <f>L21</f>
        <v>Dessert assiette.C.Chiboust pamplemousse.Recette mère ►.M.Mille-feuille meringue et chiboust pamplemousse aux fraises des bois</v>
      </c>
      <c r="Q18" s="4808"/>
      <c r="R18" s="4809"/>
      <c r="S18" s="785" t="s">
        <v>1</v>
      </c>
      <c r="T18" s="24" t="s">
        <v>6</v>
      </c>
      <c r="U18" s="4068" t="str">
        <f>U21</f>
        <v>Dessert assiette.C.Chiboust pamplemousse.Recette mère ►.M.Mille-feuille meringue et chiboust pamplemousse aux fraises des bois</v>
      </c>
      <c r="V18" s="4068"/>
      <c r="W18" s="4068"/>
      <c r="X18" s="46" t="s">
        <v>110</v>
      </c>
      <c r="Y18" s="592"/>
      <c r="Z18" s="592"/>
      <c r="AA18" s="4069" t="s">
        <v>116</v>
      </c>
      <c r="AB18" s="4808" t="str">
        <f>X21</f>
        <v>Dessert assiette.C.Chiboust pamplemousse.Recette mère ►.M.Mille-feuille meringue et chiboust pamplemousse aux fraises des bois</v>
      </c>
      <c r="AC18" s="4808"/>
      <c r="AD18" s="4809"/>
      <c r="AE18" s="4161" t="s">
        <v>1</v>
      </c>
      <c r="AF18" s="4172">
        <f>IFERROR(IF(AND(ISNUMBER(AH18),U18&gt;0),U18,0),0)</f>
        <v>0</v>
      </c>
      <c r="AG18" s="4173">
        <f>IFERROR(IF(AND(ISNUMBER(AF18),AH18&gt;0),V18,0),0)</f>
        <v>0</v>
      </c>
      <c r="AH18" s="4174"/>
      <c r="AI18" s="4184">
        <f t="shared" si="15"/>
        <v>0</v>
      </c>
      <c r="AJ18" s="4185" t="str">
        <f>IF(OR(AI18=0, ISBLANK(AB18)), "", TEXT(ROUND(AI18/INDEX(AV19:AV89, MATCH(AB18, AU19:AU89, 0)), 0),"# ##0") &amp; " " &amp; AB18)</f>
        <v/>
      </c>
      <c r="AK18" s="4186">
        <f t="shared" si="16"/>
        <v>0</v>
      </c>
      <c r="AL18" s="4187">
        <f t="shared" si="17"/>
        <v>0</v>
      </c>
      <c r="AM18" s="4187" t="str">
        <f t="shared" si="18"/>
        <v/>
      </c>
      <c r="AN18" s="4188"/>
      <c r="AO18" s="4189">
        <f t="shared" si="19"/>
        <v>0</v>
      </c>
      <c r="AP18" s="4190"/>
      <c r="AQ18" s="4191" t="str">
        <f t="shared" si="20"/>
        <v/>
      </c>
      <c r="AR18" s="4168"/>
      <c r="AS18" s="4180">
        <f t="shared" si="21"/>
        <v>0</v>
      </c>
      <c r="AT18" s="4181">
        <f>IF(AND(AH18&lt;&gt;"", ISNUMBER(AF18)), IFERROR(INDEX(AV19:AV89, MATCH(AB18, AU19:AU89, 0)) * AA18 * IF(ISBLANK(X18), 1, X18), 0), 0)</f>
        <v>0</v>
      </c>
      <c r="AU18" s="4192" t="str">
        <f>SUBSTITUTE(ADDRESS(1,COLUMN(),4),"1","")</f>
        <v>AU</v>
      </c>
      <c r="AV18" s="4193" t="str">
        <f>SUBSTITUTE(ADDRESS(1,COLUMN(),4),"1","")</f>
        <v>AV</v>
      </c>
      <c r="AW18" s="4183" t="s">
        <v>2558</v>
      </c>
      <c r="AX18" s="2"/>
      <c r="AY18" s="750" t="str">
        <f t="shared" si="14"/>
        <v>A</v>
      </c>
      <c r="AZ18" s="979"/>
      <c r="BA18" s="979"/>
      <c r="BB18" s="979"/>
      <c r="BC18" s="721"/>
      <c r="BD18" s="4970" t="s">
        <v>2491</v>
      </c>
      <c r="BE18" s="4971"/>
      <c r="BF18" s="4971"/>
      <c r="BG18" s="4972"/>
      <c r="BH18"/>
      <c r="BI18" s="6">
        <v>1</v>
      </c>
    </row>
    <row r="19" spans="1:61" s="73" customFormat="1" ht="18" customHeight="1">
      <c r="A19" s="750" t="str">
        <f t="shared" si="4"/>
        <v>A</v>
      </c>
      <c r="B19" s="616" t="str">
        <f t="shared" si="12"/>
        <v>Dessert assiette.C.Chiboust pamplemousse.Recette mère ►.M.Mille-feuille meringue et chiboust pamplemousse aux fraises des bois</v>
      </c>
      <c r="C19" s="617" t="str">
        <f t="shared" si="6"/>
        <v>Dessert assiette</v>
      </c>
      <c r="D19" s="4157" t="str">
        <f t="shared" si="7"/>
        <v>C</v>
      </c>
      <c r="E19" s="616" t="str">
        <f t="shared" si="8"/>
        <v>Chiboust pamplemousse</v>
      </c>
      <c r="F19" s="616" t="str">
        <f t="shared" si="9"/>
        <v>Recette mère ►</v>
      </c>
      <c r="G19" s="616" t="str">
        <f t="shared" si="13"/>
        <v>M.Mille-feuille meringue et chiboust pamplemousse aux fraises des bois</v>
      </c>
      <c r="H19" s="24" t="s">
        <v>6</v>
      </c>
      <c r="I19" s="4068" t="str">
        <f>I21</f>
        <v>Dessert assiette.C.Chiboust pamplemousse.Recette mère ►.M.Mille-feuille meringue et chiboust pamplemousse aux fraises des bois</v>
      </c>
      <c r="J19" s="4068"/>
      <c r="K19" s="4068"/>
      <c r="L19" s="607">
        <v>18</v>
      </c>
      <c r="M19" s="47" t="s">
        <v>2339</v>
      </c>
      <c r="N19" s="46"/>
      <c r="O19" s="46"/>
      <c r="P19" s="4808"/>
      <c r="Q19" s="4808"/>
      <c r="R19" s="4809"/>
      <c r="S19" s="785" t="s">
        <v>1</v>
      </c>
      <c r="T19" s="24" t="s">
        <v>6</v>
      </c>
      <c r="U19" s="4068" t="str">
        <f>U21</f>
        <v>Dessert assiette.C.Chiboust pamplemousse.Recette mère ►.M.Mille-feuille meringue et chiboust pamplemousse aux fraises des bois</v>
      </c>
      <c r="V19" s="4068"/>
      <c r="W19" s="4068"/>
      <c r="X19" s="607">
        <v>18</v>
      </c>
      <c r="Y19" s="47" t="s">
        <v>2339</v>
      </c>
      <c r="Z19" s="46"/>
      <c r="AA19" s="46"/>
      <c r="AB19" s="4808"/>
      <c r="AC19" s="4808"/>
      <c r="AD19" s="4809"/>
      <c r="AE19" s="4161" t="s">
        <v>1</v>
      </c>
      <c r="AF19" s="4172">
        <f>IFERROR(IF(AND(ISNUMBER(AH19),U19&gt;0),U19,0),0)</f>
        <v>0</v>
      </c>
      <c r="AG19" s="4173">
        <f>IFERROR(IF(AND(ISNUMBER(AF19),AH19&gt;0),V19,0),0)</f>
        <v>0</v>
      </c>
      <c r="AH19" s="4174"/>
      <c r="AI19" s="4194">
        <f t="shared" si="15"/>
        <v>0</v>
      </c>
      <c r="AJ19" s="4195" t="str">
        <f>IF(OR(AI19=0, ISBLANK(AB19)), "", TEXT(ROUND(AI19/INDEX(AV19:AV89, MATCH(AB19, AU19:AU89, 0)), 0),"# ##0") &amp; " " &amp; AB19)</f>
        <v/>
      </c>
      <c r="AK19" s="4196">
        <f t="shared" si="16"/>
        <v>0</v>
      </c>
      <c r="AL19" s="4197">
        <f t="shared" si="17"/>
        <v>0</v>
      </c>
      <c r="AM19" s="4197" t="str">
        <f t="shared" si="18"/>
        <v/>
      </c>
      <c r="AN19" s="4188"/>
      <c r="AO19" s="4198">
        <f t="shared" si="19"/>
        <v>0</v>
      </c>
      <c r="AP19" s="4190"/>
      <c r="AQ19" s="4199" t="str">
        <f t="shared" si="20"/>
        <v/>
      </c>
      <c r="AR19" s="4168"/>
      <c r="AS19" s="4180">
        <f t="shared" si="21"/>
        <v>0</v>
      </c>
      <c r="AT19" s="4181">
        <f>IF(AND(AH19&lt;&gt;"", ISNUMBER(AF19)), IFERROR(INDEX(AV19:AV89, MATCH(AB19, AU19:AU89, 0)) * AA19 * IF(ISBLANK(X19), 1, X19), 0), 0)</f>
        <v>0</v>
      </c>
      <c r="AU19" s="4200" t="s">
        <v>2559</v>
      </c>
      <c r="AV19" s="4201">
        <v>0</v>
      </c>
      <c r="AW19" s="4202" t="s">
        <v>2560</v>
      </c>
      <c r="AX19" s="2"/>
      <c r="AY19" s="750" t="str">
        <f t="shared" si="14"/>
        <v>A</v>
      </c>
      <c r="AZ19" s="729" t="s">
        <v>3</v>
      </c>
      <c r="BA19" s="730"/>
      <c r="BB19" s="727"/>
      <c r="BC19" s="721"/>
      <c r="BD19" s="4970"/>
      <c r="BE19" s="4971"/>
      <c r="BF19" s="4971"/>
      <c r="BG19" s="4972"/>
      <c r="BH19"/>
      <c r="BI19" s="6">
        <v>1</v>
      </c>
    </row>
    <row r="20" spans="1:61" s="73" customFormat="1" ht="18" customHeight="1">
      <c r="A20" s="750" t="str">
        <f t="shared" si="4"/>
        <v>►</v>
      </c>
      <c r="B20" s="616" t="str">
        <f t="shared" si="12"/>
        <v>►</v>
      </c>
      <c r="C20" s="617" t="str">
        <f t="shared" si="6"/>
        <v>►</v>
      </c>
      <c r="D20" s="4157" t="str">
        <f t="shared" si="7"/>
        <v>►</v>
      </c>
      <c r="E20" s="616" t="str">
        <f t="shared" si="8"/>
        <v>►</v>
      </c>
      <c r="F20" s="616" t="str">
        <f t="shared" si="9"/>
        <v>►</v>
      </c>
      <c r="G20" s="616" t="str">
        <f t="shared" si="13"/>
        <v>►</v>
      </c>
      <c r="H20" s="24" t="s">
        <v>7</v>
      </c>
      <c r="I20" s="4070" t="str">
        <f>I21</f>
        <v>Dessert assiette.C.Chiboust pamplemousse.Recette mère ►.M.Mille-feuille meringue et chiboust pamplemousse aux fraises des bois</v>
      </c>
      <c r="J20" s="4070"/>
      <c r="K20" s="4070"/>
      <c r="L20" s="4071"/>
      <c r="M20" s="1129"/>
      <c r="N20" s="1129"/>
      <c r="O20" s="1129"/>
      <c r="P20" s="1129"/>
      <c r="Q20" s="1129"/>
      <c r="R20" s="1130"/>
      <c r="S20" s="785" t="s">
        <v>1</v>
      </c>
      <c r="T20" s="24" t="s">
        <v>7</v>
      </c>
      <c r="U20" s="4070" t="str">
        <f>U21</f>
        <v>Dessert assiette.C.Chiboust pamplemousse.Recette mère ►.M.Mille-feuille meringue et chiboust pamplemousse aux fraises des bois</v>
      </c>
      <c r="V20" s="4070"/>
      <c r="W20" s="4070"/>
      <c r="X20" s="4071"/>
      <c r="Y20" s="1129"/>
      <c r="Z20" s="1129"/>
      <c r="AA20" s="1129"/>
      <c r="AB20" s="1129"/>
      <c r="AC20" s="1129"/>
      <c r="AD20" s="1130"/>
      <c r="AE20" s="4161" t="s">
        <v>1</v>
      </c>
      <c r="AF20" s="4172"/>
      <c r="AG20" s="4173"/>
      <c r="AH20" s="4174"/>
      <c r="AI20" s="4184">
        <f t="shared" si="15"/>
        <v>0</v>
      </c>
      <c r="AJ20" s="4185" t="str">
        <f>IF(OR(AI20=0, ISBLANK(AB20)), "", TEXT(ROUND(AI20/INDEX(AV19:AV89, MATCH(AB20, AU19:AU89, 0)), 0),"# ##0") &amp; " " &amp; AB20)</f>
        <v/>
      </c>
      <c r="AK20" s="4186">
        <f t="shared" si="16"/>
        <v>0</v>
      </c>
      <c r="AL20" s="4187">
        <f t="shared" si="17"/>
        <v>0</v>
      </c>
      <c r="AM20" s="4187" t="str">
        <f t="shared" si="18"/>
        <v/>
      </c>
      <c r="AN20" s="4188"/>
      <c r="AO20" s="4189">
        <f t="shared" si="19"/>
        <v>0</v>
      </c>
      <c r="AP20" s="4190"/>
      <c r="AQ20" s="4191" t="str">
        <f t="shared" si="20"/>
        <v/>
      </c>
      <c r="AR20" s="4168"/>
      <c r="AS20" s="4180">
        <f t="shared" si="21"/>
        <v>0</v>
      </c>
      <c r="AT20" s="4181">
        <f>IF(AND(AH20&lt;&gt;"", ISNUMBER(AF20)), IFERROR(INDEX(AV19:AV89, MATCH(AB20, AU19:AU89, 0)) * AA20 * IF(ISBLANK(X20), 1, X20), 0), 0)</f>
        <v>0</v>
      </c>
      <c r="AU20" s="4203" t="s">
        <v>2561</v>
      </c>
      <c r="AV20" s="1287">
        <v>0</v>
      </c>
      <c r="AW20" s="4204" t="s">
        <v>2562</v>
      </c>
      <c r="AY20" s="750" t="str">
        <f t="shared" si="14"/>
        <v>►</v>
      </c>
      <c r="AZ20" s="979"/>
      <c r="BA20" s="979"/>
      <c r="BB20" s="979"/>
      <c r="BC20" s="721"/>
      <c r="BD20" s="4970"/>
      <c r="BE20" s="4971"/>
      <c r="BF20" s="4971"/>
      <c r="BG20" s="4972"/>
      <c r="BH20"/>
      <c r="BI20" s="6">
        <v>1</v>
      </c>
    </row>
    <row r="21" spans="1:61" s="73" customFormat="1" ht="18" customHeight="1" thickBot="1">
      <c r="A21" s="750" t="str">
        <f t="shared" si="4"/>
        <v>►</v>
      </c>
      <c r="B21" s="616" t="str">
        <f t="shared" si="12"/>
        <v>►</v>
      </c>
      <c r="C21" s="617" t="str">
        <f t="shared" si="6"/>
        <v>►</v>
      </c>
      <c r="D21" s="4157" t="str">
        <f t="shared" si="7"/>
        <v>►</v>
      </c>
      <c r="E21" s="616" t="str">
        <f t="shared" si="8"/>
        <v>►</v>
      </c>
      <c r="F21" s="616" t="str">
        <f t="shared" si="9"/>
        <v>►</v>
      </c>
      <c r="G21" s="616" t="str">
        <f t="shared" si="13"/>
        <v>►</v>
      </c>
      <c r="H21" s="4072" t="s">
        <v>7</v>
      </c>
      <c r="I21" s="4073" t="str">
        <f>L21</f>
        <v>Dessert assiette.C.Chiboust pamplemousse.Recette mère ►.M.Mille-feuille meringue et chiboust pamplemousse aux fraises des bois</v>
      </c>
      <c r="J21" s="4073">
        <f>L19</f>
        <v>18</v>
      </c>
      <c r="K21" s="4073" t="str">
        <f>M19</f>
        <v>assiettes</v>
      </c>
      <c r="L21" s="4074" t="str">
        <f>UPPER(LEFT(N15,1))&amp;LOWER(MID(N15,2,999))&amp;"."&amp;UPPER(LEFT(P15,1))&amp;"."&amp;UPPER(LEFT(P15,1))&amp;LOWER(MID(P15,2,999))&amp;"."&amp;IF(ISTEXT(R21),Q21&amp;"."&amp;UPPER(LEFT(R21,1))&amp;"."&amp;UPPER(LEFT(R21,1))&amp;LOWER(MID(R21,2,999)),M21)</f>
        <v>Dessert assiette.C.Chiboust pamplemousse.Recette mère ►.M.Mille-feuille meringue et chiboust pamplemousse aux fraises des bois</v>
      </c>
      <c r="M21" s="4075" t="s">
        <v>2384</v>
      </c>
      <c r="N21" s="4810" t="s">
        <v>104</v>
      </c>
      <c r="O21" s="4810"/>
      <c r="P21" s="4810"/>
      <c r="Q21" s="4076" t="s">
        <v>2381</v>
      </c>
      <c r="R21" s="1135" t="s">
        <v>2332</v>
      </c>
      <c r="S21" s="785" t="s">
        <v>1</v>
      </c>
      <c r="T21" s="4072" t="s">
        <v>7</v>
      </c>
      <c r="U21" s="4073" t="str">
        <f>X21</f>
        <v>Dessert assiette.C.Chiboust pamplemousse.Recette mère ►.M.Mille-feuille meringue et chiboust pamplemousse aux fraises des bois</v>
      </c>
      <c r="V21" s="4073">
        <f>X19</f>
        <v>18</v>
      </c>
      <c r="W21" s="4073" t="str">
        <f>Y19</f>
        <v>assiettes</v>
      </c>
      <c r="X21" s="4074" t="str">
        <f>UPPER(LEFT(Z15,1))&amp;LOWER(MID(Z15,2,999))&amp;"."&amp;UPPER(LEFT(AB15,1))&amp;"."&amp;UPPER(LEFT(AB15,1))&amp;LOWER(MID(AB15,2,999))&amp;"."&amp;IF(ISTEXT(AD21),AC21&amp;"."&amp;UPPER(LEFT(AD21,1))&amp;"."&amp;UPPER(LEFT(AD21,1))&amp;LOWER(MID(AD21,2,999)),Y21)</f>
        <v>Dessert assiette.C.Chiboust pamplemousse.Recette mère ►.M.Mille-feuille meringue et chiboust pamplemousse aux fraises des bois</v>
      </c>
      <c r="Y21" s="4075" t="s">
        <v>2384</v>
      </c>
      <c r="Z21" s="4810" t="s">
        <v>104</v>
      </c>
      <c r="AA21" s="4810"/>
      <c r="AB21" s="4810"/>
      <c r="AC21" s="4076" t="s">
        <v>2381</v>
      </c>
      <c r="AD21" s="1135" t="s">
        <v>2332</v>
      </c>
      <c r="AE21" s="4161" t="s">
        <v>1</v>
      </c>
      <c r="AF21" s="4172"/>
      <c r="AG21" s="4173"/>
      <c r="AH21" s="4174"/>
      <c r="AI21" s="4194">
        <f t="shared" si="15"/>
        <v>0</v>
      </c>
      <c r="AJ21" s="4195" t="str">
        <f>IF(OR(AI21=0, ISBLANK(AB21)), "", TEXT(ROUND(AI21/INDEX(AV19:AV89, MATCH(AB21, AU19:AU89, 0)), 0),"# ##0") &amp; " " &amp; AB21)</f>
        <v/>
      </c>
      <c r="AK21" s="4196">
        <f t="shared" si="16"/>
        <v>0</v>
      </c>
      <c r="AL21" s="4197">
        <f t="shared" si="17"/>
        <v>0</v>
      </c>
      <c r="AM21" s="4197" t="str">
        <f t="shared" si="18"/>
        <v/>
      </c>
      <c r="AN21" s="4188"/>
      <c r="AO21" s="4198">
        <f t="shared" si="19"/>
        <v>0</v>
      </c>
      <c r="AP21" s="4190"/>
      <c r="AQ21" s="4199" t="str">
        <f t="shared" si="20"/>
        <v/>
      </c>
      <c r="AR21" s="4168"/>
      <c r="AS21" s="4180">
        <f t="shared" si="21"/>
        <v>0</v>
      </c>
      <c r="AT21" s="4181">
        <f>IF(AND(AH21&lt;&gt;"", ISNUMBER(AF21)), IFERROR(INDEX(AV19:AV89, MATCH(AB21, AU19:AU89, 0)) * AA21 * IF(ISBLANK(X21), 1, X21), 0), 0)</f>
        <v>0</v>
      </c>
      <c r="AU21" s="4203" t="s">
        <v>2563</v>
      </c>
      <c r="AV21" s="1287">
        <v>0</v>
      </c>
      <c r="AW21" s="4204" t="s">
        <v>2564</v>
      </c>
      <c r="AY21" s="750" t="str">
        <f t="shared" si="14"/>
        <v>►</v>
      </c>
      <c r="AZ21" s="729" t="s">
        <v>2</v>
      </c>
      <c r="BA21" s="727"/>
      <c r="BB21" s="727"/>
      <c r="BC21" s="721"/>
      <c r="BD21" s="1105"/>
      <c r="BE21" s="17"/>
      <c r="BF21" s="17"/>
      <c r="BG21" s="1104"/>
      <c r="BH21"/>
      <c r="BI21" s="6">
        <v>1</v>
      </c>
    </row>
    <row r="22" spans="1:61" s="73" customFormat="1" ht="18" customHeight="1" thickTop="1" thickBot="1">
      <c r="A22" s="750" t="str">
        <f t="shared" si="4"/>
        <v>A</v>
      </c>
      <c r="B22" s="616" t="str">
        <f t="shared" si="12"/>
        <v>Dessert assiette.C.Chiboust pamplemousse.Recette mère ►.M.Mille-feuille meringue et chiboust pamplemousse aux fraises des bois</v>
      </c>
      <c r="C22" s="617" t="str">
        <f t="shared" si="6"/>
        <v>Dessert assiette</v>
      </c>
      <c r="D22" s="4157" t="str">
        <f t="shared" si="7"/>
        <v>C</v>
      </c>
      <c r="E22" s="616" t="str">
        <f t="shared" si="8"/>
        <v>Chiboust pamplemousse</v>
      </c>
      <c r="F22" s="616" t="str">
        <f t="shared" si="9"/>
        <v>Recette mère ►</v>
      </c>
      <c r="G22" s="616" t="str">
        <f t="shared" si="13"/>
        <v>M.Mille-feuille meringue et chiboust pamplemousse aux fraises des bois</v>
      </c>
      <c r="H22" s="1143" t="s">
        <v>6</v>
      </c>
      <c r="I22" s="1144" t="str">
        <f>I21</f>
        <v>Dessert assiette.C.Chiboust pamplemousse.Recette mère ►.M.Mille-feuille meringue et chiboust pamplemousse aux fraises des bois</v>
      </c>
      <c r="J22" s="1144"/>
      <c r="K22" s="1144"/>
      <c r="L22" s="1315" t="s">
        <v>19</v>
      </c>
      <c r="M22" s="1316">
        <f>COUNTIF(I24:I36, "*") + COUNT(I24:I36)</f>
        <v>13</v>
      </c>
      <c r="N22" s="1317" t="s">
        <v>2626</v>
      </c>
      <c r="O22" s="1318"/>
      <c r="P22" s="1318"/>
      <c r="Q22" s="1318"/>
      <c r="R22" s="4205"/>
      <c r="S22" s="785" t="s">
        <v>1</v>
      </c>
      <c r="T22" s="24" t="s">
        <v>7</v>
      </c>
      <c r="U22" s="554" t="str">
        <f>U21</f>
        <v>Dessert assiette.C.Chiboust pamplemousse.Recette mère ►.M.Mille-feuille meringue et chiboust pamplemousse aux fraises des bois</v>
      </c>
      <c r="V22" s="554"/>
      <c r="W22" s="554"/>
      <c r="X22" s="1136" t="s">
        <v>19</v>
      </c>
      <c r="Y22" s="1137" t="s">
        <v>18</v>
      </c>
      <c r="Z22" s="1137" t="s">
        <v>17</v>
      </c>
      <c r="AA22" s="1137" t="s">
        <v>16</v>
      </c>
      <c r="AB22" s="1137" t="s">
        <v>15</v>
      </c>
      <c r="AC22" s="1138" t="s">
        <v>14</v>
      </c>
      <c r="AD22" s="1139" t="s">
        <v>13</v>
      </c>
      <c r="AE22" s="4161" t="s">
        <v>1</v>
      </c>
      <c r="AF22" s="4172"/>
      <c r="AG22" s="4173"/>
      <c r="AH22" s="4174"/>
      <c r="AI22" s="4184">
        <f t="shared" si="15"/>
        <v>0</v>
      </c>
      <c r="AJ22" s="4185" t="str">
        <f>IF(OR(AI22=0, ISBLANK(AB22)), "", TEXT(ROUND(AI22/INDEX(AV19:AV89, MATCH(AB22, AU19:AU89, 0)), 0),"# ##0") &amp; " " &amp; AB22)</f>
        <v/>
      </c>
      <c r="AK22" s="4186">
        <f t="shared" si="16"/>
        <v>0</v>
      </c>
      <c r="AL22" s="4187">
        <f t="shared" si="17"/>
        <v>0</v>
      </c>
      <c r="AM22" s="4187" t="str">
        <f t="shared" si="18"/>
        <v/>
      </c>
      <c r="AN22" s="4188"/>
      <c r="AO22" s="4189">
        <f t="shared" si="19"/>
        <v>0</v>
      </c>
      <c r="AP22" s="4190"/>
      <c r="AQ22" s="4191" t="str">
        <f t="shared" si="20"/>
        <v/>
      </c>
      <c r="AR22" s="4168"/>
      <c r="AS22" s="4180">
        <f t="shared" si="21"/>
        <v>0</v>
      </c>
      <c r="AT22" s="4181">
        <f>IF(AND(AH22&lt;&gt;"", ISNUMBER(AF22)), IFERROR(INDEX(AV19:AV89, MATCH(AB22, AU19:AU89, 0)) * AA22 * IF(ISBLANK(X22), 1, X22), 0), 0)</f>
        <v>0</v>
      </c>
      <c r="AU22" s="4206" t="s">
        <v>134</v>
      </c>
      <c r="AV22" s="1290">
        <f t="shared" ref="AV22:AV85" si="22">AW22 / 1000</f>
        <v>1E-3</v>
      </c>
      <c r="AW22" s="4207">
        <v>1</v>
      </c>
      <c r="AY22" s="750" t="str">
        <f t="shared" si="14"/>
        <v>A</v>
      </c>
      <c r="AZ22" s="979"/>
      <c r="BA22" s="979"/>
      <c r="BB22" s="979"/>
      <c r="BC22" s="721"/>
      <c r="BD22" s="4208" t="s">
        <v>6489</v>
      </c>
      <c r="BE22" s="1190"/>
      <c r="BF22" s="39"/>
      <c r="BG22" s="1191"/>
      <c r="BH22"/>
      <c r="BI22" s="6">
        <v>1</v>
      </c>
    </row>
    <row r="23" spans="1:61" s="73" customFormat="1" ht="18" customHeight="1" thickTop="1">
      <c r="A23" s="750" t="str">
        <f t="shared" si="4"/>
        <v>A</v>
      </c>
      <c r="B23" s="616" t="str">
        <f t="shared" si="12"/>
        <v>Dessert assiette.C.Chiboust pamplemousse.Recette mère ►.M.Mille-feuille meringue et chiboust pamplemousse aux fraises des bois</v>
      </c>
      <c r="C23" s="617" t="str">
        <f t="shared" si="6"/>
        <v>Dessert assiette</v>
      </c>
      <c r="D23" s="4157" t="str">
        <f t="shared" si="7"/>
        <v>C</v>
      </c>
      <c r="E23" s="616" t="str">
        <f t="shared" si="8"/>
        <v>Chiboust pamplemousse</v>
      </c>
      <c r="F23" s="616" t="str">
        <f t="shared" si="9"/>
        <v>Recette mère ►</v>
      </c>
      <c r="G23" s="616" t="str">
        <f t="shared" si="13"/>
        <v>M.Mille-feuille meringue et chiboust pamplemousse aux fraises des bois</v>
      </c>
      <c r="H23" s="932" t="s">
        <v>6</v>
      </c>
      <c r="I23" s="554" t="str">
        <f>I21</f>
        <v>Dessert assiette.C.Chiboust pamplemousse.Recette mère ►.M.Mille-feuille meringue et chiboust pamplemousse aux fraises des bois</v>
      </c>
      <c r="J23" s="554"/>
      <c r="K23" s="554"/>
      <c r="L23" s="1320" t="s">
        <v>2627</v>
      </c>
      <c r="M23" s="11"/>
      <c r="N23" s="11"/>
      <c r="O23" s="11"/>
      <c r="P23" s="11"/>
      <c r="Q23" s="11"/>
      <c r="R23" s="1094"/>
      <c r="S23" s="785" t="s">
        <v>1</v>
      </c>
      <c r="T23" s="24" t="s">
        <v>6</v>
      </c>
      <c r="U23" s="554" t="str">
        <f>U21</f>
        <v>Dessert assiette.C.Chiboust pamplemousse.Recette mère ►.M.Mille-feuille meringue et chiboust pamplemousse aux fraises des bois</v>
      </c>
      <c r="V23" s="554"/>
      <c r="W23" s="775"/>
      <c r="X23" s="772" t="s">
        <v>217</v>
      </c>
      <c r="Y23" s="760" t="s">
        <v>216</v>
      </c>
      <c r="Z23" s="1081"/>
      <c r="AA23" s="4973" t="s">
        <v>215</v>
      </c>
      <c r="AB23" s="4974" t="s">
        <v>194</v>
      </c>
      <c r="AC23" s="4975" t="s">
        <v>158</v>
      </c>
      <c r="AD23" s="1082" t="s">
        <v>214</v>
      </c>
      <c r="AE23" s="4161" t="s">
        <v>1</v>
      </c>
      <c r="AF23" s="4172"/>
      <c r="AG23" s="4173"/>
      <c r="AH23" s="4174"/>
      <c r="AI23" s="4194">
        <f t="shared" si="15"/>
        <v>0</v>
      </c>
      <c r="AJ23" s="4195" t="str">
        <f>IF(OR(AI23=0, ISBLANK(AB23)), "", TEXT(ROUND(AI23/INDEX(AV19:AV89, MATCH(AB23, AU19:AU89, 0)), 0),"# ##0") &amp; " " &amp; AB23)</f>
        <v/>
      </c>
      <c r="AK23" s="4196">
        <f t="shared" si="16"/>
        <v>0</v>
      </c>
      <c r="AL23" s="4197">
        <f t="shared" si="17"/>
        <v>0</v>
      </c>
      <c r="AM23" s="4197" t="str">
        <f t="shared" si="18"/>
        <v/>
      </c>
      <c r="AN23" s="4188"/>
      <c r="AO23" s="4198">
        <f t="shared" si="19"/>
        <v>0</v>
      </c>
      <c r="AP23" s="4190"/>
      <c r="AQ23" s="4199" t="str">
        <f t="shared" si="20"/>
        <v/>
      </c>
      <c r="AR23" s="4168"/>
      <c r="AS23" s="4180">
        <f t="shared" si="21"/>
        <v>0</v>
      </c>
      <c r="AT23" s="4181">
        <f>IF(AND(AH23&lt;&gt;"", ISNUMBER(AF23)), IFERROR(INDEX(AV19:AV89, MATCH(AB23, AU19:AU89, 0)) * AA23 * IF(ISBLANK(X23), 1, X23), 0), 0)</f>
        <v>0</v>
      </c>
      <c r="AU23" s="4209" t="s">
        <v>133</v>
      </c>
      <c r="AV23" s="1290">
        <f t="shared" si="22"/>
        <v>1</v>
      </c>
      <c r="AW23" s="4207">
        <v>1000</v>
      </c>
      <c r="AY23" s="750" t="str">
        <f t="shared" si="14"/>
        <v>A</v>
      </c>
      <c r="AZ23" s="979"/>
      <c r="BA23" s="979"/>
      <c r="BB23" s="979"/>
      <c r="BC23" s="721"/>
      <c r="BD23" s="1105"/>
      <c r="BE23" s="17"/>
      <c r="BF23" s="17"/>
      <c r="BG23" s="1104"/>
      <c r="BH23"/>
      <c r="BI23" s="6">
        <v>1</v>
      </c>
    </row>
    <row r="24" spans="1:61" s="73" customFormat="1" ht="18" customHeight="1">
      <c r="A24" s="750" t="str">
        <f t="shared" si="4"/>
        <v>A</v>
      </c>
      <c r="B24" s="616" t="str">
        <f t="shared" si="12"/>
        <v>Dessert assiette.C.Chiboust pamplemousse.Recette mère ►.M.Mille-feuille meringue et chiboust pamplemousse aux fraises des bois</v>
      </c>
      <c r="C24" s="617" t="str">
        <f t="shared" si="6"/>
        <v>Dessert assiette</v>
      </c>
      <c r="D24" s="4157" t="str">
        <f t="shared" si="7"/>
        <v>C</v>
      </c>
      <c r="E24" s="616" t="str">
        <f t="shared" si="8"/>
        <v>Chiboust pamplemousse</v>
      </c>
      <c r="F24" s="616" t="str">
        <f t="shared" si="9"/>
        <v>Recette mère ►</v>
      </c>
      <c r="G24" s="616" t="str">
        <f t="shared" si="13"/>
        <v>M.Mille-feuille meringue et chiboust pamplemousse aux fraises des bois</v>
      </c>
      <c r="H24" s="931" t="s">
        <v>6</v>
      </c>
      <c r="I24" s="554" t="str">
        <f>I21</f>
        <v>Dessert assiette.C.Chiboust pamplemousse.Recette mère ►.M.Mille-feuille meringue et chiboust pamplemousse aux fraises des bois</v>
      </c>
      <c r="J24" s="554"/>
      <c r="K24" s="554"/>
      <c r="L24" s="1321"/>
      <c r="M24" s="20"/>
      <c r="N24" s="20"/>
      <c r="O24" s="20"/>
      <c r="P24" s="20"/>
      <c r="Q24" s="20"/>
      <c r="R24" s="1094"/>
      <c r="S24" s="785" t="s">
        <v>1</v>
      </c>
      <c r="T24" s="24" t="s">
        <v>6</v>
      </c>
      <c r="U24" s="554" t="str">
        <f>U21</f>
        <v>Dessert assiette.C.Chiboust pamplemousse.Recette mère ►.M.Mille-feuille meringue et chiboust pamplemousse aux fraises des bois</v>
      </c>
      <c r="V24" s="554"/>
      <c r="W24" s="775"/>
      <c r="X24" s="773" t="s">
        <v>208</v>
      </c>
      <c r="Y24" s="80" t="s">
        <v>207</v>
      </c>
      <c r="Z24" s="41" t="s">
        <v>206</v>
      </c>
      <c r="AA24" s="4591"/>
      <c r="AB24" s="4593"/>
      <c r="AC24" s="4817"/>
      <c r="AD24" s="1083" t="s">
        <v>205</v>
      </c>
      <c r="AE24" s="4161" t="s">
        <v>1</v>
      </c>
      <c r="AF24" s="4172"/>
      <c r="AG24" s="4173"/>
      <c r="AH24" s="4174"/>
      <c r="AI24" s="4184">
        <f t="shared" si="15"/>
        <v>0</v>
      </c>
      <c r="AJ24" s="4185" t="str">
        <f>IF(OR(AI24=0, ISBLANK(AB24)), "", TEXT(ROUND(AI24/INDEX(AV19:AV89, MATCH(AB24, AU19:AU89, 0)), 0),"# ##0") &amp; " " &amp; AB24)</f>
        <v/>
      </c>
      <c r="AK24" s="4186">
        <f t="shared" si="16"/>
        <v>0</v>
      </c>
      <c r="AL24" s="4187">
        <f t="shared" si="17"/>
        <v>0</v>
      </c>
      <c r="AM24" s="4187" t="str">
        <f t="shared" si="18"/>
        <v/>
      </c>
      <c r="AN24" s="4188"/>
      <c r="AO24" s="4189">
        <f t="shared" si="19"/>
        <v>0</v>
      </c>
      <c r="AP24" s="4190"/>
      <c r="AQ24" s="4191" t="str">
        <f t="shared" si="20"/>
        <v/>
      </c>
      <c r="AR24" s="4168"/>
      <c r="AS24" s="4180">
        <f t="shared" si="21"/>
        <v>0</v>
      </c>
      <c r="AT24" s="4181">
        <f>IF(AND(AH24&lt;&gt;"", ISNUMBER(AF24)), IFERROR(INDEX(AV19:AV89, MATCH(AB24, AU19:AU89, 0)) * AA24 * IF(ISBLANK(X24), 1, X24), 0), 0)</f>
        <v>0</v>
      </c>
      <c r="AU24" s="4210" t="s">
        <v>2565</v>
      </c>
      <c r="AV24" s="1290">
        <f t="shared" si="22"/>
        <v>0.25</v>
      </c>
      <c r="AW24" s="4207">
        <v>250</v>
      </c>
      <c r="AX24" s="2"/>
      <c r="AY24" s="750" t="str">
        <f t="shared" si="14"/>
        <v>A</v>
      </c>
      <c r="AZ24" s="731" t="s">
        <v>450</v>
      </c>
      <c r="BA24" s="730"/>
      <c r="BB24" s="730"/>
      <c r="BC24" s="721"/>
      <c r="BD24" s="4211" t="s">
        <v>6490</v>
      </c>
      <c r="BE24" s="4212"/>
      <c r="BF24" s="4212"/>
      <c r="BG24" s="4213"/>
      <c r="BH24"/>
      <c r="BI24" s="6">
        <v>1</v>
      </c>
    </row>
    <row r="25" spans="1:61" s="73" customFormat="1" ht="18" customHeight="1">
      <c r="A25" s="750" t="str">
        <f t="shared" si="4"/>
        <v>A</v>
      </c>
      <c r="B25" s="616" t="str">
        <f t="shared" si="12"/>
        <v>Dessert assiette.C.Chiboust pamplemousse.Recette mère ►.M.Mille-feuille meringue et chiboust pamplemousse aux fraises des bois</v>
      </c>
      <c r="C25" s="617" t="str">
        <f t="shared" si="6"/>
        <v>Dessert assiette</v>
      </c>
      <c r="D25" s="4157" t="str">
        <f t="shared" si="7"/>
        <v>C</v>
      </c>
      <c r="E25" s="616" t="str">
        <f t="shared" si="8"/>
        <v>Chiboust pamplemousse</v>
      </c>
      <c r="F25" s="616" t="str">
        <f t="shared" si="9"/>
        <v>Recette mère ►</v>
      </c>
      <c r="G25" s="616" t="str">
        <f t="shared" si="13"/>
        <v>M.Mille-feuille meringue et chiboust pamplemousse aux fraises des bois</v>
      </c>
      <c r="H25" s="25" t="str">
        <f>IF(OR(O25&lt;&gt;"",P25&lt;&gt; "",Q25&lt;&gt;"",R25&lt;&gt;""),"A", "►")</f>
        <v>►</v>
      </c>
      <c r="I25" s="554" t="str">
        <f>I21</f>
        <v>Dessert assiette.C.Chiboust pamplemousse.Recette mère ►.M.Mille-feuille meringue et chiboust pamplemousse aux fraises des bois</v>
      </c>
      <c r="J25" s="554">
        <f>J21</f>
        <v>18</v>
      </c>
      <c r="K25" s="554" t="str">
        <f>K21</f>
        <v>assiettes</v>
      </c>
      <c r="L25" s="1321"/>
      <c r="M25" s="1322"/>
      <c r="N25" s="1322"/>
      <c r="O25" s="1322"/>
      <c r="P25" s="1322"/>
      <c r="Q25" s="1323"/>
      <c r="R25" s="1324"/>
      <c r="S25" s="785" t="s">
        <v>1</v>
      </c>
      <c r="T25" s="24" t="s">
        <v>6</v>
      </c>
      <c r="U25" s="554" t="str">
        <f>U21</f>
        <v>Dessert assiette.C.Chiboust pamplemousse.Recette mère ►.M.Mille-feuille meringue et chiboust pamplemousse aux fraises des bois</v>
      </c>
      <c r="V25" s="554">
        <f>V21</f>
        <v>18</v>
      </c>
      <c r="W25" s="775" t="str">
        <f>W21</f>
        <v>assiettes</v>
      </c>
      <c r="X25" s="774"/>
      <c r="Y25" s="66"/>
      <c r="Z25" s="75" t="str">
        <f t="shared" ref="Z25:Z36" si="23">IF(AND(X25&gt;0,AA25&gt;0),"de","")</f>
        <v/>
      </c>
      <c r="AA25" s="64">
        <v>150</v>
      </c>
      <c r="AB25" s="952" t="s">
        <v>134</v>
      </c>
      <c r="AC25" s="68">
        <v>1</v>
      </c>
      <c r="AD25" s="1084" t="s">
        <v>2342</v>
      </c>
      <c r="AE25" s="4161" t="s">
        <v>1</v>
      </c>
      <c r="AF25" s="4172">
        <v>18</v>
      </c>
      <c r="AG25" s="4173" t="s">
        <v>2339</v>
      </c>
      <c r="AH25" s="4174">
        <v>24</v>
      </c>
      <c r="AI25" s="4194">
        <f t="shared" si="15"/>
        <v>0.19999999999999998</v>
      </c>
      <c r="AJ25" s="4195" t="str">
        <f>IF(OR(AI25=0, ISBLANK(AB25)), "", TEXT(ROUND(AI25/INDEX(AV19:AV89, MATCH(AB25, AU19:AU89, 0)), 0),"# ##0") &amp; " " &amp; AB25)</f>
        <v>200 g</v>
      </c>
      <c r="AK25" s="4196">
        <f t="shared" si="16"/>
        <v>0</v>
      </c>
      <c r="AL25" s="4197">
        <f t="shared" si="17"/>
        <v>0</v>
      </c>
      <c r="AM25" s="4197" t="str">
        <f t="shared" si="18"/>
        <v>crème</v>
      </c>
      <c r="AN25" s="4188"/>
      <c r="AO25" s="4198">
        <f t="shared" si="19"/>
        <v>0.19999999999999998</v>
      </c>
      <c r="AP25" s="4190"/>
      <c r="AQ25" s="4199" t="str">
        <f t="shared" si="20"/>
        <v/>
      </c>
      <c r="AR25" s="4168"/>
      <c r="AS25" s="4180">
        <f t="shared" si="21"/>
        <v>1.3333333333333333</v>
      </c>
      <c r="AT25" s="4181">
        <f>IF(AND(AH25&lt;&gt;"", ISNUMBER(AF25)), IFERROR(INDEX(AV19:AV89, MATCH(AB25, AU19:AU89, 0)) * AA25 * IF(ISBLANK(X25), 1, X25), 0), 0)</f>
        <v>0.15</v>
      </c>
      <c r="AU25" s="4210" t="s">
        <v>2566</v>
      </c>
      <c r="AV25" s="1290">
        <f t="shared" si="22"/>
        <v>0.5</v>
      </c>
      <c r="AW25" s="4207">
        <v>500</v>
      </c>
      <c r="AX25" s="2"/>
      <c r="AY25" s="750" t="str">
        <f t="shared" si="14"/>
        <v>A</v>
      </c>
      <c r="AZ25" s="979"/>
      <c r="BA25" s="979"/>
      <c r="BB25" s="979"/>
      <c r="BC25" s="721"/>
      <c r="BD25" s="1105"/>
      <c r="BE25" s="17"/>
      <c r="BF25" s="17"/>
      <c r="BG25" s="1104"/>
      <c r="BH25"/>
      <c r="BI25" s="6">
        <v>1</v>
      </c>
    </row>
    <row r="26" spans="1:61" s="73" customFormat="1" ht="18" customHeight="1">
      <c r="A26" s="750" t="str">
        <f t="shared" si="4"/>
        <v>A</v>
      </c>
      <c r="B26" s="616" t="str">
        <f t="shared" si="12"/>
        <v>Dessert assiette.C.Chiboust pamplemousse.Recette mère ►.M.Mille-feuille meringue et chiboust pamplemousse aux fraises des bois</v>
      </c>
      <c r="C26" s="617" t="str">
        <f t="shared" si="6"/>
        <v>Dessert assiette</v>
      </c>
      <c r="D26" s="4157" t="str">
        <f t="shared" si="7"/>
        <v>C</v>
      </c>
      <c r="E26" s="616" t="str">
        <f t="shared" si="8"/>
        <v>Chiboust pamplemousse</v>
      </c>
      <c r="F26" s="616" t="str">
        <f t="shared" si="9"/>
        <v>Recette mère ►</v>
      </c>
      <c r="G26" s="616" t="str">
        <f t="shared" si="13"/>
        <v>M.Mille-feuille meringue et chiboust pamplemousse aux fraises des bois</v>
      </c>
      <c r="H26" s="25" t="str">
        <f t="shared" ref="H26:H36" si="24">IF(OR(O26&lt;&gt;"",P26&lt;&gt; "",Q26&lt;&gt;"",R26&lt;&gt;""),"A", "►")</f>
        <v>►</v>
      </c>
      <c r="I26" s="554" t="str">
        <f>I21</f>
        <v>Dessert assiette.C.Chiboust pamplemousse.Recette mère ►.M.Mille-feuille meringue et chiboust pamplemousse aux fraises des bois</v>
      </c>
      <c r="J26" s="554">
        <f>J21</f>
        <v>18</v>
      </c>
      <c r="K26" s="554" t="str">
        <f>K21</f>
        <v>assiettes</v>
      </c>
      <c r="L26" s="1321"/>
      <c r="M26" s="1323"/>
      <c r="N26" s="1323"/>
      <c r="O26" s="1323"/>
      <c r="P26" s="1323"/>
      <c r="Q26" s="1323"/>
      <c r="R26" s="1324"/>
      <c r="S26" s="785" t="s">
        <v>1</v>
      </c>
      <c r="T26" s="25" t="str">
        <f t="shared" ref="T26:T36" si="25">IF(AD26&lt;&gt;"","A","►")</f>
        <v>A</v>
      </c>
      <c r="U26" s="765" t="str">
        <f>U21</f>
        <v>Dessert assiette.C.Chiboust pamplemousse.Recette mère ►.M.Mille-feuille meringue et chiboust pamplemousse aux fraises des bois</v>
      </c>
      <c r="V26" s="554">
        <f>V21</f>
        <v>18</v>
      </c>
      <c r="W26" s="775" t="str">
        <f>W21</f>
        <v>assiettes</v>
      </c>
      <c r="X26" s="774">
        <v>10</v>
      </c>
      <c r="Y26" s="66"/>
      <c r="Z26" s="65" t="str">
        <f t="shared" si="23"/>
        <v>de</v>
      </c>
      <c r="AA26" s="64">
        <v>8</v>
      </c>
      <c r="AB26" s="952" t="s">
        <v>134</v>
      </c>
      <c r="AC26" s="68">
        <v>2</v>
      </c>
      <c r="AD26" s="1084" t="s">
        <v>2343</v>
      </c>
      <c r="AE26" s="4161" t="s">
        <v>1</v>
      </c>
      <c r="AF26" s="4172">
        <v>18</v>
      </c>
      <c r="AG26" s="4173" t="s">
        <v>2339</v>
      </c>
      <c r="AH26" s="4174">
        <v>24</v>
      </c>
      <c r="AI26" s="4184">
        <f t="shared" si="15"/>
        <v>0.21333333333333332</v>
      </c>
      <c r="AJ26" s="4185" t="str">
        <f>IF(OR(AI26=0, ISBLANK(AB26)), "", TEXT(ROUND(AI26/INDEX(AV19:AV89, MATCH(AB26, AU19:AU89, 0)), 0),"# ##0") &amp; " " &amp; AB26)</f>
        <v>213 g</v>
      </c>
      <c r="AK26" s="4186">
        <f t="shared" si="16"/>
        <v>26.666666666666664</v>
      </c>
      <c r="AL26" s="4187">
        <f t="shared" si="17"/>
        <v>0</v>
      </c>
      <c r="AM26" s="4187" t="str">
        <f t="shared" si="18"/>
        <v>zestes de pamplemousse</v>
      </c>
      <c r="AN26" s="4188"/>
      <c r="AO26" s="4189">
        <f t="shared" si="19"/>
        <v>0.21333333333333332</v>
      </c>
      <c r="AP26" s="4190"/>
      <c r="AQ26" s="4191" t="str">
        <f t="shared" si="20"/>
        <v/>
      </c>
      <c r="AR26" s="4168"/>
      <c r="AS26" s="4180">
        <f t="shared" si="21"/>
        <v>1.3333333333333333</v>
      </c>
      <c r="AT26" s="4181">
        <f>IF(AND(AH26&lt;&gt;"", ISNUMBER(AF26)), IFERROR(INDEX(AV19:AV89, MATCH(AB26, AU19:AU89, 0)) * AA26 * IF(ISBLANK(X26), 1, X26), 0), 0)</f>
        <v>0.08</v>
      </c>
      <c r="AU26" s="4210" t="s">
        <v>2567</v>
      </c>
      <c r="AV26" s="1290">
        <f t="shared" si="22"/>
        <v>0.33332999999999996</v>
      </c>
      <c r="AW26" s="4207">
        <v>333.33</v>
      </c>
      <c r="AX26" s="2"/>
      <c r="AY26" s="750" t="str">
        <f t="shared" si="14"/>
        <v>A</v>
      </c>
      <c r="AZ26" s="731" t="s">
        <v>452</v>
      </c>
      <c r="BA26" s="730"/>
      <c r="BB26" s="730"/>
      <c r="BC26" s="721"/>
      <c r="BD26" s="4214" t="s">
        <v>6491</v>
      </c>
      <c r="BE26" s="17"/>
      <c r="BF26" s="17"/>
      <c r="BG26" s="1104"/>
      <c r="BH26"/>
      <c r="BI26" s="6">
        <v>1</v>
      </c>
    </row>
    <row r="27" spans="1:61" s="73" customFormat="1" ht="18" customHeight="1">
      <c r="A27" s="750" t="str">
        <f t="shared" si="4"/>
        <v>A</v>
      </c>
      <c r="B27" s="616" t="str">
        <f t="shared" si="12"/>
        <v>Dessert assiette.C.Chiboust pamplemousse.Recette mère ►.M.Mille-feuille meringue et chiboust pamplemousse aux fraises des bois</v>
      </c>
      <c r="C27" s="617" t="str">
        <f t="shared" si="6"/>
        <v>Dessert assiette</v>
      </c>
      <c r="D27" s="4157" t="str">
        <f t="shared" si="7"/>
        <v>C</v>
      </c>
      <c r="E27" s="616" t="str">
        <f t="shared" si="8"/>
        <v>Chiboust pamplemousse</v>
      </c>
      <c r="F27" s="616" t="str">
        <f t="shared" si="9"/>
        <v>Recette mère ►</v>
      </c>
      <c r="G27" s="616" t="str">
        <f t="shared" si="13"/>
        <v>M.Mille-feuille meringue et chiboust pamplemousse aux fraises des bois</v>
      </c>
      <c r="H27" s="25" t="str">
        <f t="shared" si="24"/>
        <v>►</v>
      </c>
      <c r="I27" s="554" t="str">
        <f>I21</f>
        <v>Dessert assiette.C.Chiboust pamplemousse.Recette mère ►.M.Mille-feuille meringue et chiboust pamplemousse aux fraises des bois</v>
      </c>
      <c r="J27" s="554">
        <f>J21</f>
        <v>18</v>
      </c>
      <c r="K27" s="554" t="str">
        <f>K21</f>
        <v>assiettes</v>
      </c>
      <c r="L27" s="1321"/>
      <c r="M27" s="1323"/>
      <c r="N27" s="1323"/>
      <c r="O27" s="1323"/>
      <c r="P27" s="1323"/>
      <c r="Q27" s="1323"/>
      <c r="R27" s="1324"/>
      <c r="S27" s="785" t="s">
        <v>1</v>
      </c>
      <c r="T27" s="25" t="str">
        <f t="shared" si="25"/>
        <v>A</v>
      </c>
      <c r="U27" s="765" t="str">
        <f>U21</f>
        <v>Dessert assiette.C.Chiboust pamplemousse.Recette mère ►.M.Mille-feuille meringue et chiboust pamplemousse aux fraises des bois</v>
      </c>
      <c r="V27" s="554">
        <f>V21</f>
        <v>18</v>
      </c>
      <c r="W27" s="554" t="str">
        <f>W21</f>
        <v>assiettes</v>
      </c>
      <c r="X27" s="69"/>
      <c r="Y27" s="74"/>
      <c r="Z27" s="75" t="str">
        <f t="shared" si="23"/>
        <v/>
      </c>
      <c r="AA27" s="64">
        <v>105</v>
      </c>
      <c r="AB27" s="952" t="s">
        <v>134</v>
      </c>
      <c r="AC27" s="68">
        <v>1</v>
      </c>
      <c r="AD27" s="1084" t="s">
        <v>195</v>
      </c>
      <c r="AE27" s="4161" t="s">
        <v>1</v>
      </c>
      <c r="AF27" s="4172">
        <v>18</v>
      </c>
      <c r="AG27" s="4173" t="s">
        <v>2339</v>
      </c>
      <c r="AH27" s="4174">
        <v>24</v>
      </c>
      <c r="AI27" s="4194">
        <f t="shared" si="15"/>
        <v>0.13999999999999999</v>
      </c>
      <c r="AJ27" s="4195" t="str">
        <f>IF(OR(AI27=0, ISBLANK(AB27)), "", TEXT(ROUND(AI27/INDEX(AV19:AV89, MATCH(AB27, AU19:AU89, 0)), 0),"# ##0") &amp; " " &amp; AB27)</f>
        <v>140 g</v>
      </c>
      <c r="AK27" s="4196">
        <f t="shared" si="16"/>
        <v>0</v>
      </c>
      <c r="AL27" s="4197">
        <f t="shared" si="17"/>
        <v>0</v>
      </c>
      <c r="AM27" s="4197" t="str">
        <f t="shared" si="18"/>
        <v>jaunes d'œufs</v>
      </c>
      <c r="AN27" s="4188"/>
      <c r="AO27" s="4198">
        <f t="shared" si="19"/>
        <v>0.13999999999999999</v>
      </c>
      <c r="AP27" s="4190"/>
      <c r="AQ27" s="4199" t="str">
        <f t="shared" si="20"/>
        <v/>
      </c>
      <c r="AR27" s="4168"/>
      <c r="AS27" s="4180">
        <f t="shared" si="21"/>
        <v>1.3333333333333333</v>
      </c>
      <c r="AT27" s="4181">
        <f>IF(AND(AH27&lt;&gt;"", ISNUMBER(AF27)), IFERROR(INDEX(AV19:AV89, MATCH(AB27, AU19:AU89, 0)) * AA27 * IF(ISBLANK(X27), 1, X27), 0), 0)</f>
        <v>0.105</v>
      </c>
      <c r="AU27" s="4215" t="s">
        <v>135</v>
      </c>
      <c r="AV27" s="1292">
        <f t="shared" si="22"/>
        <v>1E-3</v>
      </c>
      <c r="AW27" s="4216">
        <v>1</v>
      </c>
      <c r="AX27" s="2"/>
      <c r="AY27" s="750" t="str">
        <f t="shared" si="14"/>
        <v>A</v>
      </c>
      <c r="AZ27" s="979"/>
      <c r="BA27" s="979"/>
      <c r="BB27" s="979"/>
      <c r="BC27" s="721"/>
      <c r="BD27" s="4217" t="s">
        <v>6492</v>
      </c>
      <c r="BE27" s="17"/>
      <c r="BF27" s="17"/>
      <c r="BG27" s="1104"/>
      <c r="BH27"/>
      <c r="BI27" s="6">
        <v>1</v>
      </c>
    </row>
    <row r="28" spans="1:61" s="73" customFormat="1" ht="18" customHeight="1">
      <c r="A28" s="750" t="str">
        <f t="shared" si="4"/>
        <v>A</v>
      </c>
      <c r="B28" s="616" t="str">
        <f t="shared" si="12"/>
        <v>Dessert assiette.C.Chiboust pamplemousse.Recette mère ►.M.Mille-feuille meringue et chiboust pamplemousse aux fraises des bois</v>
      </c>
      <c r="C28" s="617" t="str">
        <f t="shared" si="6"/>
        <v>Dessert assiette</v>
      </c>
      <c r="D28" s="4157" t="str">
        <f t="shared" si="7"/>
        <v>C</v>
      </c>
      <c r="E28" s="616" t="str">
        <f t="shared" si="8"/>
        <v>Chiboust pamplemousse</v>
      </c>
      <c r="F28" s="616" t="str">
        <f t="shared" si="9"/>
        <v>Recette mère ►</v>
      </c>
      <c r="G28" s="616" t="str">
        <f t="shared" si="13"/>
        <v>M.Mille-feuille meringue et chiboust pamplemousse aux fraises des bois</v>
      </c>
      <c r="H28" s="25" t="str">
        <f t="shared" si="24"/>
        <v>►</v>
      </c>
      <c r="I28" s="554" t="str">
        <f>I21</f>
        <v>Dessert assiette.C.Chiboust pamplemousse.Recette mère ►.M.Mille-feuille meringue et chiboust pamplemousse aux fraises des bois</v>
      </c>
      <c r="J28" s="554">
        <f>J21</f>
        <v>18</v>
      </c>
      <c r="K28" s="554" t="str">
        <f>K21</f>
        <v>assiettes</v>
      </c>
      <c r="L28" s="1321"/>
      <c r="M28" s="1323"/>
      <c r="N28" s="1323"/>
      <c r="O28" s="1323"/>
      <c r="P28" s="1323"/>
      <c r="Q28" s="1323"/>
      <c r="R28" s="1324"/>
      <c r="S28" s="785" t="s">
        <v>1</v>
      </c>
      <c r="T28" s="25" t="str">
        <f t="shared" si="25"/>
        <v>A</v>
      </c>
      <c r="U28" s="765" t="str">
        <f>U21</f>
        <v>Dessert assiette.C.Chiboust pamplemousse.Recette mère ►.M.Mille-feuille meringue et chiboust pamplemousse aux fraises des bois</v>
      </c>
      <c r="V28" s="554">
        <f>V21</f>
        <v>18</v>
      </c>
      <c r="W28" s="554" t="str">
        <f>W21</f>
        <v>assiettes</v>
      </c>
      <c r="X28" s="77"/>
      <c r="Y28" s="74"/>
      <c r="Z28" s="65" t="str">
        <f t="shared" si="23"/>
        <v/>
      </c>
      <c r="AA28" s="64">
        <v>35</v>
      </c>
      <c r="AB28" s="952" t="s">
        <v>134</v>
      </c>
      <c r="AC28" s="68">
        <v>1</v>
      </c>
      <c r="AD28" s="1084" t="s">
        <v>2344</v>
      </c>
      <c r="AE28" s="4161" t="s">
        <v>1</v>
      </c>
      <c r="AF28" s="4172">
        <v>18</v>
      </c>
      <c r="AG28" s="4173" t="s">
        <v>2339</v>
      </c>
      <c r="AH28" s="4174">
        <v>24</v>
      </c>
      <c r="AI28" s="4184">
        <f t="shared" si="15"/>
        <v>4.6666666666666669E-2</v>
      </c>
      <c r="AJ28" s="4185" t="str">
        <f>IF(OR(AI28=0, ISBLANK(AB28)), "", TEXT(ROUND(AI28/INDEX(AV19:AV89, MATCH(AB28, AU19:AU89, 0)), 0),"# ##0") &amp; " " &amp; AB28)</f>
        <v>47 g</v>
      </c>
      <c r="AK28" s="4186">
        <f t="shared" si="16"/>
        <v>0</v>
      </c>
      <c r="AL28" s="4187">
        <f t="shared" si="17"/>
        <v>0</v>
      </c>
      <c r="AM28" s="4187" t="str">
        <f t="shared" si="18"/>
        <v>cassonade l'antillaise</v>
      </c>
      <c r="AN28" s="4188"/>
      <c r="AO28" s="4189">
        <f t="shared" si="19"/>
        <v>4.6666666666666669E-2</v>
      </c>
      <c r="AP28" s="4190"/>
      <c r="AQ28" s="4191" t="str">
        <f t="shared" si="20"/>
        <v/>
      </c>
      <c r="AR28" s="4168"/>
      <c r="AS28" s="4180">
        <f t="shared" si="21"/>
        <v>1.3333333333333333</v>
      </c>
      <c r="AT28" s="4181">
        <f>IF(AND(AH28&lt;&gt;"", ISNUMBER(AF28)), IFERROR(INDEX(AV19:AV89, MATCH(AB28, AU19:AU89, 0)) * AA28 * IF(ISBLANK(X28), 1, X28), 0), 0)</f>
        <v>3.5000000000000003E-2</v>
      </c>
      <c r="AU28" s="4215" t="s">
        <v>129</v>
      </c>
      <c r="AV28" s="1292">
        <f t="shared" si="22"/>
        <v>0.01</v>
      </c>
      <c r="AW28" s="4216">
        <v>10</v>
      </c>
      <c r="AX28" s="2"/>
      <c r="AY28" s="750" t="str">
        <f t="shared" si="14"/>
        <v>A</v>
      </c>
      <c r="AZ28" s="731" t="s">
        <v>470</v>
      </c>
      <c r="BA28" s="727"/>
      <c r="BB28" s="730"/>
      <c r="BC28" s="721"/>
      <c r="BD28" s="1105"/>
      <c r="BE28" s="17"/>
      <c r="BF28" s="17"/>
      <c r="BG28" s="1104"/>
      <c r="BH28"/>
      <c r="BI28" s="6">
        <v>1</v>
      </c>
    </row>
    <row r="29" spans="1:61" s="73" customFormat="1" ht="18" customHeight="1">
      <c r="A29" s="750" t="str">
        <f t="shared" si="4"/>
        <v>A</v>
      </c>
      <c r="B29" s="616" t="str">
        <f t="shared" si="12"/>
        <v>Dessert assiette.C.Chiboust pamplemousse.Recette mère ►.M.Mille-feuille meringue et chiboust pamplemousse aux fraises des bois</v>
      </c>
      <c r="C29" s="617" t="str">
        <f t="shared" si="6"/>
        <v>Dessert assiette</v>
      </c>
      <c r="D29" s="4157" t="str">
        <f t="shared" si="7"/>
        <v>C</v>
      </c>
      <c r="E29" s="616" t="str">
        <f t="shared" si="8"/>
        <v>Chiboust pamplemousse</v>
      </c>
      <c r="F29" s="616" t="str">
        <f t="shared" si="9"/>
        <v>Recette mère ►</v>
      </c>
      <c r="G29" s="616" t="str">
        <f t="shared" si="13"/>
        <v>M.Mille-feuille meringue et chiboust pamplemousse aux fraises des bois</v>
      </c>
      <c r="H29" s="25" t="str">
        <f t="shared" si="24"/>
        <v>►</v>
      </c>
      <c r="I29" s="554" t="str">
        <f>I21</f>
        <v>Dessert assiette.C.Chiboust pamplemousse.Recette mère ►.M.Mille-feuille meringue et chiboust pamplemousse aux fraises des bois</v>
      </c>
      <c r="J29" s="554">
        <f>J21</f>
        <v>18</v>
      </c>
      <c r="K29" s="554" t="str">
        <f>K21</f>
        <v>assiettes</v>
      </c>
      <c r="L29" s="1321"/>
      <c r="M29" s="1323"/>
      <c r="N29" s="1323"/>
      <c r="O29" s="1323"/>
      <c r="P29" s="1323"/>
      <c r="Q29" s="1323"/>
      <c r="R29" s="1324"/>
      <c r="S29" s="785" t="s">
        <v>1</v>
      </c>
      <c r="T29" s="25" t="str">
        <f t="shared" si="25"/>
        <v>A</v>
      </c>
      <c r="U29" s="765" t="str">
        <f>U21</f>
        <v>Dessert assiette.C.Chiboust pamplemousse.Recette mère ►.M.Mille-feuille meringue et chiboust pamplemousse aux fraises des bois</v>
      </c>
      <c r="V29" s="554">
        <f>V21</f>
        <v>18</v>
      </c>
      <c r="W29" s="554" t="str">
        <f>W21</f>
        <v>assiettes</v>
      </c>
      <c r="X29" s="69"/>
      <c r="Y29" s="74"/>
      <c r="Z29" s="75" t="str">
        <f t="shared" si="23"/>
        <v/>
      </c>
      <c r="AA29" s="64">
        <v>15</v>
      </c>
      <c r="AB29" s="952" t="s">
        <v>134</v>
      </c>
      <c r="AC29" s="68">
        <v>1</v>
      </c>
      <c r="AD29" s="1084" t="s">
        <v>2345</v>
      </c>
      <c r="AE29" s="4161" t="s">
        <v>1</v>
      </c>
      <c r="AF29" s="4172">
        <v>18</v>
      </c>
      <c r="AG29" s="4173" t="s">
        <v>2339</v>
      </c>
      <c r="AH29" s="4174">
        <v>24</v>
      </c>
      <c r="AI29" s="4194">
        <f t="shared" si="15"/>
        <v>1.9999999999999997E-2</v>
      </c>
      <c r="AJ29" s="4195" t="str">
        <f>IF(OR(AI29=0, ISBLANK(AB29)), "", TEXT(ROUND(AI29/INDEX(AV19:AV89, MATCH(AB29, AU19:AU89, 0)), 0),"# ##0") &amp; " " &amp; AB29)</f>
        <v>20 g</v>
      </c>
      <c r="AK29" s="4196">
        <f t="shared" si="16"/>
        <v>0</v>
      </c>
      <c r="AL29" s="4197">
        <f t="shared" si="17"/>
        <v>0</v>
      </c>
      <c r="AM29" s="4197" t="str">
        <f t="shared" si="18"/>
        <v>maïzena</v>
      </c>
      <c r="AN29" s="4188"/>
      <c r="AO29" s="4198">
        <f t="shared" si="19"/>
        <v>1.9999999999999997E-2</v>
      </c>
      <c r="AP29" s="4190"/>
      <c r="AQ29" s="4199" t="str">
        <f t="shared" si="20"/>
        <v/>
      </c>
      <c r="AR29" s="4168"/>
      <c r="AS29" s="4180">
        <f t="shared" si="21"/>
        <v>1.3333333333333333</v>
      </c>
      <c r="AT29" s="4181">
        <f>IF(AND(AH29&lt;&gt;"", ISNUMBER(AF29)), IFERROR(INDEX(AV19:AV89, MATCH(AB29, AU19:AU89, 0)) * AA29 * IF(ISBLANK(X29), 1, X29), 0), 0)</f>
        <v>1.4999999999999999E-2</v>
      </c>
      <c r="AU29" s="4215" t="s">
        <v>130</v>
      </c>
      <c r="AV29" s="1292">
        <f t="shared" si="22"/>
        <v>0.1</v>
      </c>
      <c r="AW29" s="4216">
        <v>100</v>
      </c>
      <c r="AX29" s="2"/>
      <c r="AY29" s="750" t="str">
        <f t="shared" si="14"/>
        <v>A</v>
      </c>
      <c r="AZ29" s="979"/>
      <c r="BA29" s="979"/>
      <c r="BB29" s="979"/>
      <c r="BC29" s="721"/>
      <c r="BD29" s="4217" t="s">
        <v>6493</v>
      </c>
      <c r="BE29" s="17"/>
      <c r="BF29" s="17"/>
      <c r="BG29" s="1104"/>
      <c r="BH29"/>
      <c r="BI29" s="6">
        <v>1</v>
      </c>
    </row>
    <row r="30" spans="1:61" s="73" customFormat="1" ht="18" customHeight="1">
      <c r="A30" s="750" t="str">
        <f t="shared" si="4"/>
        <v>A</v>
      </c>
      <c r="B30" s="616" t="str">
        <f t="shared" si="12"/>
        <v>Dessert assiette.C.Chiboust pamplemousse.Recette mère ►.M.Mille-feuille meringue et chiboust pamplemousse aux fraises des bois</v>
      </c>
      <c r="C30" s="617" t="str">
        <f t="shared" si="6"/>
        <v>Dessert assiette</v>
      </c>
      <c r="D30" s="4157" t="str">
        <f t="shared" si="7"/>
        <v>C</v>
      </c>
      <c r="E30" s="616" t="str">
        <f t="shared" si="8"/>
        <v>Chiboust pamplemousse</v>
      </c>
      <c r="F30" s="616" t="str">
        <f t="shared" si="9"/>
        <v>Recette mère ►</v>
      </c>
      <c r="G30" s="616" t="str">
        <f t="shared" si="13"/>
        <v>M.Mille-feuille meringue et chiboust pamplemousse aux fraises des bois</v>
      </c>
      <c r="H30" s="25" t="str">
        <f t="shared" si="24"/>
        <v>►</v>
      </c>
      <c r="I30" s="554" t="str">
        <f>I21</f>
        <v>Dessert assiette.C.Chiboust pamplemousse.Recette mère ►.M.Mille-feuille meringue et chiboust pamplemousse aux fraises des bois</v>
      </c>
      <c r="J30" s="554">
        <f>J21</f>
        <v>18</v>
      </c>
      <c r="K30" s="554" t="str">
        <f>K21</f>
        <v>assiettes</v>
      </c>
      <c r="L30" s="1321"/>
      <c r="M30" s="1323"/>
      <c r="N30" s="1323"/>
      <c r="O30" s="1323"/>
      <c r="P30" s="1323"/>
      <c r="Q30" s="1323"/>
      <c r="R30" s="1324"/>
      <c r="S30" s="785" t="s">
        <v>1</v>
      </c>
      <c r="T30" s="25" t="str">
        <f t="shared" si="25"/>
        <v>A</v>
      </c>
      <c r="U30" s="765" t="str">
        <f>U21</f>
        <v>Dessert assiette.C.Chiboust pamplemousse.Recette mère ►.M.Mille-feuille meringue et chiboust pamplemousse aux fraises des bois</v>
      </c>
      <c r="V30" s="554">
        <f>V21</f>
        <v>18</v>
      </c>
      <c r="W30" s="554" t="str">
        <f>W21</f>
        <v>assiettes</v>
      </c>
      <c r="X30" s="69"/>
      <c r="Y30" s="66"/>
      <c r="Z30" s="65" t="str">
        <f t="shared" si="23"/>
        <v/>
      </c>
      <c r="AA30" s="64">
        <v>8</v>
      </c>
      <c r="AB30" s="952" t="s">
        <v>134</v>
      </c>
      <c r="AC30" s="68">
        <v>1</v>
      </c>
      <c r="AD30" s="1084" t="s">
        <v>2346</v>
      </c>
      <c r="AE30" s="4161" t="s">
        <v>1</v>
      </c>
      <c r="AF30" s="4172">
        <v>18</v>
      </c>
      <c r="AG30" s="4173" t="s">
        <v>2339</v>
      </c>
      <c r="AH30" s="4174">
        <v>24</v>
      </c>
      <c r="AI30" s="4184">
        <f t="shared" si="15"/>
        <v>1.0666666666666666E-2</v>
      </c>
      <c r="AJ30" s="4185" t="str">
        <f>IF(OR(AI30=0, ISBLANK(AB30)), "", TEXT(ROUND(AI30/INDEX(AV19:AV89, MATCH(AB30, AU19:AU89, 0)), 0),"# ##0") &amp; " " &amp; AB30)</f>
        <v>11 g</v>
      </c>
      <c r="AK30" s="4186">
        <f t="shared" si="16"/>
        <v>0</v>
      </c>
      <c r="AL30" s="4187">
        <f t="shared" si="17"/>
        <v>0</v>
      </c>
      <c r="AM30" s="4187" t="str">
        <f t="shared" si="18"/>
        <v>gélatine</v>
      </c>
      <c r="AN30" s="4188"/>
      <c r="AO30" s="4189">
        <f t="shared" si="19"/>
        <v>1.0666666666666666E-2</v>
      </c>
      <c r="AP30" s="4190"/>
      <c r="AQ30" s="4191" t="str">
        <f t="shared" si="20"/>
        <v/>
      </c>
      <c r="AR30" s="4168"/>
      <c r="AS30" s="4180">
        <f t="shared" si="21"/>
        <v>1.3333333333333333</v>
      </c>
      <c r="AT30" s="4181">
        <f>IF(AND(AH30&lt;&gt;"", ISNUMBER(AF30)), IFERROR(INDEX(AV19:AV89, MATCH(AB30, AU19:AU89, 0)) * AA30 * IF(ISBLANK(X30), 1, X30), 0), 0)</f>
        <v>8.0000000000000002E-3</v>
      </c>
      <c r="AU30" s="4215" t="s">
        <v>131</v>
      </c>
      <c r="AV30" s="1292">
        <f t="shared" si="22"/>
        <v>1</v>
      </c>
      <c r="AW30" s="4216">
        <v>1000</v>
      </c>
      <c r="AX30" s="2"/>
      <c r="AY30" s="750" t="str">
        <f t="shared" si="14"/>
        <v>A</v>
      </c>
      <c r="AZ30" s="979"/>
      <c r="BA30" s="979"/>
      <c r="BB30" s="979"/>
      <c r="BC30" s="721"/>
      <c r="BD30" s="4208" t="s">
        <v>92</v>
      </c>
      <c r="BE30" s="17"/>
      <c r="BF30" s="17"/>
      <c r="BG30" s="1104"/>
      <c r="BH30"/>
      <c r="BI30" s="6">
        <v>1</v>
      </c>
    </row>
    <row r="31" spans="1:61" s="73" customFormat="1" ht="18" customHeight="1">
      <c r="A31" s="750" t="str">
        <f t="shared" si="4"/>
        <v>A</v>
      </c>
      <c r="B31" s="616" t="str">
        <f t="shared" si="12"/>
        <v>Dessert assiette.C.Chiboust pamplemousse.Recette mère ►.M.Mille-feuille meringue et chiboust pamplemousse aux fraises des bois</v>
      </c>
      <c r="C31" s="617" t="str">
        <f t="shared" si="6"/>
        <v>Dessert assiette</v>
      </c>
      <c r="D31" s="4157" t="str">
        <f t="shared" si="7"/>
        <v>C</v>
      </c>
      <c r="E31" s="616" t="str">
        <f t="shared" si="8"/>
        <v>Chiboust pamplemousse</v>
      </c>
      <c r="F31" s="616" t="str">
        <f t="shared" si="9"/>
        <v>Recette mère ►</v>
      </c>
      <c r="G31" s="616" t="str">
        <f t="shared" si="13"/>
        <v>M.Mille-feuille meringue et chiboust pamplemousse aux fraises des bois</v>
      </c>
      <c r="H31" s="25" t="str">
        <f t="shared" si="24"/>
        <v>►</v>
      </c>
      <c r="I31" s="554" t="str">
        <f>I21</f>
        <v>Dessert assiette.C.Chiboust pamplemousse.Recette mère ►.M.Mille-feuille meringue et chiboust pamplemousse aux fraises des bois</v>
      </c>
      <c r="J31" s="554">
        <f>J21</f>
        <v>18</v>
      </c>
      <c r="K31" s="554" t="str">
        <f>K21</f>
        <v>assiettes</v>
      </c>
      <c r="L31" s="1321"/>
      <c r="M31" s="1323"/>
      <c r="N31" s="1323"/>
      <c r="O31" s="1323"/>
      <c r="P31" s="1323"/>
      <c r="Q31" s="1323"/>
      <c r="R31" s="1324"/>
      <c r="S31" s="785" t="s">
        <v>1</v>
      </c>
      <c r="T31" s="25" t="str">
        <f t="shared" si="25"/>
        <v>A</v>
      </c>
      <c r="U31" s="765" t="str">
        <f>U21</f>
        <v>Dessert assiette.C.Chiboust pamplemousse.Recette mère ►.M.Mille-feuille meringue et chiboust pamplemousse aux fraises des bois</v>
      </c>
      <c r="V31" s="554">
        <f>V21</f>
        <v>18</v>
      </c>
      <c r="W31" s="554" t="str">
        <f>W21</f>
        <v>assiettes</v>
      </c>
      <c r="X31" s="69"/>
      <c r="Y31" s="66"/>
      <c r="Z31" s="65" t="str">
        <f t="shared" si="23"/>
        <v/>
      </c>
      <c r="AA31" s="64">
        <v>160</v>
      </c>
      <c r="AB31" s="952" t="s">
        <v>134</v>
      </c>
      <c r="AC31" s="68">
        <v>1</v>
      </c>
      <c r="AD31" s="1084" t="s">
        <v>2347</v>
      </c>
      <c r="AE31" s="4161" t="s">
        <v>1</v>
      </c>
      <c r="AF31" s="4172">
        <v>18</v>
      </c>
      <c r="AG31" s="4173" t="s">
        <v>2339</v>
      </c>
      <c r="AH31" s="4174">
        <v>24</v>
      </c>
      <c r="AI31" s="4194">
        <f t="shared" si="15"/>
        <v>0.21333333333333332</v>
      </c>
      <c r="AJ31" s="4195" t="str">
        <f>IF(OR(AI31=0, ISBLANK(AB31)), "", TEXT(ROUND(AI31/INDEX(AV19:AV89, MATCH(AB31, AU19:AU89, 0)), 0),"# ##0") &amp; " " &amp; AB31)</f>
        <v>213 g</v>
      </c>
      <c r="AK31" s="4196">
        <f t="shared" si="16"/>
        <v>0</v>
      </c>
      <c r="AL31" s="4197">
        <f t="shared" si="17"/>
        <v>0</v>
      </c>
      <c r="AM31" s="4197" t="str">
        <f t="shared" si="18"/>
        <v>blancs d'œufs</v>
      </c>
      <c r="AN31" s="4188"/>
      <c r="AO31" s="4198">
        <f t="shared" si="19"/>
        <v>0.21333333333333332</v>
      </c>
      <c r="AP31" s="4190"/>
      <c r="AQ31" s="4199" t="str">
        <f t="shared" si="20"/>
        <v/>
      </c>
      <c r="AR31" s="4168"/>
      <c r="AS31" s="4180">
        <f t="shared" si="21"/>
        <v>1.3333333333333333</v>
      </c>
      <c r="AT31" s="4181">
        <f>IF(AND(AH31&lt;&gt;"", ISNUMBER(AF31)), IFERROR(INDEX(AV19:AV89, MATCH(AB31, AU19:AU89, 0)) * AA31 * IF(ISBLANK(X31), 1, X31), 0), 0)</f>
        <v>0.16</v>
      </c>
      <c r="AU31" s="30" t="s">
        <v>55</v>
      </c>
      <c r="AV31" s="1292">
        <f t="shared" si="22"/>
        <v>0.25</v>
      </c>
      <c r="AW31" s="4216">
        <v>250</v>
      </c>
      <c r="AX31" s="2"/>
      <c r="AY31" s="750" t="str">
        <f t="shared" si="14"/>
        <v>A</v>
      </c>
      <c r="AZ31" s="979"/>
      <c r="BA31" s="979"/>
      <c r="BB31" s="979"/>
      <c r="BC31" s="721"/>
      <c r="BD31" s="1105"/>
      <c r="BE31" s="17"/>
      <c r="BF31" s="17"/>
      <c r="BG31" s="1104"/>
      <c r="BH31"/>
      <c r="BI31" s="6">
        <v>1</v>
      </c>
    </row>
    <row r="32" spans="1:61" s="73" customFormat="1" ht="18" customHeight="1">
      <c r="A32" s="750" t="str">
        <f t="shared" si="4"/>
        <v>A</v>
      </c>
      <c r="B32" s="616" t="str">
        <f t="shared" si="12"/>
        <v>Dessert assiette.C.Chiboust pamplemousse.Recette mère ►.M.Mille-feuille meringue et chiboust pamplemousse aux fraises des bois</v>
      </c>
      <c r="C32" s="617" t="str">
        <f t="shared" si="6"/>
        <v>Dessert assiette</v>
      </c>
      <c r="D32" s="4157" t="str">
        <f t="shared" si="7"/>
        <v>C</v>
      </c>
      <c r="E32" s="616" t="str">
        <f t="shared" si="8"/>
        <v>Chiboust pamplemousse</v>
      </c>
      <c r="F32" s="616" t="str">
        <f t="shared" si="9"/>
        <v>Recette mère ►</v>
      </c>
      <c r="G32" s="616" t="str">
        <f t="shared" si="13"/>
        <v>M.Mille-feuille meringue et chiboust pamplemousse aux fraises des bois</v>
      </c>
      <c r="H32" s="25" t="str">
        <f t="shared" si="24"/>
        <v>►</v>
      </c>
      <c r="I32" s="554" t="str">
        <f>I21</f>
        <v>Dessert assiette.C.Chiboust pamplemousse.Recette mère ►.M.Mille-feuille meringue et chiboust pamplemousse aux fraises des bois</v>
      </c>
      <c r="J32" s="554">
        <f>J21</f>
        <v>18</v>
      </c>
      <c r="K32" s="554" t="str">
        <f>K21</f>
        <v>assiettes</v>
      </c>
      <c r="L32" s="1321"/>
      <c r="M32" s="1323"/>
      <c r="N32" s="1323"/>
      <c r="O32" s="1323"/>
      <c r="P32" s="1323"/>
      <c r="Q32" s="1323"/>
      <c r="R32" s="1324"/>
      <c r="S32" s="785" t="s">
        <v>1</v>
      </c>
      <c r="T32" s="25" t="str">
        <f t="shared" si="25"/>
        <v>A</v>
      </c>
      <c r="U32" s="765" t="str">
        <f>U21</f>
        <v>Dessert assiette.C.Chiboust pamplemousse.Recette mère ►.M.Mille-feuille meringue et chiboust pamplemousse aux fraises des bois</v>
      </c>
      <c r="V32" s="554">
        <f>V21</f>
        <v>18</v>
      </c>
      <c r="W32" s="554" t="str">
        <f>W21</f>
        <v>assiettes</v>
      </c>
      <c r="X32" s="69"/>
      <c r="Y32" s="66"/>
      <c r="Z32" s="65" t="str">
        <f t="shared" si="23"/>
        <v/>
      </c>
      <c r="AA32" s="64">
        <v>95</v>
      </c>
      <c r="AB32" s="952" t="s">
        <v>134</v>
      </c>
      <c r="AC32" s="68">
        <v>1</v>
      </c>
      <c r="AD32" s="1084" t="s">
        <v>2344</v>
      </c>
      <c r="AE32" s="4161" t="s">
        <v>1</v>
      </c>
      <c r="AF32" s="4172">
        <v>18</v>
      </c>
      <c r="AG32" s="4173" t="s">
        <v>2339</v>
      </c>
      <c r="AH32" s="4174">
        <v>24</v>
      </c>
      <c r="AI32" s="4184">
        <f t="shared" si="15"/>
        <v>0.12666666666666665</v>
      </c>
      <c r="AJ32" s="4185" t="str">
        <f>IF(OR(AI32=0, ISBLANK(AB32)), "", TEXT(ROUND(AI32/INDEX(AV19:AV89, MATCH(AB32, AU19:AU89, 0)), 0),"# ##0") &amp; " " &amp; AB32)</f>
        <v>127 g</v>
      </c>
      <c r="AK32" s="4186">
        <f t="shared" si="16"/>
        <v>0</v>
      </c>
      <c r="AL32" s="4187">
        <f t="shared" si="17"/>
        <v>0</v>
      </c>
      <c r="AM32" s="4187" t="str">
        <f t="shared" si="18"/>
        <v>cassonade l'antillaise</v>
      </c>
      <c r="AN32" s="4188"/>
      <c r="AO32" s="4189">
        <f t="shared" si="19"/>
        <v>0.12666666666666665</v>
      </c>
      <c r="AP32" s="4190"/>
      <c r="AQ32" s="4191" t="str">
        <f t="shared" si="20"/>
        <v/>
      </c>
      <c r="AR32" s="4168"/>
      <c r="AS32" s="4180">
        <f t="shared" si="21"/>
        <v>1.3333333333333333</v>
      </c>
      <c r="AT32" s="4181">
        <f>IF(AND(AH32&lt;&gt;"", ISNUMBER(AF32)), IFERROR(INDEX(AV19:AV89, MATCH(AB32, AU19:AU89, 0)) * AA32 * IF(ISBLANK(X32), 1, X32), 0), 0)</f>
        <v>9.5000000000000001E-2</v>
      </c>
      <c r="AU32" s="30" t="s">
        <v>56</v>
      </c>
      <c r="AV32" s="1292">
        <f t="shared" si="22"/>
        <v>0.5</v>
      </c>
      <c r="AW32" s="4216">
        <v>500</v>
      </c>
      <c r="AX32" s="2"/>
      <c r="AY32" s="750" t="str">
        <f t="shared" si="14"/>
        <v>A</v>
      </c>
      <c r="AZ32" s="979"/>
      <c r="BA32" s="979"/>
      <c r="BB32" s="979"/>
      <c r="BC32" s="721"/>
      <c r="BD32" s="1189" t="s">
        <v>6494</v>
      </c>
      <c r="BE32" s="1190"/>
      <c r="BF32" s="39"/>
      <c r="BG32" s="1191"/>
      <c r="BH32"/>
      <c r="BI32" s="6">
        <v>1</v>
      </c>
    </row>
    <row r="33" spans="1:61" s="73" customFormat="1" ht="18" customHeight="1">
      <c r="A33" s="750" t="str">
        <f t="shared" si="4"/>
        <v>►</v>
      </c>
      <c r="B33" s="616" t="str">
        <f t="shared" si="12"/>
        <v>►</v>
      </c>
      <c r="C33" s="617" t="str">
        <f t="shared" si="6"/>
        <v>►</v>
      </c>
      <c r="D33" s="4157" t="str">
        <f t="shared" si="7"/>
        <v>►</v>
      </c>
      <c r="E33" s="616" t="str">
        <f t="shared" si="8"/>
        <v>►</v>
      </c>
      <c r="F33" s="616" t="str">
        <f t="shared" si="9"/>
        <v>►</v>
      </c>
      <c r="G33" s="616" t="str">
        <f t="shared" si="13"/>
        <v>►</v>
      </c>
      <c r="H33" s="25" t="str">
        <f t="shared" si="24"/>
        <v>►</v>
      </c>
      <c r="I33" s="554" t="str">
        <f>I21</f>
        <v>Dessert assiette.C.Chiboust pamplemousse.Recette mère ►.M.Mille-feuille meringue et chiboust pamplemousse aux fraises des bois</v>
      </c>
      <c r="J33" s="554">
        <f>J21</f>
        <v>18</v>
      </c>
      <c r="K33" s="554" t="str">
        <f>K21</f>
        <v>assiettes</v>
      </c>
      <c r="L33" s="1321"/>
      <c r="M33" s="1323"/>
      <c r="N33" s="1323"/>
      <c r="O33" s="1323"/>
      <c r="P33" s="1323"/>
      <c r="Q33" s="1323"/>
      <c r="R33" s="1324"/>
      <c r="S33" s="785" t="s">
        <v>1</v>
      </c>
      <c r="T33" s="25" t="str">
        <f t="shared" si="25"/>
        <v>►</v>
      </c>
      <c r="U33" s="765" t="str">
        <f>U21</f>
        <v>Dessert assiette.C.Chiboust pamplemousse.Recette mère ►.M.Mille-feuille meringue et chiboust pamplemousse aux fraises des bois</v>
      </c>
      <c r="V33" s="554">
        <f>V21</f>
        <v>18</v>
      </c>
      <c r="W33" s="554" t="str">
        <f>W21</f>
        <v>assiettes</v>
      </c>
      <c r="X33" s="69"/>
      <c r="Y33" s="66"/>
      <c r="Z33" s="65" t="str">
        <f t="shared" si="23"/>
        <v/>
      </c>
      <c r="AA33" s="64"/>
      <c r="AB33" s="3868"/>
      <c r="AC33" s="68">
        <v>1</v>
      </c>
      <c r="AD33" s="1084"/>
      <c r="AE33" s="4161" t="s">
        <v>1</v>
      </c>
      <c r="AF33" s="4172">
        <f t="shared" ref="AF33:AF48" si="26">IFERROR(IF(AND(ISNUMBER(AH33),V33&gt;0),V33,0),0)</f>
        <v>0</v>
      </c>
      <c r="AG33" s="4173">
        <f t="shared" ref="AG33:AG48" si="27">IFERROR(IF(AND(ISNUMBER(AF33),AH33&gt;0),W33,0),0)</f>
        <v>0</v>
      </c>
      <c r="AH33" s="4174"/>
      <c r="AI33" s="1112">
        <f t="shared" si="15"/>
        <v>0</v>
      </c>
      <c r="AJ33" s="1184" t="str">
        <f>IF(OR(AI33=0, ISBLANK(AB33)), "", TEXT(ROUND(AI33/INDEX(AV19:AV89, MATCH(AB33, AU19:AU89, 0)), 0),"# ##0") &amp; " " &amp; AB33)</f>
        <v/>
      </c>
      <c r="AK33" s="557">
        <f t="shared" si="16"/>
        <v>0</v>
      </c>
      <c r="AL33" s="558">
        <f t="shared" si="17"/>
        <v>0</v>
      </c>
      <c r="AM33" s="1187" t="str">
        <f t="shared" si="18"/>
        <v/>
      </c>
      <c r="AN33" s="156"/>
      <c r="AO33" s="1112">
        <f t="shared" si="19"/>
        <v>0</v>
      </c>
      <c r="AP33" s="4190"/>
      <c r="AQ33" s="1181" t="str">
        <f t="shared" si="20"/>
        <v/>
      </c>
      <c r="AR33" s="4168"/>
      <c r="AS33" s="4180">
        <f t="shared" si="21"/>
        <v>0</v>
      </c>
      <c r="AT33" s="4181">
        <f>IF(AND(AH33&lt;&gt;"", ISNUMBER(AF33)), IFERROR(INDEX(AV19:AV89, MATCH(AB33, AU19:AU89, 0)) * AA33 * IF(ISBLANK(X33), 1, X33), 0), 0)</f>
        <v>0</v>
      </c>
      <c r="AU33" s="4218" t="s">
        <v>187</v>
      </c>
      <c r="AV33" s="1292">
        <f t="shared" si="22"/>
        <v>0.1</v>
      </c>
      <c r="AW33" s="4216">
        <v>100</v>
      </c>
      <c r="AX33" s="2"/>
      <c r="AY33" s="750" t="str">
        <f t="shared" si="14"/>
        <v>►</v>
      </c>
      <c r="AZ33" s="979"/>
      <c r="BA33" s="979"/>
      <c r="BB33" s="979"/>
      <c r="BC33" s="721"/>
      <c r="BD33" s="1105"/>
      <c r="BE33" s="17"/>
      <c r="BF33" s="17"/>
      <c r="BG33" s="1104"/>
      <c r="BH33"/>
      <c r="BI33" s="6">
        <v>1</v>
      </c>
    </row>
    <row r="34" spans="1:61" s="73" customFormat="1" ht="18" customHeight="1">
      <c r="A34" s="750" t="str">
        <f t="shared" si="4"/>
        <v>►</v>
      </c>
      <c r="B34" s="616" t="str">
        <f t="shared" si="12"/>
        <v>►</v>
      </c>
      <c r="C34" s="617" t="str">
        <f t="shared" si="6"/>
        <v>►</v>
      </c>
      <c r="D34" s="4157" t="str">
        <f t="shared" si="7"/>
        <v>►</v>
      </c>
      <c r="E34" s="616" t="str">
        <f t="shared" si="8"/>
        <v>►</v>
      </c>
      <c r="F34" s="616" t="str">
        <f t="shared" si="9"/>
        <v>►</v>
      </c>
      <c r="G34" s="616" t="str">
        <f t="shared" si="13"/>
        <v>►</v>
      </c>
      <c r="H34" s="25" t="str">
        <f t="shared" si="24"/>
        <v>►</v>
      </c>
      <c r="I34" s="554" t="str">
        <f>I21</f>
        <v>Dessert assiette.C.Chiboust pamplemousse.Recette mère ►.M.Mille-feuille meringue et chiboust pamplemousse aux fraises des bois</v>
      </c>
      <c r="J34" s="554">
        <f>J21</f>
        <v>18</v>
      </c>
      <c r="K34" s="554" t="str">
        <f>K21</f>
        <v>assiettes</v>
      </c>
      <c r="L34" s="1321"/>
      <c r="M34" s="1323"/>
      <c r="N34" s="1323"/>
      <c r="O34" s="1323"/>
      <c r="P34" s="1323"/>
      <c r="Q34" s="1323"/>
      <c r="R34" s="1324"/>
      <c r="S34" s="785" t="s">
        <v>1</v>
      </c>
      <c r="T34" s="25" t="str">
        <f t="shared" si="25"/>
        <v>►</v>
      </c>
      <c r="U34" s="765" t="str">
        <f>U21</f>
        <v>Dessert assiette.C.Chiboust pamplemousse.Recette mère ►.M.Mille-feuille meringue et chiboust pamplemousse aux fraises des bois</v>
      </c>
      <c r="V34" s="554">
        <f>V21</f>
        <v>18</v>
      </c>
      <c r="W34" s="554" t="str">
        <f>W21</f>
        <v>assiettes</v>
      </c>
      <c r="X34" s="69"/>
      <c r="Y34" s="66"/>
      <c r="Z34" s="65" t="str">
        <f t="shared" si="23"/>
        <v/>
      </c>
      <c r="AA34" s="64"/>
      <c r="AB34" s="3868"/>
      <c r="AC34" s="68">
        <v>1</v>
      </c>
      <c r="AD34" s="1084"/>
      <c r="AE34" s="4161" t="s">
        <v>1</v>
      </c>
      <c r="AF34" s="4172">
        <f t="shared" si="26"/>
        <v>0</v>
      </c>
      <c r="AG34" s="4173">
        <f t="shared" si="27"/>
        <v>0</v>
      </c>
      <c r="AH34" s="4174"/>
      <c r="AI34" s="1113">
        <f t="shared" si="15"/>
        <v>0</v>
      </c>
      <c r="AJ34" s="1183" t="str">
        <f>IF(OR(AI34=0, ISBLANK(AB34)), "", TEXT(ROUND(AI34/INDEX(AV19:AV89, MATCH(AB34, AU19:AU89, 0)), 0),"# ##0") &amp; " " &amp; AB34)</f>
        <v/>
      </c>
      <c r="AK34" s="559">
        <f t="shared" si="16"/>
        <v>0</v>
      </c>
      <c r="AL34" s="560">
        <f t="shared" si="17"/>
        <v>0</v>
      </c>
      <c r="AM34" s="1186" t="str">
        <f t="shared" si="18"/>
        <v/>
      </c>
      <c r="AN34" s="156"/>
      <c r="AO34" s="1113">
        <f t="shared" si="19"/>
        <v>0</v>
      </c>
      <c r="AP34" s="4190"/>
      <c r="AQ34" s="1182" t="str">
        <f t="shared" si="20"/>
        <v/>
      </c>
      <c r="AR34" s="4168"/>
      <c r="AS34" s="4180">
        <f t="shared" si="21"/>
        <v>0</v>
      </c>
      <c r="AT34" s="4181">
        <f>IF(AND(AH34&lt;&gt;"", ISNUMBER(AF34)), IFERROR(INDEX(AV19:AV89, MATCH(AB34, AU19:AU89, 0)) * AA34 * IF(ISBLANK(X34), 1, X34), 0), 0)</f>
        <v>0</v>
      </c>
      <c r="AU34" s="4219" t="s">
        <v>2568</v>
      </c>
      <c r="AV34" s="1292">
        <f t="shared" si="22"/>
        <v>4.9299999999999995E-3</v>
      </c>
      <c r="AW34" s="4220">
        <v>4.93</v>
      </c>
      <c r="AX34" s="2"/>
      <c r="AY34" s="750" t="str">
        <f t="shared" si="14"/>
        <v>►</v>
      </c>
      <c r="AZ34" s="979"/>
      <c r="BA34" s="979"/>
      <c r="BB34" s="979"/>
      <c r="BC34" s="721"/>
      <c r="BD34" s="4999" t="s">
        <v>6495</v>
      </c>
      <c r="BE34" s="5000"/>
      <c r="BF34" s="5000"/>
      <c r="BG34" s="5001"/>
      <c r="BH34"/>
      <c r="BI34" s="6">
        <v>1</v>
      </c>
    </row>
    <row r="35" spans="1:61" s="73" customFormat="1" ht="18" customHeight="1">
      <c r="A35" s="750" t="str">
        <f t="shared" si="4"/>
        <v>►</v>
      </c>
      <c r="B35" s="616" t="str">
        <f t="shared" si="12"/>
        <v>►</v>
      </c>
      <c r="C35" s="617" t="str">
        <f t="shared" si="6"/>
        <v>►</v>
      </c>
      <c r="D35" s="4157" t="str">
        <f t="shared" si="7"/>
        <v>►</v>
      </c>
      <c r="E35" s="616" t="str">
        <f t="shared" si="8"/>
        <v>►</v>
      </c>
      <c r="F35" s="616" t="str">
        <f t="shared" si="9"/>
        <v>►</v>
      </c>
      <c r="G35" s="616" t="str">
        <f t="shared" si="13"/>
        <v>►</v>
      </c>
      <c r="H35" s="25" t="str">
        <f t="shared" si="24"/>
        <v>►</v>
      </c>
      <c r="I35" s="554" t="str">
        <f>I21</f>
        <v>Dessert assiette.C.Chiboust pamplemousse.Recette mère ►.M.Mille-feuille meringue et chiboust pamplemousse aux fraises des bois</v>
      </c>
      <c r="J35" s="554">
        <f>J21</f>
        <v>18</v>
      </c>
      <c r="K35" s="554" t="str">
        <f>K21</f>
        <v>assiettes</v>
      </c>
      <c r="L35" s="1321"/>
      <c r="M35" s="1323"/>
      <c r="N35" s="1323"/>
      <c r="O35" s="1323"/>
      <c r="P35" s="1323"/>
      <c r="Q35" s="1323"/>
      <c r="R35" s="1324"/>
      <c r="S35" s="785" t="s">
        <v>1</v>
      </c>
      <c r="T35" s="25" t="str">
        <f t="shared" si="25"/>
        <v>►</v>
      </c>
      <c r="U35" s="765" t="str">
        <f>U21</f>
        <v>Dessert assiette.C.Chiboust pamplemousse.Recette mère ►.M.Mille-feuille meringue et chiboust pamplemousse aux fraises des bois</v>
      </c>
      <c r="V35" s="554">
        <f>V21</f>
        <v>18</v>
      </c>
      <c r="W35" s="554" t="str">
        <f>W21</f>
        <v>assiettes</v>
      </c>
      <c r="X35" s="69"/>
      <c r="Y35" s="66"/>
      <c r="Z35" s="65" t="str">
        <f t="shared" si="23"/>
        <v/>
      </c>
      <c r="AA35" s="64"/>
      <c r="AB35" s="3868"/>
      <c r="AC35" s="68">
        <v>1</v>
      </c>
      <c r="AD35" s="1084"/>
      <c r="AE35" s="4161" t="s">
        <v>1</v>
      </c>
      <c r="AF35" s="4172">
        <f t="shared" si="26"/>
        <v>0</v>
      </c>
      <c r="AG35" s="4173">
        <f t="shared" si="27"/>
        <v>0</v>
      </c>
      <c r="AH35" s="4174"/>
      <c r="AI35" s="1112">
        <f t="shared" si="15"/>
        <v>0</v>
      </c>
      <c r="AJ35" s="1184" t="str">
        <f>IF(OR(AI35=0, ISBLANK(AB35)), "", TEXT(ROUND(AI35/INDEX(AV19:AV89, MATCH(AB35, AU19:AU89, 0)), 0),"# ##0") &amp; " " &amp; AB35)</f>
        <v/>
      </c>
      <c r="AK35" s="557">
        <f t="shared" si="16"/>
        <v>0</v>
      </c>
      <c r="AL35" s="562">
        <f t="shared" si="17"/>
        <v>0</v>
      </c>
      <c r="AM35" s="1187" t="str">
        <f t="shared" si="18"/>
        <v/>
      </c>
      <c r="AN35" s="156"/>
      <c r="AO35" s="1112">
        <f t="shared" si="19"/>
        <v>0</v>
      </c>
      <c r="AP35" s="4190"/>
      <c r="AQ35" s="1181" t="str">
        <f t="shared" si="20"/>
        <v/>
      </c>
      <c r="AR35" s="4168"/>
      <c r="AS35" s="4180">
        <f t="shared" si="21"/>
        <v>0</v>
      </c>
      <c r="AT35" s="4181">
        <f>IF(AND(AH35&lt;&gt;"", ISNUMBER(AF35)), IFERROR(INDEX(AV19:AV89, MATCH(AB35, AU19:AU89, 0)) * AA35 * IF(ISBLANK(X35), 1, X35), 0), 0)</f>
        <v>0</v>
      </c>
      <c r="AU35" s="4219" t="s">
        <v>2569</v>
      </c>
      <c r="AV35" s="1292">
        <f t="shared" si="22"/>
        <v>5.0000000000000001E-3</v>
      </c>
      <c r="AW35" s="4216">
        <v>5</v>
      </c>
      <c r="AX35" s="2"/>
      <c r="AY35" s="750" t="str">
        <f t="shared" si="14"/>
        <v>►</v>
      </c>
      <c r="AZ35" s="979"/>
      <c r="BA35" s="979"/>
      <c r="BB35" s="979"/>
      <c r="BC35" s="721"/>
      <c r="BD35" s="4999"/>
      <c r="BE35" s="5000"/>
      <c r="BF35" s="5000"/>
      <c r="BG35" s="5001"/>
      <c r="BH35"/>
      <c r="BI35" s="6">
        <v>1</v>
      </c>
    </row>
    <row r="36" spans="1:61" s="73" customFormat="1" ht="18" customHeight="1">
      <c r="A36" s="750" t="str">
        <f t="shared" si="4"/>
        <v>►</v>
      </c>
      <c r="B36" s="616" t="str">
        <f t="shared" si="12"/>
        <v>►</v>
      </c>
      <c r="C36" s="617" t="str">
        <f t="shared" si="6"/>
        <v>►</v>
      </c>
      <c r="D36" s="4157" t="str">
        <f t="shared" si="7"/>
        <v>►</v>
      </c>
      <c r="E36" s="616" t="str">
        <f t="shared" si="8"/>
        <v>►</v>
      </c>
      <c r="F36" s="616" t="str">
        <f t="shared" si="9"/>
        <v>►</v>
      </c>
      <c r="G36" s="616" t="str">
        <f t="shared" si="13"/>
        <v>►</v>
      </c>
      <c r="H36" s="25" t="str">
        <f t="shared" si="24"/>
        <v>►</v>
      </c>
      <c r="I36" s="554" t="str">
        <f>I21</f>
        <v>Dessert assiette.C.Chiboust pamplemousse.Recette mère ►.M.Mille-feuille meringue et chiboust pamplemousse aux fraises des bois</v>
      </c>
      <c r="J36" s="554">
        <f>J21</f>
        <v>18</v>
      </c>
      <c r="K36" s="554" t="str">
        <f>K21</f>
        <v>assiettes</v>
      </c>
      <c r="L36" s="1321"/>
      <c r="M36" s="1323"/>
      <c r="N36" s="1323"/>
      <c r="O36" s="1323"/>
      <c r="P36" s="1323"/>
      <c r="Q36" s="1323"/>
      <c r="R36" s="1324"/>
      <c r="S36" s="785" t="s">
        <v>1</v>
      </c>
      <c r="T36" s="25" t="str">
        <f t="shared" si="25"/>
        <v>►</v>
      </c>
      <c r="U36" s="765" t="str">
        <f>U21</f>
        <v>Dessert assiette.C.Chiboust pamplemousse.Recette mère ►.M.Mille-feuille meringue et chiboust pamplemousse aux fraises des bois</v>
      </c>
      <c r="V36" s="554">
        <f>V21</f>
        <v>18</v>
      </c>
      <c r="W36" s="554" t="str">
        <f>W21</f>
        <v>assiettes</v>
      </c>
      <c r="X36" s="69"/>
      <c r="Y36" s="66"/>
      <c r="Z36" s="65" t="str">
        <f t="shared" si="23"/>
        <v/>
      </c>
      <c r="AA36" s="64"/>
      <c r="AB36" s="3868"/>
      <c r="AC36" s="68">
        <v>1</v>
      </c>
      <c r="AD36" s="1084"/>
      <c r="AE36" s="4161" t="s">
        <v>1</v>
      </c>
      <c r="AF36" s="4172">
        <f t="shared" si="26"/>
        <v>0</v>
      </c>
      <c r="AG36" s="4173">
        <f t="shared" si="27"/>
        <v>0</v>
      </c>
      <c r="AH36" s="4174"/>
      <c r="AI36" s="1114">
        <f t="shared" si="15"/>
        <v>0</v>
      </c>
      <c r="AJ36" s="1185" t="str">
        <f>IF(OR(AI36=0, ISBLANK(AB36)), "", TEXT(ROUND(AI36/INDEX(AV19:AV89, MATCH(AB36, AU19:AU89, 0)), 0),"# ##0") &amp; " " &amp; AB36)</f>
        <v/>
      </c>
      <c r="AK36" s="559">
        <f t="shared" si="16"/>
        <v>0</v>
      </c>
      <c r="AL36" s="560">
        <f t="shared" si="17"/>
        <v>0</v>
      </c>
      <c r="AM36" s="1186" t="str">
        <f t="shared" si="18"/>
        <v/>
      </c>
      <c r="AN36" s="156"/>
      <c r="AO36" s="1113">
        <f t="shared" si="19"/>
        <v>0</v>
      </c>
      <c r="AP36" s="4190"/>
      <c r="AQ36" s="1182" t="str">
        <f t="shared" si="20"/>
        <v/>
      </c>
      <c r="AR36" s="4168"/>
      <c r="AS36" s="4180">
        <f t="shared" si="21"/>
        <v>0</v>
      </c>
      <c r="AT36" s="4181">
        <f>IF(AND(AH36&lt;&gt;"", ISNUMBER(AF36)), IFERROR(INDEX(AV19:AV89, MATCH(AB36, AU19:AU89, 0)) * AA36 * IF(ISBLANK(X36), 1, X36), 0), 0)</f>
        <v>0</v>
      </c>
      <c r="AU36" s="4219" t="s">
        <v>2570</v>
      </c>
      <c r="AV36" s="1292">
        <f t="shared" si="22"/>
        <v>1.4999999999999999E-2</v>
      </c>
      <c r="AW36" s="4216">
        <v>15</v>
      </c>
      <c r="AX36" s="2"/>
      <c r="AY36" s="750" t="str">
        <f t="shared" si="14"/>
        <v>►</v>
      </c>
      <c r="AZ36" s="755" t="s">
        <v>540</v>
      </c>
      <c r="BA36" s="727"/>
      <c r="BB36" s="727"/>
      <c r="BC36" s="721"/>
      <c r="BD36" s="5002" t="s">
        <v>2712</v>
      </c>
      <c r="BE36" s="5003"/>
      <c r="BF36" s="5003"/>
      <c r="BG36" s="5004"/>
      <c r="BH36"/>
      <c r="BI36" s="6">
        <v>1</v>
      </c>
    </row>
    <row r="37" spans="1:61" s="73" customFormat="1" ht="18" customHeight="1" thickBot="1">
      <c r="A37" s="750" t="str">
        <f t="shared" si="4"/>
        <v>A</v>
      </c>
      <c r="B37" s="616" t="str">
        <f t="shared" si="12"/>
        <v>Dessert assiette.C.Chiboust pamplemousse.Recette mère ►.M.Mille-feuille meringue et chiboust pamplemousse aux fraises des bois</v>
      </c>
      <c r="C37" s="617" t="str">
        <f t="shared" si="6"/>
        <v>Dessert assiette</v>
      </c>
      <c r="D37" s="4157" t="str">
        <f t="shared" si="7"/>
        <v>C</v>
      </c>
      <c r="E37" s="616" t="str">
        <f t="shared" si="8"/>
        <v>Chiboust pamplemousse</v>
      </c>
      <c r="F37" s="616" t="str">
        <f t="shared" si="9"/>
        <v>Recette mère ►</v>
      </c>
      <c r="G37" s="616" t="str">
        <f t="shared" si="13"/>
        <v>M.Mille-feuille meringue et chiboust pamplemousse aux fraises des bois</v>
      </c>
      <c r="H37" s="933" t="s">
        <v>6</v>
      </c>
      <c r="I37" s="935" t="str">
        <f>I33</f>
        <v>Dessert assiette.C.Chiboust pamplemousse.Recette mère ►.M.Mille-feuille meringue et chiboust pamplemousse aux fraises des bois</v>
      </c>
      <c r="J37" s="935">
        <f>J33</f>
        <v>18</v>
      </c>
      <c r="K37" s="935" t="str">
        <f>K33</f>
        <v>assiettes</v>
      </c>
      <c r="L37" s="936" t="s">
        <v>1090</v>
      </c>
      <c r="M37" s="937"/>
      <c r="N37" s="934"/>
      <c r="O37" s="934"/>
      <c r="P37" s="934"/>
      <c r="Q37" s="934"/>
      <c r="R37" s="1093"/>
      <c r="S37" s="785" t="s">
        <v>1</v>
      </c>
      <c r="T37" s="63" t="s">
        <v>6</v>
      </c>
      <c r="U37" s="604" t="str">
        <f>U33</f>
        <v>Dessert assiette.C.Chiboust pamplemousse.Recette mère ►.M.Mille-feuille meringue et chiboust pamplemousse aux fraises des bois</v>
      </c>
      <c r="V37" s="777">
        <f>V33</f>
        <v>18</v>
      </c>
      <c r="W37" s="606" t="str">
        <f>W33</f>
        <v>assiettes</v>
      </c>
      <c r="X37" s="778" t="s">
        <v>1090</v>
      </c>
      <c r="Y37" s="779"/>
      <c r="Z37" s="771"/>
      <c r="AA37" s="771"/>
      <c r="AB37" s="771"/>
      <c r="AC37" s="771"/>
      <c r="AD37" s="1085"/>
      <c r="AE37" s="4161" t="s">
        <v>1</v>
      </c>
      <c r="AF37" s="4172">
        <f t="shared" si="26"/>
        <v>0</v>
      </c>
      <c r="AG37" s="4173">
        <f t="shared" si="27"/>
        <v>0</v>
      </c>
      <c r="AH37" s="4174"/>
      <c r="AI37" s="1112">
        <f t="shared" si="15"/>
        <v>0</v>
      </c>
      <c r="AJ37" s="1184" t="str">
        <f>IF(OR(AI37=0, ISBLANK(AB37)), "", TEXT(ROUND(AI37/INDEX(AV19:AV89, MATCH(AB37, AU19:AU89, 0)), 0),"# ##0") &amp; " " &amp; AB37)</f>
        <v/>
      </c>
      <c r="AK37" s="557">
        <f t="shared" si="16"/>
        <v>0</v>
      </c>
      <c r="AL37" s="558">
        <f t="shared" si="17"/>
        <v>0</v>
      </c>
      <c r="AM37" s="1187" t="str">
        <f t="shared" si="18"/>
        <v/>
      </c>
      <c r="AN37" s="156"/>
      <c r="AO37" s="1112">
        <f t="shared" si="19"/>
        <v>0</v>
      </c>
      <c r="AP37" s="4190"/>
      <c r="AQ37" s="1181" t="str">
        <f t="shared" si="20"/>
        <v/>
      </c>
      <c r="AR37" s="4168"/>
      <c r="AS37" s="4180">
        <f t="shared" si="21"/>
        <v>0</v>
      </c>
      <c r="AT37" s="4181">
        <f>IF(AND(AH37&lt;&gt;"", ISNUMBER(AF37)), IFERROR(INDEX(AV19:AV89, MATCH(AB37, AU19:AU89, 0)) * AA37 * IF(ISBLANK(X37), 1, X37), 0), 0)</f>
        <v>0</v>
      </c>
      <c r="AU37" s="4221" t="s">
        <v>2571</v>
      </c>
      <c r="AV37" s="1298">
        <f t="shared" si="22"/>
        <v>1.25E-3</v>
      </c>
      <c r="AW37" s="4220">
        <v>1.25</v>
      </c>
      <c r="AX37" s="2"/>
      <c r="AY37" s="750" t="str">
        <f t="shared" si="14"/>
        <v>A</v>
      </c>
      <c r="AZ37" s="755" t="s">
        <v>547</v>
      </c>
      <c r="BA37" s="727"/>
      <c r="BB37" s="727"/>
      <c r="BC37" s="721"/>
      <c r="BD37" s="5002"/>
      <c r="BE37" s="5003"/>
      <c r="BF37" s="5003"/>
      <c r="BG37" s="5004"/>
      <c r="BH37"/>
      <c r="BI37" s="6">
        <v>1</v>
      </c>
    </row>
    <row r="38" spans="1:61" s="73" customFormat="1" ht="18" customHeight="1" thickBot="1">
      <c r="A38" s="750" t="str">
        <f t="shared" si="4"/>
        <v>A</v>
      </c>
      <c r="B38" s="616">
        <f t="shared" si="12"/>
        <v>0</v>
      </c>
      <c r="C38" s="617">
        <f t="shared" si="6"/>
        <v>0</v>
      </c>
      <c r="D38" s="4157">
        <f t="shared" si="7"/>
        <v>0</v>
      </c>
      <c r="E38" s="616">
        <f t="shared" si="8"/>
        <v>0</v>
      </c>
      <c r="F38" s="616">
        <f t="shared" si="9"/>
        <v>0</v>
      </c>
      <c r="G38" s="616" t="str">
        <f t="shared" si="13"/>
        <v/>
      </c>
      <c r="H38" s="1546" t="s">
        <v>6</v>
      </c>
      <c r="I38" s="1043"/>
      <c r="J38" s="1043"/>
      <c r="K38" s="1043"/>
      <c r="L38" s="1044" t="s">
        <v>6496</v>
      </c>
      <c r="M38" s="1044"/>
      <c r="N38" s="1044"/>
      <c r="O38" s="1044"/>
      <c r="P38" s="1044"/>
      <c r="Q38" s="1044"/>
      <c r="R38" s="4222" t="s">
        <v>898</v>
      </c>
      <c r="S38" s="785" t="s">
        <v>1</v>
      </c>
      <c r="T38" s="1546" t="s">
        <v>6</v>
      </c>
      <c r="U38" s="1043"/>
      <c r="V38" s="1043"/>
      <c r="W38" s="1043"/>
      <c r="X38" s="1044" t="s">
        <v>6496</v>
      </c>
      <c r="Y38" s="1044"/>
      <c r="Z38" s="1044"/>
      <c r="AA38" s="1044"/>
      <c r="AB38" s="1044"/>
      <c r="AC38" s="1044"/>
      <c r="AD38" s="4222" t="s">
        <v>898</v>
      </c>
      <c r="AE38" s="4161" t="s">
        <v>1</v>
      </c>
      <c r="AF38" s="4172">
        <f t="shared" si="26"/>
        <v>0</v>
      </c>
      <c r="AG38" s="4173">
        <f t="shared" si="27"/>
        <v>0</v>
      </c>
      <c r="AH38" s="4174"/>
      <c r="AI38" s="1113">
        <f t="shared" si="15"/>
        <v>0</v>
      </c>
      <c r="AJ38" s="1183" t="str">
        <f>IF(OR(AI38=0, ISBLANK(AB38)), "", TEXT(ROUND(AI38/INDEX(AV19:AV89, MATCH(AB38, AU19:AU89, 0)), 0),"# ##0") &amp; " " &amp; AB38)</f>
        <v/>
      </c>
      <c r="AK38" s="559">
        <f t="shared" si="16"/>
        <v>0</v>
      </c>
      <c r="AL38" s="560">
        <f t="shared" si="17"/>
        <v>0</v>
      </c>
      <c r="AM38" s="1186" t="str">
        <f t="shared" si="18"/>
        <v/>
      </c>
      <c r="AN38" s="156"/>
      <c r="AO38" s="1113">
        <f t="shared" si="19"/>
        <v>0</v>
      </c>
      <c r="AP38" s="4190"/>
      <c r="AQ38" s="1182" t="str">
        <f t="shared" si="20"/>
        <v/>
      </c>
      <c r="AR38" s="4168"/>
      <c r="AS38" s="4180">
        <f t="shared" si="21"/>
        <v>0</v>
      </c>
      <c r="AT38" s="4181">
        <f>IF(AND(AH38&lt;&gt;"", ISNUMBER(AF38)), IFERROR(INDEX(AV19:AV89, MATCH(AB38, AU19:AU89, 0)) * AA38 * IF(ISBLANK(X38), 1, X38), 0), 0)</f>
        <v>0</v>
      </c>
      <c r="AU38" s="4221" t="s">
        <v>2572</v>
      </c>
      <c r="AV38" s="1299">
        <f t="shared" si="22"/>
        <v>2.5000000000000001E-3</v>
      </c>
      <c r="AW38" s="4223">
        <v>2.5</v>
      </c>
      <c r="AX38" s="2"/>
      <c r="AY38" s="750" t="str">
        <f t="shared" si="14"/>
        <v>A</v>
      </c>
      <c r="AZ38" s="979"/>
      <c r="BA38" s="979"/>
      <c r="BB38" s="979"/>
      <c r="BC38" s="721"/>
      <c r="BD38" s="5005" t="s">
        <v>2713</v>
      </c>
      <c r="BE38" s="4499"/>
      <c r="BF38" s="4499"/>
      <c r="BG38" s="4500"/>
      <c r="BH38"/>
      <c r="BI38" s="6">
        <v>1</v>
      </c>
    </row>
    <row r="39" spans="1:61" s="73" customFormat="1" ht="18" customHeight="1">
      <c r="A39" s="750" t="str">
        <f t="shared" si="4"/>
        <v>A</v>
      </c>
      <c r="B39" s="616" t="str">
        <f t="shared" si="12"/>
        <v>Dessert assiette.F.Feuilles de meringue.Recette mère ►.M.Mille-feuille meringue et chiboust pamplemousse aux fraises des bois</v>
      </c>
      <c r="C39" s="617" t="str">
        <f t="shared" si="6"/>
        <v>Dessert assiette</v>
      </c>
      <c r="D39" s="4157" t="str">
        <f t="shared" si="7"/>
        <v>F</v>
      </c>
      <c r="E39" s="616" t="str">
        <f t="shared" si="8"/>
        <v>Feuilles de meringue</v>
      </c>
      <c r="F39" s="616" t="str">
        <f t="shared" si="9"/>
        <v>Recette mère ►</v>
      </c>
      <c r="G39" s="616" t="str">
        <f t="shared" si="13"/>
        <v>M.Mille-feuille meringue et chiboust pamplemousse aux fraises des bois</v>
      </c>
      <c r="H39" s="49" t="s">
        <v>6</v>
      </c>
      <c r="I39" s="4056" t="str">
        <f>I45</f>
        <v>Dessert assiette.F.Feuilles de meringue.Recette mère ►.M.Mille-feuille meringue et chiboust pamplemousse aux fraises des bois</v>
      </c>
      <c r="J39" s="4057">
        <f>J45</f>
        <v>18</v>
      </c>
      <c r="K39" s="4057" t="str">
        <f>K45</f>
        <v>assiettes</v>
      </c>
      <c r="L39" s="4058" t="s">
        <v>1</v>
      </c>
      <c r="M39" s="1118" t="s">
        <v>2500</v>
      </c>
      <c r="N39" s="4701" t="s">
        <v>2340</v>
      </c>
      <c r="O39" s="4701"/>
      <c r="P39" s="4802" t="s">
        <v>2341</v>
      </c>
      <c r="Q39" s="4802"/>
      <c r="R39" s="4803"/>
      <c r="S39" s="785" t="s">
        <v>1</v>
      </c>
      <c r="T39" s="49" t="s">
        <v>6</v>
      </c>
      <c r="U39" s="4056" t="str">
        <f>U45</f>
        <v>Dessert assiette.F.Feuilles de meringue.Recette mère ►.M.Mille-feuille meringue et chiboust pamplemousse aux fraises des bois</v>
      </c>
      <c r="V39" s="4057">
        <f>V45</f>
        <v>18</v>
      </c>
      <c r="W39" s="4057" t="str">
        <f>W45</f>
        <v>assiettes</v>
      </c>
      <c r="X39" s="4058" t="s">
        <v>1</v>
      </c>
      <c r="Y39" s="1118" t="s">
        <v>2500</v>
      </c>
      <c r="Z39" s="4701" t="s">
        <v>2340</v>
      </c>
      <c r="AA39" s="4701"/>
      <c r="AB39" s="4802" t="s">
        <v>2341</v>
      </c>
      <c r="AC39" s="4802"/>
      <c r="AD39" s="4803"/>
      <c r="AE39" s="4161" t="s">
        <v>1</v>
      </c>
      <c r="AF39" s="4172">
        <f t="shared" si="26"/>
        <v>0</v>
      </c>
      <c r="AG39" s="4173">
        <f t="shared" si="27"/>
        <v>0</v>
      </c>
      <c r="AH39" s="4174"/>
      <c r="AI39" s="1112">
        <f t="shared" si="15"/>
        <v>0</v>
      </c>
      <c r="AJ39" s="1184" t="str">
        <f>IF(OR(AI39=0, ISBLANK(AB39)), "", TEXT(ROUND(AI39/INDEX(AV19:AV89, MATCH(AB39, AU19:AU89, 0)), 0),"# ##0") &amp; " " &amp; AB39)</f>
        <v/>
      </c>
      <c r="AK39" s="557">
        <f t="shared" si="16"/>
        <v>0</v>
      </c>
      <c r="AL39" s="558">
        <f t="shared" si="17"/>
        <v>0</v>
      </c>
      <c r="AM39" s="1187" t="str">
        <f t="shared" si="18"/>
        <v/>
      </c>
      <c r="AN39" s="156"/>
      <c r="AO39" s="1112">
        <f t="shared" si="19"/>
        <v>0</v>
      </c>
      <c r="AP39" s="4190"/>
      <c r="AQ39" s="1181" t="str">
        <f t="shared" si="20"/>
        <v/>
      </c>
      <c r="AR39" s="4168"/>
      <c r="AS39" s="4180">
        <f t="shared" si="21"/>
        <v>0</v>
      </c>
      <c r="AT39" s="4181">
        <f>IF(AND(AH39&lt;&gt;"", ISNUMBER(AF39)), IFERROR(INDEX(AV19:AV89, MATCH(AB39, AU19:AU89, 0)) * AA39 * IF(ISBLANK(X39), 1, X39), 0), 0)</f>
        <v>0</v>
      </c>
      <c r="AU39" s="4221" t="s">
        <v>2573</v>
      </c>
      <c r="AV39" s="1299">
        <f t="shared" si="22"/>
        <v>4.4999999999999997E-3</v>
      </c>
      <c r="AW39" s="4223">
        <v>4.5</v>
      </c>
      <c r="AX39" s="2"/>
      <c r="AY39" s="750" t="str">
        <f t="shared" si="14"/>
        <v>A</v>
      </c>
      <c r="AZ39" s="979"/>
      <c r="BA39" s="979"/>
      <c r="BB39" s="979"/>
      <c r="BC39" s="721"/>
      <c r="BD39" s="5006" t="s">
        <v>6497</v>
      </c>
      <c r="BE39" s="5007"/>
      <c r="BF39" s="5007"/>
      <c r="BG39" s="5008"/>
      <c r="BH39"/>
      <c r="BI39" s="6">
        <v>1</v>
      </c>
    </row>
    <row r="40" spans="1:61" s="73" customFormat="1" ht="18" customHeight="1">
      <c r="A40" s="750" t="str">
        <f t="shared" si="4"/>
        <v>A</v>
      </c>
      <c r="B40" s="616" t="str">
        <f t="shared" si="12"/>
        <v>Dessert assiette.F.Feuilles de meringue.Recette mère ►.M.Mille-feuille meringue et chiboust pamplemousse aux fraises des bois</v>
      </c>
      <c r="C40" s="617" t="str">
        <f t="shared" si="6"/>
        <v>Dessert assiette</v>
      </c>
      <c r="D40" s="4157" t="str">
        <f t="shared" si="7"/>
        <v>F</v>
      </c>
      <c r="E40" s="616" t="str">
        <f t="shared" si="8"/>
        <v>Feuilles de meringue</v>
      </c>
      <c r="F40" s="616" t="str">
        <f t="shared" si="9"/>
        <v>Recette mère ►</v>
      </c>
      <c r="G40" s="616" t="str">
        <f t="shared" si="13"/>
        <v>M.Mille-feuille meringue et chiboust pamplemousse aux fraises des bois</v>
      </c>
      <c r="H40" s="24" t="s">
        <v>6</v>
      </c>
      <c r="I40" s="4059" t="str">
        <f>I45</f>
        <v>Dessert assiette.F.Feuilles de meringue.Recette mère ►.M.Mille-feuille meringue et chiboust pamplemousse aux fraises des bois</v>
      </c>
      <c r="J40" s="4060"/>
      <c r="K40" s="4060"/>
      <c r="L40" s="4061" t="s">
        <v>2620</v>
      </c>
      <c r="M40" s="1121" t="s">
        <v>2501</v>
      </c>
      <c r="N40" s="4702"/>
      <c r="O40" s="4702"/>
      <c r="P40" s="4804"/>
      <c r="Q40" s="4804"/>
      <c r="R40" s="4805"/>
      <c r="S40" s="785" t="s">
        <v>1</v>
      </c>
      <c r="T40" s="24" t="s">
        <v>6</v>
      </c>
      <c r="U40" s="4059" t="str">
        <f>U45</f>
        <v>Dessert assiette.F.Feuilles de meringue.Recette mère ►.M.Mille-feuille meringue et chiboust pamplemousse aux fraises des bois</v>
      </c>
      <c r="V40" s="4060"/>
      <c r="W40" s="4060"/>
      <c r="X40" s="4061" t="s">
        <v>2620</v>
      </c>
      <c r="Y40" s="1121" t="s">
        <v>2501</v>
      </c>
      <c r="Z40" s="4702"/>
      <c r="AA40" s="4702"/>
      <c r="AB40" s="4804"/>
      <c r="AC40" s="4804"/>
      <c r="AD40" s="4805"/>
      <c r="AE40" s="4161" t="s">
        <v>1</v>
      </c>
      <c r="AF40" s="4172">
        <f t="shared" si="26"/>
        <v>0</v>
      </c>
      <c r="AG40" s="4173">
        <f t="shared" si="27"/>
        <v>0</v>
      </c>
      <c r="AH40" s="4174"/>
      <c r="AI40" s="1113">
        <f t="shared" si="15"/>
        <v>0</v>
      </c>
      <c r="AJ40" s="1183" t="str">
        <f>IF(OR(AI40=0, ISBLANK(AB40)), "", TEXT(ROUND(AI40/INDEX(AV19:AV89, MATCH(AB40, AU19:AU89, 0)), 0),"# ##0") &amp; " " &amp; AB40)</f>
        <v/>
      </c>
      <c r="AK40" s="559">
        <f t="shared" si="16"/>
        <v>0</v>
      </c>
      <c r="AL40" s="560">
        <f t="shared" si="17"/>
        <v>0</v>
      </c>
      <c r="AM40" s="1186" t="str">
        <f t="shared" si="18"/>
        <v/>
      </c>
      <c r="AN40" s="156"/>
      <c r="AO40" s="1113">
        <f t="shared" si="19"/>
        <v>0</v>
      </c>
      <c r="AP40" s="4190"/>
      <c r="AQ40" s="1182" t="str">
        <f t="shared" si="20"/>
        <v/>
      </c>
      <c r="AR40" s="4168"/>
      <c r="AS40" s="4180">
        <f t="shared" si="21"/>
        <v>0</v>
      </c>
      <c r="AT40" s="4181">
        <f>IF(AND(AH40&lt;&gt;"", ISNUMBER(AF40)), IFERROR(INDEX(AV19:AV89, MATCH(AB40, AU19:AU89, 0)) * AA40 * IF(ISBLANK(X40), 1, X40), 0), 0)</f>
        <v>0</v>
      </c>
      <c r="AU40" s="4221" t="s">
        <v>2574</v>
      </c>
      <c r="AV40" s="1292">
        <f t="shared" si="22"/>
        <v>5.0000000000000001E-3</v>
      </c>
      <c r="AW40" s="4216">
        <v>5</v>
      </c>
      <c r="AX40" s="2"/>
      <c r="AY40" s="750" t="str">
        <f t="shared" si="14"/>
        <v>A</v>
      </c>
      <c r="AZ40" s="278" t="s">
        <v>618</v>
      </c>
      <c r="BA40" s="727"/>
      <c r="BB40" s="727"/>
      <c r="BC40" s="721"/>
      <c r="BD40" s="5006"/>
      <c r="BE40" s="5007"/>
      <c r="BF40" s="5007"/>
      <c r="BG40" s="5008"/>
      <c r="BH40"/>
      <c r="BI40" s="6">
        <v>1</v>
      </c>
    </row>
    <row r="41" spans="1:61" s="73" customFormat="1" ht="18" customHeight="1">
      <c r="A41" s="750" t="str">
        <f t="shared" si="4"/>
        <v>A</v>
      </c>
      <c r="B41" s="616" t="str">
        <f t="shared" si="12"/>
        <v>Dessert assiette.F.Feuilles de meringue.Recette mère ►.M.Mille-feuille meringue et chiboust pamplemousse aux fraises des bois</v>
      </c>
      <c r="C41" s="617" t="str">
        <f t="shared" si="6"/>
        <v>Dessert assiette</v>
      </c>
      <c r="D41" s="4157" t="str">
        <f t="shared" si="7"/>
        <v>F</v>
      </c>
      <c r="E41" s="616" t="str">
        <f t="shared" si="8"/>
        <v>Feuilles de meringue</v>
      </c>
      <c r="F41" s="616" t="str">
        <f t="shared" si="9"/>
        <v>Recette mère ►</v>
      </c>
      <c r="G41" s="616" t="str">
        <f t="shared" si="13"/>
        <v>M.Mille-feuille meringue et chiboust pamplemousse aux fraises des bois</v>
      </c>
      <c r="H41" s="24" t="s">
        <v>6</v>
      </c>
      <c r="I41" s="4062" t="str">
        <f>I45</f>
        <v>Dessert assiette.F.Feuilles de meringue.Recette mère ►.M.Mille-feuille meringue et chiboust pamplemousse aux fraises des bois</v>
      </c>
      <c r="J41" s="4063"/>
      <c r="K41" s="4064"/>
      <c r="L41" s="1123"/>
      <c r="M41" s="1124" t="s">
        <v>6458</v>
      </c>
      <c r="N41" s="4065"/>
      <c r="O41" s="1080" t="s">
        <v>121</v>
      </c>
      <c r="P41" s="603" t="s">
        <v>2333</v>
      </c>
      <c r="Q41" s="22"/>
      <c r="R41" s="4067"/>
      <c r="S41" s="785" t="s">
        <v>1</v>
      </c>
      <c r="T41" s="24" t="s">
        <v>6</v>
      </c>
      <c r="U41" s="4062" t="str">
        <f>U45</f>
        <v>Dessert assiette.F.Feuilles de meringue.Recette mère ►.M.Mille-feuille meringue et chiboust pamplemousse aux fraises des bois</v>
      </c>
      <c r="V41" s="4063"/>
      <c r="W41" s="4064"/>
      <c r="X41" s="1123"/>
      <c r="Y41" s="1124" t="s">
        <v>6458</v>
      </c>
      <c r="Z41" s="4065"/>
      <c r="AA41" s="1080" t="s">
        <v>121</v>
      </c>
      <c r="AB41" s="603" t="s">
        <v>2333</v>
      </c>
      <c r="AC41" s="22"/>
      <c r="AD41" s="4067"/>
      <c r="AE41" s="4161" t="s">
        <v>1</v>
      </c>
      <c r="AF41" s="4172">
        <f t="shared" si="26"/>
        <v>0</v>
      </c>
      <c r="AG41" s="4173">
        <f t="shared" si="27"/>
        <v>0</v>
      </c>
      <c r="AH41" s="4174"/>
      <c r="AI41" s="1112">
        <f t="shared" si="15"/>
        <v>0</v>
      </c>
      <c r="AJ41" s="1184" t="str">
        <f>IF(OR(AI41=0, ISBLANK(AB41)), "", TEXT(ROUND(AI41/INDEX(AV19:AV89, MATCH(AB41, AU19:AU89, 0)), 0),"# ##0") &amp; " " &amp; AB41)</f>
        <v/>
      </c>
      <c r="AK41" s="557">
        <f t="shared" si="16"/>
        <v>0</v>
      </c>
      <c r="AL41" s="558">
        <f t="shared" si="17"/>
        <v>0</v>
      </c>
      <c r="AM41" s="1187" t="str">
        <f t="shared" si="18"/>
        <v/>
      </c>
      <c r="AN41" s="156"/>
      <c r="AO41" s="1112">
        <f t="shared" si="19"/>
        <v>0</v>
      </c>
      <c r="AP41" s="4190"/>
      <c r="AQ41" s="1181" t="str">
        <f t="shared" si="20"/>
        <v/>
      </c>
      <c r="AR41" s="4168"/>
      <c r="AS41" s="4180">
        <f t="shared" si="21"/>
        <v>0</v>
      </c>
      <c r="AT41" s="4181">
        <f>IF(AND(AH41&lt;&gt;"", ISNUMBER(AF41)), IFERROR(INDEX(AV19:AV89, MATCH(AB41, AU19:AU89, 0)) * AA41 * IF(ISBLANK(X41), 1, X41), 0), 0)</f>
        <v>0</v>
      </c>
      <c r="AU41" s="4221" t="s">
        <v>2575</v>
      </c>
      <c r="AV41" s="1299">
        <f t="shared" si="22"/>
        <v>7.4999999999999997E-3</v>
      </c>
      <c r="AW41" s="4223">
        <v>7.5</v>
      </c>
      <c r="AX41" s="2"/>
      <c r="AY41" s="750" t="str">
        <f t="shared" si="14"/>
        <v>A</v>
      </c>
      <c r="AZ41" s="734" t="s">
        <v>622</v>
      </c>
      <c r="BA41" s="727"/>
      <c r="BB41" s="727"/>
      <c r="BC41" s="721"/>
      <c r="BD41" s="1105"/>
      <c r="BE41" s="17"/>
      <c r="BF41" s="17"/>
      <c r="BG41" s="1104"/>
      <c r="BH41"/>
      <c r="BI41" s="6">
        <v>1</v>
      </c>
    </row>
    <row r="42" spans="1:61" s="73" customFormat="1" ht="18" customHeight="1">
      <c r="A42" s="750" t="str">
        <f t="shared" si="4"/>
        <v>A</v>
      </c>
      <c r="B42" s="616" t="str">
        <f t="shared" si="12"/>
        <v>Dessert assiette.F.Feuilles de meringue.Recette mère ►.M.Mille-feuille meringue et chiboust pamplemousse aux fraises des bois</v>
      </c>
      <c r="C42" s="617" t="str">
        <f t="shared" si="6"/>
        <v>Dessert assiette</v>
      </c>
      <c r="D42" s="4157" t="str">
        <f t="shared" si="7"/>
        <v>F</v>
      </c>
      <c r="E42" s="616" t="str">
        <f t="shared" si="8"/>
        <v>Feuilles de meringue</v>
      </c>
      <c r="F42" s="616" t="str">
        <f t="shared" si="9"/>
        <v>Recette mère ►</v>
      </c>
      <c r="G42" s="616" t="str">
        <f t="shared" si="13"/>
        <v>M.Mille-feuille meringue et chiboust pamplemousse aux fraises des bois</v>
      </c>
      <c r="H42" s="24" t="s">
        <v>6</v>
      </c>
      <c r="I42" s="4068" t="str">
        <f>I45</f>
        <v>Dessert assiette.F.Feuilles de meringue.Recette mère ►.M.Mille-feuille meringue et chiboust pamplemousse aux fraises des bois</v>
      </c>
      <c r="J42" s="4068"/>
      <c r="K42" s="4068"/>
      <c r="L42" s="46" t="s">
        <v>110</v>
      </c>
      <c r="M42" s="592"/>
      <c r="N42" s="592"/>
      <c r="O42" s="4069" t="s">
        <v>116</v>
      </c>
      <c r="P42" s="4808" t="str">
        <f>L45</f>
        <v>Dessert assiette.F.Feuilles de meringue.Recette mère ►.M.Mille-feuille meringue et chiboust pamplemousse aux fraises des bois</v>
      </c>
      <c r="Q42" s="4808"/>
      <c r="R42" s="4809"/>
      <c r="S42" s="785" t="s">
        <v>1</v>
      </c>
      <c r="T42" s="24" t="s">
        <v>6</v>
      </c>
      <c r="U42" s="4068" t="str">
        <f>U45</f>
        <v>Dessert assiette.F.Feuilles de meringue.Recette mère ►.M.Mille-feuille meringue et chiboust pamplemousse aux fraises des bois</v>
      </c>
      <c r="V42" s="4068"/>
      <c r="W42" s="4068"/>
      <c r="X42" s="46" t="s">
        <v>110</v>
      </c>
      <c r="Y42" s="592"/>
      <c r="Z42" s="592"/>
      <c r="AA42" s="4069" t="s">
        <v>116</v>
      </c>
      <c r="AB42" s="4808" t="str">
        <f>X45</f>
        <v>Dessert assiette.F.Feuilles de meringue.Recette mère ►.M.Mille-feuille meringue et chiboust pamplemousse aux fraises des bois</v>
      </c>
      <c r="AC42" s="4808"/>
      <c r="AD42" s="4809"/>
      <c r="AE42" s="4161" t="s">
        <v>1</v>
      </c>
      <c r="AF42" s="4172">
        <f t="shared" si="26"/>
        <v>0</v>
      </c>
      <c r="AG42" s="4173">
        <f t="shared" si="27"/>
        <v>0</v>
      </c>
      <c r="AH42" s="4174"/>
      <c r="AI42" s="1113">
        <f t="shared" si="15"/>
        <v>0</v>
      </c>
      <c r="AJ42" s="1183" t="str">
        <f>IF(OR(AI42=0, ISBLANK(AB42)), "", TEXT(ROUND(AI42/INDEX(AV19:AV89, MATCH(AB42, AU19:AU89, 0)), 0),"# ##0") &amp; " " &amp; AB42)</f>
        <v/>
      </c>
      <c r="AK42" s="559">
        <f t="shared" si="16"/>
        <v>0</v>
      </c>
      <c r="AL42" s="560">
        <f t="shared" si="17"/>
        <v>0</v>
      </c>
      <c r="AM42" s="1186" t="str">
        <f t="shared" si="18"/>
        <v/>
      </c>
      <c r="AN42" s="156"/>
      <c r="AO42" s="1113">
        <f t="shared" si="19"/>
        <v>0</v>
      </c>
      <c r="AP42" s="4190"/>
      <c r="AQ42" s="1182" t="str">
        <f t="shared" si="20"/>
        <v/>
      </c>
      <c r="AR42" s="4168"/>
      <c r="AS42" s="4180">
        <f t="shared" si="21"/>
        <v>0</v>
      </c>
      <c r="AT42" s="4181">
        <f>IF(AND(AH42&lt;&gt;"", ISNUMBER(AF42)), IFERROR(INDEX(AV19:AV89, MATCH(AB42, AU19:AU89, 0)) * AA42 * IF(ISBLANK(X42), 1, X42), 0), 0)</f>
        <v>0</v>
      </c>
      <c r="AU42" s="4221" t="s">
        <v>2576</v>
      </c>
      <c r="AV42" s="1292">
        <f t="shared" si="22"/>
        <v>1.4999999999999999E-2</v>
      </c>
      <c r="AW42" s="4216">
        <v>15</v>
      </c>
      <c r="AX42" s="2"/>
      <c r="AY42" s="750" t="str">
        <f t="shared" si="14"/>
        <v>A</v>
      </c>
      <c r="AZ42" s="979"/>
      <c r="BA42" s="979"/>
      <c r="BB42" s="979"/>
      <c r="BC42" s="721"/>
      <c r="BD42" s="1217" t="s">
        <v>158</v>
      </c>
      <c r="BE42" s="72" t="s">
        <v>6498</v>
      </c>
      <c r="BF42" s="1215"/>
      <c r="BG42" s="1191"/>
      <c r="BH42"/>
      <c r="BI42" s="6">
        <v>1</v>
      </c>
    </row>
    <row r="43" spans="1:61" s="73" customFormat="1" ht="18" customHeight="1">
      <c r="A43" s="750" t="str">
        <f t="shared" si="4"/>
        <v>A</v>
      </c>
      <c r="B43" s="616" t="str">
        <f t="shared" si="12"/>
        <v>Dessert assiette.F.Feuilles de meringue.Recette mère ►.M.Mille-feuille meringue et chiboust pamplemousse aux fraises des bois</v>
      </c>
      <c r="C43" s="617" t="str">
        <f t="shared" si="6"/>
        <v>Dessert assiette</v>
      </c>
      <c r="D43" s="4157" t="str">
        <f t="shared" si="7"/>
        <v>F</v>
      </c>
      <c r="E43" s="616" t="str">
        <f t="shared" si="8"/>
        <v>Feuilles de meringue</v>
      </c>
      <c r="F43" s="616" t="str">
        <f t="shared" si="9"/>
        <v>Recette mère ►</v>
      </c>
      <c r="G43" s="616" t="str">
        <f t="shared" si="13"/>
        <v>M.Mille-feuille meringue et chiboust pamplemousse aux fraises des bois</v>
      </c>
      <c r="H43" s="24" t="s">
        <v>6</v>
      </c>
      <c r="I43" s="4068" t="str">
        <f>I45</f>
        <v>Dessert assiette.F.Feuilles de meringue.Recette mère ►.M.Mille-feuille meringue et chiboust pamplemousse aux fraises des bois</v>
      </c>
      <c r="J43" s="4068"/>
      <c r="K43" s="4068"/>
      <c r="L43" s="607">
        <v>18</v>
      </c>
      <c r="M43" s="47" t="s">
        <v>2339</v>
      </c>
      <c r="N43" s="46"/>
      <c r="O43" s="46"/>
      <c r="P43" s="4808"/>
      <c r="Q43" s="4808"/>
      <c r="R43" s="4809"/>
      <c r="S43" s="785" t="s">
        <v>1</v>
      </c>
      <c r="T43" s="24" t="s">
        <v>6</v>
      </c>
      <c r="U43" s="4068" t="str">
        <f>U45</f>
        <v>Dessert assiette.F.Feuilles de meringue.Recette mère ►.M.Mille-feuille meringue et chiboust pamplemousse aux fraises des bois</v>
      </c>
      <c r="V43" s="4068"/>
      <c r="W43" s="4068"/>
      <c r="X43" s="607">
        <v>18</v>
      </c>
      <c r="Y43" s="47" t="s">
        <v>2339</v>
      </c>
      <c r="Z43" s="46"/>
      <c r="AA43" s="46"/>
      <c r="AB43" s="4808"/>
      <c r="AC43" s="4808"/>
      <c r="AD43" s="4809"/>
      <c r="AE43" s="4161" t="s">
        <v>1</v>
      </c>
      <c r="AF43" s="4172">
        <f t="shared" si="26"/>
        <v>0</v>
      </c>
      <c r="AG43" s="4173">
        <f t="shared" si="27"/>
        <v>0</v>
      </c>
      <c r="AH43" s="4174"/>
      <c r="AI43" s="1112">
        <f t="shared" si="15"/>
        <v>0</v>
      </c>
      <c r="AJ43" s="1184" t="str">
        <f>IF(OR(AI43=0, ISBLANK(AB43)), "", TEXT(ROUND(AI43/INDEX(AV19:AV89, MATCH(AB43, AU19:AU89, 0)), 0),"# ##0") &amp; " " &amp; AB43)</f>
        <v/>
      </c>
      <c r="AK43" s="557">
        <f t="shared" si="16"/>
        <v>0</v>
      </c>
      <c r="AL43" s="558">
        <f t="shared" si="17"/>
        <v>0</v>
      </c>
      <c r="AM43" s="1187" t="str">
        <f t="shared" si="18"/>
        <v/>
      </c>
      <c r="AN43" s="156"/>
      <c r="AO43" s="1112">
        <f t="shared" si="19"/>
        <v>0</v>
      </c>
      <c r="AP43" s="4190"/>
      <c r="AQ43" s="1181" t="str">
        <f t="shared" si="20"/>
        <v/>
      </c>
      <c r="AR43" s="4168"/>
      <c r="AS43" s="4180">
        <f t="shared" si="21"/>
        <v>0</v>
      </c>
      <c r="AT43" s="4181">
        <f>IF(AND(AH43&lt;&gt;"", ISNUMBER(AF43)), IFERROR(INDEX(AV19:AV89, MATCH(AB43, AU19:AU89, 0)) * AA43 * IF(ISBLANK(X43), 1, X43), 0), 0)</f>
        <v>0</v>
      </c>
      <c r="AU43" s="4219" t="s">
        <v>2577</v>
      </c>
      <c r="AV43" s="1292">
        <f t="shared" si="22"/>
        <v>0.03</v>
      </c>
      <c r="AW43" s="4216">
        <v>30</v>
      </c>
      <c r="AX43" s="2"/>
      <c r="AY43" s="750" t="str">
        <f t="shared" si="14"/>
        <v>A</v>
      </c>
      <c r="AZ43" s="979"/>
      <c r="BA43" s="979"/>
      <c r="BB43" s="979"/>
      <c r="BC43" s="721"/>
      <c r="BD43" s="1218" t="s">
        <v>153</v>
      </c>
      <c r="BE43" s="72"/>
      <c r="BF43" s="1215"/>
      <c r="BG43" s="1191"/>
      <c r="BH43"/>
      <c r="BI43" s="6">
        <v>1</v>
      </c>
    </row>
    <row r="44" spans="1:61" s="73" customFormat="1" ht="18" customHeight="1">
      <c r="A44" s="750" t="str">
        <f t="shared" si="4"/>
        <v>►</v>
      </c>
      <c r="B44" s="616" t="str">
        <f t="shared" si="12"/>
        <v>►</v>
      </c>
      <c r="C44" s="617" t="str">
        <f t="shared" si="6"/>
        <v>►</v>
      </c>
      <c r="D44" s="4157" t="str">
        <f t="shared" si="7"/>
        <v>►</v>
      </c>
      <c r="E44" s="616" t="str">
        <f t="shared" si="8"/>
        <v>►</v>
      </c>
      <c r="F44" s="616" t="str">
        <f t="shared" si="9"/>
        <v>►</v>
      </c>
      <c r="G44" s="616" t="str">
        <f t="shared" si="13"/>
        <v>►</v>
      </c>
      <c r="H44" s="24" t="s">
        <v>7</v>
      </c>
      <c r="I44" s="4070" t="str">
        <f>I45</f>
        <v>Dessert assiette.F.Feuilles de meringue.Recette mère ►.M.Mille-feuille meringue et chiboust pamplemousse aux fraises des bois</v>
      </c>
      <c r="J44" s="4070"/>
      <c r="K44" s="4070"/>
      <c r="L44" s="4071"/>
      <c r="M44" s="1129"/>
      <c r="N44" s="1129"/>
      <c r="O44" s="1129"/>
      <c r="P44" s="1129"/>
      <c r="Q44" s="1129"/>
      <c r="R44" s="1130"/>
      <c r="S44" s="785" t="s">
        <v>1</v>
      </c>
      <c r="T44" s="24" t="s">
        <v>7</v>
      </c>
      <c r="U44" s="4070" t="str">
        <f>U45</f>
        <v>Dessert assiette.F.Feuilles de meringue.Recette mère ►.M.Mille-feuille meringue et chiboust pamplemousse aux fraises des bois</v>
      </c>
      <c r="V44" s="4070"/>
      <c r="W44" s="4070"/>
      <c r="X44" s="4071"/>
      <c r="Y44" s="1129"/>
      <c r="Z44" s="1129"/>
      <c r="AA44" s="1129"/>
      <c r="AB44" s="1129"/>
      <c r="AC44" s="1129"/>
      <c r="AD44" s="1130"/>
      <c r="AE44" s="4161" t="s">
        <v>1</v>
      </c>
      <c r="AF44" s="4172">
        <f t="shared" si="26"/>
        <v>0</v>
      </c>
      <c r="AG44" s="4173">
        <f t="shared" si="27"/>
        <v>0</v>
      </c>
      <c r="AH44" s="4174"/>
      <c r="AI44" s="1113">
        <f t="shared" si="15"/>
        <v>0</v>
      </c>
      <c r="AJ44" s="1183" t="str">
        <f>IF(OR(AI44=0, ISBLANK(AB44)), "", TEXT(ROUND(AI44/INDEX(AV19:AV89, MATCH(AB44, AU19:AU89, 0)), 0),"# ##0") &amp; " " &amp; AB44)</f>
        <v/>
      </c>
      <c r="AK44" s="559">
        <f t="shared" si="16"/>
        <v>0</v>
      </c>
      <c r="AL44" s="560">
        <f t="shared" si="17"/>
        <v>0</v>
      </c>
      <c r="AM44" s="1186" t="str">
        <f t="shared" si="18"/>
        <v/>
      </c>
      <c r="AN44" s="156"/>
      <c r="AO44" s="1113">
        <f t="shared" si="19"/>
        <v>0</v>
      </c>
      <c r="AP44" s="4190"/>
      <c r="AQ44" s="1182" t="str">
        <f t="shared" si="20"/>
        <v/>
      </c>
      <c r="AR44" s="4168"/>
      <c r="AS44" s="4180">
        <f t="shared" si="21"/>
        <v>0</v>
      </c>
      <c r="AT44" s="4181">
        <f>IF(AND(AH44&lt;&gt;"", ISNUMBER(AF44)), IFERROR(INDEX(AV19:AV89, MATCH(AB44, AU19:AU89, 0)) * AA44 * IF(ISBLANK(X44), 1, X44), 0), 0)</f>
        <v>0</v>
      </c>
      <c r="AU44" s="4219" t="s">
        <v>2578</v>
      </c>
      <c r="AV44" s="1292">
        <f t="shared" si="22"/>
        <v>0.04</v>
      </c>
      <c r="AW44" s="4216">
        <v>40</v>
      </c>
      <c r="AX44" s="2"/>
      <c r="AY44" s="750" t="str">
        <f t="shared" si="14"/>
        <v>►</v>
      </c>
      <c r="AZ44" s="979"/>
      <c r="BA44" s="979"/>
      <c r="BB44" s="979"/>
      <c r="BC44" s="721"/>
      <c r="BD44" s="1219" t="s">
        <v>6499</v>
      </c>
      <c r="BE44" s="71"/>
      <c r="BF44" s="39"/>
      <c r="BG44" s="1191"/>
      <c r="BH44"/>
      <c r="BI44" s="6">
        <v>1</v>
      </c>
    </row>
    <row r="45" spans="1:61" s="73" customFormat="1" ht="18" customHeight="1" thickBot="1">
      <c r="A45" s="750" t="str">
        <f t="shared" si="4"/>
        <v>►</v>
      </c>
      <c r="B45" s="616" t="str">
        <f t="shared" si="12"/>
        <v>►</v>
      </c>
      <c r="C45" s="617" t="str">
        <f t="shared" si="6"/>
        <v>►</v>
      </c>
      <c r="D45" s="4157" t="str">
        <f t="shared" si="7"/>
        <v>►</v>
      </c>
      <c r="E45" s="616" t="str">
        <f t="shared" si="8"/>
        <v>►</v>
      </c>
      <c r="F45" s="616" t="str">
        <f t="shared" si="9"/>
        <v>►</v>
      </c>
      <c r="G45" s="616" t="str">
        <f t="shared" si="13"/>
        <v>►</v>
      </c>
      <c r="H45" s="4072" t="s">
        <v>7</v>
      </c>
      <c r="I45" s="4073" t="str">
        <f>L45</f>
        <v>Dessert assiette.F.Feuilles de meringue.Recette mère ►.M.Mille-feuille meringue et chiboust pamplemousse aux fraises des bois</v>
      </c>
      <c r="J45" s="4073">
        <f>L43</f>
        <v>18</v>
      </c>
      <c r="K45" s="4073" t="str">
        <f>M43</f>
        <v>assiettes</v>
      </c>
      <c r="L45" s="4074" t="str">
        <f>UPPER(LEFT(N39,1))&amp;LOWER(MID(N39,2,999))&amp;"."&amp;UPPER(LEFT(P39,1))&amp;"."&amp;UPPER(LEFT(P39,1))&amp;LOWER(MID(P39,2,999))&amp;"."&amp;IF(ISTEXT(R45),Q45&amp;"."&amp;UPPER(LEFT(R45,1))&amp;"."&amp;UPPER(LEFT(R45,1))&amp;LOWER(MID(R45,2,999)),M45)</f>
        <v>Dessert assiette.F.Feuilles de meringue.Recette mère ►.M.Mille-feuille meringue et chiboust pamplemousse aux fraises des bois</v>
      </c>
      <c r="M45" s="4075" t="s">
        <v>2384</v>
      </c>
      <c r="N45" s="4810" t="s">
        <v>104</v>
      </c>
      <c r="O45" s="4810"/>
      <c r="P45" s="4810"/>
      <c r="Q45" s="4076" t="s">
        <v>2381</v>
      </c>
      <c r="R45" s="1135" t="s">
        <v>2332</v>
      </c>
      <c r="S45" s="785" t="s">
        <v>1</v>
      </c>
      <c r="T45" s="4072" t="s">
        <v>7</v>
      </c>
      <c r="U45" s="4073" t="str">
        <f>X45</f>
        <v>Dessert assiette.F.Feuilles de meringue.Recette mère ►.M.Mille-feuille meringue et chiboust pamplemousse aux fraises des bois</v>
      </c>
      <c r="V45" s="4073">
        <f>X43</f>
        <v>18</v>
      </c>
      <c r="W45" s="4073" t="str">
        <f>Y43</f>
        <v>assiettes</v>
      </c>
      <c r="X45" s="4074" t="str">
        <f>UPPER(LEFT(Z39,1))&amp;LOWER(MID(Z39,2,999))&amp;"."&amp;UPPER(LEFT(AB39,1))&amp;"."&amp;UPPER(LEFT(AB39,1))&amp;LOWER(MID(AB39,2,999))&amp;"."&amp;IF(ISTEXT(AD45),AC45&amp;"."&amp;UPPER(LEFT(AD45,1))&amp;"."&amp;UPPER(LEFT(AD45,1))&amp;LOWER(MID(AD45,2,999)),Y45)</f>
        <v>Dessert assiette.F.Feuilles de meringue.Recette mère ►.M.Mille-feuille meringue et chiboust pamplemousse aux fraises des bois</v>
      </c>
      <c r="Y45" s="4075" t="s">
        <v>2384</v>
      </c>
      <c r="Z45" s="4810" t="s">
        <v>104</v>
      </c>
      <c r="AA45" s="4810"/>
      <c r="AB45" s="4810"/>
      <c r="AC45" s="4076" t="s">
        <v>2381</v>
      </c>
      <c r="AD45" s="1135" t="s">
        <v>2332</v>
      </c>
      <c r="AE45" s="4161" t="s">
        <v>1</v>
      </c>
      <c r="AF45" s="4172">
        <f t="shared" si="26"/>
        <v>0</v>
      </c>
      <c r="AG45" s="4173">
        <f t="shared" si="27"/>
        <v>0</v>
      </c>
      <c r="AH45" s="4174"/>
      <c r="AI45" s="1112">
        <f t="shared" si="15"/>
        <v>0</v>
      </c>
      <c r="AJ45" s="1184" t="str">
        <f>IF(OR(AI45=0, ISBLANK(AB45)), "", TEXT(ROUND(AI45/INDEX(AV19:AV89, MATCH(AB45, AU19:AU89, 0)), 0),"# ##0") &amp; " " &amp; AB45)</f>
        <v/>
      </c>
      <c r="AK45" s="557">
        <f t="shared" si="16"/>
        <v>0</v>
      </c>
      <c r="AL45" s="558">
        <f t="shared" si="17"/>
        <v>0</v>
      </c>
      <c r="AM45" s="1187" t="str">
        <f t="shared" si="18"/>
        <v/>
      </c>
      <c r="AN45" s="156"/>
      <c r="AO45" s="1112">
        <f t="shared" si="19"/>
        <v>0</v>
      </c>
      <c r="AP45" s="4190"/>
      <c r="AQ45" s="1181" t="str">
        <f t="shared" si="20"/>
        <v/>
      </c>
      <c r="AR45" s="4168"/>
      <c r="AS45" s="4180">
        <f t="shared" si="21"/>
        <v>0</v>
      </c>
      <c r="AT45" s="4181">
        <f>IF(AND(AH45&lt;&gt;"", ISNUMBER(AF45)), IFERROR(INDEX(AV19:AV89, MATCH(AB45, AU19:AU89, 0)) * AA45 * IF(ISBLANK(X45), 1, X45), 0), 0)</f>
        <v>0</v>
      </c>
      <c r="AU45" s="4219" t="s">
        <v>2579</v>
      </c>
      <c r="AV45" s="1292">
        <f t="shared" si="22"/>
        <v>0.06</v>
      </c>
      <c r="AW45" s="4216">
        <v>60</v>
      </c>
      <c r="AX45" s="2"/>
      <c r="AY45" s="750" t="str">
        <f t="shared" si="14"/>
        <v>►</v>
      </c>
      <c r="AZ45" s="979"/>
      <c r="BA45" s="979"/>
      <c r="BB45" s="979"/>
      <c r="BC45" s="721"/>
      <c r="BD45" s="1040" t="s">
        <v>6500</v>
      </c>
      <c r="BE45" s="70"/>
      <c r="BF45" s="39"/>
      <c r="BG45" s="1191"/>
      <c r="BH45"/>
      <c r="BI45" s="6">
        <v>1</v>
      </c>
    </row>
    <row r="46" spans="1:61" s="73" customFormat="1" ht="18" customHeight="1" thickTop="1" thickBot="1">
      <c r="A46" s="750" t="str">
        <f t="shared" si="4"/>
        <v>A</v>
      </c>
      <c r="B46" s="616" t="str">
        <f t="shared" si="12"/>
        <v>Dessert assiette.F.Feuilles de meringue.Recette mère ►.M.Mille-feuille meringue et chiboust pamplemousse aux fraises des bois</v>
      </c>
      <c r="C46" s="617" t="str">
        <f t="shared" si="6"/>
        <v>Dessert assiette</v>
      </c>
      <c r="D46" s="4157" t="str">
        <f t="shared" si="7"/>
        <v>F</v>
      </c>
      <c r="E46" s="616" t="str">
        <f t="shared" si="8"/>
        <v>Feuilles de meringue</v>
      </c>
      <c r="F46" s="616" t="str">
        <f t="shared" si="9"/>
        <v>Recette mère ►</v>
      </c>
      <c r="G46" s="616" t="str">
        <f t="shared" si="13"/>
        <v>M.Mille-feuille meringue et chiboust pamplemousse aux fraises des bois</v>
      </c>
      <c r="H46" s="1143" t="s">
        <v>6</v>
      </c>
      <c r="I46" s="1144" t="str">
        <f>I45</f>
        <v>Dessert assiette.F.Feuilles de meringue.Recette mère ►.M.Mille-feuille meringue et chiboust pamplemousse aux fraises des bois</v>
      </c>
      <c r="J46" s="1144"/>
      <c r="K46" s="1144"/>
      <c r="L46" s="1315" t="s">
        <v>19</v>
      </c>
      <c r="M46" s="1316">
        <f>COUNTIF(I48:I53, "*") + COUNT(I48:I53)</f>
        <v>6</v>
      </c>
      <c r="N46" s="1317" t="s">
        <v>2626</v>
      </c>
      <c r="O46" s="1318"/>
      <c r="P46" s="1318"/>
      <c r="Q46" s="1318"/>
      <c r="R46" s="4205"/>
      <c r="S46" s="785" t="s">
        <v>1</v>
      </c>
      <c r="T46" s="24" t="s">
        <v>7</v>
      </c>
      <c r="U46" s="554" t="str">
        <f>U45</f>
        <v>Dessert assiette.F.Feuilles de meringue.Recette mère ►.M.Mille-feuille meringue et chiboust pamplemousse aux fraises des bois</v>
      </c>
      <c r="V46" s="554"/>
      <c r="W46" s="554"/>
      <c r="X46" s="1136" t="s">
        <v>19</v>
      </c>
      <c r="Y46" s="1137" t="s">
        <v>18</v>
      </c>
      <c r="Z46" s="1137" t="s">
        <v>17</v>
      </c>
      <c r="AA46" s="1137" t="s">
        <v>16</v>
      </c>
      <c r="AB46" s="1137" t="s">
        <v>15</v>
      </c>
      <c r="AC46" s="1138" t="s">
        <v>14</v>
      </c>
      <c r="AD46" s="1139" t="s">
        <v>13</v>
      </c>
      <c r="AE46" s="4161" t="s">
        <v>1</v>
      </c>
      <c r="AF46" s="4172">
        <f t="shared" si="26"/>
        <v>0</v>
      </c>
      <c r="AG46" s="4173">
        <f t="shared" si="27"/>
        <v>0</v>
      </c>
      <c r="AH46" s="4174"/>
      <c r="AI46" s="1113">
        <f t="shared" si="15"/>
        <v>0</v>
      </c>
      <c r="AJ46" s="1183" t="str">
        <f>IF(OR(AI46=0, ISBLANK(AB46)), "", TEXT(ROUND(AI46/INDEX(AV19:AV89, MATCH(AB46, AU19:AU89, 0)), 0),"# ##0") &amp; " " &amp; AB46)</f>
        <v/>
      </c>
      <c r="AK46" s="559">
        <f t="shared" si="16"/>
        <v>0</v>
      </c>
      <c r="AL46" s="560">
        <f t="shared" si="17"/>
        <v>0</v>
      </c>
      <c r="AM46" s="1186" t="str">
        <f t="shared" si="18"/>
        <v/>
      </c>
      <c r="AN46" s="156"/>
      <c r="AO46" s="1113">
        <f t="shared" si="19"/>
        <v>0</v>
      </c>
      <c r="AP46" s="4190"/>
      <c r="AQ46" s="1182" t="str">
        <f t="shared" si="20"/>
        <v/>
      </c>
      <c r="AR46" s="4168"/>
      <c r="AS46" s="4180">
        <f t="shared" si="21"/>
        <v>0</v>
      </c>
      <c r="AT46" s="4181">
        <f>IF(AND(AH46&lt;&gt;"", ISNUMBER(AF46)), IFERROR(INDEX(AV19:AV89, MATCH(AB46, AU19:AU89, 0)) * AA46 * IF(ISBLANK(X46), 1, X46), 0), 0)</f>
        <v>0</v>
      </c>
      <c r="AU46" s="4219" t="s">
        <v>2580</v>
      </c>
      <c r="AV46" s="1292">
        <f t="shared" si="22"/>
        <v>7.0000000000000007E-2</v>
      </c>
      <c r="AW46" s="4216">
        <v>70</v>
      </c>
      <c r="AX46" s="2"/>
      <c r="AY46" s="750" t="str">
        <f t="shared" si="14"/>
        <v>A</v>
      </c>
      <c r="AZ46" s="979"/>
      <c r="BA46" s="979"/>
      <c r="BB46" s="979"/>
      <c r="BC46" s="721"/>
      <c r="BD46" s="1040" t="s">
        <v>6501</v>
      </c>
      <c r="BE46" s="70"/>
      <c r="BF46" s="39"/>
      <c r="BG46" s="1191"/>
      <c r="BH46"/>
      <c r="BI46" s="6">
        <v>1</v>
      </c>
    </row>
    <row r="47" spans="1:61" s="73" customFormat="1" ht="18" customHeight="1" thickTop="1">
      <c r="A47" s="750" t="str">
        <f t="shared" si="4"/>
        <v>A</v>
      </c>
      <c r="B47" s="616" t="str">
        <f t="shared" si="12"/>
        <v>Dessert assiette.F.Feuilles de meringue.Recette mère ►.M.Mille-feuille meringue et chiboust pamplemousse aux fraises des bois</v>
      </c>
      <c r="C47" s="617" t="str">
        <f t="shared" si="6"/>
        <v>Dessert assiette</v>
      </c>
      <c r="D47" s="4157" t="str">
        <f t="shared" si="7"/>
        <v>F</v>
      </c>
      <c r="E47" s="616" t="str">
        <f t="shared" si="8"/>
        <v>Feuilles de meringue</v>
      </c>
      <c r="F47" s="616" t="str">
        <f t="shared" si="9"/>
        <v>Recette mère ►</v>
      </c>
      <c r="G47" s="616" t="str">
        <f t="shared" si="13"/>
        <v>M.Mille-feuille meringue et chiboust pamplemousse aux fraises des bois</v>
      </c>
      <c r="H47" s="932" t="s">
        <v>6</v>
      </c>
      <c r="I47" s="554" t="str">
        <f>I45</f>
        <v>Dessert assiette.F.Feuilles de meringue.Recette mère ►.M.Mille-feuille meringue et chiboust pamplemousse aux fraises des bois</v>
      </c>
      <c r="J47" s="554"/>
      <c r="K47" s="554"/>
      <c r="L47" s="1320" t="s">
        <v>2627</v>
      </c>
      <c r="M47" s="11"/>
      <c r="N47" s="11"/>
      <c r="O47" s="11"/>
      <c r="P47" s="11"/>
      <c r="Q47" s="11"/>
      <c r="R47" s="1094"/>
      <c r="S47" s="785" t="s">
        <v>1</v>
      </c>
      <c r="T47" s="24" t="s">
        <v>6</v>
      </c>
      <c r="U47" s="554" t="str">
        <f>U45</f>
        <v>Dessert assiette.F.Feuilles de meringue.Recette mère ►.M.Mille-feuille meringue et chiboust pamplemousse aux fraises des bois</v>
      </c>
      <c r="V47" s="554"/>
      <c r="W47" s="775"/>
      <c r="X47" s="772" t="s">
        <v>217</v>
      </c>
      <c r="Y47" s="760" t="s">
        <v>216</v>
      </c>
      <c r="Z47" s="1081"/>
      <c r="AA47" s="4973" t="s">
        <v>215</v>
      </c>
      <c r="AB47" s="4974" t="s">
        <v>194</v>
      </c>
      <c r="AC47" s="4975" t="s">
        <v>158</v>
      </c>
      <c r="AD47" s="1082" t="s">
        <v>214</v>
      </c>
      <c r="AE47" s="4161" t="s">
        <v>1</v>
      </c>
      <c r="AF47" s="4172">
        <f t="shared" si="26"/>
        <v>0</v>
      </c>
      <c r="AG47" s="4173">
        <f t="shared" si="27"/>
        <v>0</v>
      </c>
      <c r="AH47" s="4174"/>
      <c r="AI47" s="1112">
        <f t="shared" si="15"/>
        <v>0</v>
      </c>
      <c r="AJ47" s="1184" t="str">
        <f>IF(OR(AI47=0, ISBLANK(AB47)), "", TEXT(ROUND(AI47/INDEX(AV19:AV89, MATCH(AB47, AU19:AU89, 0)), 0),"# ##0") &amp; " " &amp; AB47)</f>
        <v/>
      </c>
      <c r="AK47" s="557">
        <f t="shared" si="16"/>
        <v>0</v>
      </c>
      <c r="AL47" s="558">
        <f t="shared" si="17"/>
        <v>0</v>
      </c>
      <c r="AM47" s="1187" t="str">
        <f t="shared" si="18"/>
        <v/>
      </c>
      <c r="AN47" s="156"/>
      <c r="AO47" s="1112">
        <f t="shared" si="19"/>
        <v>0</v>
      </c>
      <c r="AP47" s="4190"/>
      <c r="AQ47" s="1181" t="str">
        <f t="shared" si="20"/>
        <v/>
      </c>
      <c r="AR47" s="4168"/>
      <c r="AS47" s="4180">
        <f t="shared" si="21"/>
        <v>0</v>
      </c>
      <c r="AT47" s="4181">
        <f>IF(AND(AH47&lt;&gt;"", ISNUMBER(AF47)), IFERROR(INDEX(AV19:AV89, MATCH(AB47, AU19:AU89, 0)) * AA47 * IF(ISBLANK(X47), 1, X47), 0), 0)</f>
        <v>0</v>
      </c>
      <c r="AU47" s="4219" t="s">
        <v>2581</v>
      </c>
      <c r="AV47" s="1292">
        <f t="shared" si="22"/>
        <v>0.09</v>
      </c>
      <c r="AW47" s="4216">
        <v>90</v>
      </c>
      <c r="AX47" s="2"/>
      <c r="AY47" s="750" t="str">
        <f t="shared" si="14"/>
        <v>A</v>
      </c>
      <c r="AZ47" s="979"/>
      <c r="BA47" s="979"/>
      <c r="BB47" s="979"/>
      <c r="BC47" s="721"/>
      <c r="BD47" s="1040" t="s">
        <v>6502</v>
      </c>
      <c r="BE47" s="70"/>
      <c r="BF47" s="39"/>
      <c r="BG47" s="1191"/>
      <c r="BH47"/>
      <c r="BI47" s="6">
        <v>1</v>
      </c>
    </row>
    <row r="48" spans="1:61" s="73" customFormat="1" ht="18" customHeight="1">
      <c r="A48" s="750" t="str">
        <f t="shared" si="4"/>
        <v>A</v>
      </c>
      <c r="B48" s="616" t="str">
        <f t="shared" si="12"/>
        <v>Dessert assiette.F.Feuilles de meringue.Recette mère ►.M.Mille-feuille meringue et chiboust pamplemousse aux fraises des bois</v>
      </c>
      <c r="C48" s="617" t="str">
        <f t="shared" si="6"/>
        <v>Dessert assiette</v>
      </c>
      <c r="D48" s="4157" t="str">
        <f t="shared" si="7"/>
        <v>F</v>
      </c>
      <c r="E48" s="616" t="str">
        <f t="shared" si="8"/>
        <v>Feuilles de meringue</v>
      </c>
      <c r="F48" s="616" t="str">
        <f t="shared" si="9"/>
        <v>Recette mère ►</v>
      </c>
      <c r="G48" s="616" t="str">
        <f t="shared" si="13"/>
        <v>M.Mille-feuille meringue et chiboust pamplemousse aux fraises des bois</v>
      </c>
      <c r="H48" s="931" t="s">
        <v>6</v>
      </c>
      <c r="I48" s="554" t="str">
        <f>I45</f>
        <v>Dessert assiette.F.Feuilles de meringue.Recette mère ►.M.Mille-feuille meringue et chiboust pamplemousse aux fraises des bois</v>
      </c>
      <c r="J48" s="554">
        <f>J37</f>
        <v>18</v>
      </c>
      <c r="K48" s="554" t="str">
        <f>K37</f>
        <v>assiettes</v>
      </c>
      <c r="L48" s="1321"/>
      <c r="M48" s="20"/>
      <c r="N48" s="20"/>
      <c r="O48" s="20"/>
      <c r="P48" s="20"/>
      <c r="Q48" s="20"/>
      <c r="R48" s="1094"/>
      <c r="S48" s="785" t="s">
        <v>1</v>
      </c>
      <c r="T48" s="24" t="s">
        <v>6</v>
      </c>
      <c r="U48" s="554" t="str">
        <f>U45</f>
        <v>Dessert assiette.F.Feuilles de meringue.Recette mère ►.M.Mille-feuille meringue et chiboust pamplemousse aux fraises des bois</v>
      </c>
      <c r="V48" s="554"/>
      <c r="W48" s="775"/>
      <c r="X48" s="773" t="s">
        <v>208</v>
      </c>
      <c r="Y48" s="80" t="s">
        <v>207</v>
      </c>
      <c r="Z48" s="41" t="s">
        <v>206</v>
      </c>
      <c r="AA48" s="4591"/>
      <c r="AB48" s="4593"/>
      <c r="AC48" s="4817"/>
      <c r="AD48" s="1083" t="s">
        <v>205</v>
      </c>
      <c r="AE48" s="4161" t="s">
        <v>1</v>
      </c>
      <c r="AF48" s="4172">
        <f t="shared" si="26"/>
        <v>0</v>
      </c>
      <c r="AG48" s="4173">
        <f t="shared" si="27"/>
        <v>0</v>
      </c>
      <c r="AH48" s="4174"/>
      <c r="AI48" s="1113">
        <f t="shared" si="15"/>
        <v>0</v>
      </c>
      <c r="AJ48" s="1183" t="str">
        <f>IF(OR(AI48=0, ISBLANK(AB48)), "", TEXT(ROUND(AI48/INDEX(AV19:AV89, MATCH(AB48, AU19:AU89, 0)), 0),"# ##0") &amp; " " &amp; AB48)</f>
        <v/>
      </c>
      <c r="AK48" s="559">
        <f t="shared" si="16"/>
        <v>0</v>
      </c>
      <c r="AL48" s="560">
        <f t="shared" si="17"/>
        <v>0</v>
      </c>
      <c r="AM48" s="1186" t="str">
        <f t="shared" si="18"/>
        <v/>
      </c>
      <c r="AN48" s="156"/>
      <c r="AO48" s="1113">
        <f t="shared" si="19"/>
        <v>0</v>
      </c>
      <c r="AP48" s="4190"/>
      <c r="AQ48" s="1182" t="str">
        <f t="shared" si="20"/>
        <v/>
      </c>
      <c r="AR48" s="4168"/>
      <c r="AS48" s="4180">
        <f t="shared" si="21"/>
        <v>0</v>
      </c>
      <c r="AT48" s="4181">
        <f>IF(AND(AH48&lt;&gt;"", ISNUMBER(AF48)), IFERROR(INDEX(AV19:AV89, MATCH(AB48, AU19:AU89, 0)) * AA48 * IF(ISBLANK(X48), 1, X48), 0), 0)</f>
        <v>0</v>
      </c>
      <c r="AU48" s="4219" t="s">
        <v>2582</v>
      </c>
      <c r="AV48" s="1292">
        <f t="shared" si="22"/>
        <v>0.12</v>
      </c>
      <c r="AW48" s="4216">
        <v>120</v>
      </c>
      <c r="AX48" s="2"/>
      <c r="AY48" s="750" t="str">
        <f t="shared" si="14"/>
        <v>A</v>
      </c>
      <c r="AZ48" s="731" t="s">
        <v>638</v>
      </c>
      <c r="BA48" s="727"/>
      <c r="BB48" s="727"/>
      <c r="BC48" s="721"/>
      <c r="BD48" s="1040" t="s">
        <v>6503</v>
      </c>
      <c r="BE48" s="70"/>
      <c r="BF48" s="39"/>
      <c r="BG48" s="1191"/>
      <c r="BH48"/>
      <c r="BI48" s="6">
        <v>1</v>
      </c>
    </row>
    <row r="49" spans="1:61" s="73" customFormat="1" ht="18" customHeight="1">
      <c r="A49" s="750" t="str">
        <f t="shared" si="4"/>
        <v>A</v>
      </c>
      <c r="B49" s="616" t="str">
        <f>IF(A49="►","►",IF(A49="A",IF(AND(ISTEXT(U49),ISTEXT(I49)),U49,IF(ISTEXT(U49),U49,IF(ISBLANK(U49),I49,U49)))))</f>
        <v>Dessert assiette.F.Feuilles de meringue.Recette mère ►.M.Mille-feuille meringue et chiboust pamplemousse aux fraises des bois</v>
      </c>
      <c r="C49" s="617" t="str">
        <f t="shared" si="6"/>
        <v>Dessert assiette</v>
      </c>
      <c r="D49" s="4157" t="str">
        <f t="shared" si="7"/>
        <v>F</v>
      </c>
      <c r="E49" s="616" t="str">
        <f t="shared" si="8"/>
        <v>Feuilles de meringue</v>
      </c>
      <c r="F49" s="616" t="str">
        <f t="shared" si="9"/>
        <v>Recette mère ►</v>
      </c>
      <c r="G49" s="616" t="str">
        <f t="shared" si="13"/>
        <v>M.Mille-feuille meringue et chiboust pamplemousse aux fraises des bois</v>
      </c>
      <c r="H49" s="25" t="str">
        <f>IF(OR(O49&lt;&gt;"",P49&lt;&gt; "",Q49&lt;&gt;"",R49&lt;&gt;""),"A", "►")</f>
        <v>►</v>
      </c>
      <c r="I49" s="554" t="str">
        <f>I45</f>
        <v>Dessert assiette.F.Feuilles de meringue.Recette mère ►.M.Mille-feuille meringue et chiboust pamplemousse aux fraises des bois</v>
      </c>
      <c r="J49" s="554">
        <f>J37</f>
        <v>18</v>
      </c>
      <c r="K49" s="554" t="str">
        <f>K37</f>
        <v>assiettes</v>
      </c>
      <c r="L49" s="1321"/>
      <c r="M49" s="1322"/>
      <c r="N49" s="1322"/>
      <c r="O49" s="1322"/>
      <c r="P49" s="1322"/>
      <c r="Q49" s="1323"/>
      <c r="R49" s="1324"/>
      <c r="S49" s="785" t="s">
        <v>1</v>
      </c>
      <c r="T49" s="24" t="s">
        <v>6</v>
      </c>
      <c r="U49" s="554" t="str">
        <f>U45</f>
        <v>Dessert assiette.F.Feuilles de meringue.Recette mère ►.M.Mille-feuille meringue et chiboust pamplemousse aux fraises des bois</v>
      </c>
      <c r="V49" s="554">
        <f>V45</f>
        <v>18</v>
      </c>
      <c r="W49" s="775" t="str">
        <f>W45</f>
        <v>assiettes</v>
      </c>
      <c r="X49" s="774"/>
      <c r="Y49" s="66"/>
      <c r="Z49" s="75" t="str">
        <f t="shared" ref="Z49:Z53" si="28">IF(AND(X49&gt;0,AA49&gt;0),"de","")</f>
        <v/>
      </c>
      <c r="AA49" s="64">
        <v>100</v>
      </c>
      <c r="AB49" s="952" t="s">
        <v>134</v>
      </c>
      <c r="AC49" s="68">
        <v>1</v>
      </c>
      <c r="AD49" s="1084" t="s">
        <v>2433</v>
      </c>
      <c r="AE49" s="4161" t="s">
        <v>1</v>
      </c>
      <c r="AF49" s="4172">
        <v>18</v>
      </c>
      <c r="AG49" s="4173" t="s">
        <v>2339</v>
      </c>
      <c r="AH49" s="4174">
        <v>22</v>
      </c>
      <c r="AI49" s="1112">
        <f t="shared" si="15"/>
        <v>0.12222222222222223</v>
      </c>
      <c r="AJ49" s="1184" t="str">
        <f>IF(OR(AI49=0, ISBLANK(AB49)), "", TEXT(ROUND(AI49/INDEX(AV19:AV89, MATCH(AB49, AU19:AU89, 0)), 0),"# ##0") &amp; " " &amp; AB49)</f>
        <v>122 g</v>
      </c>
      <c r="AK49" s="557">
        <f t="shared" si="16"/>
        <v>0</v>
      </c>
      <c r="AL49" s="558">
        <f t="shared" si="17"/>
        <v>0</v>
      </c>
      <c r="AM49" s="1187" t="str">
        <f t="shared" si="18"/>
        <v>blans d'œufs</v>
      </c>
      <c r="AN49" s="156"/>
      <c r="AO49" s="1112">
        <f t="shared" si="19"/>
        <v>0.12222222222222223</v>
      </c>
      <c r="AP49" s="4190">
        <v>1</v>
      </c>
      <c r="AQ49" s="1181">
        <f t="shared" si="20"/>
        <v>0.12222222222222223</v>
      </c>
      <c r="AR49" s="4168"/>
      <c r="AS49" s="4180">
        <f t="shared" si="21"/>
        <v>1.2222222222222223</v>
      </c>
      <c r="AT49" s="4181">
        <f>IF(AND(AH49&lt;&gt;"", ISNUMBER(AF49)), IFERROR(INDEX(AV19:AV89, MATCH(AB49, AU19:AU89, 0)) * AA49 * IF(ISBLANK(X49), 1, X49), 0), 0)</f>
        <v>0.1</v>
      </c>
      <c r="AU49" s="4219" t="s">
        <v>2583</v>
      </c>
      <c r="AV49" s="1292">
        <f t="shared" si="22"/>
        <v>0.12</v>
      </c>
      <c r="AW49" s="4216">
        <v>120</v>
      </c>
      <c r="AX49" s="2"/>
      <c r="AY49" s="750" t="str">
        <f t="shared" si="14"/>
        <v>A</v>
      </c>
      <c r="AZ49" s="979"/>
      <c r="BA49" s="979"/>
      <c r="BB49" s="979"/>
      <c r="BC49" s="721"/>
      <c r="BD49" s="1040"/>
      <c r="BE49" s="61"/>
      <c r="BF49" s="39"/>
      <c r="BG49" s="1191"/>
      <c r="BH49"/>
      <c r="BI49" s="6">
        <v>1</v>
      </c>
    </row>
    <row r="50" spans="1:61" s="73" customFormat="1" ht="18" customHeight="1">
      <c r="A50" s="750" t="str">
        <f t="shared" si="4"/>
        <v>A</v>
      </c>
      <c r="B50" s="616" t="str">
        <f>IF(A50="►","►",IF(A50="A",IF(AND(ISTEXT(U50),ISTEXT(I50)),U50,IF(ISTEXT(U50),U50,IF(ISBLANK(U50),I50,U50)))))</f>
        <v>Dessert assiette.F.Feuilles de meringue.Recette mère ►.M.Mille-feuille meringue et chiboust pamplemousse aux fraises des bois</v>
      </c>
      <c r="C50" s="617" t="str">
        <f t="shared" si="6"/>
        <v>Dessert assiette</v>
      </c>
      <c r="D50" s="4157" t="str">
        <f t="shared" si="7"/>
        <v>F</v>
      </c>
      <c r="E50" s="616" t="str">
        <f t="shared" si="8"/>
        <v>Feuilles de meringue</v>
      </c>
      <c r="F50" s="616" t="str">
        <f t="shared" si="9"/>
        <v>Recette mère ►</v>
      </c>
      <c r="G50" s="616" t="str">
        <f t="shared" si="13"/>
        <v>M.Mille-feuille meringue et chiboust pamplemousse aux fraises des bois</v>
      </c>
      <c r="H50" s="25" t="str">
        <f t="shared" ref="H50:H53" si="29">IF(OR(O50&lt;&gt;"",P50&lt;&gt; "",Q50&lt;&gt;"",R50&lt;&gt;""),"A", "►")</f>
        <v>►</v>
      </c>
      <c r="I50" s="554" t="str">
        <f>I45</f>
        <v>Dessert assiette.F.Feuilles de meringue.Recette mère ►.M.Mille-feuille meringue et chiboust pamplemousse aux fraises des bois</v>
      </c>
      <c r="J50" s="554">
        <f>J37</f>
        <v>18</v>
      </c>
      <c r="K50" s="554" t="str">
        <f>K37</f>
        <v>assiettes</v>
      </c>
      <c r="L50" s="1321"/>
      <c r="M50" s="1322"/>
      <c r="N50" s="1322"/>
      <c r="O50" s="1322"/>
      <c r="P50" s="1322"/>
      <c r="Q50" s="1323"/>
      <c r="R50" s="1324"/>
      <c r="S50" s="785" t="s">
        <v>1</v>
      </c>
      <c r="T50" s="25" t="str">
        <f t="shared" ref="T50:T53" si="30">IF(AD50&lt;&gt;"","A","►")</f>
        <v>A</v>
      </c>
      <c r="U50" s="554" t="str">
        <f>U45</f>
        <v>Dessert assiette.F.Feuilles de meringue.Recette mère ►.M.Mille-feuille meringue et chiboust pamplemousse aux fraises des bois</v>
      </c>
      <c r="V50" s="554">
        <f>V45</f>
        <v>18</v>
      </c>
      <c r="W50" s="775" t="str">
        <f>W45</f>
        <v>assiettes</v>
      </c>
      <c r="X50" s="774"/>
      <c r="Y50" s="66"/>
      <c r="Z50" s="65" t="str">
        <f t="shared" si="28"/>
        <v/>
      </c>
      <c r="AA50" s="64">
        <v>100</v>
      </c>
      <c r="AB50" s="952" t="s">
        <v>134</v>
      </c>
      <c r="AC50" s="68">
        <v>1</v>
      </c>
      <c r="AD50" s="1084" t="s">
        <v>2434</v>
      </c>
      <c r="AE50" s="4161" t="s">
        <v>1</v>
      </c>
      <c r="AF50" s="4172">
        <v>18</v>
      </c>
      <c r="AG50" s="4173" t="s">
        <v>2339</v>
      </c>
      <c r="AH50" s="4174">
        <v>22</v>
      </c>
      <c r="AI50" s="1113">
        <f t="shared" si="15"/>
        <v>0.12222222222222223</v>
      </c>
      <c r="AJ50" s="1183" t="str">
        <f>IF(OR(AI50=0, ISBLANK(AB50)), "", TEXT(ROUND(AI50/INDEX(AV19:AV89, MATCH(AB50, AU19:AU89, 0)), 0),"# ##0") &amp; " " &amp; AB50)</f>
        <v>122 g</v>
      </c>
      <c r="AK50" s="559">
        <f t="shared" si="16"/>
        <v>0</v>
      </c>
      <c r="AL50" s="560">
        <f t="shared" si="17"/>
        <v>0</v>
      </c>
      <c r="AM50" s="1186" t="str">
        <f t="shared" si="18"/>
        <v>sucre cristallisé</v>
      </c>
      <c r="AN50" s="156"/>
      <c r="AO50" s="1113">
        <f t="shared" si="19"/>
        <v>0.12222222222222223</v>
      </c>
      <c r="AP50" s="4190">
        <v>1</v>
      </c>
      <c r="AQ50" s="1182">
        <f t="shared" si="20"/>
        <v>0.12222222222222223</v>
      </c>
      <c r="AR50" s="4168"/>
      <c r="AS50" s="4180">
        <f t="shared" si="21"/>
        <v>1.2222222222222223</v>
      </c>
      <c r="AT50" s="4181">
        <f>IF(AND(AH50&lt;&gt;"", ISNUMBER(AF50)), IFERROR(INDEX(AV19:AV89, MATCH(AB50, AU19:AU89, 0)) * AA50 * IF(ISBLANK(X50), 1, X50), 0), 0)</f>
        <v>0.1</v>
      </c>
      <c r="AU50" s="4219" t="s">
        <v>183</v>
      </c>
      <c r="AV50" s="1292">
        <f t="shared" si="22"/>
        <v>0.22500000000000001</v>
      </c>
      <c r="AW50" s="4216">
        <v>225</v>
      </c>
      <c r="AX50" s="2"/>
      <c r="AY50" s="750" t="str">
        <f t="shared" si="14"/>
        <v>A</v>
      </c>
      <c r="AZ50" s="731" t="s">
        <v>643</v>
      </c>
      <c r="BA50" s="727"/>
      <c r="BB50" s="727"/>
      <c r="BC50" s="721"/>
      <c r="BD50" s="1038" t="s">
        <v>2680</v>
      </c>
      <c r="BE50" s="11"/>
      <c r="BF50" s="11"/>
      <c r="BG50" s="1236"/>
      <c r="BH50"/>
      <c r="BI50" s="6">
        <v>1</v>
      </c>
    </row>
    <row r="51" spans="1:61" s="73" customFormat="1" ht="18" customHeight="1">
      <c r="A51" s="750" t="str">
        <f t="shared" si="4"/>
        <v>A</v>
      </c>
      <c r="B51" s="616" t="str">
        <f t="shared" ref="B51:B114" si="31">IF(A51="►","►",IF(A51="A",IF(AND(ISTEXT(U51),ISTEXT(I51)),U51,IF(ISTEXT(U51),U51,IF(ISBLANK(U51),I51,U51)))))</f>
        <v>Dessert assiette.F.Feuilles de meringue.Recette mère ►.M.Mille-feuille meringue et chiboust pamplemousse aux fraises des bois</v>
      </c>
      <c r="C51" s="617" t="str">
        <f t="shared" si="6"/>
        <v>Dessert assiette</v>
      </c>
      <c r="D51" s="4157" t="str">
        <f t="shared" si="7"/>
        <v>F</v>
      </c>
      <c r="E51" s="616" t="str">
        <f t="shared" si="8"/>
        <v>Feuilles de meringue</v>
      </c>
      <c r="F51" s="616" t="str">
        <f t="shared" si="9"/>
        <v>Recette mère ►</v>
      </c>
      <c r="G51" s="616" t="str">
        <f t="shared" si="13"/>
        <v>M.Mille-feuille meringue et chiboust pamplemousse aux fraises des bois</v>
      </c>
      <c r="H51" s="25" t="str">
        <f t="shared" si="29"/>
        <v>►</v>
      </c>
      <c r="I51" s="554" t="str">
        <f>I45</f>
        <v>Dessert assiette.F.Feuilles de meringue.Recette mère ►.M.Mille-feuille meringue et chiboust pamplemousse aux fraises des bois</v>
      </c>
      <c r="J51" s="554">
        <f>J37</f>
        <v>18</v>
      </c>
      <c r="K51" s="554" t="str">
        <f>K37</f>
        <v>assiettes</v>
      </c>
      <c r="L51" s="1321"/>
      <c r="M51" s="1322"/>
      <c r="N51" s="1322"/>
      <c r="O51" s="1322"/>
      <c r="P51" s="1322"/>
      <c r="Q51" s="1323"/>
      <c r="R51" s="1324"/>
      <c r="S51" s="785" t="s">
        <v>1</v>
      </c>
      <c r="T51" s="25" t="str">
        <f t="shared" si="30"/>
        <v>A</v>
      </c>
      <c r="U51" s="554" t="str">
        <f>U45</f>
        <v>Dessert assiette.F.Feuilles de meringue.Recette mère ►.M.Mille-feuille meringue et chiboust pamplemousse aux fraises des bois</v>
      </c>
      <c r="V51" s="554">
        <f>V45</f>
        <v>18</v>
      </c>
      <c r="W51" s="554" t="str">
        <f>W45</f>
        <v>assiettes</v>
      </c>
      <c r="X51" s="69"/>
      <c r="Y51" s="74"/>
      <c r="Z51" s="75" t="str">
        <f t="shared" si="28"/>
        <v/>
      </c>
      <c r="AA51" s="64">
        <v>100</v>
      </c>
      <c r="AB51" s="952" t="s">
        <v>134</v>
      </c>
      <c r="AC51" s="68">
        <v>1</v>
      </c>
      <c r="AD51" s="1084" t="s">
        <v>2435</v>
      </c>
      <c r="AE51" s="4161" t="s">
        <v>1</v>
      </c>
      <c r="AF51" s="4172">
        <v>18</v>
      </c>
      <c r="AG51" s="4173" t="s">
        <v>2339</v>
      </c>
      <c r="AH51" s="4174">
        <v>22</v>
      </c>
      <c r="AI51" s="1112">
        <f t="shared" si="15"/>
        <v>0.12222222222222223</v>
      </c>
      <c r="AJ51" s="1184" t="str">
        <f>IF(OR(AI51=0, ISBLANK(AB51)), "", TEXT(ROUND(AI51/INDEX(AV19:AV89, MATCH(AB51, AU19:AU89, 0)), 0),"# ##0") &amp; " " &amp; AB51)</f>
        <v>122 g</v>
      </c>
      <c r="AK51" s="557">
        <f t="shared" si="16"/>
        <v>0</v>
      </c>
      <c r="AL51" s="558">
        <f t="shared" si="17"/>
        <v>0</v>
      </c>
      <c r="AM51" s="1187" t="str">
        <f t="shared" si="18"/>
        <v>sucre glace silice</v>
      </c>
      <c r="AN51" s="156"/>
      <c r="AO51" s="1112">
        <f t="shared" si="19"/>
        <v>0.12222222222222223</v>
      </c>
      <c r="AP51" s="4190">
        <v>1</v>
      </c>
      <c r="AQ51" s="1181">
        <f t="shared" si="20"/>
        <v>0.12222222222222223</v>
      </c>
      <c r="AR51" s="4168"/>
      <c r="AS51" s="4180">
        <f t="shared" si="21"/>
        <v>1.2222222222222223</v>
      </c>
      <c r="AT51" s="4181">
        <f>IF(AND(AH51&lt;&gt;"", ISNUMBER(AF51)), IFERROR(INDEX(AV19:AV89, MATCH(AB51, AU19:AU89, 0)) * AA51 * IF(ISBLANK(X51), 1, X51), 0), 0)</f>
        <v>0.1</v>
      </c>
      <c r="AU51" s="4219" t="s">
        <v>2584</v>
      </c>
      <c r="AV51" s="1292">
        <f t="shared" si="22"/>
        <v>0.11799999999999999</v>
      </c>
      <c r="AW51" s="4216">
        <v>118</v>
      </c>
      <c r="AX51" s="2"/>
      <c r="AY51" s="750" t="str">
        <f t="shared" si="14"/>
        <v>A</v>
      </c>
      <c r="AZ51" s="979"/>
      <c r="BA51" s="979"/>
      <c r="BB51" s="979"/>
      <c r="BC51" s="721"/>
      <c r="BD51" s="1038" t="s">
        <v>2681</v>
      </c>
      <c r="BE51" s="11"/>
      <c r="BF51" s="11"/>
      <c r="BG51" s="1236"/>
      <c r="BH51"/>
      <c r="BI51" s="6">
        <v>1</v>
      </c>
    </row>
    <row r="52" spans="1:61" s="73" customFormat="1" ht="18" customHeight="1">
      <c r="A52" s="750" t="str">
        <f t="shared" si="4"/>
        <v>A</v>
      </c>
      <c r="B52" s="616" t="str">
        <f t="shared" si="31"/>
        <v>Dessert assiette.F.Feuilles de meringue.Recette mère ►.M.Mille-feuille meringue et chiboust pamplemousse aux fraises des bois</v>
      </c>
      <c r="C52" s="617" t="str">
        <f t="shared" si="6"/>
        <v>Dessert assiette</v>
      </c>
      <c r="D52" s="4157" t="str">
        <f t="shared" si="7"/>
        <v>F</v>
      </c>
      <c r="E52" s="616" t="str">
        <f t="shared" si="8"/>
        <v>Feuilles de meringue</v>
      </c>
      <c r="F52" s="616" t="str">
        <f t="shared" si="9"/>
        <v>Recette mère ►</v>
      </c>
      <c r="G52" s="616" t="str">
        <f t="shared" si="13"/>
        <v>M.Mille-feuille meringue et chiboust pamplemousse aux fraises des bois</v>
      </c>
      <c r="H52" s="25" t="str">
        <f t="shared" si="29"/>
        <v>►</v>
      </c>
      <c r="I52" s="554" t="str">
        <f>I45</f>
        <v>Dessert assiette.F.Feuilles de meringue.Recette mère ►.M.Mille-feuille meringue et chiboust pamplemousse aux fraises des bois</v>
      </c>
      <c r="J52" s="554">
        <f>J37</f>
        <v>18</v>
      </c>
      <c r="K52" s="554" t="str">
        <f>K37</f>
        <v>assiettes</v>
      </c>
      <c r="L52" s="1321"/>
      <c r="M52" s="1322"/>
      <c r="N52" s="1322"/>
      <c r="O52" s="1322"/>
      <c r="P52" s="1322"/>
      <c r="Q52" s="1323"/>
      <c r="R52" s="1324"/>
      <c r="S52" s="785" t="s">
        <v>1</v>
      </c>
      <c r="T52" s="25" t="str">
        <f t="shared" si="30"/>
        <v>A</v>
      </c>
      <c r="U52" s="554" t="str">
        <f>U45</f>
        <v>Dessert assiette.F.Feuilles de meringue.Recette mère ►.M.Mille-feuille meringue et chiboust pamplemousse aux fraises des bois</v>
      </c>
      <c r="V52" s="554">
        <f>V45</f>
        <v>18</v>
      </c>
      <c r="W52" s="554" t="str">
        <f>W45</f>
        <v>assiettes</v>
      </c>
      <c r="X52" s="77"/>
      <c r="Y52" s="74"/>
      <c r="Z52" s="65" t="str">
        <f t="shared" si="28"/>
        <v/>
      </c>
      <c r="AA52" s="64">
        <v>30</v>
      </c>
      <c r="AB52" s="952" t="s">
        <v>134</v>
      </c>
      <c r="AC52" s="68">
        <v>1</v>
      </c>
      <c r="AD52" s="1084" t="s">
        <v>2436</v>
      </c>
      <c r="AE52" s="4161" t="s">
        <v>1</v>
      </c>
      <c r="AF52" s="4172">
        <v>18</v>
      </c>
      <c r="AG52" s="4173" t="s">
        <v>2339</v>
      </c>
      <c r="AH52" s="4174">
        <v>22</v>
      </c>
      <c r="AI52" s="1113">
        <f t="shared" si="15"/>
        <v>3.6666666666666667E-2</v>
      </c>
      <c r="AJ52" s="1183" t="str">
        <f>IF(OR(AI52=0, ISBLANK(AB52)), "", TEXT(ROUND(AI52/INDEX(AV19:AV89, MATCH(AB52, AU19:AU89, 0)), 0),"# ##0") &amp; " " &amp; AB52)</f>
        <v>37 g</v>
      </c>
      <c r="AK52" s="559">
        <f t="shared" si="16"/>
        <v>0</v>
      </c>
      <c r="AL52" s="560">
        <f t="shared" si="17"/>
        <v>0</v>
      </c>
      <c r="AM52" s="1186" t="str">
        <f t="shared" si="18"/>
        <v>noix de coco rapée</v>
      </c>
      <c r="AN52" s="156"/>
      <c r="AO52" s="1113">
        <f t="shared" si="19"/>
        <v>3.6666666666666667E-2</v>
      </c>
      <c r="AP52" s="4190">
        <v>1</v>
      </c>
      <c r="AQ52" s="1182">
        <f t="shared" si="20"/>
        <v>3.6666666666666667E-2</v>
      </c>
      <c r="AR52" s="4168"/>
      <c r="AS52" s="4180">
        <f t="shared" si="21"/>
        <v>1.2222222222222223</v>
      </c>
      <c r="AT52" s="4181">
        <f>IF(AND(AH52&lt;&gt;"", ISNUMBER(AF52)), IFERROR(INDEX(AV19:AV89, MATCH(AB52, AU19:AU89, 0)) * AA52 * IF(ISBLANK(X52), 1, X52), 0), 0)</f>
        <v>0.03</v>
      </c>
      <c r="AU52" s="4219" t="s">
        <v>2585</v>
      </c>
      <c r="AV52" s="1292">
        <f t="shared" si="22"/>
        <v>0.15</v>
      </c>
      <c r="AW52" s="4216">
        <v>150</v>
      </c>
      <c r="AX52" s="2"/>
      <c r="AY52" s="750" t="str">
        <f t="shared" si="14"/>
        <v>A</v>
      </c>
      <c r="AZ52" s="731" t="s">
        <v>647</v>
      </c>
      <c r="BA52" s="727"/>
      <c r="BB52" s="727"/>
      <c r="BC52" s="721"/>
      <c r="BD52" s="1038" t="s">
        <v>2682</v>
      </c>
      <c r="BE52" s="11"/>
      <c r="BF52" s="11"/>
      <c r="BG52" s="1236"/>
      <c r="BH52"/>
      <c r="BI52" s="6">
        <v>1</v>
      </c>
    </row>
    <row r="53" spans="1:61" s="73" customFormat="1" ht="18" customHeight="1">
      <c r="A53" s="750" t="str">
        <f t="shared" si="4"/>
        <v>►</v>
      </c>
      <c r="B53" s="616" t="str">
        <f t="shared" si="31"/>
        <v>►</v>
      </c>
      <c r="C53" s="617" t="str">
        <f t="shared" si="6"/>
        <v>►</v>
      </c>
      <c r="D53" s="4157" t="str">
        <f t="shared" si="7"/>
        <v>►</v>
      </c>
      <c r="E53" s="616" t="str">
        <f t="shared" si="8"/>
        <v>►</v>
      </c>
      <c r="F53" s="616" t="str">
        <f t="shared" si="9"/>
        <v>►</v>
      </c>
      <c r="G53" s="616" t="str">
        <f t="shared" si="13"/>
        <v>►</v>
      </c>
      <c r="H53" s="25" t="str">
        <f t="shared" si="29"/>
        <v>►</v>
      </c>
      <c r="I53" s="554" t="str">
        <f>I45</f>
        <v>Dessert assiette.F.Feuilles de meringue.Recette mère ►.M.Mille-feuille meringue et chiboust pamplemousse aux fraises des bois</v>
      </c>
      <c r="J53" s="554">
        <f>J37</f>
        <v>18</v>
      </c>
      <c r="K53" s="554" t="str">
        <f>K37</f>
        <v>assiettes</v>
      </c>
      <c r="L53" s="1321"/>
      <c r="M53" s="1322"/>
      <c r="N53" s="1322"/>
      <c r="O53" s="1322"/>
      <c r="P53" s="1322"/>
      <c r="Q53" s="1323"/>
      <c r="R53" s="1324"/>
      <c r="S53" s="785" t="s">
        <v>1</v>
      </c>
      <c r="T53" s="25" t="str">
        <f t="shared" si="30"/>
        <v>►</v>
      </c>
      <c r="U53" s="554" t="str">
        <f>U45</f>
        <v>Dessert assiette.F.Feuilles de meringue.Recette mère ►.M.Mille-feuille meringue et chiboust pamplemousse aux fraises des bois</v>
      </c>
      <c r="V53" s="554">
        <f>V45</f>
        <v>18</v>
      </c>
      <c r="W53" s="554" t="str">
        <f>W45</f>
        <v>assiettes</v>
      </c>
      <c r="X53" s="69"/>
      <c r="Y53" s="74"/>
      <c r="Z53" s="75" t="str">
        <f t="shared" si="28"/>
        <v/>
      </c>
      <c r="AA53" s="64"/>
      <c r="AB53" s="3868"/>
      <c r="AC53" s="68">
        <v>1</v>
      </c>
      <c r="AD53" s="1084"/>
      <c r="AE53" s="4161" t="s">
        <v>1</v>
      </c>
      <c r="AF53" s="4172"/>
      <c r="AG53" s="4173"/>
      <c r="AH53" s="4174"/>
      <c r="AI53" s="1112">
        <f t="shared" si="15"/>
        <v>0</v>
      </c>
      <c r="AJ53" s="1184" t="str">
        <f>IF(OR(AI53=0, ISBLANK(AB53)), "", TEXT(ROUND(AI53/INDEX(AV19:AV89, MATCH(AB53, AU19:AU89, 0)), 0),"# ##0") &amp; " " &amp; AB53)</f>
        <v/>
      </c>
      <c r="AK53" s="557">
        <f t="shared" si="16"/>
        <v>0</v>
      </c>
      <c r="AL53" s="558">
        <f t="shared" si="17"/>
        <v>0</v>
      </c>
      <c r="AM53" s="1187" t="str">
        <f t="shared" si="18"/>
        <v/>
      </c>
      <c r="AN53" s="156"/>
      <c r="AO53" s="1112">
        <f t="shared" si="19"/>
        <v>0</v>
      </c>
      <c r="AP53" s="4190"/>
      <c r="AQ53" s="1181" t="str">
        <f t="shared" si="20"/>
        <v/>
      </c>
      <c r="AR53" s="4168"/>
      <c r="AS53" s="4180">
        <f t="shared" si="21"/>
        <v>0</v>
      </c>
      <c r="AT53" s="4181">
        <f>IF(AND(AH53&lt;&gt;"", ISNUMBER(AF53)), IFERROR(INDEX(AV19:AV89, MATCH(AB53, AU19:AU89, 0)) * AA53 * IF(ISBLANK(X53), 1, X53), 0), 0)</f>
        <v>0</v>
      </c>
      <c r="AU53" s="4219" t="s">
        <v>2586</v>
      </c>
      <c r="AV53" s="1292">
        <f t="shared" si="22"/>
        <v>0.25</v>
      </c>
      <c r="AW53" s="4216">
        <v>250</v>
      </c>
      <c r="AX53" s="2"/>
      <c r="AY53" s="750" t="str">
        <f t="shared" si="14"/>
        <v>►</v>
      </c>
      <c r="AZ53" s="979"/>
      <c r="BA53" s="979"/>
      <c r="BB53" s="979"/>
      <c r="BC53" s="721"/>
      <c r="BD53" s="1038" t="s">
        <v>2683</v>
      </c>
      <c r="BE53" s="11"/>
      <c r="BF53" s="11"/>
      <c r="BG53" s="1236"/>
      <c r="BH53"/>
      <c r="BI53" s="6">
        <v>1</v>
      </c>
    </row>
    <row r="54" spans="1:61" s="73" customFormat="1" ht="18" customHeight="1" thickBot="1">
      <c r="A54" s="750" t="str">
        <f t="shared" si="4"/>
        <v>A</v>
      </c>
      <c r="B54" s="616" t="str">
        <f t="shared" si="31"/>
        <v>Dessert assiette.F.Feuilles de meringue.Recette mère ►.M.Mille-feuille meringue et chiboust pamplemousse aux fraises des bois</v>
      </c>
      <c r="C54" s="617" t="str">
        <f t="shared" si="6"/>
        <v>Dessert assiette</v>
      </c>
      <c r="D54" s="4157" t="str">
        <f t="shared" si="7"/>
        <v>F</v>
      </c>
      <c r="E54" s="616" t="str">
        <f t="shared" si="8"/>
        <v>Feuilles de meringue</v>
      </c>
      <c r="F54" s="616" t="str">
        <f t="shared" si="9"/>
        <v/>
      </c>
      <c r="G54" s="616" t="str">
        <f t="shared" si="13"/>
        <v>M.Mille-feuille meringue et chiboust pamplemousse aux fraises des bois</v>
      </c>
      <c r="H54" s="933" t="s">
        <v>6</v>
      </c>
      <c r="I54" s="935">
        <f>L30</f>
        <v>0</v>
      </c>
      <c r="J54" s="935">
        <f>J30</f>
        <v>18</v>
      </c>
      <c r="K54" s="935" t="str">
        <f>K30</f>
        <v>assiettes</v>
      </c>
      <c r="L54" s="936" t="s">
        <v>1090</v>
      </c>
      <c r="M54" s="937"/>
      <c r="N54" s="934"/>
      <c r="O54" s="934"/>
      <c r="P54" s="934"/>
      <c r="Q54" s="934"/>
      <c r="R54" s="1093"/>
      <c r="S54" s="785" t="s">
        <v>1</v>
      </c>
      <c r="T54" s="63" t="s">
        <v>7</v>
      </c>
      <c r="U54" s="604" t="str">
        <f>U50</f>
        <v>Dessert assiette.F.Feuilles de meringue.Recette mère ►.M.Mille-feuille meringue et chiboust pamplemousse aux fraises des bois</v>
      </c>
      <c r="V54" s="605">
        <f>V50</f>
        <v>18</v>
      </c>
      <c r="W54" s="606" t="str">
        <f>W50</f>
        <v>assiettes</v>
      </c>
      <c r="X54" s="770"/>
      <c r="Y54" s="771"/>
      <c r="Z54" s="771"/>
      <c r="AA54" s="771"/>
      <c r="AB54" s="771"/>
      <c r="AC54" s="771"/>
      <c r="AD54" s="1087" t="s">
        <v>898</v>
      </c>
      <c r="AE54" s="4161" t="s">
        <v>1</v>
      </c>
      <c r="AF54" s="4172"/>
      <c r="AG54" s="4173"/>
      <c r="AH54" s="4174"/>
      <c r="AI54" s="1113">
        <f t="shared" si="15"/>
        <v>0</v>
      </c>
      <c r="AJ54" s="1183" t="str">
        <f>IF(OR(AI54=0, ISBLANK(AB54)), "", TEXT(ROUND(AI54/INDEX(AV19:AV89, MATCH(AB54, AU19:AU89, 0)), 0),"# ##0") &amp; " " &amp; AB54)</f>
        <v/>
      </c>
      <c r="AK54" s="559">
        <f t="shared" si="16"/>
        <v>0</v>
      </c>
      <c r="AL54" s="560">
        <f t="shared" si="17"/>
        <v>0</v>
      </c>
      <c r="AM54" s="1186" t="str">
        <f t="shared" si="18"/>
        <v/>
      </c>
      <c r="AN54" s="156"/>
      <c r="AO54" s="1113">
        <f t="shared" si="19"/>
        <v>0</v>
      </c>
      <c r="AP54" s="4190"/>
      <c r="AQ54" s="1182" t="str">
        <f t="shared" si="20"/>
        <v/>
      </c>
      <c r="AR54" s="4168"/>
      <c r="AS54" s="4180">
        <f t="shared" si="21"/>
        <v>0</v>
      </c>
      <c r="AT54" s="4181">
        <f>IF(AND(AH54&lt;&gt;"", ISNUMBER(AF54)), IFERROR(INDEX(AV19:AV89, MATCH(AB54, AU19:AU89, 0)) * AA54 * IF(ISBLANK(X54), 1, X54), 0), 0)</f>
        <v>0</v>
      </c>
      <c r="AU54" s="4219" t="s">
        <v>2587</v>
      </c>
      <c r="AV54" s="1292">
        <f t="shared" si="22"/>
        <v>0.35</v>
      </c>
      <c r="AW54" s="4216">
        <v>350</v>
      </c>
      <c r="AX54" s="2"/>
      <c r="AY54" s="750" t="str">
        <f t="shared" si="14"/>
        <v>A</v>
      </c>
      <c r="AZ54" s="979"/>
      <c r="BA54" s="979"/>
      <c r="BB54" s="979"/>
      <c r="BC54" s="721"/>
      <c r="BD54" s="1038"/>
      <c r="BE54" s="4224" t="s">
        <v>14</v>
      </c>
      <c r="BF54" s="4225" t="s">
        <v>158</v>
      </c>
      <c r="BG54" s="1236"/>
      <c r="BH54"/>
      <c r="BI54" s="6">
        <v>1</v>
      </c>
    </row>
    <row r="55" spans="1:61" s="73" customFormat="1" ht="18" customHeight="1" thickBot="1">
      <c r="A55" s="750" t="str">
        <f t="shared" si="4"/>
        <v>A</v>
      </c>
      <c r="B55" s="616">
        <f t="shared" si="31"/>
        <v>0</v>
      </c>
      <c r="C55" s="617">
        <f t="shared" si="6"/>
        <v>0</v>
      </c>
      <c r="D55" s="4157">
        <f t="shared" si="7"/>
        <v>0</v>
      </c>
      <c r="E55" s="616">
        <f t="shared" si="8"/>
        <v>0</v>
      </c>
      <c r="F55" s="616">
        <f t="shared" si="9"/>
        <v>0</v>
      </c>
      <c r="G55" s="616" t="str">
        <f t="shared" si="13"/>
        <v/>
      </c>
      <c r="H55" s="1546" t="s">
        <v>6</v>
      </c>
      <c r="I55" s="1043"/>
      <c r="J55" s="1043"/>
      <c r="K55" s="1043"/>
      <c r="L55" s="1044" t="s">
        <v>6496</v>
      </c>
      <c r="M55" s="1044"/>
      <c r="N55" s="1044"/>
      <c r="O55" s="1044"/>
      <c r="P55" s="1044"/>
      <c r="Q55" s="1044"/>
      <c r="R55" s="4222" t="s">
        <v>898</v>
      </c>
      <c r="S55" s="785" t="s">
        <v>1</v>
      </c>
      <c r="T55" s="1546" t="s">
        <v>6</v>
      </c>
      <c r="U55" s="1043"/>
      <c r="V55" s="1043"/>
      <c r="W55" s="1043"/>
      <c r="X55" s="1044" t="s">
        <v>6496</v>
      </c>
      <c r="Y55" s="1044"/>
      <c r="Z55" s="1044"/>
      <c r="AA55" s="1044"/>
      <c r="AB55" s="1044"/>
      <c r="AC55" s="1044"/>
      <c r="AD55" s="4222" t="s">
        <v>898</v>
      </c>
      <c r="AE55" s="4161" t="s">
        <v>1</v>
      </c>
      <c r="AF55" s="4172"/>
      <c r="AG55" s="4173"/>
      <c r="AH55" s="4174"/>
      <c r="AI55" s="1112">
        <f t="shared" si="15"/>
        <v>0</v>
      </c>
      <c r="AJ55" s="1184" t="str">
        <f>IF(OR(AI55=0, ISBLANK(AB55)), "", TEXT(ROUND(AI55/INDEX(AV19:AV89, MATCH(AB55, AU19:AU89, 0)), 0),"# ##0") &amp; " " &amp; AB55)</f>
        <v/>
      </c>
      <c r="AK55" s="557">
        <f t="shared" si="16"/>
        <v>0</v>
      </c>
      <c r="AL55" s="558">
        <f t="shared" si="17"/>
        <v>0</v>
      </c>
      <c r="AM55" s="1187" t="str">
        <f t="shared" si="18"/>
        <v/>
      </c>
      <c r="AN55" s="156"/>
      <c r="AO55" s="1112">
        <f t="shared" si="19"/>
        <v>0</v>
      </c>
      <c r="AP55" s="4190"/>
      <c r="AQ55" s="1181" t="str">
        <f t="shared" si="20"/>
        <v/>
      </c>
      <c r="AR55" s="4168"/>
      <c r="AS55" s="4180">
        <f t="shared" si="21"/>
        <v>0</v>
      </c>
      <c r="AT55" s="4181">
        <f>IF(AND(AH55&lt;&gt;"", ISNUMBER(AF55)), IFERROR(INDEX(AV19:AV89, MATCH(AB55, AU19:AU89, 0)) * AA55 * IF(ISBLANK(X55), 1, X55), 0), 0)</f>
        <v>0</v>
      </c>
      <c r="AU55" s="4226" t="s">
        <v>2588</v>
      </c>
      <c r="AV55" s="1299">
        <f t="shared" si="22"/>
        <v>1.4E-2</v>
      </c>
      <c r="AW55" s="4216">
        <v>14</v>
      </c>
      <c r="AX55" s="2"/>
      <c r="AY55" s="750" t="str">
        <f t="shared" si="14"/>
        <v>A</v>
      </c>
      <c r="AZ55" s="979"/>
      <c r="BA55" s="979"/>
      <c r="BB55" s="979"/>
      <c r="BC55" s="721"/>
      <c r="BD55" s="1038"/>
      <c r="BE55" s="1095" t="s">
        <v>1204</v>
      </c>
      <c r="BF55" s="11"/>
      <c r="BG55" s="1236"/>
      <c r="BH55"/>
      <c r="BI55" s="6">
        <v>1</v>
      </c>
    </row>
    <row r="56" spans="1:61" s="73" customFormat="1" ht="18" customHeight="1">
      <c r="A56" s="750" t="str">
        <f t="shared" si="4"/>
        <v>A</v>
      </c>
      <c r="B56" s="616" t="str">
        <f t="shared" si="31"/>
        <v>Dessert assiette.C.Coulis de mangue.Recette mère ►.M.Mille-feuille meringue et chiboust pamplemousse aux fraises des bois</v>
      </c>
      <c r="C56" s="617" t="str">
        <f t="shared" si="6"/>
        <v>Dessert assiette</v>
      </c>
      <c r="D56" s="4157" t="str">
        <f t="shared" si="7"/>
        <v>C</v>
      </c>
      <c r="E56" s="616" t="str">
        <f t="shared" si="8"/>
        <v>Coulis de mangue</v>
      </c>
      <c r="F56" s="616" t="str">
        <f t="shared" si="9"/>
        <v>Recette mère ►</v>
      </c>
      <c r="G56" s="616" t="str">
        <f t="shared" si="13"/>
        <v>M.Mille-feuille meringue et chiboust pamplemousse aux fraises des bois</v>
      </c>
      <c r="H56" s="49" t="s">
        <v>6</v>
      </c>
      <c r="I56" s="4056" t="str">
        <f>I62</f>
        <v>Dessert assiette.C.Coulis de mangue.Recette mère ►.M.Mille-feuille meringue et chiboust pamplemousse aux fraises des bois</v>
      </c>
      <c r="J56" s="4057">
        <f>J62</f>
        <v>18</v>
      </c>
      <c r="K56" s="4057" t="str">
        <f>K62</f>
        <v>assiettes</v>
      </c>
      <c r="L56" s="4058" t="s">
        <v>1</v>
      </c>
      <c r="M56" s="1118" t="s">
        <v>2500</v>
      </c>
      <c r="N56" s="4701" t="s">
        <v>2340</v>
      </c>
      <c r="O56" s="4701"/>
      <c r="P56" s="4802" t="s">
        <v>2356</v>
      </c>
      <c r="Q56" s="4802"/>
      <c r="R56" s="4803"/>
      <c r="S56" s="785" t="s">
        <v>1</v>
      </c>
      <c r="T56" s="49" t="s">
        <v>6</v>
      </c>
      <c r="U56" s="4056" t="str">
        <f>U62</f>
        <v>Dessert assiette.C.Coulis de mangue.Recette mère ►.M.Mille-feuille meringue et chiboust pamplemousse aux fraises des bois</v>
      </c>
      <c r="V56" s="4057">
        <f>V62</f>
        <v>18</v>
      </c>
      <c r="W56" s="4057" t="str">
        <f>W62</f>
        <v>assiettes</v>
      </c>
      <c r="X56" s="4058" t="s">
        <v>1</v>
      </c>
      <c r="Y56" s="1118" t="s">
        <v>2500</v>
      </c>
      <c r="Z56" s="4701" t="s">
        <v>2340</v>
      </c>
      <c r="AA56" s="4701"/>
      <c r="AB56" s="4802" t="s">
        <v>2356</v>
      </c>
      <c r="AC56" s="4802"/>
      <c r="AD56" s="4803"/>
      <c r="AE56" s="4161" t="s">
        <v>1</v>
      </c>
      <c r="AF56" s="4172"/>
      <c r="AG56" s="4173"/>
      <c r="AH56" s="4174"/>
      <c r="AI56" s="1113">
        <f t="shared" si="15"/>
        <v>0</v>
      </c>
      <c r="AJ56" s="1183" t="str">
        <f>IF(OR(AI56=0, ISBLANK(AB56)), "", TEXT(ROUND(AI56/INDEX(AV19:AV89, MATCH(AB56, AU19:AU89, 0)), 0),"# ##0") &amp; " " &amp; AB56)</f>
        <v/>
      </c>
      <c r="AK56" s="559">
        <f t="shared" si="16"/>
        <v>0</v>
      </c>
      <c r="AL56" s="560">
        <f t="shared" si="17"/>
        <v>0</v>
      </c>
      <c r="AM56" s="1186" t="str">
        <f t="shared" si="18"/>
        <v/>
      </c>
      <c r="AN56" s="156"/>
      <c r="AO56" s="1113">
        <f t="shared" si="19"/>
        <v>0</v>
      </c>
      <c r="AP56" s="4190"/>
      <c r="AQ56" s="1182" t="str">
        <f t="shared" si="20"/>
        <v/>
      </c>
      <c r="AR56" s="4168"/>
      <c r="AS56" s="4180">
        <f t="shared" si="21"/>
        <v>0</v>
      </c>
      <c r="AT56" s="4181">
        <f>IF(AND(AH56&lt;&gt;"", ISNUMBER(AF56)), IFERROR(INDEX(AV19:AV89, MATCH(AB56, AU19:AU89, 0)) * AA56 * IF(ISBLANK(X56), 1, X56), 0), 0)</f>
        <v>0</v>
      </c>
      <c r="AU56" s="4226" t="s">
        <v>2589</v>
      </c>
      <c r="AV56" s="1302">
        <f t="shared" si="22"/>
        <v>2.835E-2</v>
      </c>
      <c r="AW56" s="4227">
        <v>28.35</v>
      </c>
      <c r="AX56" s="2"/>
      <c r="AY56" s="750" t="str">
        <f t="shared" si="14"/>
        <v>A</v>
      </c>
      <c r="AZ56" s="979"/>
      <c r="BA56" s="979"/>
      <c r="BB56" s="979"/>
      <c r="BC56" s="721"/>
      <c r="BD56" s="1038"/>
      <c r="BE56" s="1049" t="s">
        <v>2471</v>
      </c>
      <c r="BF56" s="11"/>
      <c r="BG56" s="1236"/>
      <c r="BH56"/>
      <c r="BI56" s="6">
        <v>1</v>
      </c>
    </row>
    <row r="57" spans="1:61" s="73" customFormat="1" ht="18" customHeight="1">
      <c r="A57" s="750" t="str">
        <f t="shared" si="4"/>
        <v>A</v>
      </c>
      <c r="B57" s="616" t="str">
        <f t="shared" si="31"/>
        <v>Dessert assiette.C.Coulis de mangue.Recette mère ►.M.Mille-feuille meringue et chiboust pamplemousse aux fraises des bois</v>
      </c>
      <c r="C57" s="617" t="str">
        <f t="shared" si="6"/>
        <v>Dessert assiette</v>
      </c>
      <c r="D57" s="4157" t="str">
        <f t="shared" si="7"/>
        <v>C</v>
      </c>
      <c r="E57" s="616" t="str">
        <f t="shared" si="8"/>
        <v>Coulis de mangue</v>
      </c>
      <c r="F57" s="616" t="str">
        <f t="shared" si="9"/>
        <v>Recette mère ►</v>
      </c>
      <c r="G57" s="616" t="str">
        <f t="shared" si="13"/>
        <v>M.Mille-feuille meringue et chiboust pamplemousse aux fraises des bois</v>
      </c>
      <c r="H57" s="24" t="s">
        <v>6</v>
      </c>
      <c r="I57" s="4059" t="str">
        <f>I62</f>
        <v>Dessert assiette.C.Coulis de mangue.Recette mère ►.M.Mille-feuille meringue et chiboust pamplemousse aux fraises des bois</v>
      </c>
      <c r="J57" s="4060"/>
      <c r="K57" s="4060"/>
      <c r="L57" s="4061" t="s">
        <v>2620</v>
      </c>
      <c r="M57" s="1121" t="s">
        <v>2501</v>
      </c>
      <c r="N57" s="4702"/>
      <c r="O57" s="4702"/>
      <c r="P57" s="4804"/>
      <c r="Q57" s="4804"/>
      <c r="R57" s="4805"/>
      <c r="S57" s="785" t="s">
        <v>1</v>
      </c>
      <c r="T57" s="24" t="s">
        <v>6</v>
      </c>
      <c r="U57" s="4059" t="str">
        <f>U62</f>
        <v>Dessert assiette.C.Coulis de mangue.Recette mère ►.M.Mille-feuille meringue et chiboust pamplemousse aux fraises des bois</v>
      </c>
      <c r="V57" s="4060"/>
      <c r="W57" s="4060"/>
      <c r="X57" s="4061" t="s">
        <v>2620</v>
      </c>
      <c r="Y57" s="1121" t="s">
        <v>2501</v>
      </c>
      <c r="Z57" s="4702"/>
      <c r="AA57" s="4702"/>
      <c r="AB57" s="4804"/>
      <c r="AC57" s="4804"/>
      <c r="AD57" s="4805"/>
      <c r="AE57" s="4161" t="s">
        <v>1</v>
      </c>
      <c r="AF57" s="4172">
        <f t="shared" ref="AF57:AF65" si="32">IFERROR(IF(AND(ISNUMBER(AH57),V57&gt;0),V57,0),0)</f>
        <v>0</v>
      </c>
      <c r="AG57" s="4173">
        <f t="shared" ref="AG57:AG65" si="33">IFERROR(IF(AND(ISNUMBER(AF57),AH57&gt;0),W57,0),0)</f>
        <v>0</v>
      </c>
      <c r="AH57" s="4174"/>
      <c r="AI57" s="1112">
        <f t="shared" si="15"/>
        <v>0</v>
      </c>
      <c r="AJ57" s="1184" t="str">
        <f>IF(OR(AI57=0, ISBLANK(AB57)), "", TEXT(ROUND(AI57/INDEX(AV19:AV89, MATCH(AB57, AU19:AU89, 0)), 0),"# ##0") &amp; " " &amp; AB57)</f>
        <v/>
      </c>
      <c r="AK57" s="557">
        <f t="shared" si="16"/>
        <v>0</v>
      </c>
      <c r="AL57" s="558">
        <f t="shared" si="17"/>
        <v>0</v>
      </c>
      <c r="AM57" s="1187" t="str">
        <f t="shared" si="18"/>
        <v/>
      </c>
      <c r="AN57" s="156"/>
      <c r="AO57" s="1112">
        <f t="shared" si="19"/>
        <v>0</v>
      </c>
      <c r="AP57" s="4190"/>
      <c r="AQ57" s="1181" t="str">
        <f t="shared" si="20"/>
        <v/>
      </c>
      <c r="AR57" s="4168"/>
      <c r="AS57" s="4180">
        <f t="shared" si="21"/>
        <v>0</v>
      </c>
      <c r="AT57" s="4181">
        <f>IF(AND(AH57&lt;&gt;"", ISNUMBER(AF57)), IFERROR(INDEX(AV19:AV89, MATCH(AB57, AU19:AU89, 0)) * AA57 * IF(ISBLANK(X57), 1, X57), 0), 0)</f>
        <v>0</v>
      </c>
      <c r="AU57" s="4226" t="s">
        <v>2590</v>
      </c>
      <c r="AV57" s="1302">
        <f t="shared" si="22"/>
        <v>2.9569999999999999E-2</v>
      </c>
      <c r="AW57" s="4227">
        <v>29.57</v>
      </c>
      <c r="AX57" s="2"/>
      <c r="AY57" s="750" t="str">
        <f t="shared" si="14"/>
        <v>A</v>
      </c>
      <c r="AZ57" s="979"/>
      <c r="BA57" s="979"/>
      <c r="BB57" s="979"/>
      <c r="BC57" s="721"/>
      <c r="BD57" s="1038"/>
      <c r="BE57" s="1049" t="s">
        <v>2643</v>
      </c>
      <c r="BF57" s="11"/>
      <c r="BG57" s="1236"/>
      <c r="BH57"/>
      <c r="BI57" s="6">
        <v>1</v>
      </c>
    </row>
    <row r="58" spans="1:61" s="73" customFormat="1" ht="18" customHeight="1" thickBot="1">
      <c r="A58" s="750" t="str">
        <f t="shared" si="4"/>
        <v>A</v>
      </c>
      <c r="B58" s="616" t="str">
        <f t="shared" si="31"/>
        <v>Dessert assiette.C.Coulis de mangue.Recette mère ►.M.Mille-feuille meringue et chiboust pamplemousse aux fraises des bois</v>
      </c>
      <c r="C58" s="617" t="str">
        <f t="shared" si="6"/>
        <v>Dessert assiette</v>
      </c>
      <c r="D58" s="4157" t="str">
        <f t="shared" si="7"/>
        <v>C</v>
      </c>
      <c r="E58" s="616" t="str">
        <f t="shared" si="8"/>
        <v>Coulis de mangue</v>
      </c>
      <c r="F58" s="616" t="str">
        <f t="shared" si="9"/>
        <v>Recette mère ►</v>
      </c>
      <c r="G58" s="616" t="str">
        <f t="shared" si="13"/>
        <v>M.Mille-feuille meringue et chiboust pamplemousse aux fraises des bois</v>
      </c>
      <c r="H58" s="24" t="s">
        <v>6</v>
      </c>
      <c r="I58" s="4062" t="str">
        <f>I62</f>
        <v>Dessert assiette.C.Coulis de mangue.Recette mère ►.M.Mille-feuille meringue et chiboust pamplemousse aux fraises des bois</v>
      </c>
      <c r="J58" s="4063"/>
      <c r="K58" s="4064"/>
      <c r="L58" s="1123"/>
      <c r="M58" s="1124" t="s">
        <v>6458</v>
      </c>
      <c r="N58" s="4065"/>
      <c r="O58" s="1080" t="s">
        <v>121</v>
      </c>
      <c r="P58" s="603" t="s">
        <v>2333</v>
      </c>
      <c r="Q58" s="22"/>
      <c r="R58" s="4067"/>
      <c r="S58" s="785" t="s">
        <v>1</v>
      </c>
      <c r="T58" s="24" t="s">
        <v>6</v>
      </c>
      <c r="U58" s="4062" t="str">
        <f>U62</f>
        <v>Dessert assiette.C.Coulis de mangue.Recette mère ►.M.Mille-feuille meringue et chiboust pamplemousse aux fraises des bois</v>
      </c>
      <c r="V58" s="4063"/>
      <c r="W58" s="4064"/>
      <c r="X58" s="1123"/>
      <c r="Y58" s="1124" t="s">
        <v>6458</v>
      </c>
      <c r="Z58" s="4065"/>
      <c r="AA58" s="1080" t="s">
        <v>121</v>
      </c>
      <c r="AB58" s="603" t="s">
        <v>2333</v>
      </c>
      <c r="AC58" s="22"/>
      <c r="AD58" s="4067"/>
      <c r="AE58" s="4161" t="s">
        <v>1</v>
      </c>
      <c r="AF58" s="4172">
        <f t="shared" si="32"/>
        <v>0</v>
      </c>
      <c r="AG58" s="4173">
        <f t="shared" si="33"/>
        <v>0</v>
      </c>
      <c r="AH58" s="4174"/>
      <c r="AI58" s="1113">
        <f t="shared" si="15"/>
        <v>0</v>
      </c>
      <c r="AJ58" s="1183" t="str">
        <f>IF(OR(AI58=0, ISBLANK(AB58)), "", TEXT(ROUND(AI58/INDEX(AV19:AV89, MATCH(AB58, AU19:AU89, 0)), 0),"# ##0") &amp; " " &amp; AB58)</f>
        <v/>
      </c>
      <c r="AK58" s="559">
        <f t="shared" si="16"/>
        <v>0</v>
      </c>
      <c r="AL58" s="560">
        <f t="shared" si="17"/>
        <v>0</v>
      </c>
      <c r="AM58" s="1186" t="str">
        <f t="shared" si="18"/>
        <v/>
      </c>
      <c r="AN58" s="156"/>
      <c r="AO58" s="1113">
        <f t="shared" si="19"/>
        <v>0</v>
      </c>
      <c r="AP58" s="4190"/>
      <c r="AQ58" s="1182" t="str">
        <f t="shared" si="20"/>
        <v/>
      </c>
      <c r="AR58" s="4168"/>
      <c r="AS58" s="4180">
        <f t="shared" si="21"/>
        <v>0</v>
      </c>
      <c r="AT58" s="4181">
        <f>IF(AND(AH58&lt;&gt;"", ISNUMBER(AF58)), IFERROR(INDEX(AV19:AV89, MATCH(AB58, AU19:AU89, 0)) * AA58 * IF(ISBLANK(X58), 1, X58), 0), 0)</f>
        <v>0</v>
      </c>
      <c r="AU58" s="4226" t="s">
        <v>2591</v>
      </c>
      <c r="AV58" s="1292">
        <f t="shared" si="22"/>
        <v>2.9000000000000001E-2</v>
      </c>
      <c r="AW58" s="4216">
        <v>29</v>
      </c>
      <c r="AX58" s="2"/>
      <c r="AY58" s="750" t="str">
        <f t="shared" si="14"/>
        <v>A</v>
      </c>
      <c r="AZ58" s="979"/>
      <c r="BA58" s="979"/>
      <c r="BB58" s="979"/>
      <c r="BC58" s="721"/>
      <c r="BD58" s="1038"/>
      <c r="BE58" s="11"/>
      <c r="BF58" s="11"/>
      <c r="BG58" s="1236"/>
      <c r="BH58"/>
      <c r="BI58" s="6">
        <v>1</v>
      </c>
    </row>
    <row r="59" spans="1:61" s="73" customFormat="1" ht="18" customHeight="1" thickTop="1">
      <c r="A59" s="750" t="str">
        <f t="shared" si="4"/>
        <v>A</v>
      </c>
      <c r="B59" s="616" t="str">
        <f t="shared" si="31"/>
        <v>Dessert assiette.C.Coulis de mangue.Recette mère ►.M.Mille-feuille meringue et chiboust pamplemousse aux fraises des bois</v>
      </c>
      <c r="C59" s="617" t="str">
        <f t="shared" si="6"/>
        <v>Dessert assiette</v>
      </c>
      <c r="D59" s="4157" t="str">
        <f t="shared" si="7"/>
        <v>C</v>
      </c>
      <c r="E59" s="616" t="str">
        <f t="shared" si="8"/>
        <v>Coulis de mangue</v>
      </c>
      <c r="F59" s="616" t="str">
        <f t="shared" si="9"/>
        <v>Recette mère ►</v>
      </c>
      <c r="G59" s="616" t="str">
        <f t="shared" si="13"/>
        <v>M.Mille-feuille meringue et chiboust pamplemousse aux fraises des bois</v>
      </c>
      <c r="H59" s="24" t="s">
        <v>6</v>
      </c>
      <c r="I59" s="4068" t="str">
        <f>I62</f>
        <v>Dessert assiette.C.Coulis de mangue.Recette mère ►.M.Mille-feuille meringue et chiboust pamplemousse aux fraises des bois</v>
      </c>
      <c r="J59" s="4068"/>
      <c r="K59" s="4068"/>
      <c r="L59" s="46" t="s">
        <v>110</v>
      </c>
      <c r="M59" s="592"/>
      <c r="N59" s="592"/>
      <c r="O59" s="4069" t="s">
        <v>116</v>
      </c>
      <c r="P59" s="4808" t="str">
        <f>L62</f>
        <v>Dessert assiette.C.Coulis de mangue.Recette mère ►.M.Mille-feuille meringue et chiboust pamplemousse aux fraises des bois</v>
      </c>
      <c r="Q59" s="4808"/>
      <c r="R59" s="4809"/>
      <c r="S59" s="785" t="s">
        <v>1</v>
      </c>
      <c r="T59" s="24" t="s">
        <v>6</v>
      </c>
      <c r="U59" s="4068" t="str">
        <f>U62</f>
        <v>Dessert assiette.C.Coulis de mangue.Recette mère ►.M.Mille-feuille meringue et chiboust pamplemousse aux fraises des bois</v>
      </c>
      <c r="V59" s="4068"/>
      <c r="W59" s="4068"/>
      <c r="X59" s="46" t="s">
        <v>110</v>
      </c>
      <c r="Y59" s="592"/>
      <c r="Z59" s="592"/>
      <c r="AA59" s="4069" t="s">
        <v>116</v>
      </c>
      <c r="AB59" s="4808" t="str">
        <f>X62</f>
        <v>Dessert assiette.C.Coulis de mangue.Recette mère ►.M.Mille-feuille meringue et chiboust pamplemousse aux fraises des bois</v>
      </c>
      <c r="AC59" s="4808"/>
      <c r="AD59" s="4809"/>
      <c r="AE59" s="4161" t="s">
        <v>1</v>
      </c>
      <c r="AF59" s="4172">
        <f t="shared" si="32"/>
        <v>0</v>
      </c>
      <c r="AG59" s="4173">
        <f t="shared" si="33"/>
        <v>0</v>
      </c>
      <c r="AH59" s="4174"/>
      <c r="AI59" s="1112">
        <f t="shared" si="15"/>
        <v>0</v>
      </c>
      <c r="AJ59" s="1184" t="str">
        <f>IF(OR(AI59=0, ISBLANK(AB59)), "", TEXT(ROUND(AI59/INDEX(AV19:AV89, MATCH(AB59, AU19:AU89, 0)), 0),"# ##0") &amp; " " &amp; AB59)</f>
        <v/>
      </c>
      <c r="AK59" s="557">
        <f t="shared" si="16"/>
        <v>0</v>
      </c>
      <c r="AL59" s="558">
        <f t="shared" si="17"/>
        <v>0</v>
      </c>
      <c r="AM59" s="1187" t="str">
        <f t="shared" si="18"/>
        <v/>
      </c>
      <c r="AN59" s="156"/>
      <c r="AO59" s="1112">
        <f t="shared" si="19"/>
        <v>0</v>
      </c>
      <c r="AP59" s="4190"/>
      <c r="AQ59" s="1181" t="str">
        <f t="shared" si="20"/>
        <v/>
      </c>
      <c r="AR59" s="4168"/>
      <c r="AS59" s="4180">
        <f t="shared" si="21"/>
        <v>0</v>
      </c>
      <c r="AT59" s="4181">
        <f>IF(AND(AH59&lt;&gt;"", ISNUMBER(AF59)), IFERROR(INDEX(AV19:AV89, MATCH(AB59, AU19:AU89, 0)) * AA59 * IF(ISBLANK(X59), 1, X59), 0), 0)</f>
        <v>0</v>
      </c>
      <c r="AU59" s="4226" t="s">
        <v>2592</v>
      </c>
      <c r="AV59" s="1292">
        <f t="shared" si="22"/>
        <v>5.8999999999999997E-2</v>
      </c>
      <c r="AW59" s="4216">
        <v>59</v>
      </c>
      <c r="AX59" s="2"/>
      <c r="AY59" s="750" t="str">
        <f t="shared" si="14"/>
        <v>A</v>
      </c>
      <c r="AZ59" s="979"/>
      <c r="BA59" s="979"/>
      <c r="BB59" s="979"/>
      <c r="BC59" s="721"/>
      <c r="BD59" s="5009" t="s">
        <v>2492</v>
      </c>
      <c r="BE59" s="5010"/>
      <c r="BF59" s="5013" t="s">
        <v>2493</v>
      </c>
      <c r="BG59" s="1236"/>
      <c r="BH59"/>
      <c r="BI59" s="6">
        <v>1</v>
      </c>
    </row>
    <row r="60" spans="1:61" s="73" customFormat="1" ht="18" customHeight="1" thickBot="1">
      <c r="A60" s="750" t="str">
        <f t="shared" si="4"/>
        <v>A</v>
      </c>
      <c r="B60" s="616" t="str">
        <f t="shared" si="31"/>
        <v>Dessert assiette.C.Coulis de mangue.Recette mère ►.M.Mille-feuille meringue et chiboust pamplemousse aux fraises des bois</v>
      </c>
      <c r="C60" s="617" t="str">
        <f t="shared" si="6"/>
        <v>Dessert assiette</v>
      </c>
      <c r="D60" s="4157" t="str">
        <f t="shared" si="7"/>
        <v>C</v>
      </c>
      <c r="E60" s="616" t="str">
        <f t="shared" si="8"/>
        <v>Coulis de mangue</v>
      </c>
      <c r="F60" s="616" t="str">
        <f t="shared" si="9"/>
        <v>Recette mère ►</v>
      </c>
      <c r="G60" s="616" t="str">
        <f t="shared" si="13"/>
        <v>M.Mille-feuille meringue et chiboust pamplemousse aux fraises des bois</v>
      </c>
      <c r="H60" s="24" t="s">
        <v>6</v>
      </c>
      <c r="I60" s="4068" t="str">
        <f>I62</f>
        <v>Dessert assiette.C.Coulis de mangue.Recette mère ►.M.Mille-feuille meringue et chiboust pamplemousse aux fraises des bois</v>
      </c>
      <c r="J60" s="4068"/>
      <c r="K60" s="4068"/>
      <c r="L60" s="607">
        <v>18</v>
      </c>
      <c r="M60" s="47" t="s">
        <v>2339</v>
      </c>
      <c r="N60" s="46"/>
      <c r="O60" s="46"/>
      <c r="P60" s="4808"/>
      <c r="Q60" s="4808"/>
      <c r="R60" s="4809"/>
      <c r="S60" s="785" t="s">
        <v>1</v>
      </c>
      <c r="T60" s="24" t="s">
        <v>6</v>
      </c>
      <c r="U60" s="4068" t="str">
        <f>U62</f>
        <v>Dessert assiette.C.Coulis de mangue.Recette mère ►.M.Mille-feuille meringue et chiboust pamplemousse aux fraises des bois</v>
      </c>
      <c r="V60" s="4068"/>
      <c r="W60" s="4068"/>
      <c r="X60" s="607">
        <v>18</v>
      </c>
      <c r="Y60" s="47" t="s">
        <v>2339</v>
      </c>
      <c r="Z60" s="46"/>
      <c r="AA60" s="46"/>
      <c r="AB60" s="4808"/>
      <c r="AC60" s="4808"/>
      <c r="AD60" s="4809"/>
      <c r="AE60" s="4161" t="s">
        <v>1</v>
      </c>
      <c r="AF60" s="4172">
        <f t="shared" si="32"/>
        <v>0</v>
      </c>
      <c r="AG60" s="4173">
        <f t="shared" si="33"/>
        <v>0</v>
      </c>
      <c r="AH60" s="4174"/>
      <c r="AI60" s="1113">
        <f t="shared" si="15"/>
        <v>0</v>
      </c>
      <c r="AJ60" s="1183" t="str">
        <f>IF(OR(AI60=0, ISBLANK(AB60)), "", TEXT(ROUND(AI60/INDEX(AV19:AV89, MATCH(AB60, AU19:AU89, 0)), 0),"# ##0") &amp; " " &amp; AB60)</f>
        <v/>
      </c>
      <c r="AK60" s="559">
        <f t="shared" si="16"/>
        <v>0</v>
      </c>
      <c r="AL60" s="560">
        <f t="shared" si="17"/>
        <v>0</v>
      </c>
      <c r="AM60" s="1186" t="str">
        <f t="shared" si="18"/>
        <v/>
      </c>
      <c r="AN60" s="156"/>
      <c r="AO60" s="1113">
        <f t="shared" si="19"/>
        <v>0</v>
      </c>
      <c r="AP60" s="4190"/>
      <c r="AQ60" s="1182" t="str">
        <f t="shared" si="20"/>
        <v/>
      </c>
      <c r="AR60" s="4168"/>
      <c r="AS60" s="4180">
        <f t="shared" si="21"/>
        <v>0</v>
      </c>
      <c r="AT60" s="4181">
        <f>IF(AND(AH60&lt;&gt;"", ISNUMBER(AF60)), IFERROR(INDEX(AV19:AV89, MATCH(AB60, AU19:AU89, 0)) * AA60 * IF(ISBLANK(X60), 1, X60), 0), 0)</f>
        <v>0</v>
      </c>
      <c r="AU60" s="4226" t="s">
        <v>2593</v>
      </c>
      <c r="AV60" s="1292">
        <f t="shared" si="22"/>
        <v>0.11799999999999999</v>
      </c>
      <c r="AW60" s="4216">
        <v>118</v>
      </c>
      <c r="AX60" s="2"/>
      <c r="AY60" s="750" t="str">
        <f t="shared" si="14"/>
        <v>A</v>
      </c>
      <c r="AZ60" s="979"/>
      <c r="BA60" s="979"/>
      <c r="BB60" s="979"/>
      <c r="BC60" s="721"/>
      <c r="BD60" s="5011"/>
      <c r="BE60" s="5012"/>
      <c r="BF60" s="4969"/>
      <c r="BG60" s="1236"/>
      <c r="BH60"/>
      <c r="BI60" s="6">
        <v>1</v>
      </c>
    </row>
    <row r="61" spans="1:61" s="73" customFormat="1" ht="18" customHeight="1" thickTop="1">
      <c r="A61" s="750" t="str">
        <f t="shared" si="4"/>
        <v>►</v>
      </c>
      <c r="B61" s="616" t="str">
        <f t="shared" si="31"/>
        <v>►</v>
      </c>
      <c r="C61" s="617" t="str">
        <f t="shared" si="6"/>
        <v>►</v>
      </c>
      <c r="D61" s="4157" t="str">
        <f t="shared" si="7"/>
        <v>►</v>
      </c>
      <c r="E61" s="616" t="str">
        <f t="shared" si="8"/>
        <v>►</v>
      </c>
      <c r="F61" s="616" t="str">
        <f t="shared" si="9"/>
        <v>►</v>
      </c>
      <c r="G61" s="616" t="str">
        <f t="shared" si="13"/>
        <v>►</v>
      </c>
      <c r="H61" s="24" t="s">
        <v>7</v>
      </c>
      <c r="I61" s="4070" t="str">
        <f>I62</f>
        <v>Dessert assiette.C.Coulis de mangue.Recette mère ►.M.Mille-feuille meringue et chiboust pamplemousse aux fraises des bois</v>
      </c>
      <c r="J61" s="4070"/>
      <c r="K61" s="4070"/>
      <c r="L61" s="4071"/>
      <c r="M61" s="1129"/>
      <c r="N61" s="1129"/>
      <c r="O61" s="1129"/>
      <c r="P61" s="1129"/>
      <c r="Q61" s="1129"/>
      <c r="R61" s="1130"/>
      <c r="S61" s="785" t="s">
        <v>1</v>
      </c>
      <c r="T61" s="24" t="s">
        <v>7</v>
      </c>
      <c r="U61" s="4070" t="str">
        <f>U62</f>
        <v>Dessert assiette.C.Coulis de mangue.Recette mère ►.M.Mille-feuille meringue et chiboust pamplemousse aux fraises des bois</v>
      </c>
      <c r="V61" s="4070"/>
      <c r="W61" s="4070"/>
      <c r="X61" s="4071"/>
      <c r="Y61" s="1129"/>
      <c r="Z61" s="1129"/>
      <c r="AA61" s="1129"/>
      <c r="AB61" s="1129"/>
      <c r="AC61" s="1129"/>
      <c r="AD61" s="1130"/>
      <c r="AE61" s="4161" t="s">
        <v>1</v>
      </c>
      <c r="AF61" s="4172">
        <f t="shared" si="32"/>
        <v>0</v>
      </c>
      <c r="AG61" s="4173">
        <f t="shared" si="33"/>
        <v>0</v>
      </c>
      <c r="AH61" s="4174"/>
      <c r="AI61" s="1112">
        <f t="shared" si="15"/>
        <v>0</v>
      </c>
      <c r="AJ61" s="1184" t="str">
        <f>IF(OR(AI61=0, ISBLANK(AB61)), "", TEXT(ROUND(AI61/INDEX(AV19:AV89, MATCH(AB61, AU19:AU89, 0)), 0),"# ##0") &amp; " " &amp; AB61)</f>
        <v/>
      </c>
      <c r="AK61" s="557">
        <f t="shared" si="16"/>
        <v>0</v>
      </c>
      <c r="AL61" s="558">
        <f t="shared" si="17"/>
        <v>0</v>
      </c>
      <c r="AM61" s="1187" t="str">
        <f t="shared" si="18"/>
        <v/>
      </c>
      <c r="AN61" s="156"/>
      <c r="AO61" s="1112">
        <f t="shared" si="19"/>
        <v>0</v>
      </c>
      <c r="AP61" s="4190"/>
      <c r="AQ61" s="1181" t="str">
        <f t="shared" si="20"/>
        <v/>
      </c>
      <c r="AR61" s="4168"/>
      <c r="AS61" s="4180">
        <f t="shared" si="21"/>
        <v>0</v>
      </c>
      <c r="AT61" s="4181">
        <f>IF(AND(AH61&lt;&gt;"", ISNUMBER(AF61)), IFERROR(INDEX(AV19:AV89, MATCH(AB61, AU19:AU89, 0)) * AA61 * IF(ISBLANK(X61), 1, X61), 0), 0)</f>
        <v>0</v>
      </c>
      <c r="AU61" s="4226" t="s">
        <v>2594</v>
      </c>
      <c r="AV61" s="1290">
        <f t="shared" si="22"/>
        <v>0.113</v>
      </c>
      <c r="AW61" s="4207">
        <v>113</v>
      </c>
      <c r="AX61" s="2"/>
      <c r="AY61" s="750" t="str">
        <f t="shared" si="14"/>
        <v>►</v>
      </c>
      <c r="AZ61" s="979"/>
      <c r="BA61" s="979"/>
      <c r="BB61" s="979"/>
      <c r="BC61" s="721"/>
      <c r="BD61" s="4228">
        <v>18</v>
      </c>
      <c r="BE61" s="4173" t="s">
        <v>2339</v>
      </c>
      <c r="BF61" s="4174">
        <v>22</v>
      </c>
      <c r="BG61" s="1236"/>
      <c r="BH61"/>
      <c r="BI61" s="6">
        <v>1</v>
      </c>
    </row>
    <row r="62" spans="1:61" s="73" customFormat="1" ht="18" customHeight="1" thickBot="1">
      <c r="A62" s="750" t="str">
        <f t="shared" si="4"/>
        <v>►</v>
      </c>
      <c r="B62" s="616" t="str">
        <f t="shared" si="31"/>
        <v>►</v>
      </c>
      <c r="C62" s="617" t="str">
        <f t="shared" si="6"/>
        <v>►</v>
      </c>
      <c r="D62" s="4157" t="str">
        <f t="shared" si="7"/>
        <v>►</v>
      </c>
      <c r="E62" s="616" t="str">
        <f t="shared" si="8"/>
        <v>►</v>
      </c>
      <c r="F62" s="616" t="str">
        <f t="shared" si="9"/>
        <v>►</v>
      </c>
      <c r="G62" s="616" t="str">
        <f t="shared" si="13"/>
        <v>►</v>
      </c>
      <c r="H62" s="4072" t="s">
        <v>7</v>
      </c>
      <c r="I62" s="4073" t="str">
        <f>L62</f>
        <v>Dessert assiette.C.Coulis de mangue.Recette mère ►.M.Mille-feuille meringue et chiboust pamplemousse aux fraises des bois</v>
      </c>
      <c r="J62" s="4073">
        <f>L60</f>
        <v>18</v>
      </c>
      <c r="K62" s="4073" t="str">
        <f>M60</f>
        <v>assiettes</v>
      </c>
      <c r="L62" s="4074" t="str">
        <f>UPPER(LEFT(N56,1))&amp;LOWER(MID(N56,2,999))&amp;"."&amp;UPPER(LEFT(P56,1))&amp;"."&amp;UPPER(LEFT(P56,1))&amp;LOWER(MID(P56,2,999))&amp;"."&amp;IF(ISTEXT(R62),Q62&amp;"."&amp;UPPER(LEFT(R62,1))&amp;"."&amp;UPPER(LEFT(R62,1))&amp;LOWER(MID(R62,2,999)),M62)</f>
        <v>Dessert assiette.C.Coulis de mangue.Recette mère ►.M.Mille-feuille meringue et chiboust pamplemousse aux fraises des bois</v>
      </c>
      <c r="M62" s="4075" t="s">
        <v>2384</v>
      </c>
      <c r="N62" s="4810" t="s">
        <v>104</v>
      </c>
      <c r="O62" s="4810"/>
      <c r="P62" s="4810"/>
      <c r="Q62" s="4076" t="s">
        <v>2381</v>
      </c>
      <c r="R62" s="1135" t="s">
        <v>2332</v>
      </c>
      <c r="S62" s="785" t="s">
        <v>1</v>
      </c>
      <c r="T62" s="4072" t="s">
        <v>7</v>
      </c>
      <c r="U62" s="4073" t="str">
        <f>X62</f>
        <v>Dessert assiette.C.Coulis de mangue.Recette mère ►.M.Mille-feuille meringue et chiboust pamplemousse aux fraises des bois</v>
      </c>
      <c r="V62" s="4073">
        <f>X60</f>
        <v>18</v>
      </c>
      <c r="W62" s="4073" t="str">
        <f>Y60</f>
        <v>assiettes</v>
      </c>
      <c r="X62" s="4074" t="str">
        <f>UPPER(LEFT(Z56,1))&amp;LOWER(MID(Z56,2,999))&amp;"."&amp;UPPER(LEFT(AB56,1))&amp;"."&amp;UPPER(LEFT(AB56,1))&amp;LOWER(MID(AB56,2,999))&amp;"."&amp;IF(ISTEXT(AD62),AC62&amp;"."&amp;UPPER(LEFT(AD62,1))&amp;"."&amp;UPPER(LEFT(AD62,1))&amp;LOWER(MID(AD62,2,999)),Y62)</f>
        <v>Dessert assiette.C.Coulis de mangue.Recette mère ►.M.Mille-feuille meringue et chiboust pamplemousse aux fraises des bois</v>
      </c>
      <c r="Y62" s="4075" t="s">
        <v>2384</v>
      </c>
      <c r="Z62" s="4810" t="s">
        <v>104</v>
      </c>
      <c r="AA62" s="4810"/>
      <c r="AB62" s="4810"/>
      <c r="AC62" s="4076" t="s">
        <v>2381</v>
      </c>
      <c r="AD62" s="1135" t="s">
        <v>2332</v>
      </c>
      <c r="AE62" s="4161" t="s">
        <v>1</v>
      </c>
      <c r="AF62" s="4172">
        <f t="shared" si="32"/>
        <v>0</v>
      </c>
      <c r="AG62" s="4173">
        <f t="shared" si="33"/>
        <v>0</v>
      </c>
      <c r="AH62" s="4174"/>
      <c r="AI62" s="1113">
        <f t="shared" si="15"/>
        <v>0</v>
      </c>
      <c r="AJ62" s="1183" t="str">
        <f>IF(OR(AI62=0, ISBLANK(AB62)), "", TEXT(ROUND(AI62/INDEX(AV19:AV89, MATCH(AB62, AU19:AU89, 0)), 0),"# ##0") &amp; " " &amp; AB62)</f>
        <v/>
      </c>
      <c r="AK62" s="559">
        <f t="shared" si="16"/>
        <v>0</v>
      </c>
      <c r="AL62" s="560">
        <f t="shared" si="17"/>
        <v>0</v>
      </c>
      <c r="AM62" s="1186" t="str">
        <f t="shared" si="18"/>
        <v/>
      </c>
      <c r="AN62" s="156"/>
      <c r="AO62" s="1113">
        <f t="shared" si="19"/>
        <v>0</v>
      </c>
      <c r="AP62" s="4190"/>
      <c r="AQ62" s="1182" t="str">
        <f t="shared" si="20"/>
        <v/>
      </c>
      <c r="AR62" s="4168"/>
      <c r="AS62" s="4180">
        <f t="shared" si="21"/>
        <v>0</v>
      </c>
      <c r="AT62" s="4181">
        <f>IF(AND(AH62&lt;&gt;"", ISNUMBER(AF62)), IFERROR(INDEX(AV19:AV89, MATCH(AB62, AU19:AU89, 0)) * AA62 * IF(ISBLANK(X62), 1, X62), 0), 0)</f>
        <v>0</v>
      </c>
      <c r="AU62" s="4226" t="s">
        <v>2595</v>
      </c>
      <c r="AV62" s="1290">
        <f t="shared" si="22"/>
        <v>0.13</v>
      </c>
      <c r="AW62" s="4207">
        <v>130</v>
      </c>
      <c r="AX62" s="2"/>
      <c r="AY62" s="750" t="str">
        <f t="shared" si="14"/>
        <v>►</v>
      </c>
      <c r="AZ62" s="979"/>
      <c r="BA62" s="979"/>
      <c r="BB62" s="979"/>
      <c r="BC62" s="721"/>
      <c r="BD62" s="5014" t="s">
        <v>6504</v>
      </c>
      <c r="BE62" s="5015"/>
      <c r="BF62" s="5015"/>
      <c r="BG62" s="5016"/>
      <c r="BH62"/>
      <c r="BI62" s="6">
        <v>1</v>
      </c>
    </row>
    <row r="63" spans="1:61" s="73" customFormat="1" ht="18" customHeight="1" thickTop="1" thickBot="1">
      <c r="A63" s="750" t="str">
        <f t="shared" si="4"/>
        <v>A</v>
      </c>
      <c r="B63" s="616" t="str">
        <f t="shared" si="31"/>
        <v>Dessert assiette.C.Coulis de mangue.Recette mère ►.M.Mille-feuille meringue et chiboust pamplemousse aux fraises des bois</v>
      </c>
      <c r="C63" s="617" t="str">
        <f t="shared" si="6"/>
        <v>Dessert assiette</v>
      </c>
      <c r="D63" s="4157" t="str">
        <f t="shared" si="7"/>
        <v>C</v>
      </c>
      <c r="E63" s="616" t="str">
        <f t="shared" si="8"/>
        <v>Coulis de mangue</v>
      </c>
      <c r="F63" s="616" t="str">
        <f t="shared" si="9"/>
        <v>Recette mère ►</v>
      </c>
      <c r="G63" s="616" t="str">
        <f t="shared" si="13"/>
        <v>M.Mille-feuille meringue et chiboust pamplemousse aux fraises des bois</v>
      </c>
      <c r="H63" s="1143" t="s">
        <v>6</v>
      </c>
      <c r="I63" s="1144" t="str">
        <f>I62</f>
        <v>Dessert assiette.C.Coulis de mangue.Recette mère ►.M.Mille-feuille meringue et chiboust pamplemousse aux fraises des bois</v>
      </c>
      <c r="J63" s="1144"/>
      <c r="K63" s="1144"/>
      <c r="L63" s="1315" t="s">
        <v>19</v>
      </c>
      <c r="M63" s="1316">
        <f>COUNTIF(I65:I72, "*") + COUNT(I65:I72)</f>
        <v>8</v>
      </c>
      <c r="N63" s="1317" t="s">
        <v>2626</v>
      </c>
      <c r="O63" s="1318"/>
      <c r="P63" s="1318"/>
      <c r="Q63" s="1318"/>
      <c r="R63" s="4205"/>
      <c r="S63" s="785" t="s">
        <v>1</v>
      </c>
      <c r="T63" s="24" t="s">
        <v>7</v>
      </c>
      <c r="U63" s="554" t="str">
        <f>U62</f>
        <v>Dessert assiette.C.Coulis de mangue.Recette mère ►.M.Mille-feuille meringue et chiboust pamplemousse aux fraises des bois</v>
      </c>
      <c r="V63" s="554"/>
      <c r="W63" s="554"/>
      <c r="X63" s="1136" t="s">
        <v>19</v>
      </c>
      <c r="Y63" s="1137" t="s">
        <v>18</v>
      </c>
      <c r="Z63" s="1137" t="s">
        <v>17</v>
      </c>
      <c r="AA63" s="1137" t="s">
        <v>16</v>
      </c>
      <c r="AB63" s="1137" t="s">
        <v>15</v>
      </c>
      <c r="AC63" s="1138" t="s">
        <v>14</v>
      </c>
      <c r="AD63" s="1139" t="s">
        <v>13</v>
      </c>
      <c r="AE63" s="4161" t="s">
        <v>1</v>
      </c>
      <c r="AF63" s="4172">
        <f t="shared" si="32"/>
        <v>0</v>
      </c>
      <c r="AG63" s="4173">
        <f t="shared" si="33"/>
        <v>0</v>
      </c>
      <c r="AH63" s="4174"/>
      <c r="AI63" s="1112">
        <f t="shared" si="15"/>
        <v>0</v>
      </c>
      <c r="AJ63" s="1184" t="str">
        <f>IF(OR(AI63=0, ISBLANK(AB63)), "", TEXT(ROUND(AI63/INDEX(AV19:AV89, MATCH(AB63, AU19:AU89, 0)), 0),"# ##0") &amp; " " &amp; AB63)</f>
        <v/>
      </c>
      <c r="AK63" s="557">
        <f t="shared" si="16"/>
        <v>0</v>
      </c>
      <c r="AL63" s="558">
        <f t="shared" si="17"/>
        <v>0</v>
      </c>
      <c r="AM63" s="1187" t="str">
        <f t="shared" si="18"/>
        <v/>
      </c>
      <c r="AN63" s="156"/>
      <c r="AO63" s="1112">
        <f t="shared" si="19"/>
        <v>0</v>
      </c>
      <c r="AP63" s="4190"/>
      <c r="AQ63" s="1181" t="str">
        <f t="shared" si="20"/>
        <v/>
      </c>
      <c r="AR63" s="4168"/>
      <c r="AS63" s="4180">
        <f t="shared" si="21"/>
        <v>0</v>
      </c>
      <c r="AT63" s="4181">
        <f>IF(AND(AH63&lt;&gt;"", ISNUMBER(AF63)), IFERROR(INDEX(AV19:AV89, MATCH(AB63, AU19:AU89, 0)) * AA63 * IF(ISBLANK(X63), 1, X63), 0), 0)</f>
        <v>0</v>
      </c>
      <c r="AU63" s="4226" t="s">
        <v>2596</v>
      </c>
      <c r="AV63" s="1290">
        <f t="shared" si="22"/>
        <v>0.13</v>
      </c>
      <c r="AW63" s="4207">
        <v>130</v>
      </c>
      <c r="AX63" s="2"/>
      <c r="AY63" s="750" t="str">
        <f t="shared" si="14"/>
        <v>A</v>
      </c>
      <c r="AZ63" s="979"/>
      <c r="BA63" s="979"/>
      <c r="BB63" s="979"/>
      <c r="BC63" s="721"/>
      <c r="BD63" s="5014"/>
      <c r="BE63" s="5015"/>
      <c r="BF63" s="5015"/>
      <c r="BG63" s="5016"/>
      <c r="BH63"/>
      <c r="BI63" s="6">
        <v>1</v>
      </c>
    </row>
    <row r="64" spans="1:61" s="73" customFormat="1" ht="18" customHeight="1" thickTop="1">
      <c r="A64" s="750" t="str">
        <f t="shared" si="4"/>
        <v>A</v>
      </c>
      <c r="B64" s="616" t="str">
        <f t="shared" si="31"/>
        <v>Dessert assiette.C.Coulis de mangue.Recette mère ►.M.Mille-feuille meringue et chiboust pamplemousse aux fraises des bois</v>
      </c>
      <c r="C64" s="617" t="str">
        <f t="shared" si="6"/>
        <v>Dessert assiette</v>
      </c>
      <c r="D64" s="4157" t="str">
        <f t="shared" si="7"/>
        <v>C</v>
      </c>
      <c r="E64" s="616" t="str">
        <f t="shared" si="8"/>
        <v>Coulis de mangue</v>
      </c>
      <c r="F64" s="616" t="str">
        <f t="shared" si="9"/>
        <v>Recette mère ►</v>
      </c>
      <c r="G64" s="616" t="str">
        <f t="shared" si="13"/>
        <v>M.Mille-feuille meringue et chiboust pamplemousse aux fraises des bois</v>
      </c>
      <c r="H64" s="932" t="s">
        <v>6</v>
      </c>
      <c r="I64" s="554" t="str">
        <f>I62</f>
        <v>Dessert assiette.C.Coulis de mangue.Recette mère ►.M.Mille-feuille meringue et chiboust pamplemousse aux fraises des bois</v>
      </c>
      <c r="J64" s="554"/>
      <c r="K64" s="554"/>
      <c r="L64" s="1320" t="s">
        <v>2627</v>
      </c>
      <c r="M64" s="11"/>
      <c r="N64" s="11"/>
      <c r="O64" s="11"/>
      <c r="P64" s="11"/>
      <c r="Q64" s="11"/>
      <c r="R64" s="1094"/>
      <c r="S64" s="785" t="s">
        <v>1</v>
      </c>
      <c r="T64" s="24" t="s">
        <v>6</v>
      </c>
      <c r="U64" s="554" t="str">
        <f>U62</f>
        <v>Dessert assiette.C.Coulis de mangue.Recette mère ►.M.Mille-feuille meringue et chiboust pamplemousse aux fraises des bois</v>
      </c>
      <c r="V64" s="554"/>
      <c r="W64" s="775"/>
      <c r="X64" s="772" t="s">
        <v>217</v>
      </c>
      <c r="Y64" s="760" t="s">
        <v>216</v>
      </c>
      <c r="Z64" s="1081"/>
      <c r="AA64" s="4973" t="s">
        <v>215</v>
      </c>
      <c r="AB64" s="4974" t="s">
        <v>194</v>
      </c>
      <c r="AC64" s="4975" t="s">
        <v>158</v>
      </c>
      <c r="AD64" s="1082" t="s">
        <v>214</v>
      </c>
      <c r="AE64" s="4161" t="s">
        <v>1</v>
      </c>
      <c r="AF64" s="4172">
        <f t="shared" si="32"/>
        <v>0</v>
      </c>
      <c r="AG64" s="4173">
        <f t="shared" si="33"/>
        <v>0</v>
      </c>
      <c r="AH64" s="4174"/>
      <c r="AI64" s="1113">
        <f t="shared" si="15"/>
        <v>0</v>
      </c>
      <c r="AJ64" s="1183" t="str">
        <f>IF(OR(AI64=0, ISBLANK(AB64)), "", TEXT(ROUND(AI64/INDEX(AV19:AV89, MATCH(AB64, AU19:AU89, 0)), 0),"# ##0") &amp; " " &amp; AB64)</f>
        <v/>
      </c>
      <c r="AK64" s="559">
        <f t="shared" si="16"/>
        <v>0</v>
      </c>
      <c r="AL64" s="560">
        <f t="shared" si="17"/>
        <v>0</v>
      </c>
      <c r="AM64" s="1186" t="str">
        <f t="shared" si="18"/>
        <v/>
      </c>
      <c r="AN64" s="156"/>
      <c r="AO64" s="1113">
        <f t="shared" si="19"/>
        <v>0</v>
      </c>
      <c r="AP64" s="4190"/>
      <c r="AQ64" s="1182" t="str">
        <f t="shared" si="20"/>
        <v/>
      </c>
      <c r="AR64" s="4168"/>
      <c r="AS64" s="4180">
        <f t="shared" si="21"/>
        <v>0</v>
      </c>
      <c r="AT64" s="4181">
        <f>IF(AND(AH64&lt;&gt;"", ISNUMBER(AF64)), IFERROR(INDEX(AV19:AV89, MATCH(AB64, AU19:AU89, 0)) * AA64 * IF(ISBLANK(X64), 1, X64), 0), 0)</f>
        <v>0</v>
      </c>
      <c r="AU64" s="4226" t="s">
        <v>2597</v>
      </c>
      <c r="AV64" s="1290">
        <f t="shared" si="22"/>
        <v>0.2</v>
      </c>
      <c r="AW64" s="4207">
        <v>200</v>
      </c>
      <c r="AX64" s="2"/>
      <c r="AY64" s="750" t="str">
        <f t="shared" si="14"/>
        <v>A</v>
      </c>
      <c r="AZ64" s="979"/>
      <c r="BA64" s="979"/>
      <c r="BB64" s="979"/>
      <c r="BC64" s="721"/>
      <c r="BD64" s="4228">
        <v>10</v>
      </c>
      <c r="BE64" s="4173" t="s">
        <v>114</v>
      </c>
      <c r="BF64" s="39"/>
      <c r="BG64" s="1191"/>
      <c r="BH64"/>
      <c r="BI64" s="6">
        <v>1</v>
      </c>
    </row>
    <row r="65" spans="1:61" s="73" customFormat="1" ht="18" customHeight="1">
      <c r="A65" s="750" t="str">
        <f t="shared" si="4"/>
        <v>A</v>
      </c>
      <c r="B65" s="616" t="str">
        <f t="shared" si="31"/>
        <v>Dessert assiette.C.Coulis de mangue.Recette mère ►.M.Mille-feuille meringue et chiboust pamplemousse aux fraises des bois</v>
      </c>
      <c r="C65" s="617" t="str">
        <f t="shared" si="6"/>
        <v>Dessert assiette</v>
      </c>
      <c r="D65" s="4157" t="str">
        <f t="shared" si="7"/>
        <v>C</v>
      </c>
      <c r="E65" s="616" t="str">
        <f t="shared" si="8"/>
        <v>Coulis de mangue</v>
      </c>
      <c r="F65" s="616" t="str">
        <f t="shared" si="9"/>
        <v>Recette mère ►</v>
      </c>
      <c r="G65" s="616" t="str">
        <f t="shared" si="13"/>
        <v>M.Mille-feuille meringue et chiboust pamplemousse aux fraises des bois</v>
      </c>
      <c r="H65" s="931" t="s">
        <v>6</v>
      </c>
      <c r="I65" s="554" t="str">
        <f>I62</f>
        <v>Dessert assiette.C.Coulis de mangue.Recette mère ►.M.Mille-feuille meringue et chiboust pamplemousse aux fraises des bois</v>
      </c>
      <c r="J65" s="554">
        <f>J54</f>
        <v>18</v>
      </c>
      <c r="K65" s="554" t="str">
        <f>K54</f>
        <v>assiettes</v>
      </c>
      <c r="L65" s="1321"/>
      <c r="M65" s="20"/>
      <c r="N65" s="20"/>
      <c r="O65" s="20"/>
      <c r="P65" s="20"/>
      <c r="Q65" s="20"/>
      <c r="R65" s="1094"/>
      <c r="S65" s="785" t="s">
        <v>1</v>
      </c>
      <c r="T65" s="24" t="s">
        <v>6</v>
      </c>
      <c r="U65" s="554" t="str">
        <f>U62</f>
        <v>Dessert assiette.C.Coulis de mangue.Recette mère ►.M.Mille-feuille meringue et chiboust pamplemousse aux fraises des bois</v>
      </c>
      <c r="V65" s="554"/>
      <c r="W65" s="775"/>
      <c r="X65" s="773" t="s">
        <v>208</v>
      </c>
      <c r="Y65" s="80" t="s">
        <v>207</v>
      </c>
      <c r="Z65" s="41" t="s">
        <v>206</v>
      </c>
      <c r="AA65" s="4591"/>
      <c r="AB65" s="4593"/>
      <c r="AC65" s="4817"/>
      <c r="AD65" s="1083" t="s">
        <v>205</v>
      </c>
      <c r="AE65" s="4161" t="s">
        <v>1</v>
      </c>
      <c r="AF65" s="4172">
        <f t="shared" si="32"/>
        <v>0</v>
      </c>
      <c r="AG65" s="4173">
        <f t="shared" si="33"/>
        <v>0</v>
      </c>
      <c r="AH65" s="4174"/>
      <c r="AI65" s="1112">
        <f t="shared" si="15"/>
        <v>0</v>
      </c>
      <c r="AJ65" s="1184" t="str">
        <f>IF(OR(AI65=0, ISBLANK(AB65)), "", TEXT(ROUND(AI65/INDEX(AV19:AV89, MATCH(AB65, AU19:AU89, 0)), 0),"# ##0") &amp; " " &amp; AB65)</f>
        <v/>
      </c>
      <c r="AK65" s="557">
        <f t="shared" si="16"/>
        <v>0</v>
      </c>
      <c r="AL65" s="558">
        <f t="shared" si="17"/>
        <v>0</v>
      </c>
      <c r="AM65" s="1187" t="str">
        <f t="shared" si="18"/>
        <v/>
      </c>
      <c r="AN65" s="156"/>
      <c r="AO65" s="1112">
        <f t="shared" si="19"/>
        <v>0</v>
      </c>
      <c r="AP65" s="4190"/>
      <c r="AQ65" s="1181" t="str">
        <f t="shared" si="20"/>
        <v/>
      </c>
      <c r="AR65" s="4168"/>
      <c r="AS65" s="4180">
        <f t="shared" si="21"/>
        <v>0</v>
      </c>
      <c r="AT65" s="4181">
        <f>IF(AND(AH65&lt;&gt;"", ISNUMBER(AF65)), IFERROR(INDEX(AV19:AV89, MATCH(AB65, AU19:AU89, 0)) * AA65 * IF(ISBLANK(X65), 1, X65), 0), 0)</f>
        <v>0</v>
      </c>
      <c r="AU65" s="4226" t="s">
        <v>2598</v>
      </c>
      <c r="AV65" s="1290">
        <f t="shared" si="22"/>
        <v>0.23</v>
      </c>
      <c r="AW65" s="4207">
        <v>230</v>
      </c>
      <c r="AX65" s="2"/>
      <c r="AY65" s="750" t="str">
        <f t="shared" si="14"/>
        <v>A</v>
      </c>
      <c r="AZ65" s="979"/>
      <c r="BA65" s="979"/>
      <c r="BB65" s="979"/>
      <c r="BC65" s="721"/>
      <c r="BD65" s="1221" t="s">
        <v>2522</v>
      </c>
      <c r="BE65" s="10"/>
      <c r="BF65" s="39"/>
      <c r="BG65" s="1191"/>
      <c r="BH65"/>
      <c r="BI65" s="6">
        <v>1</v>
      </c>
    </row>
    <row r="66" spans="1:61" s="73" customFormat="1" ht="18" customHeight="1">
      <c r="A66" s="750" t="str">
        <f t="shared" si="4"/>
        <v>A</v>
      </c>
      <c r="B66" s="616" t="str">
        <f t="shared" si="31"/>
        <v>Dessert assiette.C.Coulis de mangue.Recette mère ►.M.Mille-feuille meringue et chiboust pamplemousse aux fraises des bois</v>
      </c>
      <c r="C66" s="617" t="str">
        <f t="shared" si="6"/>
        <v>Dessert assiette</v>
      </c>
      <c r="D66" s="4157" t="str">
        <f t="shared" si="7"/>
        <v>C</v>
      </c>
      <c r="E66" s="616" t="str">
        <f t="shared" si="8"/>
        <v>Coulis de mangue</v>
      </c>
      <c r="F66" s="616" t="str">
        <f t="shared" si="9"/>
        <v>Recette mère ►</v>
      </c>
      <c r="G66" s="616" t="str">
        <f t="shared" si="13"/>
        <v>M.Mille-feuille meringue et chiboust pamplemousse aux fraises des bois</v>
      </c>
      <c r="H66" s="25" t="str">
        <f>IF(OR(O66&lt;&gt;"",P66&lt;&gt; "",Q66&lt;&gt;"",R66&lt;&gt;""),"A", "►")</f>
        <v>►</v>
      </c>
      <c r="I66" s="554" t="str">
        <f>I62</f>
        <v>Dessert assiette.C.Coulis de mangue.Recette mère ►.M.Mille-feuille meringue et chiboust pamplemousse aux fraises des bois</v>
      </c>
      <c r="J66" s="554">
        <f>J54</f>
        <v>18</v>
      </c>
      <c r="K66" s="554" t="str">
        <f>K54</f>
        <v>assiettes</v>
      </c>
      <c r="L66" s="1321"/>
      <c r="M66" s="20"/>
      <c r="N66" s="20"/>
      <c r="O66" s="20"/>
      <c r="P66" s="1322"/>
      <c r="Q66" s="1323"/>
      <c r="R66" s="1324"/>
      <c r="S66" s="785" t="s">
        <v>1</v>
      </c>
      <c r="T66" s="24" t="s">
        <v>6</v>
      </c>
      <c r="U66" s="554" t="str">
        <f>U62</f>
        <v>Dessert assiette.C.Coulis de mangue.Recette mère ►.M.Mille-feuille meringue et chiboust pamplemousse aux fraises des bois</v>
      </c>
      <c r="V66" s="554">
        <f>V62</f>
        <v>18</v>
      </c>
      <c r="W66" s="775" t="str">
        <f>W62</f>
        <v>assiettes</v>
      </c>
      <c r="X66" s="774"/>
      <c r="Y66" s="66"/>
      <c r="Z66" s="75" t="str">
        <f t="shared" ref="Z66:Z72" si="34">IF(AND(X66&gt;0,AA66&gt;0),"de","")</f>
        <v/>
      </c>
      <c r="AA66" s="64">
        <v>250</v>
      </c>
      <c r="AB66" s="952" t="s">
        <v>134</v>
      </c>
      <c r="AC66" s="68">
        <v>1</v>
      </c>
      <c r="AD66" s="1084" t="s">
        <v>2376</v>
      </c>
      <c r="AE66" s="4161" t="s">
        <v>1</v>
      </c>
      <c r="AF66" s="4172">
        <v>18</v>
      </c>
      <c r="AG66" s="4173" t="s">
        <v>2339</v>
      </c>
      <c r="AH66" s="4174">
        <v>22</v>
      </c>
      <c r="AI66" s="1113">
        <f t="shared" si="15"/>
        <v>0.30555555555555558</v>
      </c>
      <c r="AJ66" s="1183" t="str">
        <f>IF(OR(AI66=0, ISBLANK(AB66)), "", TEXT(ROUND(AI66/INDEX(AV19:AV89, MATCH(AB66, AU19:AU89, 0)), 0),"# ##0") &amp; " " &amp; AB66)</f>
        <v>306 g</v>
      </c>
      <c r="AK66" s="559">
        <f t="shared" si="16"/>
        <v>0</v>
      </c>
      <c r="AL66" s="560">
        <f t="shared" si="17"/>
        <v>0</v>
      </c>
      <c r="AM66" s="1186" t="str">
        <f t="shared" si="18"/>
        <v>pulpe</v>
      </c>
      <c r="AN66" s="156"/>
      <c r="AO66" s="1113">
        <f t="shared" si="19"/>
        <v>0.30555555555555558</v>
      </c>
      <c r="AP66" s="4190">
        <v>1</v>
      </c>
      <c r="AQ66" s="1182">
        <f t="shared" si="20"/>
        <v>0.30555555555555558</v>
      </c>
      <c r="AR66" s="4168"/>
      <c r="AS66" s="4180">
        <f t="shared" si="21"/>
        <v>1.2222222222222223</v>
      </c>
      <c r="AT66" s="4181">
        <f>IF(AND(AH66&lt;&gt;"", ISNUMBER(AF66)), IFERROR(INDEX(AV19:AV89, MATCH(AB66, AU19:AU89, 0)) * AA66 * IF(ISBLANK(X66), 1, X66), 0), 0)</f>
        <v>0.25</v>
      </c>
      <c r="AU66" s="4226" t="s">
        <v>2599</v>
      </c>
      <c r="AV66" s="1292">
        <f t="shared" si="22"/>
        <v>0.22500000000000001</v>
      </c>
      <c r="AW66" s="4216">
        <v>225</v>
      </c>
      <c r="AX66" s="2"/>
      <c r="AY66" s="750" t="str">
        <f t="shared" si="14"/>
        <v>A</v>
      </c>
      <c r="AZ66" s="979"/>
      <c r="BA66" s="979"/>
      <c r="BB66" s="979"/>
      <c r="BC66" s="721"/>
      <c r="BD66" s="4228">
        <v>5</v>
      </c>
      <c r="BE66" s="4173" t="s">
        <v>105</v>
      </c>
      <c r="BF66" s="39"/>
      <c r="BG66" s="1191"/>
      <c r="BH66"/>
      <c r="BI66" s="6">
        <v>1</v>
      </c>
    </row>
    <row r="67" spans="1:61" s="73" customFormat="1" ht="18" customHeight="1">
      <c r="A67" s="750" t="str">
        <f t="shared" si="4"/>
        <v>A</v>
      </c>
      <c r="B67" s="616" t="str">
        <f t="shared" si="31"/>
        <v>Dessert assiette.C.Coulis de mangue.Recette mère ►.M.Mille-feuille meringue et chiboust pamplemousse aux fraises des bois</v>
      </c>
      <c r="C67" s="617" t="str">
        <f t="shared" si="6"/>
        <v>Dessert assiette</v>
      </c>
      <c r="D67" s="4157" t="str">
        <f t="shared" si="7"/>
        <v>C</v>
      </c>
      <c r="E67" s="616" t="str">
        <f t="shared" si="8"/>
        <v>Coulis de mangue</v>
      </c>
      <c r="F67" s="616" t="str">
        <f t="shared" si="9"/>
        <v>Recette mère ►</v>
      </c>
      <c r="G67" s="616" t="str">
        <f t="shared" si="13"/>
        <v>M.Mille-feuille meringue et chiboust pamplemousse aux fraises des bois</v>
      </c>
      <c r="H67" s="25" t="str">
        <f t="shared" ref="H67:H72" si="35">IF(OR(O67&lt;&gt;"",P67&lt;&gt; "",Q67&lt;&gt;"",R67&lt;&gt;""),"A", "►")</f>
        <v>►</v>
      </c>
      <c r="I67" s="554" t="str">
        <f>I62</f>
        <v>Dessert assiette.C.Coulis de mangue.Recette mère ►.M.Mille-feuille meringue et chiboust pamplemousse aux fraises des bois</v>
      </c>
      <c r="J67" s="554">
        <f>J54</f>
        <v>18</v>
      </c>
      <c r="K67" s="554" t="str">
        <f>K54</f>
        <v>assiettes</v>
      </c>
      <c r="L67" s="1321"/>
      <c r="M67" s="20"/>
      <c r="N67" s="20"/>
      <c r="O67" s="20"/>
      <c r="P67" s="11"/>
      <c r="Q67" s="11"/>
      <c r="R67" s="1094"/>
      <c r="S67" s="785" t="s">
        <v>1</v>
      </c>
      <c r="T67" s="25" t="str">
        <f t="shared" ref="T67:T71" si="36">IF(AD67&lt;&gt;"","A","►")</f>
        <v>A</v>
      </c>
      <c r="U67" s="765" t="str">
        <f>U62</f>
        <v>Dessert assiette.C.Coulis de mangue.Recette mère ►.M.Mille-feuille meringue et chiboust pamplemousse aux fraises des bois</v>
      </c>
      <c r="V67" s="554">
        <f>V62</f>
        <v>18</v>
      </c>
      <c r="W67" s="775" t="str">
        <f>W62</f>
        <v>assiettes</v>
      </c>
      <c r="X67" s="774"/>
      <c r="Y67" s="66"/>
      <c r="Z67" s="65" t="str">
        <f t="shared" si="34"/>
        <v/>
      </c>
      <c r="AA67" s="64">
        <v>55</v>
      </c>
      <c r="AB67" s="952" t="s">
        <v>134</v>
      </c>
      <c r="AC67" s="68">
        <v>1</v>
      </c>
      <c r="AD67" s="1084" t="s">
        <v>2377</v>
      </c>
      <c r="AE67" s="4161" t="s">
        <v>1</v>
      </c>
      <c r="AF67" s="4172">
        <v>18</v>
      </c>
      <c r="AG67" s="4173" t="s">
        <v>2339</v>
      </c>
      <c r="AH67" s="4174">
        <v>22</v>
      </c>
      <c r="AI67" s="1112">
        <f t="shared" si="15"/>
        <v>6.7222222222222225E-2</v>
      </c>
      <c r="AJ67" s="1184" t="str">
        <f>IF(OR(AI67=0, ISBLANK(AB67)), "", TEXT(ROUND(AI67/INDEX(AV19:AV89, MATCH(AB67, AU19:AU89, 0)), 0),"# ##0") &amp; " " &amp; AB67)</f>
        <v>67 g</v>
      </c>
      <c r="AK67" s="557">
        <f t="shared" si="16"/>
        <v>0</v>
      </c>
      <c r="AL67" s="558">
        <f t="shared" si="17"/>
        <v>0</v>
      </c>
      <c r="AM67" s="1187" t="str">
        <f t="shared" si="18"/>
        <v>sucre semoule pâtissière</v>
      </c>
      <c r="AN67" s="156"/>
      <c r="AO67" s="1112">
        <f t="shared" si="19"/>
        <v>6.7222222222222225E-2</v>
      </c>
      <c r="AP67" s="4190">
        <v>1</v>
      </c>
      <c r="AQ67" s="1181">
        <f t="shared" si="20"/>
        <v>6.7222222222222225E-2</v>
      </c>
      <c r="AR67" s="4168"/>
      <c r="AS67" s="4180">
        <f t="shared" si="21"/>
        <v>1.2222222222222223</v>
      </c>
      <c r="AT67" s="4181">
        <f>IF(AND(AH67&lt;&gt;"", ISNUMBER(AF67)), IFERROR(INDEX(AV19:AV89, MATCH(AB67, AU19:AU89, 0)) * AA67 * IF(ISBLANK(X67), 1, X67), 0), 0)</f>
        <v>5.5E-2</v>
      </c>
      <c r="AU67" s="4226" t="s">
        <v>2600</v>
      </c>
      <c r="AV67" s="1292">
        <f t="shared" si="22"/>
        <v>0.23599999999999999</v>
      </c>
      <c r="AW67" s="4216">
        <v>236</v>
      </c>
      <c r="AX67" s="2"/>
      <c r="AY67" s="750" t="str">
        <f t="shared" si="14"/>
        <v>A</v>
      </c>
      <c r="AZ67" s="736" t="s">
        <v>359</v>
      </c>
      <c r="BA67" s="730"/>
      <c r="BB67" s="730"/>
      <c r="BC67" s="721"/>
      <c r="BD67" s="1219" t="s">
        <v>2526</v>
      </c>
      <c r="BE67" s="10"/>
      <c r="BF67" s="1215"/>
      <c r="BG67" s="1216"/>
      <c r="BH67"/>
      <c r="BI67" s="6">
        <v>1</v>
      </c>
    </row>
    <row r="68" spans="1:61" s="73" customFormat="1" ht="18" customHeight="1">
      <c r="A68" s="750" t="str">
        <f t="shared" si="4"/>
        <v>A</v>
      </c>
      <c r="B68" s="616" t="str">
        <f t="shared" si="31"/>
        <v>Dessert assiette.C.Coulis de mangue.Recette mère ►.M.Mille-feuille meringue et chiboust pamplemousse aux fraises des bois</v>
      </c>
      <c r="C68" s="617" t="str">
        <f t="shared" si="6"/>
        <v>Dessert assiette</v>
      </c>
      <c r="D68" s="4157" t="str">
        <f t="shared" si="7"/>
        <v>C</v>
      </c>
      <c r="E68" s="616" t="str">
        <f t="shared" si="8"/>
        <v>Coulis de mangue</v>
      </c>
      <c r="F68" s="616" t="str">
        <f t="shared" si="9"/>
        <v>Recette mère ►</v>
      </c>
      <c r="G68" s="616" t="str">
        <f t="shared" si="13"/>
        <v>M.Mille-feuille meringue et chiboust pamplemousse aux fraises des bois</v>
      </c>
      <c r="H68" s="25" t="str">
        <f t="shared" si="35"/>
        <v>►</v>
      </c>
      <c r="I68" s="554" t="str">
        <f>I62</f>
        <v>Dessert assiette.C.Coulis de mangue.Recette mère ►.M.Mille-feuille meringue et chiboust pamplemousse aux fraises des bois</v>
      </c>
      <c r="J68" s="554">
        <f>J54</f>
        <v>18</v>
      </c>
      <c r="K68" s="554" t="str">
        <f>K54</f>
        <v>assiettes</v>
      </c>
      <c r="L68" s="1321"/>
      <c r="M68" s="20"/>
      <c r="N68" s="20"/>
      <c r="O68" s="20"/>
      <c r="P68" s="20"/>
      <c r="Q68" s="20"/>
      <c r="R68" s="1094"/>
      <c r="S68" s="785" t="s">
        <v>1</v>
      </c>
      <c r="T68" s="25" t="str">
        <f t="shared" si="36"/>
        <v>A</v>
      </c>
      <c r="U68" s="765" t="str">
        <f>U62</f>
        <v>Dessert assiette.C.Coulis de mangue.Recette mère ►.M.Mille-feuille meringue et chiboust pamplemousse aux fraises des bois</v>
      </c>
      <c r="V68" s="554">
        <f>V62</f>
        <v>18</v>
      </c>
      <c r="W68" s="554" t="str">
        <f>W62</f>
        <v>assiettes</v>
      </c>
      <c r="X68" s="69"/>
      <c r="Y68" s="74"/>
      <c r="Z68" s="75" t="str">
        <f t="shared" si="34"/>
        <v/>
      </c>
      <c r="AA68" s="64">
        <v>10</v>
      </c>
      <c r="AB68" s="952" t="s">
        <v>134</v>
      </c>
      <c r="AC68" s="68">
        <v>1</v>
      </c>
      <c r="AD68" s="1084" t="s">
        <v>2378</v>
      </c>
      <c r="AE68" s="4161" t="s">
        <v>1</v>
      </c>
      <c r="AF68" s="4172">
        <v>18</v>
      </c>
      <c r="AG68" s="4173" t="s">
        <v>2339</v>
      </c>
      <c r="AH68" s="4174">
        <v>22</v>
      </c>
      <c r="AI68" s="1113">
        <f t="shared" si="15"/>
        <v>1.2222222222222223E-2</v>
      </c>
      <c r="AJ68" s="1183" t="str">
        <f>IF(OR(AI68=0, ISBLANK(AB68)), "", TEXT(ROUND(AI68/INDEX(AV19:AV89, MATCH(AB68, AU19:AU89, 0)), 0),"# ##0") &amp; " " &amp; AB68)</f>
        <v>12 g</v>
      </c>
      <c r="AK68" s="559">
        <f t="shared" si="16"/>
        <v>0</v>
      </c>
      <c r="AL68" s="560">
        <f t="shared" si="17"/>
        <v>0</v>
      </c>
      <c r="AM68" s="1186" t="str">
        <f t="shared" si="18"/>
        <v>jus de citron</v>
      </c>
      <c r="AN68" s="156"/>
      <c r="AO68" s="1113">
        <f t="shared" si="19"/>
        <v>1.2222222222222223E-2</v>
      </c>
      <c r="AP68" s="4190">
        <v>1</v>
      </c>
      <c r="AQ68" s="1182">
        <f t="shared" si="20"/>
        <v>1.2222222222222223E-2</v>
      </c>
      <c r="AR68" s="4168"/>
      <c r="AS68" s="4180">
        <f t="shared" si="21"/>
        <v>1.2222222222222223</v>
      </c>
      <c r="AT68" s="4181">
        <f>IF(AND(AH68&lt;&gt;"", ISNUMBER(AF68)), IFERROR(INDEX(AV19:AV89, MATCH(AB68, AU19:AU89, 0)) * AA68 * IF(ISBLANK(X68), 1, X68), 0), 0)</f>
        <v>0.01</v>
      </c>
      <c r="AU68" s="4226" t="s">
        <v>2601</v>
      </c>
      <c r="AV68" s="1292">
        <f t="shared" si="22"/>
        <v>0.2366</v>
      </c>
      <c r="AW68" s="4223">
        <v>236.6</v>
      </c>
      <c r="AX68" s="2"/>
      <c r="AY68" s="750" t="str">
        <f t="shared" si="14"/>
        <v>A</v>
      </c>
      <c r="AZ68" s="979"/>
      <c r="BA68" s="979"/>
      <c r="BB68" s="979"/>
      <c r="BC68" s="721"/>
      <c r="BD68" s="1219"/>
      <c r="BE68" s="10"/>
      <c r="BF68" s="1215"/>
      <c r="BG68" s="1216"/>
      <c r="BH68"/>
      <c r="BI68" s="6">
        <v>1</v>
      </c>
    </row>
    <row r="69" spans="1:61" s="73" customFormat="1" ht="18" customHeight="1">
      <c r="A69" s="750" t="str">
        <f t="shared" si="4"/>
        <v>►</v>
      </c>
      <c r="B69" s="616" t="str">
        <f t="shared" si="31"/>
        <v>►</v>
      </c>
      <c r="C69" s="617" t="str">
        <f t="shared" si="6"/>
        <v>►</v>
      </c>
      <c r="D69" s="4157" t="str">
        <f t="shared" si="7"/>
        <v>►</v>
      </c>
      <c r="E69" s="616" t="str">
        <f t="shared" si="8"/>
        <v>►</v>
      </c>
      <c r="F69" s="616" t="str">
        <f t="shared" si="9"/>
        <v>►</v>
      </c>
      <c r="G69" s="616" t="str">
        <f t="shared" si="13"/>
        <v>►</v>
      </c>
      <c r="H69" s="25" t="str">
        <f t="shared" si="35"/>
        <v>►</v>
      </c>
      <c r="I69" s="554" t="str">
        <f>I62</f>
        <v>Dessert assiette.C.Coulis de mangue.Recette mère ►.M.Mille-feuille meringue et chiboust pamplemousse aux fraises des bois</v>
      </c>
      <c r="J69" s="554">
        <f>J54</f>
        <v>18</v>
      </c>
      <c r="K69" s="554" t="str">
        <f>K54</f>
        <v>assiettes</v>
      </c>
      <c r="L69" s="1321"/>
      <c r="M69" s="20"/>
      <c r="N69" s="20"/>
      <c r="O69" s="20"/>
      <c r="P69" s="1322"/>
      <c r="Q69" s="1323"/>
      <c r="R69" s="1324"/>
      <c r="S69" s="785" t="s">
        <v>1</v>
      </c>
      <c r="T69" s="25" t="str">
        <f t="shared" si="36"/>
        <v>►</v>
      </c>
      <c r="U69" s="765" t="str">
        <f>U62</f>
        <v>Dessert assiette.C.Coulis de mangue.Recette mère ►.M.Mille-feuille meringue et chiboust pamplemousse aux fraises des bois</v>
      </c>
      <c r="V69" s="554">
        <f>V62</f>
        <v>18</v>
      </c>
      <c r="W69" s="554" t="str">
        <f>W62</f>
        <v>assiettes</v>
      </c>
      <c r="X69" s="77"/>
      <c r="Y69" s="74"/>
      <c r="Z69" s="65" t="str">
        <f t="shared" si="34"/>
        <v/>
      </c>
      <c r="AA69" s="64"/>
      <c r="AB69" s="1031"/>
      <c r="AC69" s="68">
        <v>1</v>
      </c>
      <c r="AD69" s="1084"/>
      <c r="AE69" s="4161" t="s">
        <v>1</v>
      </c>
      <c r="AF69" s="4172">
        <f>IFERROR(IF(AND(ISNUMBER(AH69),V69&gt;0),V69,0),0)</f>
        <v>0</v>
      </c>
      <c r="AG69" s="4173">
        <f>IFERROR(IF(AND(ISNUMBER(AF69),AH69&gt;0),W69,0),0)</f>
        <v>0</v>
      </c>
      <c r="AH69" s="4174"/>
      <c r="AI69" s="1112">
        <f t="shared" si="15"/>
        <v>0</v>
      </c>
      <c r="AJ69" s="1184" t="str">
        <f>IF(OR(AI69=0, ISBLANK(AB69)), "", TEXT(ROUND(AI69/INDEX(AV19:AV89, MATCH(AB69, AU19:AU89, 0)), 0),"# ##0") &amp; " " &amp; AB69)</f>
        <v/>
      </c>
      <c r="AK69" s="557">
        <f t="shared" si="16"/>
        <v>0</v>
      </c>
      <c r="AL69" s="561">
        <f t="shared" si="17"/>
        <v>0</v>
      </c>
      <c r="AM69" s="1188" t="str">
        <f t="shared" si="18"/>
        <v/>
      </c>
      <c r="AN69" s="156"/>
      <c r="AO69" s="1112">
        <f t="shared" si="19"/>
        <v>0</v>
      </c>
      <c r="AP69" s="4190"/>
      <c r="AQ69" s="1181" t="str">
        <f t="shared" si="20"/>
        <v/>
      </c>
      <c r="AR69" s="4168"/>
      <c r="AS69" s="4180">
        <f t="shared" si="21"/>
        <v>0</v>
      </c>
      <c r="AT69" s="4181">
        <f>IF(AND(AH69&lt;&gt;"", ISNUMBER(AF69)), IFERROR(INDEX(AV19:AV89, MATCH(AB69, AU19:AU89, 0)) * AA69 * IF(ISBLANK(X69), 1, X69), 0), 0)</f>
        <v>0</v>
      </c>
      <c r="AU69" s="4226" t="s">
        <v>2602</v>
      </c>
      <c r="AV69" s="1292">
        <f t="shared" si="22"/>
        <v>0.24</v>
      </c>
      <c r="AW69" s="4216">
        <v>240</v>
      </c>
      <c r="AX69" s="2"/>
      <c r="AY69" s="750" t="str">
        <f t="shared" si="14"/>
        <v>►</v>
      </c>
      <c r="AZ69" s="737" t="s">
        <v>360</v>
      </c>
      <c r="BA69" s="730"/>
      <c r="BB69" s="730"/>
      <c r="BC69" s="721"/>
      <c r="BD69" s="1227" t="s">
        <v>6505</v>
      </c>
      <c r="BE69" s="38"/>
      <c r="BF69" s="39"/>
      <c r="BG69" s="1191"/>
      <c r="BH69"/>
      <c r="BI69" s="6">
        <v>1</v>
      </c>
    </row>
    <row r="70" spans="1:61" s="73" customFormat="1" ht="18" customHeight="1">
      <c r="A70" s="750" t="str">
        <f t="shared" si="4"/>
        <v>►</v>
      </c>
      <c r="B70" s="616" t="str">
        <f t="shared" si="31"/>
        <v>►</v>
      </c>
      <c r="C70" s="617" t="str">
        <f t="shared" si="6"/>
        <v>►</v>
      </c>
      <c r="D70" s="4157" t="str">
        <f t="shared" si="7"/>
        <v>►</v>
      </c>
      <c r="E70" s="616" t="str">
        <f t="shared" si="8"/>
        <v>►</v>
      </c>
      <c r="F70" s="616" t="str">
        <f t="shared" si="9"/>
        <v>►</v>
      </c>
      <c r="G70" s="616" t="str">
        <f t="shared" si="13"/>
        <v>►</v>
      </c>
      <c r="H70" s="25" t="str">
        <f t="shared" si="35"/>
        <v>►</v>
      </c>
      <c r="I70" s="554" t="str">
        <f>I62</f>
        <v>Dessert assiette.C.Coulis de mangue.Recette mère ►.M.Mille-feuille meringue et chiboust pamplemousse aux fraises des bois</v>
      </c>
      <c r="J70" s="554">
        <f>J54</f>
        <v>18</v>
      </c>
      <c r="K70" s="554" t="str">
        <f>K54</f>
        <v>assiettes</v>
      </c>
      <c r="L70" s="1321"/>
      <c r="M70" s="20"/>
      <c r="N70" s="20"/>
      <c r="O70" s="20"/>
      <c r="P70" s="11"/>
      <c r="Q70" s="11"/>
      <c r="R70" s="1094"/>
      <c r="S70" s="785" t="s">
        <v>1</v>
      </c>
      <c r="T70" s="25" t="str">
        <f t="shared" si="36"/>
        <v>►</v>
      </c>
      <c r="U70" s="765" t="str">
        <f>U62</f>
        <v>Dessert assiette.C.Coulis de mangue.Recette mère ►.M.Mille-feuille meringue et chiboust pamplemousse aux fraises des bois</v>
      </c>
      <c r="V70" s="554">
        <f>V62</f>
        <v>18</v>
      </c>
      <c r="W70" s="554" t="str">
        <f>W62</f>
        <v>assiettes</v>
      </c>
      <c r="X70" s="69"/>
      <c r="Y70" s="74"/>
      <c r="Z70" s="75" t="str">
        <f t="shared" si="34"/>
        <v/>
      </c>
      <c r="AA70" s="64"/>
      <c r="AB70" s="1031"/>
      <c r="AC70" s="68">
        <v>1</v>
      </c>
      <c r="AD70" s="1084"/>
      <c r="AE70" s="4161" t="s">
        <v>1</v>
      </c>
      <c r="AF70" s="4172">
        <f>IFERROR(IF(AND(ISNUMBER(AH70),V70&gt;0),V70,0),0)</f>
        <v>0</v>
      </c>
      <c r="AG70" s="4173">
        <f>IFERROR(IF(AND(ISNUMBER(AF70),AH70&gt;0),W70,0),0)</f>
        <v>0</v>
      </c>
      <c r="AH70" s="4174"/>
      <c r="AI70" s="1113">
        <f t="shared" si="15"/>
        <v>0</v>
      </c>
      <c r="AJ70" s="1183" t="str">
        <f>IF(OR(AI70=0, ISBLANK(AB70)), "", TEXT(ROUND(AI70/INDEX(AV19:AV89, MATCH(AB70, AU19:AU89, 0)), 0),"# ##0") &amp; " " &amp; AB70)</f>
        <v/>
      </c>
      <c r="AK70" s="559">
        <f t="shared" si="16"/>
        <v>0</v>
      </c>
      <c r="AL70" s="560">
        <f t="shared" si="17"/>
        <v>0</v>
      </c>
      <c r="AM70" s="1186" t="str">
        <f t="shared" si="18"/>
        <v/>
      </c>
      <c r="AN70" s="156"/>
      <c r="AO70" s="1113">
        <f t="shared" si="19"/>
        <v>0</v>
      </c>
      <c r="AP70" s="4190"/>
      <c r="AQ70" s="1182" t="str">
        <f t="shared" si="20"/>
        <v/>
      </c>
      <c r="AR70" s="4168"/>
      <c r="AS70" s="4180">
        <f t="shared" si="21"/>
        <v>0</v>
      </c>
      <c r="AT70" s="4181">
        <f>IF(AND(AH70&lt;&gt;"", ISNUMBER(AF70)), IFERROR(INDEX(AV19:AV89, MATCH(AB70, AU19:AU89, 0)) * AA70 * IF(ISBLANK(X70), 1, X70), 0), 0)</f>
        <v>0</v>
      </c>
      <c r="AU70" s="4226" t="s">
        <v>2603</v>
      </c>
      <c r="AV70" s="1292">
        <f t="shared" si="22"/>
        <v>0.23658999999999999</v>
      </c>
      <c r="AW70" s="4216">
        <v>236.59</v>
      </c>
      <c r="AX70" s="2"/>
      <c r="AY70" s="750" t="str">
        <f t="shared" si="14"/>
        <v>►</v>
      </c>
      <c r="AZ70" s="979"/>
      <c r="BA70" s="979"/>
      <c r="BB70" s="979"/>
      <c r="BC70" s="721"/>
      <c r="BD70" s="1228" t="s">
        <v>6506</v>
      </c>
      <c r="BE70" s="38"/>
      <c r="BF70" s="39"/>
      <c r="BG70" s="1191"/>
      <c r="BH70"/>
      <c r="BI70" s="6">
        <v>1</v>
      </c>
    </row>
    <row r="71" spans="1:61" s="73" customFormat="1" ht="18" customHeight="1">
      <c r="A71" s="750" t="str">
        <f t="shared" si="4"/>
        <v>►</v>
      </c>
      <c r="B71" s="616" t="str">
        <f t="shared" si="31"/>
        <v>►</v>
      </c>
      <c r="C71" s="617" t="str">
        <f t="shared" si="6"/>
        <v>►</v>
      </c>
      <c r="D71" s="4157" t="str">
        <f t="shared" si="7"/>
        <v>►</v>
      </c>
      <c r="E71" s="616" t="str">
        <f t="shared" si="8"/>
        <v>►</v>
      </c>
      <c r="F71" s="616" t="str">
        <f t="shared" si="9"/>
        <v>►</v>
      </c>
      <c r="G71" s="616" t="str">
        <f t="shared" si="13"/>
        <v>►</v>
      </c>
      <c r="H71" s="25" t="str">
        <f t="shared" si="35"/>
        <v>►</v>
      </c>
      <c r="I71" s="554" t="str">
        <f>I62</f>
        <v>Dessert assiette.C.Coulis de mangue.Recette mère ►.M.Mille-feuille meringue et chiboust pamplemousse aux fraises des bois</v>
      </c>
      <c r="J71" s="554">
        <f>J54</f>
        <v>18</v>
      </c>
      <c r="K71" s="554" t="str">
        <f>K54</f>
        <v>assiettes</v>
      </c>
      <c r="L71" s="1321"/>
      <c r="M71" s="20"/>
      <c r="N71" s="20"/>
      <c r="O71" s="20"/>
      <c r="P71" s="20"/>
      <c r="Q71" s="20"/>
      <c r="R71" s="1094"/>
      <c r="S71" s="785" t="s">
        <v>1</v>
      </c>
      <c r="T71" s="25" t="str">
        <f t="shared" si="36"/>
        <v>►</v>
      </c>
      <c r="U71" s="765" t="str">
        <f>U62</f>
        <v>Dessert assiette.C.Coulis de mangue.Recette mère ►.M.Mille-feuille meringue et chiboust pamplemousse aux fraises des bois</v>
      </c>
      <c r="V71" s="554">
        <f>V62</f>
        <v>18</v>
      </c>
      <c r="W71" s="554" t="str">
        <f>W62</f>
        <v>assiettes</v>
      </c>
      <c r="X71" s="69"/>
      <c r="Y71" s="66"/>
      <c r="Z71" s="65" t="str">
        <f t="shared" si="34"/>
        <v/>
      </c>
      <c r="AA71" s="64"/>
      <c r="AB71" s="1031"/>
      <c r="AC71" s="68">
        <v>1</v>
      </c>
      <c r="AD71" s="1084"/>
      <c r="AE71" s="4161" t="s">
        <v>1</v>
      </c>
      <c r="AF71" s="4172">
        <f>IFERROR(IF(AND(ISNUMBER(AH71),V71&gt;0),V71,0),0)</f>
        <v>0</v>
      </c>
      <c r="AG71" s="4173">
        <f>IFERROR(IF(AND(ISNUMBER(AF71),AH71&gt;0),W71,0),0)</f>
        <v>0</v>
      </c>
      <c r="AH71" s="4174"/>
      <c r="AI71" s="1112">
        <f t="shared" si="15"/>
        <v>0</v>
      </c>
      <c r="AJ71" s="1184" t="str">
        <f>IF(OR(AI71=0, ISBLANK(AB71)), "", TEXT(ROUND(AI71/INDEX(AV19:AV89, MATCH(AB71, AU19:AU89, 0)), 0),"# ##0") &amp; " " &amp; AB71)</f>
        <v/>
      </c>
      <c r="AK71" s="557">
        <f t="shared" si="16"/>
        <v>0</v>
      </c>
      <c r="AL71" s="558">
        <f t="shared" si="17"/>
        <v>0</v>
      </c>
      <c r="AM71" s="1187" t="str">
        <f t="shared" si="18"/>
        <v/>
      </c>
      <c r="AN71" s="156"/>
      <c r="AO71" s="1112">
        <f t="shared" si="19"/>
        <v>0</v>
      </c>
      <c r="AP71" s="4190"/>
      <c r="AQ71" s="1181" t="str">
        <f t="shared" si="20"/>
        <v/>
      </c>
      <c r="AR71" s="4168"/>
      <c r="AS71" s="4180">
        <f t="shared" si="21"/>
        <v>0</v>
      </c>
      <c r="AT71" s="4181">
        <f>IF(AND(AH71&lt;&gt;"", ISNUMBER(AF71)), IFERROR(INDEX(AV19:AV89, MATCH(AB71, AU19:AU89, 0)) * AA71 * IF(ISBLANK(X71), 1, X71), 0), 0)</f>
        <v>0</v>
      </c>
      <c r="AU71" s="4226" t="s">
        <v>2604</v>
      </c>
      <c r="AV71" s="1290">
        <f t="shared" si="22"/>
        <v>0.45</v>
      </c>
      <c r="AW71" s="4207">
        <v>450</v>
      </c>
      <c r="AX71" s="2"/>
      <c r="AY71" s="750" t="str">
        <f t="shared" si="14"/>
        <v>►</v>
      </c>
      <c r="AZ71" s="736" t="s">
        <v>363</v>
      </c>
      <c r="BA71" s="730"/>
      <c r="BB71" s="730"/>
      <c r="BC71" s="721"/>
      <c r="BD71" s="1105"/>
      <c r="BE71" s="38"/>
      <c r="BF71" s="4229" t="s">
        <v>115</v>
      </c>
      <c r="BG71" s="1191"/>
      <c r="BH71"/>
      <c r="BI71" s="6">
        <v>1</v>
      </c>
    </row>
    <row r="72" spans="1:61" s="73" customFormat="1" ht="18" customHeight="1">
      <c r="A72" s="750" t="str">
        <f t="shared" si="4"/>
        <v>A</v>
      </c>
      <c r="B72" s="616" t="str">
        <f t="shared" si="31"/>
        <v>Dessert assiette.C.Coulis de mangue.Recette mère ►.M.Mille-feuille meringue et chiboust pamplemousse aux fraises des bois</v>
      </c>
      <c r="C72" s="617" t="str">
        <f t="shared" si="6"/>
        <v>Dessert assiette</v>
      </c>
      <c r="D72" s="4157" t="str">
        <f t="shared" si="7"/>
        <v>C</v>
      </c>
      <c r="E72" s="616" t="str">
        <f t="shared" si="8"/>
        <v>Coulis de mangue</v>
      </c>
      <c r="F72" s="616" t="str">
        <f t="shared" si="9"/>
        <v>Recette mère ►</v>
      </c>
      <c r="G72" s="616" t="str">
        <f t="shared" si="13"/>
        <v>M.Mille-feuille meringue et chiboust pamplemousse aux fraises des bois</v>
      </c>
      <c r="H72" s="25" t="str">
        <f t="shared" si="35"/>
        <v>►</v>
      </c>
      <c r="I72" s="554" t="str">
        <f>I62</f>
        <v>Dessert assiette.C.Coulis de mangue.Recette mère ►.M.Mille-feuille meringue et chiboust pamplemousse aux fraises des bois</v>
      </c>
      <c r="J72" s="554">
        <f>J54</f>
        <v>18</v>
      </c>
      <c r="K72" s="554" t="str">
        <f>K54</f>
        <v>assiettes</v>
      </c>
      <c r="L72" s="1321"/>
      <c r="M72" s="1322"/>
      <c r="N72" s="1322"/>
      <c r="O72" s="1322"/>
      <c r="P72" s="1322"/>
      <c r="Q72" s="1323"/>
      <c r="R72" s="1324"/>
      <c r="S72" s="785" t="s">
        <v>1</v>
      </c>
      <c r="T72" s="24" t="s">
        <v>6</v>
      </c>
      <c r="U72" s="765" t="str">
        <f>U62</f>
        <v>Dessert assiette.C.Coulis de mangue.Recette mère ►.M.Mille-feuille meringue et chiboust pamplemousse aux fraises des bois</v>
      </c>
      <c r="V72" s="554">
        <f>V62</f>
        <v>18</v>
      </c>
      <c r="W72" s="554" t="str">
        <f>W62</f>
        <v>assiettes</v>
      </c>
      <c r="X72" s="69"/>
      <c r="Y72" s="66"/>
      <c r="Z72" s="65" t="str">
        <f t="shared" si="34"/>
        <v/>
      </c>
      <c r="AA72" s="64"/>
      <c r="AB72" s="1031"/>
      <c r="AC72" s="68">
        <v>1</v>
      </c>
      <c r="AD72" s="1084"/>
      <c r="AE72" s="4161" t="s">
        <v>1</v>
      </c>
      <c r="AF72" s="4172">
        <f>IFERROR(IF(AND(ISNUMBER(AH72),V72&gt;0),V72,0),0)</f>
        <v>0</v>
      </c>
      <c r="AG72" s="4173">
        <f>IFERROR(IF(AND(ISNUMBER(AF72),AH72&gt;0),W72,0),0)</f>
        <v>0</v>
      </c>
      <c r="AH72" s="4174"/>
      <c r="AI72" s="1113">
        <f t="shared" si="15"/>
        <v>0</v>
      </c>
      <c r="AJ72" s="1183" t="str">
        <f>IF(OR(AI72=0, ISBLANK(AB72)), "", TEXT(ROUND(AI72/INDEX(AV19:AV89, MATCH(AB72, AU19:AU89, 0)), 0),"# ##0") &amp; " " &amp; AB72)</f>
        <v/>
      </c>
      <c r="AK72" s="559">
        <f t="shared" si="16"/>
        <v>0</v>
      </c>
      <c r="AL72" s="560">
        <f t="shared" si="17"/>
        <v>0</v>
      </c>
      <c r="AM72" s="1186" t="str">
        <f t="shared" si="18"/>
        <v/>
      </c>
      <c r="AN72" s="156"/>
      <c r="AO72" s="1113">
        <f t="shared" si="19"/>
        <v>0</v>
      </c>
      <c r="AP72" s="4190"/>
      <c r="AQ72" s="1182" t="str">
        <f t="shared" si="20"/>
        <v/>
      </c>
      <c r="AR72" s="4168"/>
      <c r="AS72" s="4180">
        <f t="shared" si="21"/>
        <v>0</v>
      </c>
      <c r="AT72" s="4181">
        <f>IF(AND(AH72&lt;&gt;"", ISNUMBER(AF72)), IFERROR(INDEX(AV19:AV89, MATCH(AB72, AU19:AU89, 0)) * AA72 * IF(ISBLANK(X72), 1, X72), 0), 0)</f>
        <v>0</v>
      </c>
      <c r="AU72" s="4230" t="s">
        <v>2605</v>
      </c>
      <c r="AV72" s="1292">
        <f t="shared" si="22"/>
        <v>1E-3</v>
      </c>
      <c r="AW72" s="4216">
        <v>1</v>
      </c>
      <c r="AX72" s="2"/>
      <c r="AY72" s="750" t="str">
        <f t="shared" si="14"/>
        <v>A</v>
      </c>
      <c r="AZ72" s="737" t="s">
        <v>364</v>
      </c>
      <c r="BA72" s="730"/>
      <c r="BB72" s="730"/>
      <c r="BC72" s="721"/>
      <c r="BD72" s="1105"/>
      <c r="BE72" s="17"/>
      <c r="BF72" s="4231">
        <v>22</v>
      </c>
      <c r="BG72" s="4232" t="s">
        <v>114</v>
      </c>
      <c r="BH72"/>
      <c r="BI72" s="6">
        <v>1</v>
      </c>
    </row>
    <row r="73" spans="1:61" s="73" customFormat="1" ht="18" customHeight="1" thickBot="1">
      <c r="A73" s="750" t="str">
        <f t="shared" si="4"/>
        <v>A</v>
      </c>
      <c r="B73" s="616" t="str">
        <f t="shared" si="31"/>
        <v>Dessert assiette.C.Coulis de mangue.Recette mère ►.M.Mille-feuille meringue et chiboust pamplemousse aux fraises des bois</v>
      </c>
      <c r="C73" s="617" t="str">
        <f t="shared" si="6"/>
        <v>Dessert assiette</v>
      </c>
      <c r="D73" s="4157" t="str">
        <f t="shared" si="7"/>
        <v>C</v>
      </c>
      <c r="E73" s="616" t="str">
        <f t="shared" si="8"/>
        <v>Coulis de mangue</v>
      </c>
      <c r="F73" s="616" t="str">
        <f t="shared" si="9"/>
        <v>Recette mère ►</v>
      </c>
      <c r="G73" s="616" t="str">
        <f t="shared" si="13"/>
        <v>M.Mille-feuille meringue et chiboust pamplemousse aux fraises des bois</v>
      </c>
      <c r="H73" s="933" t="s">
        <v>6</v>
      </c>
      <c r="I73" s="935" t="str">
        <f>I62</f>
        <v>Dessert assiette.C.Coulis de mangue.Recette mère ►.M.Mille-feuille meringue et chiboust pamplemousse aux fraises des bois</v>
      </c>
      <c r="J73" s="935">
        <f>J54</f>
        <v>18</v>
      </c>
      <c r="K73" s="935" t="str">
        <f>K54</f>
        <v>assiettes</v>
      </c>
      <c r="L73" s="936" t="s">
        <v>1090</v>
      </c>
      <c r="M73" s="937"/>
      <c r="N73" s="934"/>
      <c r="O73" s="934"/>
      <c r="P73" s="934"/>
      <c r="Q73" s="934"/>
      <c r="R73" s="1093"/>
      <c r="S73" s="785" t="s">
        <v>1</v>
      </c>
      <c r="T73" s="63" t="s">
        <v>6</v>
      </c>
      <c r="U73" s="604" t="str">
        <f>U69</f>
        <v>Dessert assiette.C.Coulis de mangue.Recette mère ►.M.Mille-feuille meringue et chiboust pamplemousse aux fraises des bois</v>
      </c>
      <c r="V73" s="605">
        <f>V69</f>
        <v>18</v>
      </c>
      <c r="W73" s="606" t="str">
        <f>W69</f>
        <v>assiettes</v>
      </c>
      <c r="X73" s="770" t="s">
        <v>1090</v>
      </c>
      <c r="Y73" s="771"/>
      <c r="Z73" s="771"/>
      <c r="AA73" s="771"/>
      <c r="AB73" s="771"/>
      <c r="AC73" s="771"/>
      <c r="AD73" s="1085"/>
      <c r="AE73" s="4161" t="s">
        <v>1</v>
      </c>
      <c r="AF73" s="4172"/>
      <c r="AG73" s="4173"/>
      <c r="AH73" s="4174"/>
      <c r="AI73" s="1112">
        <f t="shared" si="15"/>
        <v>0</v>
      </c>
      <c r="AJ73" s="1184" t="str">
        <f>IF(OR(AI73=0, ISBLANK(AB73)), "", TEXT(ROUND(AI73/INDEX(AV19:AV89, MATCH(AB73, AU19:AU89, 0)), 0),"# ##0") &amp; " " &amp; AB73)</f>
        <v/>
      </c>
      <c r="AK73" s="557">
        <f t="shared" si="16"/>
        <v>0</v>
      </c>
      <c r="AL73" s="558">
        <f t="shared" si="17"/>
        <v>0</v>
      </c>
      <c r="AM73" s="1187" t="str">
        <f t="shared" si="18"/>
        <v/>
      </c>
      <c r="AN73" s="156"/>
      <c r="AO73" s="1112">
        <f t="shared" si="19"/>
        <v>0</v>
      </c>
      <c r="AP73" s="4190"/>
      <c r="AQ73" s="1181" t="str">
        <f t="shared" si="20"/>
        <v/>
      </c>
      <c r="AR73" s="4168"/>
      <c r="AS73" s="4180">
        <f t="shared" si="21"/>
        <v>0</v>
      </c>
      <c r="AT73" s="4181">
        <f>IF(AND(AH73&lt;&gt;"", ISNUMBER(AF73)), IFERROR(INDEX(AV19:AV89, MATCH(AB73, AU19:AU89, 0)) * AA73 * IF(ISBLANK(X73), 1, X73), 0), 0)</f>
        <v>0</v>
      </c>
      <c r="AU73" s="4230" t="s">
        <v>2606</v>
      </c>
      <c r="AV73" s="1292">
        <f t="shared" si="22"/>
        <v>2.5000000000000001E-3</v>
      </c>
      <c r="AW73" s="4220">
        <v>2.5</v>
      </c>
      <c r="AX73" s="2"/>
      <c r="AY73" s="750" t="str">
        <f t="shared" si="14"/>
        <v>A</v>
      </c>
      <c r="AZ73" s="979"/>
      <c r="BA73" s="979"/>
      <c r="BB73" s="979"/>
      <c r="BC73" s="721"/>
      <c r="BD73" s="1105"/>
      <c r="BE73" s="17"/>
      <c r="BF73" s="4231">
        <v>25</v>
      </c>
      <c r="BG73" s="4232" t="s">
        <v>105</v>
      </c>
      <c r="BH73"/>
      <c r="BI73" s="6">
        <v>1</v>
      </c>
    </row>
    <row r="74" spans="1:61" s="73" customFormat="1" ht="18" customHeight="1" thickBot="1">
      <c r="A74" s="750" t="str">
        <f t="shared" si="4"/>
        <v>A</v>
      </c>
      <c r="B74" s="616">
        <f t="shared" si="31"/>
        <v>0</v>
      </c>
      <c r="C74" s="617">
        <f t="shared" si="6"/>
        <v>0</v>
      </c>
      <c r="D74" s="4157">
        <f t="shared" si="7"/>
        <v>0</v>
      </c>
      <c r="E74" s="616">
        <f t="shared" si="8"/>
        <v>0</v>
      </c>
      <c r="F74" s="616">
        <f t="shared" si="9"/>
        <v>0</v>
      </c>
      <c r="G74" s="616" t="str">
        <f t="shared" si="13"/>
        <v/>
      </c>
      <c r="H74" s="1546" t="s">
        <v>6</v>
      </c>
      <c r="I74" s="1043"/>
      <c r="J74" s="1043"/>
      <c r="K74" s="1043"/>
      <c r="L74" s="1044" t="s">
        <v>6496</v>
      </c>
      <c r="M74" s="1044"/>
      <c r="N74" s="1044"/>
      <c r="O74" s="1044"/>
      <c r="P74" s="1044"/>
      <c r="Q74" s="1044"/>
      <c r="R74" s="4222" t="s">
        <v>898</v>
      </c>
      <c r="S74" s="785" t="s">
        <v>1</v>
      </c>
      <c r="T74" s="1546" t="s">
        <v>6</v>
      </c>
      <c r="U74" s="1043"/>
      <c r="V74" s="1043"/>
      <c r="W74" s="1043"/>
      <c r="X74" s="1044" t="s">
        <v>6496</v>
      </c>
      <c r="Y74" s="1044"/>
      <c r="Z74" s="1044"/>
      <c r="AA74" s="1044"/>
      <c r="AB74" s="1044"/>
      <c r="AC74" s="1044"/>
      <c r="AD74" s="4222" t="s">
        <v>898</v>
      </c>
      <c r="AE74" s="4161" t="s">
        <v>1</v>
      </c>
      <c r="AF74" s="4172"/>
      <c r="AG74" s="4173"/>
      <c r="AH74" s="4174"/>
      <c r="AI74" s="1114">
        <f t="shared" si="15"/>
        <v>0</v>
      </c>
      <c r="AJ74" s="1185" t="str">
        <f>IF(OR(AI74=0, ISBLANK(AB74)), "", TEXT(ROUND(AI74/INDEX(AV19:AV89, MATCH(AB74, AU19:AU89, 0)), 0),"# ##0") &amp; " " &amp; AB74)</f>
        <v/>
      </c>
      <c r="AK74" s="559">
        <f t="shared" si="16"/>
        <v>0</v>
      </c>
      <c r="AL74" s="560">
        <f t="shared" si="17"/>
        <v>0</v>
      </c>
      <c r="AM74" s="1186" t="str">
        <f t="shared" si="18"/>
        <v/>
      </c>
      <c r="AN74" s="156"/>
      <c r="AO74" s="1113">
        <f t="shared" si="19"/>
        <v>0</v>
      </c>
      <c r="AP74" s="4190"/>
      <c r="AQ74" s="1182" t="str">
        <f t="shared" si="20"/>
        <v/>
      </c>
      <c r="AR74" s="4168"/>
      <c r="AS74" s="4180">
        <f t="shared" si="21"/>
        <v>0</v>
      </c>
      <c r="AT74" s="4181">
        <f>IF(AND(AH74&lt;&gt;"", ISNUMBER(AF74)), IFERROR(INDEX(AV19:AV89, MATCH(AB74, AU19:AU89, 0)) * AA74 * IF(ISBLANK(X74), 1, X74), 0), 0)</f>
        <v>0</v>
      </c>
      <c r="AU74" s="4230" t="s">
        <v>2607</v>
      </c>
      <c r="AV74" s="1299">
        <f t="shared" si="22"/>
        <v>4.4999999999999997E-3</v>
      </c>
      <c r="AW74" s="4223">
        <v>4.5</v>
      </c>
      <c r="AX74" s="2"/>
      <c r="AY74" s="750" t="str">
        <f t="shared" si="14"/>
        <v>A</v>
      </c>
      <c r="AZ74" s="736" t="s">
        <v>366</v>
      </c>
      <c r="BA74" s="727"/>
      <c r="BB74" s="727"/>
      <c r="BC74" s="721"/>
      <c r="BD74" s="4233"/>
      <c r="BE74" s="10"/>
      <c r="BF74" s="1215"/>
      <c r="BG74" s="1216"/>
      <c r="BH74"/>
      <c r="BI74" s="6">
        <v>1</v>
      </c>
    </row>
    <row r="75" spans="1:61" s="73" customFormat="1" ht="18" customHeight="1" thickTop="1">
      <c r="A75" s="750" t="str">
        <f t="shared" si="4"/>
        <v>A</v>
      </c>
      <c r="B75" s="616" t="str">
        <f t="shared" si="31"/>
        <v>Dessert assiette.J.Jus de fraises des bois.Recette mère ►.M.Mille-feuille meringue et chiboust pamplemousse aux fraises des bois</v>
      </c>
      <c r="C75" s="617" t="str">
        <f t="shared" si="6"/>
        <v>Dessert assiette</v>
      </c>
      <c r="D75" s="4157" t="str">
        <f t="shared" si="7"/>
        <v>J</v>
      </c>
      <c r="E75" s="616" t="str">
        <f t="shared" si="8"/>
        <v>Jus de fraises des bois</v>
      </c>
      <c r="F75" s="616" t="str">
        <f t="shared" si="9"/>
        <v>Recette mère ►</v>
      </c>
      <c r="G75" s="616" t="str">
        <f t="shared" si="13"/>
        <v>M.Mille-feuille meringue et chiboust pamplemousse aux fraises des bois</v>
      </c>
      <c r="H75" s="49" t="s">
        <v>6</v>
      </c>
      <c r="I75" s="4056" t="str">
        <f>I81</f>
        <v>Dessert assiette.J.Jus de fraises des bois.Recette mère ►.M.Mille-feuille meringue et chiboust pamplemousse aux fraises des bois</v>
      </c>
      <c r="J75" s="4057">
        <f>J81</f>
        <v>18</v>
      </c>
      <c r="K75" s="4057" t="str">
        <f>K81</f>
        <v>assiettes</v>
      </c>
      <c r="L75" s="4058" t="s">
        <v>1</v>
      </c>
      <c r="M75" s="1118" t="s">
        <v>2500</v>
      </c>
      <c r="N75" s="4701" t="s">
        <v>2340</v>
      </c>
      <c r="O75" s="4701"/>
      <c r="P75" s="4802" t="s">
        <v>2439</v>
      </c>
      <c r="Q75" s="4802"/>
      <c r="R75" s="4803"/>
      <c r="S75" s="785" t="s">
        <v>1</v>
      </c>
      <c r="T75" s="49" t="s">
        <v>6</v>
      </c>
      <c r="U75" s="4056" t="str">
        <f>U81</f>
        <v>Dessert assiette.J.Jus de fraises des bois.Recette mère ►.M.Mille-feuille meringue et chiboust pamplemousse aux fraises des bois</v>
      </c>
      <c r="V75" s="4057">
        <f>V81</f>
        <v>18</v>
      </c>
      <c r="W75" s="4057" t="str">
        <f>W81</f>
        <v>assiettes</v>
      </c>
      <c r="X75" s="4058" t="s">
        <v>1</v>
      </c>
      <c r="Y75" s="1118" t="s">
        <v>2500</v>
      </c>
      <c r="Z75" s="4701" t="s">
        <v>2340</v>
      </c>
      <c r="AA75" s="4701"/>
      <c r="AB75" s="4802" t="s">
        <v>2439</v>
      </c>
      <c r="AC75" s="4802"/>
      <c r="AD75" s="4803"/>
      <c r="AE75" s="4161" t="s">
        <v>1</v>
      </c>
      <c r="AF75" s="4172"/>
      <c r="AG75" s="4173"/>
      <c r="AH75" s="4174"/>
      <c r="AI75" s="1112">
        <f t="shared" si="15"/>
        <v>0</v>
      </c>
      <c r="AJ75" s="1184" t="str">
        <f>IF(OR(AI75=0, ISBLANK(AB75)), "", TEXT(ROUND(AI75/INDEX(AV19:AV89, MATCH(AB75, AU19:AU89, 0)), 0),"# ##0") &amp; " " &amp; AB75)</f>
        <v/>
      </c>
      <c r="AK75" s="557">
        <f t="shared" si="16"/>
        <v>0</v>
      </c>
      <c r="AL75" s="558">
        <f t="shared" si="17"/>
        <v>0</v>
      </c>
      <c r="AM75" s="1187" t="str">
        <f t="shared" si="18"/>
        <v/>
      </c>
      <c r="AN75" s="156"/>
      <c r="AO75" s="1112">
        <f t="shared" si="19"/>
        <v>0</v>
      </c>
      <c r="AP75" s="4190"/>
      <c r="AQ75" s="1181" t="str">
        <f t="shared" si="20"/>
        <v/>
      </c>
      <c r="AR75" s="4168"/>
      <c r="AS75" s="4180">
        <f t="shared" si="21"/>
        <v>0</v>
      </c>
      <c r="AT75" s="4181">
        <f>IF(AND(AH75&lt;&gt;"", ISNUMBER(AF75)), IFERROR(INDEX(AV19:AV89, MATCH(AB75, AU19:AU89, 0)) * AA75 * IF(ISBLANK(X75), 1, X75), 0), 0)</f>
        <v>0</v>
      </c>
      <c r="AU75" s="4230" t="s">
        <v>2608</v>
      </c>
      <c r="AV75" s="1292">
        <f t="shared" si="22"/>
        <v>5.9000000000000007E-3</v>
      </c>
      <c r="AW75" s="4220">
        <v>5.9</v>
      </c>
      <c r="AX75" s="2"/>
      <c r="AY75" s="750" t="str">
        <f t="shared" si="14"/>
        <v>A</v>
      </c>
      <c r="AZ75" s="737" t="s">
        <v>368</v>
      </c>
      <c r="BA75" s="727"/>
      <c r="BB75" s="727"/>
      <c r="BC75" s="721"/>
      <c r="BD75" s="5020" t="s">
        <v>2531</v>
      </c>
      <c r="BE75" s="4997" t="s">
        <v>2508</v>
      </c>
      <c r="BF75" s="4976" t="s">
        <v>2530</v>
      </c>
      <c r="BG75" s="1236"/>
      <c r="BH75"/>
      <c r="BI75" s="6">
        <v>1</v>
      </c>
    </row>
    <row r="76" spans="1:61" s="73" customFormat="1" ht="18" customHeight="1" thickBot="1">
      <c r="A76" s="750" t="str">
        <f t="shared" si="4"/>
        <v>A</v>
      </c>
      <c r="B76" s="616" t="str">
        <f t="shared" si="31"/>
        <v>Dessert assiette.J.Jus de fraises des bois.Recette mère ►.M.Mille-feuille meringue et chiboust pamplemousse aux fraises des bois</v>
      </c>
      <c r="C76" s="617" t="str">
        <f t="shared" si="6"/>
        <v>Dessert assiette</v>
      </c>
      <c r="D76" s="4157" t="str">
        <f t="shared" si="7"/>
        <v>J</v>
      </c>
      <c r="E76" s="616" t="str">
        <f t="shared" si="8"/>
        <v>Jus de fraises des bois</v>
      </c>
      <c r="F76" s="616" t="str">
        <f t="shared" si="9"/>
        <v>Recette mère ►</v>
      </c>
      <c r="G76" s="616" t="str">
        <f t="shared" si="13"/>
        <v>M.Mille-feuille meringue et chiboust pamplemousse aux fraises des bois</v>
      </c>
      <c r="H76" s="24" t="s">
        <v>6</v>
      </c>
      <c r="I76" s="4059" t="str">
        <f>I81</f>
        <v>Dessert assiette.J.Jus de fraises des bois.Recette mère ►.M.Mille-feuille meringue et chiboust pamplemousse aux fraises des bois</v>
      </c>
      <c r="J76" s="4060"/>
      <c r="K76" s="4060"/>
      <c r="L76" s="4061" t="s">
        <v>2620</v>
      </c>
      <c r="M76" s="1121" t="s">
        <v>2501</v>
      </c>
      <c r="N76" s="4702"/>
      <c r="O76" s="4702"/>
      <c r="P76" s="4804"/>
      <c r="Q76" s="4804"/>
      <c r="R76" s="4805"/>
      <c r="S76" s="785" t="s">
        <v>1</v>
      </c>
      <c r="T76" s="24" t="s">
        <v>6</v>
      </c>
      <c r="U76" s="4059" t="str">
        <f>U81</f>
        <v>Dessert assiette.J.Jus de fraises des bois.Recette mère ►.M.Mille-feuille meringue et chiboust pamplemousse aux fraises des bois</v>
      </c>
      <c r="V76" s="4060"/>
      <c r="W76" s="4060"/>
      <c r="X76" s="4061" t="s">
        <v>2620</v>
      </c>
      <c r="Y76" s="1121" t="s">
        <v>2501</v>
      </c>
      <c r="Z76" s="4702"/>
      <c r="AA76" s="4702"/>
      <c r="AB76" s="4804"/>
      <c r="AC76" s="4804"/>
      <c r="AD76" s="4805"/>
      <c r="AE76" s="4161" t="s">
        <v>1</v>
      </c>
      <c r="AF76" s="4172"/>
      <c r="AG76" s="4173"/>
      <c r="AH76" s="4174"/>
      <c r="AI76" s="1113">
        <f t="shared" si="15"/>
        <v>0</v>
      </c>
      <c r="AJ76" s="1183" t="str">
        <f>IF(OR(AI76=0, ISBLANK(AB76)), "", TEXT(ROUND(AI76/INDEX(AV19:AV89, MATCH(AB76, AU19:AU89, 0)), 0),"# ##0") &amp; " " &amp; AB76)</f>
        <v/>
      </c>
      <c r="AK76" s="559">
        <f t="shared" si="16"/>
        <v>0</v>
      </c>
      <c r="AL76" s="560">
        <f t="shared" si="17"/>
        <v>0</v>
      </c>
      <c r="AM76" s="1186" t="str">
        <f t="shared" si="18"/>
        <v/>
      </c>
      <c r="AN76" s="156"/>
      <c r="AO76" s="1113">
        <f t="shared" si="19"/>
        <v>0</v>
      </c>
      <c r="AP76" s="4190"/>
      <c r="AQ76" s="1182" t="str">
        <f t="shared" si="20"/>
        <v/>
      </c>
      <c r="AR76" s="4168"/>
      <c r="AS76" s="4180">
        <f t="shared" si="21"/>
        <v>0</v>
      </c>
      <c r="AT76" s="4181">
        <f>IF(AND(AH76&lt;&gt;"", ISNUMBER(AF76)), IFERROR(INDEX(AV19:AV89, MATCH(AB76, AU19:AU89, 0)) * AA76 * IF(ISBLANK(X76), 1, X76), 0), 0)</f>
        <v>0</v>
      </c>
      <c r="AU76" s="4230" t="s">
        <v>2609</v>
      </c>
      <c r="AV76" s="1292">
        <f t="shared" si="22"/>
        <v>0.04</v>
      </c>
      <c r="AW76" s="4216">
        <v>40</v>
      </c>
      <c r="AX76" s="2"/>
      <c r="AY76" s="750" t="str">
        <f t="shared" si="14"/>
        <v>A</v>
      </c>
      <c r="AZ76" s="979"/>
      <c r="BA76" s="979"/>
      <c r="BB76" s="979"/>
      <c r="BC76" s="721"/>
      <c r="BD76" s="5021"/>
      <c r="BE76" s="4998"/>
      <c r="BF76" s="4977"/>
      <c r="BG76" s="1236"/>
      <c r="BH76"/>
      <c r="BI76" s="6">
        <v>1</v>
      </c>
    </row>
    <row r="77" spans="1:61" s="73" customFormat="1" ht="18" customHeight="1" thickTop="1">
      <c r="A77" s="750" t="str">
        <f t="shared" si="4"/>
        <v>A</v>
      </c>
      <c r="B77" s="616" t="str">
        <f t="shared" si="31"/>
        <v>Dessert assiette.J.Jus de fraises des bois.Recette mère ►.M.Mille-feuille meringue et chiboust pamplemousse aux fraises des bois</v>
      </c>
      <c r="C77" s="617" t="str">
        <f t="shared" si="6"/>
        <v>Dessert assiette</v>
      </c>
      <c r="D77" s="4157" t="str">
        <f t="shared" si="7"/>
        <v>J</v>
      </c>
      <c r="E77" s="616" t="str">
        <f t="shared" si="8"/>
        <v>Jus de fraises des bois</v>
      </c>
      <c r="F77" s="616" t="str">
        <f t="shared" si="9"/>
        <v>Recette mère ►</v>
      </c>
      <c r="G77" s="616" t="str">
        <f t="shared" si="13"/>
        <v>M.Mille-feuille meringue et chiboust pamplemousse aux fraises des bois</v>
      </c>
      <c r="H77" s="24" t="s">
        <v>6</v>
      </c>
      <c r="I77" s="4062" t="str">
        <f>I81</f>
        <v>Dessert assiette.J.Jus de fraises des bois.Recette mère ►.M.Mille-feuille meringue et chiboust pamplemousse aux fraises des bois</v>
      </c>
      <c r="J77" s="4063"/>
      <c r="K77" s="4064"/>
      <c r="L77" s="1123"/>
      <c r="M77" s="1124" t="s">
        <v>6458</v>
      </c>
      <c r="N77" s="4065"/>
      <c r="O77" s="1080" t="s">
        <v>121</v>
      </c>
      <c r="P77" s="603" t="s">
        <v>2333</v>
      </c>
      <c r="Q77" s="22"/>
      <c r="R77" s="4067"/>
      <c r="S77" s="785" t="s">
        <v>1</v>
      </c>
      <c r="T77" s="24" t="s">
        <v>6</v>
      </c>
      <c r="U77" s="4062" t="str">
        <f>U81</f>
        <v>Dessert assiette.J.Jus de fraises des bois.Recette mère ►.M.Mille-feuille meringue et chiboust pamplemousse aux fraises des bois</v>
      </c>
      <c r="V77" s="4063"/>
      <c r="W77" s="4064"/>
      <c r="X77" s="1123"/>
      <c r="Y77" s="1124" t="s">
        <v>6458</v>
      </c>
      <c r="Z77" s="4065"/>
      <c r="AA77" s="1080" t="s">
        <v>121</v>
      </c>
      <c r="AB77" s="603" t="s">
        <v>2333</v>
      </c>
      <c r="AC77" s="22"/>
      <c r="AD77" s="4067"/>
      <c r="AE77" s="4161" t="s">
        <v>1</v>
      </c>
      <c r="AF77" s="4172"/>
      <c r="AG77" s="4173"/>
      <c r="AH77" s="4174"/>
      <c r="AI77" s="1112">
        <f t="shared" si="15"/>
        <v>0</v>
      </c>
      <c r="AJ77" s="1184" t="str">
        <f>IF(OR(AI77=0, ISBLANK(AB77)), "", TEXT(ROUND(AI77/INDEX(AV19:AV89, MATCH(AB77, AU19:AU89, 0)), 0),"# ##0") &amp; " " &amp; AB77)</f>
        <v/>
      </c>
      <c r="AK77" s="557">
        <f t="shared" si="16"/>
        <v>0</v>
      </c>
      <c r="AL77" s="558">
        <f t="shared" si="17"/>
        <v>0</v>
      </c>
      <c r="AM77" s="1187" t="str">
        <f t="shared" si="18"/>
        <v/>
      </c>
      <c r="AN77" s="156"/>
      <c r="AO77" s="1112">
        <f t="shared" si="19"/>
        <v>0</v>
      </c>
      <c r="AP77" s="4190"/>
      <c r="AQ77" s="1181" t="str">
        <f t="shared" si="20"/>
        <v/>
      </c>
      <c r="AR77" s="4168"/>
      <c r="AS77" s="4180">
        <f t="shared" si="21"/>
        <v>0</v>
      </c>
      <c r="AT77" s="4181">
        <f>IF(AND(AH77&lt;&gt;"", ISNUMBER(AF77)), IFERROR(INDEX(AV19:AV89, MATCH(AB77, AU19:AU89, 0)) * AA77 * IF(ISBLANK(X77), 1, X77), 0), 0)</f>
        <v>0</v>
      </c>
      <c r="AU77" s="4230" t="s">
        <v>2610</v>
      </c>
      <c r="AV77" s="1292">
        <f t="shared" si="22"/>
        <v>4.4999999999999998E-2</v>
      </c>
      <c r="AW77" s="4216">
        <v>45</v>
      </c>
      <c r="AX77" s="2"/>
      <c r="AY77" s="750" t="str">
        <f t="shared" si="14"/>
        <v>A</v>
      </c>
      <c r="AZ77" s="979"/>
      <c r="BA77" s="979"/>
      <c r="BB77" s="979"/>
      <c r="BC77" s="721"/>
      <c r="BD77" s="1244">
        <v>20</v>
      </c>
      <c r="BE77" s="4234">
        <v>0.75</v>
      </c>
      <c r="BF77" s="1180">
        <v>1</v>
      </c>
      <c r="BG77" s="1236"/>
      <c r="BH77"/>
      <c r="BI77" s="6">
        <v>1</v>
      </c>
    </row>
    <row r="78" spans="1:61" s="73" customFormat="1" ht="18" customHeight="1">
      <c r="A78" s="750" t="str">
        <f t="shared" ref="A78:A141" si="37">IF(OR(H78="A",T78="A"),"A",IF(AND(H78="►",T78="►"),"►",IF(AND(ISBLANK(H78),ISBLANK(T78)),"►","►")))</f>
        <v>A</v>
      </c>
      <c r="B78" s="616" t="str">
        <f t="shared" si="31"/>
        <v>Dessert assiette.J.Jus de fraises des bois.Recette mère ►.M.Mille-feuille meringue et chiboust pamplemousse aux fraises des bois</v>
      </c>
      <c r="C78" s="617" t="str">
        <f t="shared" ref="C78:C141" si="38">IF(B78="►","►",IFERROR(LEFT(B78,SEARCH(".",B78)-1),0))</f>
        <v>Dessert assiette</v>
      </c>
      <c r="D78" s="4157" t="str">
        <f t="shared" ref="D78:D141" si="39">IF(B78="►","►",IFERROR(MID(B78,SEARCH(".",B78)+1,SEARCH(".",B78,SEARCH(".",B78)+1)-SEARCH(".",B78)-1),0))</f>
        <v>J</v>
      </c>
      <c r="E78" s="616" t="str">
        <f t="shared" ref="E78:E141" si="40">IF(B78="►","►",IFERROR(MID(B78,SEARCH(".",B78,SEARCH(".",B78)+1)+1,SEARCH(".",B78,SEARCH(".",B78,SEARCH(".",B78)+1)+1)-SEARCH(".",B78,SEARCH(".",B78)+1)-1),0))</f>
        <v>Jus de fraises des bois</v>
      </c>
      <c r="F78" s="616" t="str">
        <f t="shared" ref="F78:F141" si="41">IF(B78="►","►",IFERROR(MID(I78,SEARCH(".",B78,SEARCH(".",B78,SEARCH(".",B78)+1)+1)+1,SEARCH(".",B78,SEARCH(".",B78,SEARCH(".",B78,SEARCH(".",B78)+1)+1)+1)-SEARCH(".",B78,SEARCH(".",B78,SEARCH(".",B78)+1)+1)-1),0))</f>
        <v>Recette mère ►</v>
      </c>
      <c r="G78" s="616" t="str">
        <f t="shared" si="13"/>
        <v>M.Mille-feuille meringue et chiboust pamplemousse aux fraises des bois</v>
      </c>
      <c r="H78" s="24" t="s">
        <v>6</v>
      </c>
      <c r="I78" s="4068" t="str">
        <f>I81</f>
        <v>Dessert assiette.J.Jus de fraises des bois.Recette mère ►.M.Mille-feuille meringue et chiboust pamplemousse aux fraises des bois</v>
      </c>
      <c r="J78" s="4068"/>
      <c r="K78" s="4068"/>
      <c r="L78" s="46" t="s">
        <v>110</v>
      </c>
      <c r="M78" s="592"/>
      <c r="N78" s="592"/>
      <c r="O78" s="4069" t="s">
        <v>116</v>
      </c>
      <c r="P78" s="4808" t="str">
        <f>L81</f>
        <v>Dessert assiette.J.Jus de fraises des bois.Recette mère ►.M.Mille-feuille meringue et chiboust pamplemousse aux fraises des bois</v>
      </c>
      <c r="Q78" s="4808"/>
      <c r="R78" s="4809"/>
      <c r="S78" s="785" t="s">
        <v>1</v>
      </c>
      <c r="T78" s="24" t="s">
        <v>6</v>
      </c>
      <c r="U78" s="4068" t="str">
        <f>U81</f>
        <v>Dessert assiette.J.Jus de fraises des bois.Recette mère ►.M.Mille-feuille meringue et chiboust pamplemousse aux fraises des bois</v>
      </c>
      <c r="V78" s="4068"/>
      <c r="W78" s="4068"/>
      <c r="X78" s="46" t="s">
        <v>110</v>
      </c>
      <c r="Y78" s="592"/>
      <c r="Z78" s="592"/>
      <c r="AA78" s="4069" t="s">
        <v>116</v>
      </c>
      <c r="AB78" s="4808" t="str">
        <f>X81</f>
        <v>Dessert assiette.J.Jus de fraises des bois.Recette mère ►.M.Mille-feuille meringue et chiboust pamplemousse aux fraises des bois</v>
      </c>
      <c r="AC78" s="4808"/>
      <c r="AD78" s="4809"/>
      <c r="AE78" s="4161" t="s">
        <v>1</v>
      </c>
      <c r="AF78" s="4172"/>
      <c r="AG78" s="4173"/>
      <c r="AH78" s="4174"/>
      <c r="AI78" s="1113">
        <f t="shared" si="15"/>
        <v>0</v>
      </c>
      <c r="AJ78" s="1183" t="str">
        <f>IF(OR(AI78=0, ISBLANK(AB78)), "", TEXT(ROUND(AI78/INDEX(AV19:AV89, MATCH(AB78, AU19:AU89, 0)), 0),"# ##0") &amp; " " &amp; AB78)</f>
        <v/>
      </c>
      <c r="AK78" s="559">
        <f t="shared" si="16"/>
        <v>0</v>
      </c>
      <c r="AL78" s="560">
        <f t="shared" si="17"/>
        <v>0</v>
      </c>
      <c r="AM78" s="1186" t="str">
        <f t="shared" si="18"/>
        <v/>
      </c>
      <c r="AN78" s="156"/>
      <c r="AO78" s="1113">
        <f t="shared" si="19"/>
        <v>0</v>
      </c>
      <c r="AP78" s="4190"/>
      <c r="AQ78" s="1182" t="str">
        <f t="shared" si="20"/>
        <v/>
      </c>
      <c r="AR78" s="4168"/>
      <c r="AS78" s="4180">
        <f t="shared" si="21"/>
        <v>0</v>
      </c>
      <c r="AT78" s="4181">
        <f>IF(AND(AH78&lt;&gt;"", ISNUMBER(AF78)), IFERROR(INDEX(AV19:AV89, MATCH(AB78, AU19:AU89, 0)) * AA78 * IF(ISBLANK(X78), 1, X78), 0), 0)</f>
        <v>0</v>
      </c>
      <c r="AU78" s="4230" t="s">
        <v>2611</v>
      </c>
      <c r="AV78" s="1292">
        <f t="shared" si="22"/>
        <v>0.15</v>
      </c>
      <c r="AW78" s="4216">
        <v>150</v>
      </c>
      <c r="AX78" s="2"/>
      <c r="AY78" s="750" t="str">
        <f t="shared" si="14"/>
        <v>A</v>
      </c>
      <c r="AZ78" s="979"/>
      <c r="BA78" s="979"/>
      <c r="BB78" s="979"/>
      <c r="BC78" s="721"/>
      <c r="BD78" s="1245"/>
      <c r="BE78" s="13"/>
      <c r="BF78" s="4235" t="s">
        <v>92</v>
      </c>
      <c r="BG78" s="1246"/>
      <c r="BH78"/>
      <c r="BI78" s="6">
        <v>1</v>
      </c>
    </row>
    <row r="79" spans="1:61" s="73" customFormat="1" ht="18" customHeight="1">
      <c r="A79" s="750" t="str">
        <f t="shared" si="37"/>
        <v>A</v>
      </c>
      <c r="B79" s="616" t="str">
        <f t="shared" si="31"/>
        <v>Dessert assiette.J.Jus de fraises des bois.Recette mère ►.M.Mille-feuille meringue et chiboust pamplemousse aux fraises des bois</v>
      </c>
      <c r="C79" s="617" t="str">
        <f t="shared" si="38"/>
        <v>Dessert assiette</v>
      </c>
      <c r="D79" s="4157" t="str">
        <f t="shared" si="39"/>
        <v>J</v>
      </c>
      <c r="E79" s="616" t="str">
        <f t="shared" si="40"/>
        <v>Jus de fraises des bois</v>
      </c>
      <c r="F79" s="616" t="str">
        <f t="shared" si="41"/>
        <v>Recette mère ►</v>
      </c>
      <c r="G79" s="616" t="str">
        <f t="shared" si="13"/>
        <v>M.Mille-feuille meringue et chiboust pamplemousse aux fraises des bois</v>
      </c>
      <c r="H79" s="24" t="s">
        <v>6</v>
      </c>
      <c r="I79" s="4068" t="str">
        <f>I81</f>
        <v>Dessert assiette.J.Jus de fraises des bois.Recette mère ►.M.Mille-feuille meringue et chiboust pamplemousse aux fraises des bois</v>
      </c>
      <c r="J79" s="4068"/>
      <c r="K79" s="4068"/>
      <c r="L79" s="607">
        <v>18</v>
      </c>
      <c r="M79" s="47" t="s">
        <v>2339</v>
      </c>
      <c r="N79" s="46"/>
      <c r="O79" s="46"/>
      <c r="P79" s="4808"/>
      <c r="Q79" s="4808"/>
      <c r="R79" s="4809"/>
      <c r="S79" s="785" t="s">
        <v>1</v>
      </c>
      <c r="T79" s="24" t="s">
        <v>6</v>
      </c>
      <c r="U79" s="4068" t="str">
        <f>U81</f>
        <v>Dessert assiette.J.Jus de fraises des bois.Recette mère ►.M.Mille-feuille meringue et chiboust pamplemousse aux fraises des bois</v>
      </c>
      <c r="V79" s="4068"/>
      <c r="W79" s="4068"/>
      <c r="X79" s="607">
        <v>18</v>
      </c>
      <c r="Y79" s="47" t="s">
        <v>2339</v>
      </c>
      <c r="Z79" s="46"/>
      <c r="AA79" s="46"/>
      <c r="AB79" s="4808"/>
      <c r="AC79" s="4808"/>
      <c r="AD79" s="4809"/>
      <c r="AE79" s="4161" t="s">
        <v>1</v>
      </c>
      <c r="AF79" s="4172"/>
      <c r="AG79" s="4173"/>
      <c r="AH79" s="4174"/>
      <c r="AI79" s="1112">
        <f t="shared" si="15"/>
        <v>0</v>
      </c>
      <c r="AJ79" s="1184" t="str">
        <f>IF(OR(AI79=0, ISBLANK(AB79)), "", TEXT(ROUND(AI79/INDEX(AV19:AV89, MATCH(AB79, AU19:AU89, 0)), 0),"# ##0") &amp; " " &amp; AB79)</f>
        <v/>
      </c>
      <c r="AK79" s="557">
        <f t="shared" si="16"/>
        <v>0</v>
      </c>
      <c r="AL79" s="558">
        <f t="shared" si="17"/>
        <v>0</v>
      </c>
      <c r="AM79" s="1187" t="str">
        <f t="shared" si="18"/>
        <v/>
      </c>
      <c r="AN79" s="156"/>
      <c r="AO79" s="1112">
        <f t="shared" si="19"/>
        <v>0</v>
      </c>
      <c r="AP79" s="4190"/>
      <c r="AQ79" s="1181" t="str">
        <f t="shared" si="20"/>
        <v/>
      </c>
      <c r="AR79" s="4168"/>
      <c r="AS79" s="4180">
        <f t="shared" si="21"/>
        <v>0</v>
      </c>
      <c r="AT79" s="4181">
        <f>IF(AND(AH79&lt;&gt;"", ISNUMBER(AF79)), IFERROR(INDEX(AV19:AV89, MATCH(AB79, AU19:AU89, 0)) * AA79 * IF(ISBLANK(X79), 1, X79), 0), 0)</f>
        <v>0</v>
      </c>
      <c r="AU79" s="4230" t="s">
        <v>2612</v>
      </c>
      <c r="AV79" s="1292">
        <f t="shared" si="22"/>
        <v>0.25</v>
      </c>
      <c r="AW79" s="4216">
        <v>250</v>
      </c>
      <c r="AX79" s="2"/>
      <c r="AY79" s="750" t="str">
        <f t="shared" si="14"/>
        <v>A</v>
      </c>
      <c r="AZ79" s="979"/>
      <c r="BA79" s="979"/>
      <c r="BB79" s="979"/>
      <c r="BC79" s="721"/>
      <c r="BD79" s="5017" t="s">
        <v>33</v>
      </c>
      <c r="BE79" s="5018"/>
      <c r="BF79" s="5018"/>
      <c r="BG79" s="5019"/>
      <c r="BH79"/>
      <c r="BI79" s="6">
        <v>1</v>
      </c>
    </row>
    <row r="80" spans="1:61" s="73" customFormat="1" ht="18" customHeight="1">
      <c r="A80" s="750" t="str">
        <f t="shared" si="37"/>
        <v>►</v>
      </c>
      <c r="B80" s="616" t="str">
        <f t="shared" si="31"/>
        <v>►</v>
      </c>
      <c r="C80" s="617" t="str">
        <f t="shared" si="38"/>
        <v>►</v>
      </c>
      <c r="D80" s="4157" t="str">
        <f t="shared" si="39"/>
        <v>►</v>
      </c>
      <c r="E80" s="616" t="str">
        <f t="shared" si="40"/>
        <v>►</v>
      </c>
      <c r="F80" s="616" t="str">
        <f t="shared" si="41"/>
        <v>►</v>
      </c>
      <c r="G80" s="616" t="str">
        <f t="shared" ref="G80:G143" si="42">IF(B80="►","►",IF(ISBLANK(B80),"►",IFERROR(RIGHT(B80,LEN(B80)-FIND("►",B80)-1),"")))</f>
        <v>►</v>
      </c>
      <c r="H80" s="24" t="s">
        <v>7</v>
      </c>
      <c r="I80" s="4070" t="str">
        <f>I81</f>
        <v>Dessert assiette.J.Jus de fraises des bois.Recette mère ►.M.Mille-feuille meringue et chiboust pamplemousse aux fraises des bois</v>
      </c>
      <c r="J80" s="4070"/>
      <c r="K80" s="4070"/>
      <c r="L80" s="4071"/>
      <c r="M80" s="1129"/>
      <c r="N80" s="1129"/>
      <c r="O80" s="1129"/>
      <c r="P80" s="1129"/>
      <c r="Q80" s="1129"/>
      <c r="R80" s="1130"/>
      <c r="S80" s="785" t="s">
        <v>1</v>
      </c>
      <c r="T80" s="24" t="s">
        <v>7</v>
      </c>
      <c r="U80" s="4070" t="str">
        <f>U81</f>
        <v>Dessert assiette.J.Jus de fraises des bois.Recette mère ►.M.Mille-feuille meringue et chiboust pamplemousse aux fraises des bois</v>
      </c>
      <c r="V80" s="4070"/>
      <c r="W80" s="4070"/>
      <c r="X80" s="4071"/>
      <c r="Y80" s="1129"/>
      <c r="Z80" s="1129"/>
      <c r="AA80" s="1129"/>
      <c r="AB80" s="1129"/>
      <c r="AC80" s="1129"/>
      <c r="AD80" s="1130"/>
      <c r="AE80" s="4161" t="s">
        <v>1</v>
      </c>
      <c r="AF80" s="4172"/>
      <c r="AG80" s="4173"/>
      <c r="AH80" s="4174"/>
      <c r="AI80" s="1113">
        <f t="shared" si="15"/>
        <v>0</v>
      </c>
      <c r="AJ80" s="1183" t="str">
        <f>IF(OR(AI80=0, ISBLANK(AB80)), "", TEXT(ROUND(AI80/INDEX(AV19:AV89, MATCH(AB80, AU19:AU89, 0)), 0),"# ##0") &amp; " " &amp; AB80)</f>
        <v/>
      </c>
      <c r="AK80" s="559">
        <f t="shared" si="16"/>
        <v>0</v>
      </c>
      <c r="AL80" s="560">
        <f t="shared" si="17"/>
        <v>0</v>
      </c>
      <c r="AM80" s="1186" t="str">
        <f t="shared" si="18"/>
        <v/>
      </c>
      <c r="AN80" s="156"/>
      <c r="AO80" s="1113">
        <f t="shared" si="19"/>
        <v>0</v>
      </c>
      <c r="AP80" s="4190"/>
      <c r="AQ80" s="1182" t="str">
        <f t="shared" si="20"/>
        <v/>
      </c>
      <c r="AR80" s="4168"/>
      <c r="AS80" s="4180">
        <f t="shared" si="21"/>
        <v>0</v>
      </c>
      <c r="AT80" s="4181">
        <f>IF(AND(AH80&lt;&gt;"", ISNUMBER(AF80)), IFERROR(INDEX(AV19:AV89, MATCH(AB80, AU19:AU89, 0)) * AA80 * IF(ISBLANK(X80), 1, X80), 0), 0)</f>
        <v>0</v>
      </c>
      <c r="AU80" s="4230" t="s">
        <v>2613</v>
      </c>
      <c r="AV80" s="1292">
        <f t="shared" si="22"/>
        <v>0.23699999999999999</v>
      </c>
      <c r="AW80" s="4216">
        <v>237</v>
      </c>
      <c r="AX80" s="2"/>
      <c r="AY80" s="750" t="str">
        <f t="shared" ref="AY80:AY143" si="43">A80</f>
        <v>►</v>
      </c>
      <c r="AZ80" s="979"/>
      <c r="BA80" s="979"/>
      <c r="BB80" s="979"/>
      <c r="BC80" s="721"/>
      <c r="BD80" s="1257"/>
      <c r="BE80" s="17"/>
      <c r="BF80" s="17"/>
      <c r="BG80" s="1104"/>
      <c r="BH80"/>
      <c r="BI80" s="6">
        <v>1</v>
      </c>
    </row>
    <row r="81" spans="1:61" s="73" customFormat="1" ht="18" customHeight="1" thickBot="1">
      <c r="A81" s="750" t="str">
        <f t="shared" si="37"/>
        <v>►</v>
      </c>
      <c r="B81" s="616" t="str">
        <f t="shared" si="31"/>
        <v>►</v>
      </c>
      <c r="C81" s="617" t="str">
        <f t="shared" si="38"/>
        <v>►</v>
      </c>
      <c r="D81" s="4157" t="str">
        <f t="shared" si="39"/>
        <v>►</v>
      </c>
      <c r="E81" s="616" t="str">
        <f t="shared" si="40"/>
        <v>►</v>
      </c>
      <c r="F81" s="616" t="str">
        <f t="shared" si="41"/>
        <v>►</v>
      </c>
      <c r="G81" s="616" t="str">
        <f t="shared" si="42"/>
        <v>►</v>
      </c>
      <c r="H81" s="4072" t="s">
        <v>7</v>
      </c>
      <c r="I81" s="4073" t="str">
        <f>L81</f>
        <v>Dessert assiette.J.Jus de fraises des bois.Recette mère ►.M.Mille-feuille meringue et chiboust pamplemousse aux fraises des bois</v>
      </c>
      <c r="J81" s="4073">
        <f>L79</f>
        <v>18</v>
      </c>
      <c r="K81" s="4073" t="str">
        <f>M79</f>
        <v>assiettes</v>
      </c>
      <c r="L81" s="4074" t="str">
        <f>UPPER(LEFT(N75,1))&amp;LOWER(MID(N75,2,999))&amp;"."&amp;UPPER(LEFT(P75,1))&amp;"."&amp;UPPER(LEFT(P75,1))&amp;LOWER(MID(P75,2,999))&amp;"."&amp;IF(ISTEXT(R81),Q81&amp;"."&amp;UPPER(LEFT(R81,1))&amp;"."&amp;UPPER(LEFT(R81,1))&amp;LOWER(MID(R81,2,999)),M81)</f>
        <v>Dessert assiette.J.Jus de fraises des bois.Recette mère ►.M.Mille-feuille meringue et chiboust pamplemousse aux fraises des bois</v>
      </c>
      <c r="M81" s="4075" t="s">
        <v>2384</v>
      </c>
      <c r="N81" s="4810" t="s">
        <v>104</v>
      </c>
      <c r="O81" s="4810"/>
      <c r="P81" s="4810"/>
      <c r="Q81" s="4076" t="s">
        <v>2381</v>
      </c>
      <c r="R81" s="1135" t="s">
        <v>2332</v>
      </c>
      <c r="S81" s="785" t="s">
        <v>1</v>
      </c>
      <c r="T81" s="4072" t="s">
        <v>7</v>
      </c>
      <c r="U81" s="4073" t="str">
        <f>X81</f>
        <v>Dessert assiette.J.Jus de fraises des bois.Recette mère ►.M.Mille-feuille meringue et chiboust pamplemousse aux fraises des bois</v>
      </c>
      <c r="V81" s="4073">
        <f>X79</f>
        <v>18</v>
      </c>
      <c r="W81" s="4073" t="str">
        <f>Y79</f>
        <v>assiettes</v>
      </c>
      <c r="X81" s="4074" t="str">
        <f>UPPER(LEFT(Z75,1))&amp;LOWER(MID(Z75,2,999))&amp;"."&amp;UPPER(LEFT(AB75,1))&amp;"."&amp;UPPER(LEFT(AB75,1))&amp;LOWER(MID(AB75,2,999))&amp;"."&amp;IF(ISTEXT(AD81),AC81&amp;"."&amp;UPPER(LEFT(AD81,1))&amp;"."&amp;UPPER(LEFT(AD81,1))&amp;LOWER(MID(AD81,2,999)),Y81)</f>
        <v>Dessert assiette.J.Jus de fraises des bois.Recette mère ►.M.Mille-feuille meringue et chiboust pamplemousse aux fraises des bois</v>
      </c>
      <c r="Y81" s="4075" t="s">
        <v>2384</v>
      </c>
      <c r="Z81" s="4810" t="s">
        <v>104</v>
      </c>
      <c r="AA81" s="4810"/>
      <c r="AB81" s="4810"/>
      <c r="AC81" s="4076" t="s">
        <v>2381</v>
      </c>
      <c r="AD81" s="1135" t="s">
        <v>2332</v>
      </c>
      <c r="AE81" s="4161" t="s">
        <v>1</v>
      </c>
      <c r="AF81" s="4172">
        <f>IFERROR(IF(AND(ISNUMBER(AH81),V81&gt;0),V81,0),0)</f>
        <v>0</v>
      </c>
      <c r="AG81" s="4173">
        <f>IFERROR(IF(AND(ISNUMBER(AF81),AH81&gt;0),W81,0),0)</f>
        <v>0</v>
      </c>
      <c r="AH81" s="4174"/>
      <c r="AI81" s="1112">
        <f t="shared" ref="AI81:AI144" si="44">IF(ISBLANK(AH81) + (AH81=0), 0, IFERROR(AT81*AS81*AC81, 0))</f>
        <v>0</v>
      </c>
      <c r="AJ81" s="1184" t="str">
        <f>IF(OR(AI81=0, ISBLANK(AB81)), "", TEXT(ROUND(AI81/INDEX(AV19:AV89, MATCH(AB81, AU19:AU89, 0)), 0),"# ##0") &amp; " " &amp; AB81)</f>
        <v/>
      </c>
      <c r="AK81" s="557">
        <f t="shared" ref="AK81:AK144" si="45">IFERROR(IF(AH81&gt;0, X81*AS81*AC81, 0), 0)</f>
        <v>0</v>
      </c>
      <c r="AL81" s="558">
        <f t="shared" ref="AL81:AL144" si="46">IFERROR(IF(AH81&gt;0,Y81,0),0)</f>
        <v>0</v>
      </c>
      <c r="AM81" s="1187" t="str">
        <f t="shared" ref="AM81:AM144" si="47">IF(AH81&gt;0,AD81,"")</f>
        <v/>
      </c>
      <c r="AN81" s="156"/>
      <c r="AO81" s="1112">
        <f t="shared" ref="AO81:AO144" si="48">IF(ISBLANK(AN81), AI81, AI81*(1-AN81/100))</f>
        <v>0</v>
      </c>
      <c r="AP81" s="4190"/>
      <c r="AQ81" s="1181" t="str">
        <f t="shared" ref="AQ81:AQ144" si="49">IF(OR(ISBLANK(AP81), ISTEXT(X81)), "", IF(AI81=0, AK81*AP81, AI81*AP81))</f>
        <v/>
      </c>
      <c r="AR81" s="4168"/>
      <c r="AS81" s="4180">
        <f t="shared" ref="AS81:AS144" si="50">IFERROR(IF(ISNUMBER(AH81)*ISNUMBER(AF81),AH81/AF81,0),0)</f>
        <v>0</v>
      </c>
      <c r="AT81" s="4181">
        <f>IF(AND(AH81&lt;&gt;"", ISNUMBER(AF81)), IFERROR(INDEX(AV19:AV89, MATCH(AB81, AU19:AU89, 0)) * AA81 * IF(ISBLANK(X81), 1, X81), 0), 0)</f>
        <v>0</v>
      </c>
      <c r="AU81" s="4230" t="s">
        <v>2614</v>
      </c>
      <c r="AV81" s="1292">
        <f t="shared" si="22"/>
        <v>0.47299999999999998</v>
      </c>
      <c r="AW81" s="4216">
        <v>473</v>
      </c>
      <c r="AX81" s="2"/>
      <c r="AY81" s="750" t="str">
        <f t="shared" si="43"/>
        <v>►</v>
      </c>
      <c r="AZ81" s="979"/>
      <c r="BA81" s="979"/>
      <c r="BB81" s="979"/>
      <c r="BC81" s="721"/>
      <c r="BD81" s="1258" t="s">
        <v>2540</v>
      </c>
      <c r="BE81" s="4236" t="s">
        <v>2541</v>
      </c>
      <c r="BF81" s="1616"/>
      <c r="BG81" s="4237"/>
      <c r="BH81"/>
      <c r="BI81" s="6">
        <v>1</v>
      </c>
    </row>
    <row r="82" spans="1:61" s="73" customFormat="1" ht="18" customHeight="1" thickTop="1" thickBot="1">
      <c r="A82" s="750" t="str">
        <f t="shared" si="37"/>
        <v>A</v>
      </c>
      <c r="B82" s="616" t="str">
        <f t="shared" si="31"/>
        <v>Dessert assiette.J.Jus de fraises des bois.Recette mère ►.M.Mille-feuille meringue et chiboust pamplemousse aux fraises des bois</v>
      </c>
      <c r="C82" s="617" t="str">
        <f t="shared" si="38"/>
        <v>Dessert assiette</v>
      </c>
      <c r="D82" s="4157" t="str">
        <f t="shared" si="39"/>
        <v>J</v>
      </c>
      <c r="E82" s="616" t="str">
        <f t="shared" si="40"/>
        <v>Jus de fraises des bois</v>
      </c>
      <c r="F82" s="616" t="str">
        <f t="shared" si="41"/>
        <v>Recette mère ►</v>
      </c>
      <c r="G82" s="616" t="str">
        <f t="shared" si="42"/>
        <v>M.Mille-feuille meringue et chiboust pamplemousse aux fraises des bois</v>
      </c>
      <c r="H82" s="1143" t="s">
        <v>6</v>
      </c>
      <c r="I82" s="1144" t="str">
        <f>I81</f>
        <v>Dessert assiette.J.Jus de fraises des bois.Recette mère ►.M.Mille-feuille meringue et chiboust pamplemousse aux fraises des bois</v>
      </c>
      <c r="J82" s="1144"/>
      <c r="K82" s="1144"/>
      <c r="L82" s="1315" t="s">
        <v>19</v>
      </c>
      <c r="M82" s="1316">
        <f>COUNTIF(I84:I91, "*") + COUNT(I84:I91)</f>
        <v>8</v>
      </c>
      <c r="N82" s="1317" t="s">
        <v>2626</v>
      </c>
      <c r="O82" s="1318"/>
      <c r="P82" s="1318"/>
      <c r="Q82" s="1318"/>
      <c r="R82" s="4205"/>
      <c r="S82" s="785" t="s">
        <v>1</v>
      </c>
      <c r="T82" s="24" t="s">
        <v>7</v>
      </c>
      <c r="U82" s="554" t="str">
        <f>U81</f>
        <v>Dessert assiette.J.Jus de fraises des bois.Recette mère ►.M.Mille-feuille meringue et chiboust pamplemousse aux fraises des bois</v>
      </c>
      <c r="V82" s="554"/>
      <c r="W82" s="554"/>
      <c r="X82" s="1136" t="s">
        <v>19</v>
      </c>
      <c r="Y82" s="1137" t="s">
        <v>18</v>
      </c>
      <c r="Z82" s="1137" t="s">
        <v>17</v>
      </c>
      <c r="AA82" s="1137" t="s">
        <v>16</v>
      </c>
      <c r="AB82" s="1137" t="s">
        <v>15</v>
      </c>
      <c r="AC82" s="1138" t="s">
        <v>14</v>
      </c>
      <c r="AD82" s="1139" t="s">
        <v>13</v>
      </c>
      <c r="AE82" s="4161" t="s">
        <v>1</v>
      </c>
      <c r="AF82" s="4172">
        <f>IFERROR(IF(AND(ISNUMBER(AH82),V82&gt;0),V82,0),0)</f>
        <v>0</v>
      </c>
      <c r="AG82" s="4173">
        <f>IFERROR(IF(AND(ISNUMBER(AF82),AH82&gt;0),W82,0),0)</f>
        <v>0</v>
      </c>
      <c r="AH82" s="4174"/>
      <c r="AI82" s="1113">
        <f t="shared" si="44"/>
        <v>0</v>
      </c>
      <c r="AJ82" s="1183" t="str">
        <f>IF(OR(AI82=0, ISBLANK(AB82)), "", TEXT(ROUND(AI82/INDEX(AV19:AV89, MATCH(AB82, AU19:AU89, 0)), 0),"# ##0") &amp; " " &amp; AB82)</f>
        <v/>
      </c>
      <c r="AK82" s="559">
        <f t="shared" si="45"/>
        <v>0</v>
      </c>
      <c r="AL82" s="560">
        <f t="shared" si="46"/>
        <v>0</v>
      </c>
      <c r="AM82" s="1186" t="str">
        <f t="shared" si="47"/>
        <v/>
      </c>
      <c r="AN82" s="156"/>
      <c r="AO82" s="1113">
        <f t="shared" si="48"/>
        <v>0</v>
      </c>
      <c r="AP82" s="4190"/>
      <c r="AQ82" s="1182" t="str">
        <f t="shared" si="49"/>
        <v/>
      </c>
      <c r="AR82" s="4168"/>
      <c r="AS82" s="4180">
        <f t="shared" si="50"/>
        <v>0</v>
      </c>
      <c r="AT82" s="4181">
        <f>IF(AND(AH82&lt;&gt;"", ISNUMBER(AF82)), IFERROR(INDEX(AV19:AV89, MATCH(AB82, AU19:AU89, 0)) * AA82 * IF(ISBLANK(X82), 1, X82), 0), 0)</f>
        <v>0</v>
      </c>
      <c r="AU82" s="4230" t="s">
        <v>2615</v>
      </c>
      <c r="AV82" s="1292">
        <f t="shared" si="22"/>
        <v>0.47299999999999998</v>
      </c>
      <c r="AW82" s="4216">
        <v>473</v>
      </c>
      <c r="AX82" s="2"/>
      <c r="AY82" s="750" t="str">
        <f t="shared" si="43"/>
        <v>A</v>
      </c>
      <c r="AZ82" s="979"/>
      <c r="BA82" s="979"/>
      <c r="BB82" s="979"/>
      <c r="BC82" s="721"/>
      <c r="BD82" s="1260" t="s">
        <v>2542</v>
      </c>
      <c r="BE82" s="1616"/>
      <c r="BF82" s="1616"/>
      <c r="BG82" s="4237"/>
      <c r="BH82"/>
      <c r="BI82" s="6">
        <v>1</v>
      </c>
    </row>
    <row r="83" spans="1:61" s="73" customFormat="1" ht="18" customHeight="1" thickTop="1">
      <c r="A83" s="750" t="str">
        <f t="shared" si="37"/>
        <v>A</v>
      </c>
      <c r="B83" s="616" t="str">
        <f t="shared" si="31"/>
        <v>Dessert assiette.J.Jus de fraises des bois.Recette mère ►.M.Mille-feuille meringue et chiboust pamplemousse aux fraises des bois</v>
      </c>
      <c r="C83" s="617" t="str">
        <f t="shared" si="38"/>
        <v>Dessert assiette</v>
      </c>
      <c r="D83" s="4157" t="str">
        <f t="shared" si="39"/>
        <v>J</v>
      </c>
      <c r="E83" s="616" t="str">
        <f t="shared" si="40"/>
        <v>Jus de fraises des bois</v>
      </c>
      <c r="F83" s="616" t="str">
        <f t="shared" si="41"/>
        <v>Recette mère ►</v>
      </c>
      <c r="G83" s="616" t="str">
        <f t="shared" si="42"/>
        <v>M.Mille-feuille meringue et chiboust pamplemousse aux fraises des bois</v>
      </c>
      <c r="H83" s="932" t="s">
        <v>6</v>
      </c>
      <c r="I83" s="554" t="str">
        <f>I81</f>
        <v>Dessert assiette.J.Jus de fraises des bois.Recette mère ►.M.Mille-feuille meringue et chiboust pamplemousse aux fraises des bois</v>
      </c>
      <c r="J83" s="554">
        <f>J81</f>
        <v>18</v>
      </c>
      <c r="K83" s="554" t="str">
        <f>K81</f>
        <v>assiettes</v>
      </c>
      <c r="L83" s="1320" t="s">
        <v>2627</v>
      </c>
      <c r="M83" s="11"/>
      <c r="N83" s="11"/>
      <c r="O83" s="11"/>
      <c r="P83" s="11"/>
      <c r="Q83" s="11"/>
      <c r="R83" s="1094"/>
      <c r="S83" s="785" t="s">
        <v>1</v>
      </c>
      <c r="T83" s="24" t="s">
        <v>6</v>
      </c>
      <c r="U83" s="554" t="str">
        <f>U81</f>
        <v>Dessert assiette.J.Jus de fraises des bois.Recette mère ►.M.Mille-feuille meringue et chiboust pamplemousse aux fraises des bois</v>
      </c>
      <c r="V83" s="554"/>
      <c r="W83" s="554"/>
      <c r="X83" s="1140" t="s">
        <v>217</v>
      </c>
      <c r="Y83" s="760" t="s">
        <v>216</v>
      </c>
      <c r="Z83" s="1081"/>
      <c r="AA83" s="4587" t="s">
        <v>215</v>
      </c>
      <c r="AB83" s="4811" t="s">
        <v>194</v>
      </c>
      <c r="AC83" s="4812" t="s">
        <v>158</v>
      </c>
      <c r="AD83" s="1082" t="s">
        <v>214</v>
      </c>
      <c r="AE83" s="4161" t="s">
        <v>1</v>
      </c>
      <c r="AF83" s="4172">
        <f>IFERROR(IF(AND(ISNUMBER(AH83),V83&gt;0),V83,0),0)</f>
        <v>0</v>
      </c>
      <c r="AG83" s="4173">
        <f>IFERROR(IF(AND(ISNUMBER(AF83),AH83&gt;0),W83,0),0)</f>
        <v>0</v>
      </c>
      <c r="AH83" s="4174"/>
      <c r="AI83" s="1112">
        <f t="shared" si="44"/>
        <v>0</v>
      </c>
      <c r="AJ83" s="1184" t="str">
        <f>IF(OR(AI83=0, ISBLANK(AB83)), "", TEXT(ROUND(AI83/INDEX(AV19:AV89, MATCH(AB83, AU19:AU89, 0)), 0),"# ##0") &amp; " " &amp; AB83)</f>
        <v/>
      </c>
      <c r="AK83" s="557">
        <f t="shared" si="45"/>
        <v>0</v>
      </c>
      <c r="AL83" s="558">
        <f t="shared" si="46"/>
        <v>0</v>
      </c>
      <c r="AM83" s="1187" t="str">
        <f t="shared" si="47"/>
        <v/>
      </c>
      <c r="AN83" s="156"/>
      <c r="AO83" s="1112">
        <f t="shared" si="48"/>
        <v>0</v>
      </c>
      <c r="AP83" s="4190"/>
      <c r="AQ83" s="1181" t="str">
        <f t="shared" si="49"/>
        <v/>
      </c>
      <c r="AR83" s="4168"/>
      <c r="AS83" s="4180">
        <f t="shared" si="50"/>
        <v>0</v>
      </c>
      <c r="AT83" s="4181">
        <f>IF(AND(AH83&lt;&gt;"", ISNUMBER(AF83)), IFERROR(INDEX(AV19:AV89, MATCH(AB83, AU19:AU89, 0)) * AA83 * IF(ISBLANK(X83), 1, X83), 0), 0)</f>
        <v>0</v>
      </c>
      <c r="AU83" s="4230" t="s">
        <v>2616</v>
      </c>
      <c r="AV83" s="1292">
        <f t="shared" si="22"/>
        <v>0.56799999999999995</v>
      </c>
      <c r="AW83" s="4216">
        <v>568</v>
      </c>
      <c r="AX83" s="2"/>
      <c r="AY83" s="750" t="str">
        <f t="shared" si="43"/>
        <v>A</v>
      </c>
      <c r="AZ83" s="979"/>
      <c r="BA83" s="979"/>
      <c r="BB83" s="979"/>
      <c r="BC83" s="721"/>
      <c r="BD83" s="1257"/>
      <c r="BE83" s="17"/>
      <c r="BF83" s="17"/>
      <c r="BG83" s="1104"/>
      <c r="BH83"/>
      <c r="BI83" s="6">
        <v>1</v>
      </c>
    </row>
    <row r="84" spans="1:61" s="73" customFormat="1" ht="18" customHeight="1">
      <c r="A84" s="750" t="str">
        <f t="shared" si="37"/>
        <v>A</v>
      </c>
      <c r="B84" s="616" t="str">
        <f t="shared" si="31"/>
        <v>Dessert assiette.J.Jus de fraises des bois.Recette mère ►.M.Mille-feuille meringue et chiboust pamplemousse aux fraises des bois</v>
      </c>
      <c r="C84" s="617" t="str">
        <f t="shared" si="38"/>
        <v>Dessert assiette</v>
      </c>
      <c r="D84" s="4157" t="str">
        <f t="shared" si="39"/>
        <v>J</v>
      </c>
      <c r="E84" s="616" t="str">
        <f t="shared" si="40"/>
        <v>Jus de fraises des bois</v>
      </c>
      <c r="F84" s="616" t="str">
        <f t="shared" si="41"/>
        <v>Recette mère ►</v>
      </c>
      <c r="G84" s="616" t="str">
        <f t="shared" si="42"/>
        <v>M.Mille-feuille meringue et chiboust pamplemousse aux fraises des bois</v>
      </c>
      <c r="H84" s="931" t="s">
        <v>6</v>
      </c>
      <c r="I84" s="554" t="str">
        <f>I81</f>
        <v>Dessert assiette.J.Jus de fraises des bois.Recette mère ►.M.Mille-feuille meringue et chiboust pamplemousse aux fraises des bois</v>
      </c>
      <c r="J84" s="554">
        <f>J81</f>
        <v>18</v>
      </c>
      <c r="K84" s="554" t="str">
        <f>K81</f>
        <v>assiettes</v>
      </c>
      <c r="L84" s="1321"/>
      <c r="M84" s="20"/>
      <c r="N84" s="20"/>
      <c r="O84" s="20"/>
      <c r="P84" s="20"/>
      <c r="Q84" s="20"/>
      <c r="R84" s="1094"/>
      <c r="S84" s="785" t="s">
        <v>1</v>
      </c>
      <c r="T84" s="24" t="s">
        <v>6</v>
      </c>
      <c r="U84" s="554" t="str">
        <f>U81</f>
        <v>Dessert assiette.J.Jus de fraises des bois.Recette mère ►.M.Mille-feuille meringue et chiboust pamplemousse aux fraises des bois</v>
      </c>
      <c r="V84" s="554"/>
      <c r="W84" s="554"/>
      <c r="X84" s="3866" t="s">
        <v>208</v>
      </c>
      <c r="Y84" s="80" t="s">
        <v>207</v>
      </c>
      <c r="Z84" s="41" t="s">
        <v>206</v>
      </c>
      <c r="AA84" s="4591"/>
      <c r="AB84" s="4593"/>
      <c r="AC84" s="4817"/>
      <c r="AD84" s="1083" t="s">
        <v>205</v>
      </c>
      <c r="AE84" s="4161" t="s">
        <v>1</v>
      </c>
      <c r="AF84" s="4172">
        <f>IFERROR(IF(AND(ISNUMBER(AH84),V84&gt;0),V84,0),0)</f>
        <v>0</v>
      </c>
      <c r="AG84" s="4173">
        <f>IFERROR(IF(AND(ISNUMBER(AF84),AH84&gt;0),W84,0),0)</f>
        <v>0</v>
      </c>
      <c r="AH84" s="4174"/>
      <c r="AI84" s="1113">
        <f t="shared" si="44"/>
        <v>0</v>
      </c>
      <c r="AJ84" s="1183" t="str">
        <f>IF(OR(AI84=0, ISBLANK(AB84)), "", TEXT(ROUND(AI84/INDEX(AV19:AV89, MATCH(AB84, AU19:AU89, 0)), 0),"# ##0") &amp; " " &amp; AB84)</f>
        <v/>
      </c>
      <c r="AK84" s="559">
        <f t="shared" si="45"/>
        <v>0</v>
      </c>
      <c r="AL84" s="560">
        <f t="shared" si="46"/>
        <v>0</v>
      </c>
      <c r="AM84" s="1186" t="str">
        <f t="shared" si="47"/>
        <v/>
      </c>
      <c r="AN84" s="156"/>
      <c r="AO84" s="1113">
        <f t="shared" si="48"/>
        <v>0</v>
      </c>
      <c r="AP84" s="4190"/>
      <c r="AQ84" s="1182" t="str">
        <f t="shared" si="49"/>
        <v/>
      </c>
      <c r="AR84" s="4168"/>
      <c r="AS84" s="4180">
        <f t="shared" si="50"/>
        <v>0</v>
      </c>
      <c r="AT84" s="4181">
        <f>IF(AND(AH84&lt;&gt;"", ISNUMBER(AF84)), IFERROR(INDEX(AV19:AV89, MATCH(AB84, AU19:AU89, 0)) * AA84 * IF(ISBLANK(X84), 1, X84), 0), 0)</f>
        <v>0</v>
      </c>
      <c r="AU84" s="4230" t="s">
        <v>2617</v>
      </c>
      <c r="AV84" s="1292">
        <f t="shared" si="22"/>
        <v>0.94599999999999995</v>
      </c>
      <c r="AW84" s="4216">
        <v>946</v>
      </c>
      <c r="AX84" s="2"/>
      <c r="AY84" s="750" t="str">
        <f t="shared" si="43"/>
        <v>A</v>
      </c>
      <c r="AZ84" s="979"/>
      <c r="BA84" s="736" t="s">
        <v>2382</v>
      </c>
      <c r="BB84" s="727"/>
      <c r="BC84" s="721"/>
      <c r="BD84" s="1038" t="s">
        <v>2543</v>
      </c>
      <c r="BE84" s="11"/>
      <c r="BF84" s="11"/>
      <c r="BG84" s="1236"/>
      <c r="BH84"/>
      <c r="BI84" s="6">
        <v>1</v>
      </c>
    </row>
    <row r="85" spans="1:61" s="73" customFormat="1" ht="18" customHeight="1" thickBot="1">
      <c r="A85" s="750" t="str">
        <f t="shared" si="37"/>
        <v>A</v>
      </c>
      <c r="B85" s="616" t="str">
        <f t="shared" si="31"/>
        <v>Dessert assiette.J.Jus de fraises des bois.Recette mère ►.M.Mille-feuille meringue et chiboust pamplemousse aux fraises des bois</v>
      </c>
      <c r="C85" s="617" t="str">
        <f t="shared" si="38"/>
        <v>Dessert assiette</v>
      </c>
      <c r="D85" s="4157" t="str">
        <f t="shared" si="39"/>
        <v>J</v>
      </c>
      <c r="E85" s="616" t="str">
        <f t="shared" si="40"/>
        <v>Jus de fraises des bois</v>
      </c>
      <c r="F85" s="616" t="str">
        <f t="shared" si="41"/>
        <v>Recette mère ►</v>
      </c>
      <c r="G85" s="616" t="str">
        <f t="shared" si="42"/>
        <v>M.Mille-feuille meringue et chiboust pamplemousse aux fraises des bois</v>
      </c>
      <c r="H85" s="25" t="str">
        <f>IF(OR(O85&lt;&gt;"",P85&lt;&gt; "",Q85&lt;&gt;"",R85&lt;&gt;""),"A", "►")</f>
        <v>►</v>
      </c>
      <c r="I85" s="554" t="str">
        <f>I81</f>
        <v>Dessert assiette.J.Jus de fraises des bois.Recette mère ►.M.Mille-feuille meringue et chiboust pamplemousse aux fraises des bois</v>
      </c>
      <c r="J85" s="554">
        <f>J81</f>
        <v>18</v>
      </c>
      <c r="K85" s="554" t="str">
        <f>K81</f>
        <v>assiettes</v>
      </c>
      <c r="L85" s="1321"/>
      <c r="M85" s="20"/>
      <c r="N85" s="20"/>
      <c r="O85" s="20"/>
      <c r="P85" s="1322"/>
      <c r="Q85" s="1323"/>
      <c r="R85" s="1324"/>
      <c r="S85" s="785" t="s">
        <v>1</v>
      </c>
      <c r="T85" s="24" t="s">
        <v>6</v>
      </c>
      <c r="U85" s="554" t="str">
        <f>U81</f>
        <v>Dessert assiette.J.Jus de fraises des bois.Recette mère ►.M.Mille-feuille meringue et chiboust pamplemousse aux fraises des bois</v>
      </c>
      <c r="V85" s="554">
        <f>V81</f>
        <v>18</v>
      </c>
      <c r="W85" s="775" t="str">
        <f>W81</f>
        <v>assiettes</v>
      </c>
      <c r="X85" s="774"/>
      <c r="Y85" s="66"/>
      <c r="Z85" s="75" t="str">
        <f t="shared" ref="Z85:Z91" si="51">IF(AND(X85&gt;0,AA85&gt;0),"de","")</f>
        <v/>
      </c>
      <c r="AA85" s="64">
        <v>150</v>
      </c>
      <c r="AB85" s="952" t="s">
        <v>134</v>
      </c>
      <c r="AC85" s="68">
        <v>1</v>
      </c>
      <c r="AD85" s="1084" t="s">
        <v>2379</v>
      </c>
      <c r="AE85" s="4161" t="s">
        <v>1</v>
      </c>
      <c r="AF85" s="4172">
        <v>18</v>
      </c>
      <c r="AG85" s="4173" t="s">
        <v>2339</v>
      </c>
      <c r="AH85" s="4174">
        <v>22</v>
      </c>
      <c r="AI85" s="1112">
        <f t="shared" si="44"/>
        <v>0.18333333333333335</v>
      </c>
      <c r="AJ85" s="1184" t="str">
        <f>IF(OR(AI85=0, ISBLANK(AB85)), "", TEXT(ROUND(AI85/INDEX(AV19:AV89, MATCH(AB85, AU19:AU89, 0)), 0),"# ##0") &amp; " " &amp; AB85)</f>
        <v>183 g</v>
      </c>
      <c r="AK85" s="557">
        <f t="shared" si="45"/>
        <v>0</v>
      </c>
      <c r="AL85" s="558">
        <f t="shared" si="46"/>
        <v>0</v>
      </c>
      <c r="AM85" s="1187" t="str">
        <f t="shared" si="47"/>
        <v>fraises</v>
      </c>
      <c r="AN85" s="156"/>
      <c r="AO85" s="1112">
        <f t="shared" si="48"/>
        <v>0.18333333333333335</v>
      </c>
      <c r="AP85" s="4190">
        <v>1</v>
      </c>
      <c r="AQ85" s="1181">
        <f t="shared" si="49"/>
        <v>0.18333333333333335</v>
      </c>
      <c r="AR85" s="4168"/>
      <c r="AS85" s="4180">
        <f t="shared" si="50"/>
        <v>1.2222222222222223</v>
      </c>
      <c r="AT85" s="4181">
        <f>IF(AND(AH85&lt;&gt;"", ISNUMBER(AF85)), IFERROR(INDEX(AV19:AV89, MATCH(AB85, AU19:AU89, 0)) * AA85 * IF(ISBLANK(X85), 1, X85), 0), 0)</f>
        <v>0.15</v>
      </c>
      <c r="AU85" s="4230" t="s">
        <v>2618</v>
      </c>
      <c r="AV85" s="1292">
        <f t="shared" si="22"/>
        <v>3.7850000000000001</v>
      </c>
      <c r="AW85" s="4216">
        <v>3785</v>
      </c>
      <c r="AX85" s="2"/>
      <c r="AY85" s="750" t="str">
        <f t="shared" si="43"/>
        <v>A</v>
      </c>
      <c r="AZ85" s="979"/>
      <c r="BA85" s="736" t="s">
        <v>2383</v>
      </c>
      <c r="BB85" s="727"/>
      <c r="BC85" s="721"/>
      <c r="BD85" s="1261">
        <v>12</v>
      </c>
      <c r="BE85" s="11" t="s">
        <v>28</v>
      </c>
      <c r="BF85" s="11"/>
      <c r="BG85" s="1236"/>
      <c r="BH85"/>
      <c r="BI85" s="6">
        <v>1</v>
      </c>
    </row>
    <row r="86" spans="1:61" s="73" customFormat="1" ht="18" customHeight="1">
      <c r="A86" s="750" t="str">
        <f t="shared" si="37"/>
        <v>A</v>
      </c>
      <c r="B86" s="616" t="str">
        <f t="shared" si="31"/>
        <v>Dessert assiette.J.Jus de fraises des bois.Recette mère ►.M.Mille-feuille meringue et chiboust pamplemousse aux fraises des bois</v>
      </c>
      <c r="C86" s="617" t="str">
        <f t="shared" si="38"/>
        <v>Dessert assiette</v>
      </c>
      <c r="D86" s="4157" t="str">
        <f t="shared" si="39"/>
        <v>J</v>
      </c>
      <c r="E86" s="616" t="str">
        <f t="shared" si="40"/>
        <v>Jus de fraises des bois</v>
      </c>
      <c r="F86" s="616" t="str">
        <f t="shared" si="41"/>
        <v>Recette mère ►</v>
      </c>
      <c r="G86" s="616" t="str">
        <f t="shared" si="42"/>
        <v>M.Mille-feuille meringue et chiboust pamplemousse aux fraises des bois</v>
      </c>
      <c r="H86" s="25" t="str">
        <f t="shared" ref="H86:H91" si="52">IF(OR(O86&lt;&gt;"",P86&lt;&gt; "",Q86&lt;&gt;"",R86&lt;&gt;""),"A", "►")</f>
        <v>►</v>
      </c>
      <c r="I86" s="554" t="str">
        <f>I81</f>
        <v>Dessert assiette.J.Jus de fraises des bois.Recette mère ►.M.Mille-feuille meringue et chiboust pamplemousse aux fraises des bois</v>
      </c>
      <c r="J86" s="554">
        <f>J81</f>
        <v>18</v>
      </c>
      <c r="K86" s="554" t="str">
        <f>K81</f>
        <v>assiettes</v>
      </c>
      <c r="L86" s="1321"/>
      <c r="M86" s="20"/>
      <c r="N86" s="20"/>
      <c r="O86" s="20"/>
      <c r="P86" s="1322"/>
      <c r="Q86" s="1323"/>
      <c r="R86" s="1324"/>
      <c r="S86" s="785" t="s">
        <v>1</v>
      </c>
      <c r="T86" s="25" t="str">
        <f t="shared" ref="T86:T91" si="53">IF(AD86&lt;&gt;"","A","►")</f>
        <v>A</v>
      </c>
      <c r="U86" s="765" t="str">
        <f>U81</f>
        <v>Dessert assiette.J.Jus de fraises des bois.Recette mère ►.M.Mille-feuille meringue et chiboust pamplemousse aux fraises des bois</v>
      </c>
      <c r="V86" s="554">
        <f>V81</f>
        <v>18</v>
      </c>
      <c r="W86" s="775" t="str">
        <f>W81</f>
        <v>assiettes</v>
      </c>
      <c r="X86" s="69"/>
      <c r="Y86" s="74"/>
      <c r="Z86" s="65" t="str">
        <f t="shared" si="51"/>
        <v/>
      </c>
      <c r="AA86" s="64">
        <v>8</v>
      </c>
      <c r="AB86" s="952" t="s">
        <v>134</v>
      </c>
      <c r="AC86" s="68">
        <v>1</v>
      </c>
      <c r="AD86" s="1084" t="s">
        <v>2380</v>
      </c>
      <c r="AE86" s="4161" t="s">
        <v>1</v>
      </c>
      <c r="AF86" s="4172">
        <v>18</v>
      </c>
      <c r="AG86" s="4173" t="s">
        <v>2339</v>
      </c>
      <c r="AH86" s="4174">
        <v>22</v>
      </c>
      <c r="AI86" s="1113">
        <f t="shared" si="44"/>
        <v>9.7777777777777793E-3</v>
      </c>
      <c r="AJ86" s="1183" t="str">
        <f>IF(OR(AI86=0, ISBLANK(AB86)), "", TEXT(ROUND(AI86/INDEX(AV19:AV89, MATCH(AB86, AU19:AU89, 0)), 0),"# ##0") &amp; " " &amp; AB86)</f>
        <v>10 g</v>
      </c>
      <c r="AK86" s="559">
        <f t="shared" si="45"/>
        <v>0</v>
      </c>
      <c r="AL86" s="560">
        <f t="shared" si="46"/>
        <v>0</v>
      </c>
      <c r="AM86" s="1186" t="str">
        <f t="shared" si="47"/>
        <v>framboises</v>
      </c>
      <c r="AN86" s="156"/>
      <c r="AO86" s="1113">
        <f t="shared" si="48"/>
        <v>9.7777777777777793E-3</v>
      </c>
      <c r="AP86" s="4190">
        <v>1</v>
      </c>
      <c r="AQ86" s="1182">
        <f t="shared" si="49"/>
        <v>9.7777777777777793E-3</v>
      </c>
      <c r="AR86" s="4168"/>
      <c r="AS86" s="4180">
        <f t="shared" si="50"/>
        <v>1.2222222222222223</v>
      </c>
      <c r="AT86" s="4181">
        <f>IF(AND(AH86&lt;&gt;"", ISNUMBER(AF86)), IFERROR(INDEX(AV19:AV89, MATCH(AB86, AU19:AU89, 0)) * AA86 * IF(ISBLANK(X86), 1, X86), 0), 0)</f>
        <v>8.0000000000000002E-3</v>
      </c>
      <c r="AU86" s="4238" t="s">
        <v>2619</v>
      </c>
      <c r="AV86" s="1299">
        <f t="shared" ref="AV86:AV89" si="54">AW86 / 1000</f>
        <v>5.0000000000000001E-4</v>
      </c>
      <c r="AW86" s="4223">
        <v>0.5</v>
      </c>
      <c r="AX86" s="2"/>
      <c r="AY86" s="750" t="str">
        <f t="shared" si="43"/>
        <v>A</v>
      </c>
      <c r="AZ86" s="979"/>
      <c r="BA86" s="727"/>
      <c r="BB86" s="727"/>
      <c r="BC86" s="721"/>
      <c r="BD86" s="1262">
        <f ca="1">CELL("largeur",BD86)</f>
        <v>19</v>
      </c>
      <c r="BE86" s="11" t="s">
        <v>26</v>
      </c>
      <c r="BF86" s="11"/>
      <c r="BG86" s="1236"/>
      <c r="BH86"/>
      <c r="BI86" s="6">
        <v>1</v>
      </c>
    </row>
    <row r="87" spans="1:61" s="73" customFormat="1" ht="18" customHeight="1" thickBot="1">
      <c r="A87" s="750" t="str">
        <f t="shared" si="37"/>
        <v>A</v>
      </c>
      <c r="B87" s="616" t="str">
        <f t="shared" si="31"/>
        <v>Dessert assiette.J.Jus de fraises des bois.Recette mère ►.M.Mille-feuille meringue et chiboust pamplemousse aux fraises des bois</v>
      </c>
      <c r="C87" s="617" t="str">
        <f t="shared" si="38"/>
        <v>Dessert assiette</v>
      </c>
      <c r="D87" s="4157" t="str">
        <f t="shared" si="39"/>
        <v>J</v>
      </c>
      <c r="E87" s="616" t="str">
        <f t="shared" si="40"/>
        <v>Jus de fraises des bois</v>
      </c>
      <c r="F87" s="616" t="str">
        <f t="shared" si="41"/>
        <v>Recette mère ►</v>
      </c>
      <c r="G87" s="616" t="str">
        <f t="shared" si="42"/>
        <v>M.Mille-feuille meringue et chiboust pamplemousse aux fraises des bois</v>
      </c>
      <c r="H87" s="25" t="str">
        <f t="shared" si="52"/>
        <v>►</v>
      </c>
      <c r="I87" s="554" t="str">
        <f>I81</f>
        <v>Dessert assiette.J.Jus de fraises des bois.Recette mère ►.M.Mille-feuille meringue et chiboust pamplemousse aux fraises des bois</v>
      </c>
      <c r="J87" s="554">
        <f>J81</f>
        <v>18</v>
      </c>
      <c r="K87" s="554" t="str">
        <f>K81</f>
        <v>assiettes</v>
      </c>
      <c r="L87" s="1321"/>
      <c r="M87" s="20"/>
      <c r="N87" s="20"/>
      <c r="O87" s="20"/>
      <c r="P87" s="1322"/>
      <c r="Q87" s="1323"/>
      <c r="R87" s="1324"/>
      <c r="S87" s="785" t="s">
        <v>1</v>
      </c>
      <c r="T87" s="25" t="str">
        <f t="shared" si="53"/>
        <v>A</v>
      </c>
      <c r="U87" s="765" t="str">
        <f>U81</f>
        <v>Dessert assiette.J.Jus de fraises des bois.Recette mère ►.M.Mille-feuille meringue et chiboust pamplemousse aux fraises des bois</v>
      </c>
      <c r="V87" s="554">
        <f>V81</f>
        <v>18</v>
      </c>
      <c r="W87" s="554" t="str">
        <f>W81</f>
        <v>assiettes</v>
      </c>
      <c r="X87" s="69"/>
      <c r="Y87" s="74"/>
      <c r="Z87" s="75" t="str">
        <f t="shared" si="51"/>
        <v/>
      </c>
      <c r="AA87" s="64">
        <v>105</v>
      </c>
      <c r="AB87" s="952" t="s">
        <v>134</v>
      </c>
      <c r="AC87" s="68">
        <v>1</v>
      </c>
      <c r="AD87" s="1084" t="s">
        <v>2377</v>
      </c>
      <c r="AE87" s="4161" t="s">
        <v>1</v>
      </c>
      <c r="AF87" s="4172">
        <v>18</v>
      </c>
      <c r="AG87" s="4173" t="s">
        <v>2339</v>
      </c>
      <c r="AH87" s="4174">
        <v>22</v>
      </c>
      <c r="AI87" s="1112">
        <f t="shared" si="44"/>
        <v>0.12833333333333333</v>
      </c>
      <c r="AJ87" s="1184" t="str">
        <f>IF(OR(AI87=0, ISBLANK(AB87)), "", TEXT(ROUND(AI87/INDEX(AV19:AV89, MATCH(AB87, AU19:AU89, 0)), 0),"# ##0") &amp; " " &amp; AB87)</f>
        <v>128 g</v>
      </c>
      <c r="AK87" s="557">
        <f t="shared" si="45"/>
        <v>0</v>
      </c>
      <c r="AL87" s="558">
        <f t="shared" si="46"/>
        <v>0</v>
      </c>
      <c r="AM87" s="1187" t="str">
        <f t="shared" si="47"/>
        <v>sucre semoule pâtissière</v>
      </c>
      <c r="AN87" s="156"/>
      <c r="AO87" s="1112">
        <f t="shared" si="48"/>
        <v>0.12833333333333333</v>
      </c>
      <c r="AP87" s="4190">
        <v>1</v>
      </c>
      <c r="AQ87" s="1181">
        <f t="shared" si="49"/>
        <v>0.12833333333333333</v>
      </c>
      <c r="AR87" s="4168"/>
      <c r="AS87" s="4180">
        <f t="shared" si="50"/>
        <v>1.2222222222222223</v>
      </c>
      <c r="AT87" s="4181">
        <f>IF(AND(AH87&lt;&gt;"", ISNUMBER(AF87)), IFERROR(INDEX(AV19:AV89, MATCH(AB87, AU19:AU89, 0)) * AA87 * IF(ISBLANK(X87), 1, X87), 0), 0)</f>
        <v>0.105</v>
      </c>
      <c r="AU87" s="4238" t="s">
        <v>2619</v>
      </c>
      <c r="AV87" s="1299">
        <f t="shared" si="54"/>
        <v>5.0000000000000001E-4</v>
      </c>
      <c r="AW87" s="4223">
        <v>0.5</v>
      </c>
      <c r="AX87" s="2"/>
      <c r="AY87" s="750" t="str">
        <f t="shared" si="43"/>
        <v>A</v>
      </c>
      <c r="AZ87" s="310">
        <v>11</v>
      </c>
      <c r="BA87" s="310">
        <v>11</v>
      </c>
      <c r="BB87" s="310">
        <v>11</v>
      </c>
      <c r="BC87" s="721"/>
      <c r="BD87" s="1038" t="s">
        <v>2544</v>
      </c>
      <c r="BE87" s="11"/>
      <c r="BF87" s="11"/>
      <c r="BG87" s="1236"/>
      <c r="BH87"/>
      <c r="BI87" s="6">
        <v>1</v>
      </c>
    </row>
    <row r="88" spans="1:61" s="73" customFormat="1" ht="18" customHeight="1">
      <c r="A88" s="750" t="str">
        <f t="shared" si="37"/>
        <v>►</v>
      </c>
      <c r="B88" s="616" t="str">
        <f t="shared" si="31"/>
        <v>►</v>
      </c>
      <c r="C88" s="617" t="str">
        <f t="shared" si="38"/>
        <v>►</v>
      </c>
      <c r="D88" s="4157" t="str">
        <f t="shared" si="39"/>
        <v>►</v>
      </c>
      <c r="E88" s="616" t="str">
        <f t="shared" si="40"/>
        <v>►</v>
      </c>
      <c r="F88" s="616" t="str">
        <f t="shared" si="41"/>
        <v>►</v>
      </c>
      <c r="G88" s="616" t="str">
        <f t="shared" si="42"/>
        <v>►</v>
      </c>
      <c r="H88" s="25" t="str">
        <f t="shared" si="52"/>
        <v>►</v>
      </c>
      <c r="I88" s="554" t="str">
        <f>I81</f>
        <v>Dessert assiette.J.Jus de fraises des bois.Recette mère ►.M.Mille-feuille meringue et chiboust pamplemousse aux fraises des bois</v>
      </c>
      <c r="J88" s="554">
        <f>J81</f>
        <v>18</v>
      </c>
      <c r="K88" s="554" t="str">
        <f>K81</f>
        <v>assiettes</v>
      </c>
      <c r="L88" s="1321"/>
      <c r="M88" s="20"/>
      <c r="N88" s="20"/>
      <c r="O88" s="20"/>
      <c r="P88" s="1322"/>
      <c r="Q88" s="1323"/>
      <c r="R88" s="1324"/>
      <c r="S88" s="785" t="s">
        <v>1</v>
      </c>
      <c r="T88" s="25" t="str">
        <f t="shared" si="53"/>
        <v>►</v>
      </c>
      <c r="U88" s="765" t="str">
        <f>U81</f>
        <v>Dessert assiette.J.Jus de fraises des bois.Recette mère ►.M.Mille-feuille meringue et chiboust pamplemousse aux fraises des bois</v>
      </c>
      <c r="V88" s="554">
        <f>V81</f>
        <v>18</v>
      </c>
      <c r="W88" s="554" t="str">
        <f>W81</f>
        <v>assiettes</v>
      </c>
      <c r="X88" s="77"/>
      <c r="Y88" s="74"/>
      <c r="Z88" s="65" t="str">
        <f t="shared" si="51"/>
        <v/>
      </c>
      <c r="AA88" s="64"/>
      <c r="AB88" s="3868"/>
      <c r="AC88" s="68">
        <v>1</v>
      </c>
      <c r="AD88" s="1084"/>
      <c r="AE88" s="4161" t="s">
        <v>1</v>
      </c>
      <c r="AF88" s="4172">
        <f t="shared" ref="AF88:AF151" si="55">IFERROR(IF(AND(ISNUMBER(AH88),V88&gt;0),V88,0),0)</f>
        <v>0</v>
      </c>
      <c r="AG88" s="4173">
        <f t="shared" ref="AG88:AG151" si="56">IFERROR(IF(AND(ISNUMBER(AF88),AH88&gt;0),W88,0),0)</f>
        <v>0</v>
      </c>
      <c r="AH88" s="4174"/>
      <c r="AI88" s="1113">
        <f t="shared" si="44"/>
        <v>0</v>
      </c>
      <c r="AJ88" s="1183" t="str">
        <f>IF(OR(AI88=0, ISBLANK(AB88)), "", TEXT(ROUND(AI88/INDEX(AV19:AV89, MATCH(AB88, AU19:AU89, 0)), 0),"# ##0") &amp; " " &amp; AB88)</f>
        <v/>
      </c>
      <c r="AK88" s="559">
        <f t="shared" si="45"/>
        <v>0</v>
      </c>
      <c r="AL88" s="560">
        <f t="shared" si="46"/>
        <v>0</v>
      </c>
      <c r="AM88" s="1186" t="str">
        <f t="shared" si="47"/>
        <v/>
      </c>
      <c r="AN88" s="156"/>
      <c r="AO88" s="1113">
        <f t="shared" si="48"/>
        <v>0</v>
      </c>
      <c r="AP88" s="4190"/>
      <c r="AQ88" s="1182" t="str">
        <f t="shared" si="49"/>
        <v/>
      </c>
      <c r="AR88" s="4168"/>
      <c r="AS88" s="4180">
        <f t="shared" si="50"/>
        <v>0</v>
      </c>
      <c r="AT88" s="4181">
        <f>IF(AND(AH88&lt;&gt;"", ISNUMBER(AF88)), IFERROR(INDEX(AV19:AV89, MATCH(AB88, AU19:AU89, 0)) * AA88 * IF(ISBLANK(X88), 1, X88), 0), 0)</f>
        <v>0</v>
      </c>
      <c r="AU88" s="4238" t="s">
        <v>2619</v>
      </c>
      <c r="AV88" s="1299">
        <f t="shared" si="54"/>
        <v>5.0000000000000001E-4</v>
      </c>
      <c r="AW88" s="4223">
        <v>0.5</v>
      </c>
      <c r="AX88" s="2"/>
      <c r="AY88" s="750" t="str">
        <f t="shared" si="43"/>
        <v>►</v>
      </c>
      <c r="AZ88" s="9">
        <f ca="1">CELL("largeur",AZ88)</f>
        <v>16</v>
      </c>
      <c r="BA88" s="9">
        <f ca="1">CELL("largeur",BA88)</f>
        <v>24</v>
      </c>
      <c r="BB88" s="9">
        <f ca="1">CELL("largeur",BB88)</f>
        <v>14</v>
      </c>
      <c r="BC88" s="721"/>
      <c r="BD88" s="1038" t="s">
        <v>2545</v>
      </c>
      <c r="BE88" s="11"/>
      <c r="BF88" s="11"/>
      <c r="BG88" s="1236"/>
      <c r="BH88"/>
      <c r="BI88" s="6">
        <v>1</v>
      </c>
    </row>
    <row r="89" spans="1:61" s="73" customFormat="1" ht="18" customHeight="1" thickBot="1">
      <c r="A89" s="750" t="str">
        <f t="shared" si="37"/>
        <v>►</v>
      </c>
      <c r="B89" s="616" t="str">
        <f t="shared" si="31"/>
        <v>►</v>
      </c>
      <c r="C89" s="617" t="str">
        <f t="shared" si="38"/>
        <v>►</v>
      </c>
      <c r="D89" s="4157" t="str">
        <f t="shared" si="39"/>
        <v>►</v>
      </c>
      <c r="E89" s="616" t="str">
        <f t="shared" si="40"/>
        <v>►</v>
      </c>
      <c r="F89" s="616" t="str">
        <f t="shared" si="41"/>
        <v>►</v>
      </c>
      <c r="G89" s="616" t="str">
        <f t="shared" si="42"/>
        <v>►</v>
      </c>
      <c r="H89" s="25" t="str">
        <f t="shared" si="52"/>
        <v>►</v>
      </c>
      <c r="I89" s="554" t="str">
        <f>I81</f>
        <v>Dessert assiette.J.Jus de fraises des bois.Recette mère ►.M.Mille-feuille meringue et chiboust pamplemousse aux fraises des bois</v>
      </c>
      <c r="J89" s="554">
        <f>J81</f>
        <v>18</v>
      </c>
      <c r="K89" s="554" t="str">
        <f>K81</f>
        <v>assiettes</v>
      </c>
      <c r="L89" s="1321"/>
      <c r="M89" s="20"/>
      <c r="N89" s="20"/>
      <c r="O89" s="20"/>
      <c r="P89" s="1322"/>
      <c r="Q89" s="1323"/>
      <c r="R89" s="1324"/>
      <c r="S89" s="785" t="s">
        <v>1</v>
      </c>
      <c r="T89" s="25" t="str">
        <f t="shared" si="53"/>
        <v>►</v>
      </c>
      <c r="U89" s="765" t="str">
        <f>U81</f>
        <v>Dessert assiette.J.Jus de fraises des bois.Recette mère ►.M.Mille-feuille meringue et chiboust pamplemousse aux fraises des bois</v>
      </c>
      <c r="V89" s="554">
        <f>V81</f>
        <v>18</v>
      </c>
      <c r="W89" s="554" t="str">
        <f>W81</f>
        <v>assiettes</v>
      </c>
      <c r="X89" s="69"/>
      <c r="Y89" s="74"/>
      <c r="Z89" s="75" t="str">
        <f t="shared" si="51"/>
        <v/>
      </c>
      <c r="AA89" s="64"/>
      <c r="AB89" s="3868"/>
      <c r="AC89" s="68">
        <v>1</v>
      </c>
      <c r="AD89" s="1084"/>
      <c r="AE89" s="4161" t="s">
        <v>1</v>
      </c>
      <c r="AF89" s="4172">
        <f t="shared" si="55"/>
        <v>0</v>
      </c>
      <c r="AG89" s="4173">
        <f t="shared" si="56"/>
        <v>0</v>
      </c>
      <c r="AH89" s="4174"/>
      <c r="AI89" s="1112">
        <f t="shared" si="44"/>
        <v>0</v>
      </c>
      <c r="AJ89" s="1184" t="str">
        <f>IF(OR(AI89=0, ISBLANK(AB89)), "", TEXT(ROUND(AI89/INDEX(AV19:AV89, MATCH(AB89, AU19:AU89, 0)), 0),"# ##0") &amp; " " &amp; AB89)</f>
        <v/>
      </c>
      <c r="AK89" s="557">
        <f t="shared" si="45"/>
        <v>0</v>
      </c>
      <c r="AL89" s="558">
        <f t="shared" si="46"/>
        <v>0</v>
      </c>
      <c r="AM89" s="1187" t="str">
        <f t="shared" si="47"/>
        <v/>
      </c>
      <c r="AN89" s="156"/>
      <c r="AO89" s="1112">
        <f t="shared" si="48"/>
        <v>0</v>
      </c>
      <c r="AP89" s="4190"/>
      <c r="AQ89" s="1181" t="str">
        <f t="shared" si="49"/>
        <v/>
      </c>
      <c r="AR89" s="4168"/>
      <c r="AS89" s="4180">
        <f t="shared" si="50"/>
        <v>0</v>
      </c>
      <c r="AT89" s="4181">
        <f>IF(AND(AH89&lt;&gt;"", ISNUMBER(AF89)), IFERROR(INDEX(AV19:AV89, MATCH(AB89, AU19:AU89, 0)) * AA89 * IF(ISBLANK(X89), 1, X89), 0), 0)</f>
        <v>0</v>
      </c>
      <c r="AU89" s="4239" t="s">
        <v>2619</v>
      </c>
      <c r="AV89" s="4240">
        <f t="shared" si="54"/>
        <v>5.0000000000000001E-4</v>
      </c>
      <c r="AW89" s="4241">
        <v>0.5</v>
      </c>
      <c r="AX89" s="2"/>
      <c r="AY89" s="750" t="str">
        <f t="shared" si="43"/>
        <v>►</v>
      </c>
      <c r="AZ89" s="2"/>
      <c r="BA89" s="2"/>
      <c r="BB89" s="2"/>
      <c r="BC89" s="721"/>
      <c r="BD89" s="1038" t="s">
        <v>2546</v>
      </c>
      <c r="BE89" s="13"/>
      <c r="BF89" s="13"/>
      <c r="BG89" s="1246"/>
      <c r="BH89"/>
      <c r="BI89" s="6">
        <v>1</v>
      </c>
    </row>
    <row r="90" spans="1:61" s="73" customFormat="1" ht="18" customHeight="1">
      <c r="A90" s="750" t="str">
        <f t="shared" si="37"/>
        <v>►</v>
      </c>
      <c r="B90" s="616" t="str">
        <f t="shared" si="31"/>
        <v>►</v>
      </c>
      <c r="C90" s="617" t="str">
        <f t="shared" si="38"/>
        <v>►</v>
      </c>
      <c r="D90" s="4157" t="str">
        <f t="shared" si="39"/>
        <v>►</v>
      </c>
      <c r="E90" s="616" t="str">
        <f t="shared" si="40"/>
        <v>►</v>
      </c>
      <c r="F90" s="616" t="str">
        <f t="shared" si="41"/>
        <v>►</v>
      </c>
      <c r="G90" s="616" t="str">
        <f t="shared" si="42"/>
        <v>►</v>
      </c>
      <c r="H90" s="25" t="str">
        <f t="shared" si="52"/>
        <v>►</v>
      </c>
      <c r="I90" s="554" t="str">
        <f>I81</f>
        <v>Dessert assiette.J.Jus de fraises des bois.Recette mère ►.M.Mille-feuille meringue et chiboust pamplemousse aux fraises des bois</v>
      </c>
      <c r="J90" s="554">
        <f>J81</f>
        <v>18</v>
      </c>
      <c r="K90" s="554" t="str">
        <f>K81</f>
        <v>assiettes</v>
      </c>
      <c r="L90" s="1321"/>
      <c r="M90" s="20"/>
      <c r="N90" s="20"/>
      <c r="O90" s="20"/>
      <c r="P90" s="1322"/>
      <c r="Q90" s="1323"/>
      <c r="R90" s="1324"/>
      <c r="S90" s="785" t="s">
        <v>1</v>
      </c>
      <c r="T90" s="25" t="str">
        <f t="shared" si="53"/>
        <v>►</v>
      </c>
      <c r="U90" s="765" t="str">
        <f>U81</f>
        <v>Dessert assiette.J.Jus de fraises des bois.Recette mère ►.M.Mille-feuille meringue et chiboust pamplemousse aux fraises des bois</v>
      </c>
      <c r="V90" s="554">
        <f>V81</f>
        <v>18</v>
      </c>
      <c r="W90" s="554" t="str">
        <f>W81</f>
        <v>assiettes</v>
      </c>
      <c r="X90" s="69"/>
      <c r="Y90" s="74"/>
      <c r="Z90" s="75" t="str">
        <f t="shared" si="51"/>
        <v/>
      </c>
      <c r="AA90" s="64"/>
      <c r="AB90" s="3868"/>
      <c r="AC90" s="68">
        <v>1</v>
      </c>
      <c r="AD90" s="1084"/>
      <c r="AE90" s="4161" t="s">
        <v>1</v>
      </c>
      <c r="AF90" s="4172">
        <f t="shared" si="55"/>
        <v>0</v>
      </c>
      <c r="AG90" s="4173">
        <f t="shared" si="56"/>
        <v>0</v>
      </c>
      <c r="AH90" s="4174"/>
      <c r="AI90" s="1113">
        <f t="shared" si="44"/>
        <v>0</v>
      </c>
      <c r="AJ90" s="1183" t="str">
        <f>IF(OR(AI90=0, ISBLANK(AB90)), "", TEXT(ROUND(AI90/INDEX(AV19:AV89, MATCH(AB90, AU19:AU89, 0)), 0),"# ##0") &amp; " " &amp; AB90)</f>
        <v/>
      </c>
      <c r="AK90" s="559">
        <f t="shared" si="45"/>
        <v>0</v>
      </c>
      <c r="AL90" s="560">
        <f t="shared" si="46"/>
        <v>0</v>
      </c>
      <c r="AM90" s="1186" t="str">
        <f t="shared" si="47"/>
        <v/>
      </c>
      <c r="AN90" s="156"/>
      <c r="AO90" s="1113">
        <f t="shared" si="48"/>
        <v>0</v>
      </c>
      <c r="AP90" s="4190"/>
      <c r="AQ90" s="1182" t="str">
        <f t="shared" si="49"/>
        <v/>
      </c>
      <c r="AR90" s="4168"/>
      <c r="AS90" s="4180">
        <f t="shared" si="50"/>
        <v>0</v>
      </c>
      <c r="AT90" s="4181">
        <f>IF(AND(AH90&lt;&gt;"", ISNUMBER(AF90)), IFERROR(INDEX(AV19:AV89, MATCH(AB90, AU19:AU89, 0)) * AA90 * IF(ISBLANK(X90), 1, X90), 0), 0)</f>
        <v>0</v>
      </c>
      <c r="AX90" s="2"/>
      <c r="AY90" s="750" t="str">
        <f t="shared" si="43"/>
        <v>►</v>
      </c>
      <c r="AZ90" s="2"/>
      <c r="BA90" s="2"/>
      <c r="BB90" s="2"/>
      <c r="BC90" s="721"/>
      <c r="BD90" s="1263"/>
      <c r="BE90" s="13"/>
      <c r="BF90" s="13"/>
      <c r="BG90" s="1246"/>
      <c r="BH90"/>
      <c r="BI90" s="6">
        <v>1</v>
      </c>
    </row>
    <row r="91" spans="1:61" s="73" customFormat="1" ht="18" customHeight="1">
      <c r="A91" s="750" t="str">
        <f t="shared" si="37"/>
        <v>►</v>
      </c>
      <c r="B91" s="616" t="str">
        <f t="shared" si="31"/>
        <v>►</v>
      </c>
      <c r="C91" s="617" t="str">
        <f t="shared" si="38"/>
        <v>►</v>
      </c>
      <c r="D91" s="4157" t="str">
        <f t="shared" si="39"/>
        <v>►</v>
      </c>
      <c r="E91" s="616" t="str">
        <f t="shared" si="40"/>
        <v>►</v>
      </c>
      <c r="F91" s="616" t="str">
        <f t="shared" si="41"/>
        <v>►</v>
      </c>
      <c r="G91" s="616" t="str">
        <f t="shared" si="42"/>
        <v>►</v>
      </c>
      <c r="H91" s="25" t="str">
        <f t="shared" si="52"/>
        <v>►</v>
      </c>
      <c r="I91" s="554" t="str">
        <f>I81</f>
        <v>Dessert assiette.J.Jus de fraises des bois.Recette mère ►.M.Mille-feuille meringue et chiboust pamplemousse aux fraises des bois</v>
      </c>
      <c r="J91" s="554">
        <f>J81</f>
        <v>18</v>
      </c>
      <c r="K91" s="554" t="str">
        <f>K81</f>
        <v>assiettes</v>
      </c>
      <c r="L91" s="1321"/>
      <c r="M91" s="20"/>
      <c r="N91" s="20"/>
      <c r="O91" s="20"/>
      <c r="P91" s="1322"/>
      <c r="Q91" s="1323"/>
      <c r="R91" s="1324"/>
      <c r="S91" s="785" t="s">
        <v>1</v>
      </c>
      <c r="T91" s="25" t="str">
        <f t="shared" si="53"/>
        <v>►</v>
      </c>
      <c r="U91" s="765" t="str">
        <f>U81</f>
        <v>Dessert assiette.J.Jus de fraises des bois.Recette mère ►.M.Mille-feuille meringue et chiboust pamplemousse aux fraises des bois</v>
      </c>
      <c r="V91" s="554">
        <f>V81</f>
        <v>18</v>
      </c>
      <c r="W91" s="554" t="str">
        <f>W81</f>
        <v>assiettes</v>
      </c>
      <c r="X91" s="69"/>
      <c r="Y91" s="74"/>
      <c r="Z91" s="75" t="str">
        <f t="shared" si="51"/>
        <v/>
      </c>
      <c r="AA91" s="64"/>
      <c r="AB91" s="3868"/>
      <c r="AC91" s="68">
        <v>1</v>
      </c>
      <c r="AD91" s="1084"/>
      <c r="AE91" s="4161" t="s">
        <v>1</v>
      </c>
      <c r="AF91" s="4172">
        <f t="shared" si="55"/>
        <v>0</v>
      </c>
      <c r="AG91" s="4173">
        <f t="shared" si="56"/>
        <v>0</v>
      </c>
      <c r="AH91" s="4174"/>
      <c r="AI91" s="1112">
        <f t="shared" si="44"/>
        <v>0</v>
      </c>
      <c r="AJ91" s="1184" t="str">
        <f>IF(OR(AI91=0, ISBLANK(AB91)), "", TEXT(ROUND(AI91/INDEX(AV19:AV89, MATCH(AB91, AU19:AU89, 0)), 0),"# ##0") &amp; " " &amp; AB91)</f>
        <v/>
      </c>
      <c r="AK91" s="557">
        <f t="shared" si="45"/>
        <v>0</v>
      </c>
      <c r="AL91" s="558">
        <f t="shared" si="46"/>
        <v>0</v>
      </c>
      <c r="AM91" s="1187" t="str">
        <f t="shared" si="47"/>
        <v/>
      </c>
      <c r="AN91" s="156"/>
      <c r="AO91" s="1112">
        <f t="shared" si="48"/>
        <v>0</v>
      </c>
      <c r="AP91" s="4190"/>
      <c r="AQ91" s="1181" t="str">
        <f t="shared" si="49"/>
        <v/>
      </c>
      <c r="AR91" s="4168"/>
      <c r="AS91" s="4180">
        <f t="shared" si="50"/>
        <v>0</v>
      </c>
      <c r="AT91" s="4181">
        <f>IF(AND(AH91&lt;&gt;"", ISNUMBER(AF91)), IFERROR(INDEX(AV19:AV89, MATCH(AB91, AU19:AU89, 0)) * AA91 * IF(ISBLANK(X91), 1, X91), 0), 0)</f>
        <v>0</v>
      </c>
      <c r="AX91" s="2"/>
      <c r="AY91" s="750" t="str">
        <f t="shared" si="43"/>
        <v>►</v>
      </c>
      <c r="AZ91" s="2"/>
      <c r="BA91" s="2"/>
      <c r="BB91" s="2"/>
      <c r="BC91" s="721"/>
      <c r="BD91" s="928" t="s">
        <v>7</v>
      </c>
      <c r="BE91" s="17" t="s">
        <v>2547</v>
      </c>
      <c r="BF91" s="17"/>
      <c r="BG91" s="1246"/>
      <c r="BH91"/>
      <c r="BI91" s="6">
        <v>1</v>
      </c>
    </row>
    <row r="92" spans="1:61" s="73" customFormat="1" ht="18" customHeight="1" thickBot="1">
      <c r="A92" s="750" t="str">
        <f t="shared" si="37"/>
        <v>A</v>
      </c>
      <c r="B92" s="616" t="str">
        <f t="shared" si="31"/>
        <v>Dessert assiette.J.Jus de fraises des bois.Recette mère ►.M.Mille-feuille meringue et chiboust pamplemousse aux fraises des bois</v>
      </c>
      <c r="C92" s="617" t="str">
        <f t="shared" si="38"/>
        <v>Dessert assiette</v>
      </c>
      <c r="D92" s="4157" t="str">
        <f t="shared" si="39"/>
        <v>J</v>
      </c>
      <c r="E92" s="616" t="str">
        <f t="shared" si="40"/>
        <v>Jus de fraises des bois</v>
      </c>
      <c r="F92" s="616" t="str">
        <f t="shared" si="41"/>
        <v>Recette mère ►</v>
      </c>
      <c r="G92" s="616" t="str">
        <f t="shared" si="42"/>
        <v>M.Mille-feuille meringue et chiboust pamplemousse aux fraises des bois</v>
      </c>
      <c r="H92" s="933" t="s">
        <v>6</v>
      </c>
      <c r="I92" s="935" t="str">
        <f>I88</f>
        <v>Dessert assiette.J.Jus de fraises des bois.Recette mère ►.M.Mille-feuille meringue et chiboust pamplemousse aux fraises des bois</v>
      </c>
      <c r="J92" s="935">
        <f>J88</f>
        <v>18</v>
      </c>
      <c r="K92" s="935" t="str">
        <f>K88</f>
        <v>assiettes</v>
      </c>
      <c r="L92" s="936" t="s">
        <v>1090</v>
      </c>
      <c r="M92" s="937"/>
      <c r="N92" s="934"/>
      <c r="O92" s="934"/>
      <c r="P92" s="934"/>
      <c r="Q92" s="934"/>
      <c r="R92" s="1093"/>
      <c r="S92" s="785" t="s">
        <v>1</v>
      </c>
      <c r="T92" s="63" t="s">
        <v>6</v>
      </c>
      <c r="U92" s="604" t="str">
        <f>U88</f>
        <v>Dessert assiette.J.Jus de fraises des bois.Recette mère ►.M.Mille-feuille meringue et chiboust pamplemousse aux fraises des bois</v>
      </c>
      <c r="V92" s="777">
        <f>V88</f>
        <v>18</v>
      </c>
      <c r="W92" s="606" t="str">
        <f>W88</f>
        <v>assiettes</v>
      </c>
      <c r="X92" s="778" t="s">
        <v>1090</v>
      </c>
      <c r="Y92" s="779"/>
      <c r="Z92" s="771"/>
      <c r="AA92" s="771"/>
      <c r="AB92" s="771"/>
      <c r="AC92" s="771"/>
      <c r="AD92" s="1085"/>
      <c r="AE92" s="4161" t="s">
        <v>1</v>
      </c>
      <c r="AF92" s="4172">
        <f t="shared" si="55"/>
        <v>0</v>
      </c>
      <c r="AG92" s="4173">
        <f t="shared" si="56"/>
        <v>0</v>
      </c>
      <c r="AH92" s="4174"/>
      <c r="AI92" s="1113">
        <f t="shared" si="44"/>
        <v>0</v>
      </c>
      <c r="AJ92" s="1183" t="str">
        <f>IF(OR(AI92=0, ISBLANK(AB92)), "", TEXT(ROUND(AI92/INDEX(AV19:AV89, MATCH(AB92, AU19:AU89, 0)), 0),"# ##0") &amp; " " &amp; AB92)</f>
        <v/>
      </c>
      <c r="AK92" s="559">
        <f t="shared" si="45"/>
        <v>0</v>
      </c>
      <c r="AL92" s="560">
        <f t="shared" si="46"/>
        <v>0</v>
      </c>
      <c r="AM92" s="1186" t="str">
        <f t="shared" si="47"/>
        <v/>
      </c>
      <c r="AN92" s="156"/>
      <c r="AO92" s="1113">
        <f t="shared" si="48"/>
        <v>0</v>
      </c>
      <c r="AP92" s="4190"/>
      <c r="AQ92" s="1182" t="str">
        <f t="shared" si="49"/>
        <v/>
      </c>
      <c r="AR92" s="4168"/>
      <c r="AS92" s="4180">
        <f t="shared" si="50"/>
        <v>0</v>
      </c>
      <c r="AT92" s="4181">
        <f>IF(AND(AH92&lt;&gt;"", ISNUMBER(AF92)), IFERROR(INDEX(AV19:AV89, MATCH(AB92, AU19:AU89, 0)) * AA92 * IF(ISBLANK(X92), 1, X92), 0), 0)</f>
        <v>0</v>
      </c>
      <c r="AX92" s="2"/>
      <c r="AY92" s="750" t="str">
        <f t="shared" si="43"/>
        <v>A</v>
      </c>
      <c r="AZ92" s="2"/>
      <c r="BA92" s="2"/>
      <c r="BB92" s="2"/>
      <c r="BC92" s="721"/>
      <c r="BD92" s="1105"/>
      <c r="BE92" s="17" t="s">
        <v>2548</v>
      </c>
      <c r="BF92" s="13"/>
      <c r="BG92" s="1246"/>
      <c r="BH92"/>
      <c r="BI92" s="6">
        <v>1</v>
      </c>
    </row>
    <row r="93" spans="1:61" s="73" customFormat="1" ht="18" customHeight="1" thickBot="1">
      <c r="A93" s="750" t="str">
        <f t="shared" si="37"/>
        <v>A</v>
      </c>
      <c r="B93" s="616">
        <f t="shared" si="31"/>
        <v>0</v>
      </c>
      <c r="C93" s="617">
        <f t="shared" si="38"/>
        <v>0</v>
      </c>
      <c r="D93" s="4157">
        <f t="shared" si="39"/>
        <v>0</v>
      </c>
      <c r="E93" s="616">
        <f t="shared" si="40"/>
        <v>0</v>
      </c>
      <c r="F93" s="616">
        <f t="shared" si="41"/>
        <v>0</v>
      </c>
      <c r="G93" s="616" t="str">
        <f t="shared" si="42"/>
        <v/>
      </c>
      <c r="H93" s="1546" t="s">
        <v>6</v>
      </c>
      <c r="I93" s="1043"/>
      <c r="J93" s="1043"/>
      <c r="K93" s="1043"/>
      <c r="L93" s="1044" t="s">
        <v>6496</v>
      </c>
      <c r="M93" s="1044"/>
      <c r="N93" s="1044"/>
      <c r="O93" s="1044"/>
      <c r="P93" s="1044"/>
      <c r="Q93" s="1044"/>
      <c r="R93" s="4222" t="s">
        <v>898</v>
      </c>
      <c r="S93" s="785" t="s">
        <v>1</v>
      </c>
      <c r="T93" s="1546" t="s">
        <v>6</v>
      </c>
      <c r="U93" s="1043"/>
      <c r="V93" s="1043"/>
      <c r="W93" s="1043"/>
      <c r="X93" s="1044" t="s">
        <v>6496</v>
      </c>
      <c r="Y93" s="1044"/>
      <c r="Z93" s="1044"/>
      <c r="AA93" s="1044"/>
      <c r="AB93" s="1044"/>
      <c r="AC93" s="1044"/>
      <c r="AD93" s="4222" t="s">
        <v>898</v>
      </c>
      <c r="AE93" s="4161" t="s">
        <v>1</v>
      </c>
      <c r="AF93" s="4172">
        <f t="shared" si="55"/>
        <v>0</v>
      </c>
      <c r="AG93" s="4173">
        <f t="shared" si="56"/>
        <v>0</v>
      </c>
      <c r="AH93" s="4174"/>
      <c r="AI93" s="1112">
        <f t="shared" si="44"/>
        <v>0</v>
      </c>
      <c r="AJ93" s="1184" t="str">
        <f>IF(OR(AI93=0, ISBLANK(AB93)), "", TEXT(ROUND(AI93/INDEX(AV19:AV89, MATCH(AB93, AU19:AU89, 0)), 0),"# ##0") &amp; " " &amp; AB93)</f>
        <v/>
      </c>
      <c r="AK93" s="557">
        <f t="shared" si="45"/>
        <v>0</v>
      </c>
      <c r="AL93" s="558">
        <f t="shared" si="46"/>
        <v>0</v>
      </c>
      <c r="AM93" s="1187" t="str">
        <f t="shared" si="47"/>
        <v/>
      </c>
      <c r="AN93" s="156"/>
      <c r="AO93" s="1112">
        <f t="shared" si="48"/>
        <v>0</v>
      </c>
      <c r="AP93" s="4190"/>
      <c r="AQ93" s="1181" t="str">
        <f t="shared" si="49"/>
        <v/>
      </c>
      <c r="AR93" s="4168"/>
      <c r="AS93" s="4180">
        <f t="shared" si="50"/>
        <v>0</v>
      </c>
      <c r="AT93" s="4181">
        <f>IF(AND(AH93&lt;&gt;"", ISNUMBER(AF93)), IFERROR(INDEX(AV19:AV89, MATCH(AB93, AU19:AU89, 0)) * AA93 * IF(ISBLANK(X93), 1, X93), 0), 0)</f>
        <v>0</v>
      </c>
      <c r="AX93" s="2"/>
      <c r="AY93" s="750" t="str">
        <f t="shared" si="43"/>
        <v>A</v>
      </c>
      <c r="AZ93" s="2"/>
      <c r="BA93" s="2"/>
      <c r="BB93" s="2"/>
      <c r="BC93" s="721"/>
      <c r="BD93" s="1105"/>
      <c r="BE93" s="13"/>
      <c r="BF93" s="13"/>
      <c r="BG93" s="1246"/>
      <c r="BH93"/>
      <c r="BI93" s="6">
        <v>1</v>
      </c>
    </row>
    <row r="94" spans="1:61" s="73" customFormat="1" ht="18" customHeight="1">
      <c r="A94" s="750" t="str">
        <f t="shared" si="37"/>
        <v>A</v>
      </c>
      <c r="B94" s="616" t="str">
        <f t="shared" si="31"/>
        <v>Dessert assiette.C.Chiboust pamplemousse.Recette mère ►.M.Mille-feuille meringue et chiboust pamplemousse aux fraises des bois</v>
      </c>
      <c r="C94" s="617" t="str">
        <f t="shared" si="38"/>
        <v>Dessert assiette</v>
      </c>
      <c r="D94" s="4157" t="str">
        <f t="shared" si="39"/>
        <v>C</v>
      </c>
      <c r="E94" s="616" t="str">
        <f t="shared" si="40"/>
        <v>Chiboust pamplemousse</v>
      </c>
      <c r="F94" s="616" t="str">
        <f t="shared" si="41"/>
        <v/>
      </c>
      <c r="G94" s="616" t="str">
        <f t="shared" si="42"/>
        <v>M.Mille-feuille meringue et chiboust pamplemousse aux fraises des bois</v>
      </c>
      <c r="H94" s="1066" t="s">
        <v>1</v>
      </c>
      <c r="I94" s="741"/>
      <c r="J94" s="741"/>
      <c r="K94" s="741"/>
      <c r="L94" s="742"/>
      <c r="M94" s="742"/>
      <c r="N94" s="742"/>
      <c r="O94" s="742"/>
      <c r="P94" s="742"/>
      <c r="Q94" s="742"/>
      <c r="R94" s="742"/>
      <c r="S94" s="785" t="s">
        <v>1</v>
      </c>
      <c r="T94" s="49" t="s">
        <v>6</v>
      </c>
      <c r="U94" s="4056" t="str">
        <f>U100</f>
        <v>Dessert assiette.C.Chiboust pamplemousse.Recette mère ►.M.Mille-feuille meringue et chiboust pamplemousse aux fraises des bois</v>
      </c>
      <c r="V94" s="4057">
        <f>V100</f>
        <v>18</v>
      </c>
      <c r="W94" s="4057" t="str">
        <f>W100</f>
        <v>assiettes</v>
      </c>
      <c r="X94" s="4058" t="s">
        <v>1</v>
      </c>
      <c r="Y94" s="1118" t="s">
        <v>2500</v>
      </c>
      <c r="Z94" s="4701" t="s">
        <v>2340</v>
      </c>
      <c r="AA94" s="4701"/>
      <c r="AB94" s="4802" t="s">
        <v>2338</v>
      </c>
      <c r="AC94" s="4802"/>
      <c r="AD94" s="4803"/>
      <c r="AE94" s="4161" t="s">
        <v>1</v>
      </c>
      <c r="AF94" s="4172">
        <f t="shared" si="55"/>
        <v>0</v>
      </c>
      <c r="AG94" s="4173">
        <f t="shared" si="56"/>
        <v>0</v>
      </c>
      <c r="AH94" s="4174"/>
      <c r="AI94" s="1113">
        <f t="shared" si="44"/>
        <v>0</v>
      </c>
      <c r="AJ94" s="1183" t="str">
        <f>IF(OR(AI94=0, ISBLANK(AB94)), "", TEXT(ROUND(AI94/INDEX(AV19:AV89, MATCH(AB94, AU19:AU89, 0)), 0),"# ##0") &amp; " " &amp; AB94)</f>
        <v/>
      </c>
      <c r="AK94" s="559">
        <f t="shared" si="45"/>
        <v>0</v>
      </c>
      <c r="AL94" s="560">
        <f t="shared" si="46"/>
        <v>0</v>
      </c>
      <c r="AM94" s="1186" t="str">
        <f t="shared" si="47"/>
        <v/>
      </c>
      <c r="AN94" s="156"/>
      <c r="AO94" s="1113">
        <f t="shared" si="48"/>
        <v>0</v>
      </c>
      <c r="AP94" s="4190"/>
      <c r="AQ94" s="1182" t="str">
        <f t="shared" si="49"/>
        <v/>
      </c>
      <c r="AR94" s="4168"/>
      <c r="AS94" s="4180">
        <f t="shared" si="50"/>
        <v>0</v>
      </c>
      <c r="AT94" s="4181">
        <f>IF(AND(AH94&lt;&gt;"", ISNUMBER(AF94)), IFERROR(INDEX(AV19:AV89, MATCH(AB94, AU19:AU89, 0)) * AA94 * IF(ISBLANK(X94), 1, X94), 0), 0)</f>
        <v>0</v>
      </c>
      <c r="AX94" s="2"/>
      <c r="AY94" s="750" t="str">
        <f t="shared" si="43"/>
        <v>A</v>
      </c>
      <c r="AZ94" s="2"/>
      <c r="BA94" s="2"/>
      <c r="BB94" s="2"/>
      <c r="BC94" s="721"/>
      <c r="BD94" s="1264" t="s">
        <v>10</v>
      </c>
      <c r="BE94" s="12"/>
      <c r="BF94" s="13"/>
      <c r="BG94" s="1246"/>
      <c r="BH94"/>
      <c r="BI94" s="6">
        <v>1</v>
      </c>
    </row>
    <row r="95" spans="1:61" s="73" customFormat="1" ht="18" customHeight="1">
      <c r="A95" s="750" t="str">
        <f t="shared" si="37"/>
        <v>A</v>
      </c>
      <c r="B95" s="616" t="str">
        <f t="shared" si="31"/>
        <v>Dessert assiette.C.Chiboust pamplemousse.Recette mère ►.M.Mille-feuille meringue et chiboust pamplemousse aux fraises des bois</v>
      </c>
      <c r="C95" s="617" t="str">
        <f t="shared" si="38"/>
        <v>Dessert assiette</v>
      </c>
      <c r="D95" s="4157" t="str">
        <f t="shared" si="39"/>
        <v>C</v>
      </c>
      <c r="E95" s="616" t="str">
        <f t="shared" si="40"/>
        <v>Chiboust pamplemousse</v>
      </c>
      <c r="F95" s="616" t="str">
        <f t="shared" si="41"/>
        <v/>
      </c>
      <c r="G95" s="616" t="str">
        <f t="shared" si="42"/>
        <v>M.Mille-feuille meringue et chiboust pamplemousse aux fraises des bois</v>
      </c>
      <c r="H95" s="1066" t="s">
        <v>1</v>
      </c>
      <c r="I95" s="741"/>
      <c r="J95" s="741"/>
      <c r="K95" s="741"/>
      <c r="L95" s="742"/>
      <c r="M95" s="742"/>
      <c r="N95" s="742"/>
      <c r="O95" s="742"/>
      <c r="P95" s="742"/>
      <c r="Q95" s="742"/>
      <c r="R95" s="742"/>
      <c r="S95" s="785" t="s">
        <v>1</v>
      </c>
      <c r="T95" s="24" t="s">
        <v>6</v>
      </c>
      <c r="U95" s="4059" t="str">
        <f>U100</f>
        <v>Dessert assiette.C.Chiboust pamplemousse.Recette mère ►.M.Mille-feuille meringue et chiboust pamplemousse aux fraises des bois</v>
      </c>
      <c r="V95" s="4060"/>
      <c r="W95" s="4060"/>
      <c r="X95" s="4061" t="s">
        <v>2620</v>
      </c>
      <c r="Y95" s="1121" t="s">
        <v>2501</v>
      </c>
      <c r="Z95" s="4702"/>
      <c r="AA95" s="4702"/>
      <c r="AB95" s="4804"/>
      <c r="AC95" s="4804"/>
      <c r="AD95" s="4805"/>
      <c r="AE95" s="4161" t="s">
        <v>1</v>
      </c>
      <c r="AF95" s="4172">
        <f t="shared" si="55"/>
        <v>0</v>
      </c>
      <c r="AG95" s="4173">
        <f t="shared" si="56"/>
        <v>0</v>
      </c>
      <c r="AH95" s="4174"/>
      <c r="AI95" s="1112">
        <f t="shared" si="44"/>
        <v>0</v>
      </c>
      <c r="AJ95" s="1184" t="str">
        <f>IF(OR(AI95=0, ISBLANK(AB95)), "", TEXT(ROUND(AI95/INDEX(AV19:AV89, MATCH(AB95, AU19:AU89, 0)), 0),"# ##0") &amp; " " &amp; AB95)</f>
        <v/>
      </c>
      <c r="AK95" s="557">
        <f t="shared" si="45"/>
        <v>0</v>
      </c>
      <c r="AL95" s="558">
        <f t="shared" si="46"/>
        <v>0</v>
      </c>
      <c r="AM95" s="1187" t="str">
        <f t="shared" si="47"/>
        <v/>
      </c>
      <c r="AN95" s="156"/>
      <c r="AO95" s="1112">
        <f t="shared" si="48"/>
        <v>0</v>
      </c>
      <c r="AP95" s="4190"/>
      <c r="AQ95" s="1181" t="str">
        <f t="shared" si="49"/>
        <v/>
      </c>
      <c r="AR95" s="4168"/>
      <c r="AS95" s="4180">
        <f t="shared" si="50"/>
        <v>0</v>
      </c>
      <c r="AT95" s="4181">
        <f>IF(AND(AH95&lt;&gt;"", ISNUMBER(AF95)), IFERROR(INDEX(AV19:AV89, MATCH(AB95, AU19:AU89, 0)) * AA95 * IF(ISBLANK(X95), 1, X95), 0), 0)</f>
        <v>0</v>
      </c>
      <c r="AX95" s="2"/>
      <c r="AY95" s="750" t="str">
        <f t="shared" si="43"/>
        <v>A</v>
      </c>
      <c r="AZ95" s="2"/>
      <c r="BA95" s="2"/>
      <c r="BB95" s="2"/>
      <c r="BC95" s="721"/>
      <c r="BD95" s="1265" t="s">
        <v>9</v>
      </c>
      <c r="BE95" s="15"/>
      <c r="BF95" s="13"/>
      <c r="BG95" s="1246"/>
      <c r="BH95"/>
      <c r="BI95" s="6">
        <v>1</v>
      </c>
    </row>
    <row r="96" spans="1:61" s="73" customFormat="1" ht="18" customHeight="1">
      <c r="A96" s="750" t="str">
        <f t="shared" si="37"/>
        <v>A</v>
      </c>
      <c r="B96" s="616" t="str">
        <f t="shared" si="31"/>
        <v>Dessert assiette.C.Chiboust pamplemousse.Recette mère ►.M.Mille-feuille meringue et chiboust pamplemousse aux fraises des bois</v>
      </c>
      <c r="C96" s="617" t="str">
        <f t="shared" si="38"/>
        <v>Dessert assiette</v>
      </c>
      <c r="D96" s="4157" t="str">
        <f t="shared" si="39"/>
        <v>C</v>
      </c>
      <c r="E96" s="616" t="str">
        <f t="shared" si="40"/>
        <v>Chiboust pamplemousse</v>
      </c>
      <c r="F96" s="616" t="str">
        <f t="shared" si="41"/>
        <v/>
      </c>
      <c r="G96" s="616" t="str">
        <f t="shared" si="42"/>
        <v>M.Mille-feuille meringue et chiboust pamplemousse aux fraises des bois</v>
      </c>
      <c r="H96" s="1066" t="s">
        <v>1</v>
      </c>
      <c r="I96" s="741"/>
      <c r="J96" s="741"/>
      <c r="K96" s="741"/>
      <c r="L96" s="742"/>
      <c r="M96" s="742"/>
      <c r="N96" s="742"/>
      <c r="O96" s="742"/>
      <c r="P96" s="742"/>
      <c r="Q96" s="742"/>
      <c r="R96" s="742"/>
      <c r="S96" s="785" t="s">
        <v>1</v>
      </c>
      <c r="T96" s="24" t="s">
        <v>6</v>
      </c>
      <c r="U96" s="4062" t="str">
        <f>U100</f>
        <v>Dessert assiette.C.Chiboust pamplemousse.Recette mère ►.M.Mille-feuille meringue et chiboust pamplemousse aux fraises des bois</v>
      </c>
      <c r="V96" s="4063"/>
      <c r="W96" s="4064"/>
      <c r="X96" s="1123"/>
      <c r="Y96" s="1124" t="s">
        <v>6458</v>
      </c>
      <c r="Z96" s="4065"/>
      <c r="AA96" s="1080" t="s">
        <v>121</v>
      </c>
      <c r="AB96" s="603" t="s">
        <v>2333</v>
      </c>
      <c r="AC96" s="22"/>
      <c r="AD96" s="4067"/>
      <c r="AE96" s="4161" t="s">
        <v>1</v>
      </c>
      <c r="AF96" s="4172">
        <f t="shared" si="55"/>
        <v>0</v>
      </c>
      <c r="AG96" s="4173">
        <f t="shared" si="56"/>
        <v>0</v>
      </c>
      <c r="AH96" s="4174"/>
      <c r="AI96" s="1113">
        <f t="shared" si="44"/>
        <v>0</v>
      </c>
      <c r="AJ96" s="1183" t="str">
        <f>IF(OR(AI96=0, ISBLANK(AB96)), "", TEXT(ROUND(AI96/INDEX(AV19:AV89, MATCH(AB96, AU19:AU89, 0)), 0),"# ##0") &amp; " " &amp; AB96)</f>
        <v/>
      </c>
      <c r="AK96" s="559">
        <f t="shared" si="45"/>
        <v>0</v>
      </c>
      <c r="AL96" s="560">
        <f t="shared" si="46"/>
        <v>0</v>
      </c>
      <c r="AM96" s="1186" t="str">
        <f t="shared" si="47"/>
        <v/>
      </c>
      <c r="AN96" s="156"/>
      <c r="AO96" s="1113">
        <f t="shared" si="48"/>
        <v>0</v>
      </c>
      <c r="AP96" s="4190"/>
      <c r="AQ96" s="1182" t="str">
        <f t="shared" si="49"/>
        <v/>
      </c>
      <c r="AR96" s="4168"/>
      <c r="AS96" s="4180">
        <f t="shared" si="50"/>
        <v>0</v>
      </c>
      <c r="AT96" s="4181">
        <f>IF(AND(AH96&lt;&gt;"", ISNUMBER(AF96)), IFERROR(INDEX(AV19:AV89, MATCH(AB96, AU19:AU89, 0)) * AA96 * IF(ISBLANK(X96), 1, X96), 0), 0)</f>
        <v>0</v>
      </c>
      <c r="AX96" s="2"/>
      <c r="AY96" s="750" t="str">
        <f t="shared" si="43"/>
        <v>A</v>
      </c>
      <c r="AZ96" s="2"/>
      <c r="BA96" s="2"/>
      <c r="BB96" s="2"/>
      <c r="BC96" s="721"/>
      <c r="BD96" s="1266" t="s">
        <v>6</v>
      </c>
      <c r="BE96" s="15"/>
      <c r="BF96" s="13"/>
      <c r="BG96" s="1246"/>
      <c r="BH96"/>
      <c r="BI96" s="6">
        <v>1</v>
      </c>
    </row>
    <row r="97" spans="1:61" s="73" customFormat="1" ht="18" customHeight="1">
      <c r="A97" s="750" t="str">
        <f t="shared" si="37"/>
        <v>A</v>
      </c>
      <c r="B97" s="616" t="str">
        <f t="shared" si="31"/>
        <v>Dessert assiette.C.Chiboust pamplemousse.Recette mère ►.M.Mille-feuille meringue et chiboust pamplemousse aux fraises des bois</v>
      </c>
      <c r="C97" s="617" t="str">
        <f t="shared" si="38"/>
        <v>Dessert assiette</v>
      </c>
      <c r="D97" s="4157" t="str">
        <f t="shared" si="39"/>
        <v>C</v>
      </c>
      <c r="E97" s="616" t="str">
        <f t="shared" si="40"/>
        <v>Chiboust pamplemousse</v>
      </c>
      <c r="F97" s="616" t="str">
        <f t="shared" si="41"/>
        <v/>
      </c>
      <c r="G97" s="616" t="str">
        <f t="shared" si="42"/>
        <v>M.Mille-feuille meringue et chiboust pamplemousse aux fraises des bois</v>
      </c>
      <c r="H97" s="1066" t="s">
        <v>1</v>
      </c>
      <c r="I97" s="741"/>
      <c r="J97" s="741"/>
      <c r="K97" s="741"/>
      <c r="L97" s="742"/>
      <c r="M97" s="742"/>
      <c r="N97" s="742"/>
      <c r="O97" s="742"/>
      <c r="P97" s="742"/>
      <c r="Q97" s="742"/>
      <c r="R97" s="742"/>
      <c r="S97" s="785" t="s">
        <v>1</v>
      </c>
      <c r="T97" s="24" t="s">
        <v>6</v>
      </c>
      <c r="U97" s="4068" t="str">
        <f>U100</f>
        <v>Dessert assiette.C.Chiboust pamplemousse.Recette mère ►.M.Mille-feuille meringue et chiboust pamplemousse aux fraises des bois</v>
      </c>
      <c r="V97" s="4068"/>
      <c r="W97" s="4068"/>
      <c r="X97" s="46" t="s">
        <v>110</v>
      </c>
      <c r="Y97" s="592"/>
      <c r="Z97" s="592"/>
      <c r="AA97" s="4069" t="s">
        <v>116</v>
      </c>
      <c r="AB97" s="4808" t="str">
        <f>X100</f>
        <v>Dessert assiette.C.Chiboust pamplemousse.Recette mère ►.M.Mille-feuille meringue et chiboust pamplemousse aux fraises des bois</v>
      </c>
      <c r="AC97" s="4808"/>
      <c r="AD97" s="4809"/>
      <c r="AE97" s="4161" t="s">
        <v>1</v>
      </c>
      <c r="AF97" s="4172">
        <f t="shared" si="55"/>
        <v>0</v>
      </c>
      <c r="AG97" s="4173">
        <f t="shared" si="56"/>
        <v>0</v>
      </c>
      <c r="AH97" s="4174"/>
      <c r="AI97" s="1112">
        <f t="shared" si="44"/>
        <v>0</v>
      </c>
      <c r="AJ97" s="1184" t="str">
        <f>IF(OR(AI97=0, ISBLANK(AB97)), "", TEXT(ROUND(AI97/INDEX(AV19:AV89, MATCH(AB97, AU19:AU89, 0)), 0),"# ##0") &amp; " " &amp; AB97)</f>
        <v/>
      </c>
      <c r="AK97" s="557">
        <f t="shared" si="45"/>
        <v>0</v>
      </c>
      <c r="AL97" s="558">
        <f t="shared" si="46"/>
        <v>0</v>
      </c>
      <c r="AM97" s="1187" t="str">
        <f t="shared" si="47"/>
        <v/>
      </c>
      <c r="AN97" s="156"/>
      <c r="AO97" s="1112">
        <f t="shared" si="48"/>
        <v>0</v>
      </c>
      <c r="AP97" s="4190"/>
      <c r="AQ97" s="1181" t="str">
        <f t="shared" si="49"/>
        <v/>
      </c>
      <c r="AR97" s="4168"/>
      <c r="AS97" s="4180">
        <f t="shared" si="50"/>
        <v>0</v>
      </c>
      <c r="AT97" s="4181">
        <f>IF(AND(AH97&lt;&gt;"", ISNUMBER(AF97)), IFERROR(INDEX(AV19:AV89, MATCH(AB97, AU19:AU89, 0)) * AA97 * IF(ISBLANK(X97), 1, X97), 0), 0)</f>
        <v>0</v>
      </c>
      <c r="AX97" s="2"/>
      <c r="AY97" s="750" t="str">
        <f t="shared" si="43"/>
        <v>A</v>
      </c>
      <c r="AZ97" s="2"/>
      <c r="BA97" s="2"/>
      <c r="BB97" s="2"/>
      <c r="BC97" s="721"/>
      <c r="BD97" s="1264" t="s">
        <v>5</v>
      </c>
      <c r="BE97" s="12"/>
      <c r="BF97" s="13"/>
      <c r="BG97" s="1246"/>
      <c r="BH97"/>
      <c r="BI97" s="6">
        <v>1</v>
      </c>
    </row>
    <row r="98" spans="1:61" s="73" customFormat="1" ht="18" customHeight="1">
      <c r="A98" s="750" t="str">
        <f t="shared" si="37"/>
        <v>A</v>
      </c>
      <c r="B98" s="616" t="str">
        <f t="shared" si="31"/>
        <v>Dessert assiette.C.Chiboust pamplemousse.Recette mère ►.M.Mille-feuille meringue et chiboust pamplemousse aux fraises des bois</v>
      </c>
      <c r="C98" s="617" t="str">
        <f t="shared" si="38"/>
        <v>Dessert assiette</v>
      </c>
      <c r="D98" s="4157" t="str">
        <f t="shared" si="39"/>
        <v>C</v>
      </c>
      <c r="E98" s="616" t="str">
        <f t="shared" si="40"/>
        <v>Chiboust pamplemousse</v>
      </c>
      <c r="F98" s="616" t="str">
        <f t="shared" si="41"/>
        <v/>
      </c>
      <c r="G98" s="616" t="str">
        <f t="shared" si="42"/>
        <v>M.Mille-feuille meringue et chiboust pamplemousse aux fraises des bois</v>
      </c>
      <c r="H98" s="1066" t="s">
        <v>1</v>
      </c>
      <c r="I98" s="741"/>
      <c r="J98" s="741"/>
      <c r="K98" s="741"/>
      <c r="L98" s="742"/>
      <c r="M98" s="742"/>
      <c r="N98" s="742"/>
      <c r="O98" s="742"/>
      <c r="P98" s="742"/>
      <c r="Q98" s="742"/>
      <c r="R98" s="742"/>
      <c r="S98" s="785" t="s">
        <v>1</v>
      </c>
      <c r="T98" s="24" t="s">
        <v>6</v>
      </c>
      <c r="U98" s="4068" t="str">
        <f>U100</f>
        <v>Dessert assiette.C.Chiboust pamplemousse.Recette mère ►.M.Mille-feuille meringue et chiboust pamplemousse aux fraises des bois</v>
      </c>
      <c r="V98" s="4068"/>
      <c r="W98" s="4068"/>
      <c r="X98" s="607">
        <v>18</v>
      </c>
      <c r="Y98" s="47" t="s">
        <v>2339</v>
      </c>
      <c r="Z98" s="46"/>
      <c r="AA98" s="46"/>
      <c r="AB98" s="4808"/>
      <c r="AC98" s="4808"/>
      <c r="AD98" s="4809"/>
      <c r="AE98" s="4161" t="s">
        <v>1</v>
      </c>
      <c r="AF98" s="4172">
        <f t="shared" si="55"/>
        <v>0</v>
      </c>
      <c r="AG98" s="4173">
        <f t="shared" si="56"/>
        <v>0</v>
      </c>
      <c r="AH98" s="4174"/>
      <c r="AI98" s="1113">
        <f t="shared" si="44"/>
        <v>0</v>
      </c>
      <c r="AJ98" s="1183" t="str">
        <f>IF(OR(AI98=0, ISBLANK(AB98)), "", TEXT(ROUND(AI98/INDEX(AV19:AV89, MATCH(AB98, AU19:AU89, 0)), 0),"# ##0") &amp; " " &amp; AB98)</f>
        <v/>
      </c>
      <c r="AK98" s="559">
        <f t="shared" si="45"/>
        <v>0</v>
      </c>
      <c r="AL98" s="560">
        <f t="shared" si="46"/>
        <v>0</v>
      </c>
      <c r="AM98" s="1186" t="str">
        <f t="shared" si="47"/>
        <v/>
      </c>
      <c r="AN98" s="156"/>
      <c r="AO98" s="1113">
        <f t="shared" si="48"/>
        <v>0</v>
      </c>
      <c r="AP98" s="4190"/>
      <c r="AQ98" s="1182" t="str">
        <f t="shared" si="49"/>
        <v/>
      </c>
      <c r="AR98" s="4168"/>
      <c r="AS98" s="4180">
        <f t="shared" si="50"/>
        <v>0</v>
      </c>
      <c r="AT98" s="4181">
        <f>IF(AND(AH98&lt;&gt;"", ISNUMBER(AF98)), IFERROR(INDEX(AV19:AV89, MATCH(AB98, AU19:AU89, 0)) * AA98 * IF(ISBLANK(X98), 1, X98), 0), 0)</f>
        <v>0</v>
      </c>
      <c r="AX98" s="2"/>
      <c r="AY98" s="750" t="str">
        <f t="shared" si="43"/>
        <v>A</v>
      </c>
      <c r="AZ98" s="2"/>
      <c r="BA98" s="2"/>
      <c r="BB98" s="2"/>
      <c r="BC98" s="721"/>
      <c r="BD98" s="1264" t="s">
        <v>3</v>
      </c>
      <c r="BE98" s="12"/>
      <c r="BF98" s="13"/>
      <c r="BG98" s="1246"/>
      <c r="BH98"/>
      <c r="BI98" s="6">
        <v>1</v>
      </c>
    </row>
    <row r="99" spans="1:61" s="73" customFormat="1" ht="18" customHeight="1">
      <c r="A99" s="750" t="str">
        <f t="shared" si="37"/>
        <v>►</v>
      </c>
      <c r="B99" s="616" t="str">
        <f t="shared" si="31"/>
        <v>►</v>
      </c>
      <c r="C99" s="617" t="str">
        <f t="shared" si="38"/>
        <v>►</v>
      </c>
      <c r="D99" s="4157" t="str">
        <f t="shared" si="39"/>
        <v>►</v>
      </c>
      <c r="E99" s="616" t="str">
        <f t="shared" si="40"/>
        <v>►</v>
      </c>
      <c r="F99" s="616" t="str">
        <f t="shared" si="41"/>
        <v>►</v>
      </c>
      <c r="G99" s="616" t="str">
        <f t="shared" si="42"/>
        <v>►</v>
      </c>
      <c r="H99" s="1066" t="s">
        <v>1</v>
      </c>
      <c r="I99" s="1067"/>
      <c r="J99" s="1067"/>
      <c r="K99" s="1067"/>
      <c r="L99" s="1068"/>
      <c r="M99" s="1068"/>
      <c r="N99" s="1068"/>
      <c r="O99" s="1068"/>
      <c r="P99" s="1068"/>
      <c r="Q99" s="1068"/>
      <c r="R99" s="1068"/>
      <c r="S99" s="785" t="s">
        <v>1</v>
      </c>
      <c r="T99" s="24" t="s">
        <v>7</v>
      </c>
      <c r="U99" s="4070" t="str">
        <f>U100</f>
        <v>Dessert assiette.C.Chiboust pamplemousse.Recette mère ►.M.Mille-feuille meringue et chiboust pamplemousse aux fraises des bois</v>
      </c>
      <c r="V99" s="4070"/>
      <c r="W99" s="4070"/>
      <c r="X99" s="4071"/>
      <c r="Y99" s="1129"/>
      <c r="Z99" s="1129"/>
      <c r="AA99" s="1129"/>
      <c r="AB99" s="1129"/>
      <c r="AC99" s="1129"/>
      <c r="AD99" s="1130"/>
      <c r="AE99" s="4161" t="s">
        <v>1</v>
      </c>
      <c r="AF99" s="4172">
        <f t="shared" si="55"/>
        <v>0</v>
      </c>
      <c r="AG99" s="4173">
        <f t="shared" si="56"/>
        <v>0</v>
      </c>
      <c r="AH99" s="4174"/>
      <c r="AI99" s="1112">
        <f t="shared" si="44"/>
        <v>0</v>
      </c>
      <c r="AJ99" s="1184" t="str">
        <f>IF(OR(AI99=0, ISBLANK(AB99)), "", TEXT(ROUND(AI99/INDEX(AV19:AV89, MATCH(AB99, AU19:AU89, 0)), 0),"# ##0") &amp; " " &amp; AB99)</f>
        <v/>
      </c>
      <c r="AK99" s="557">
        <f t="shared" si="45"/>
        <v>0</v>
      </c>
      <c r="AL99" s="558">
        <f t="shared" si="46"/>
        <v>0</v>
      </c>
      <c r="AM99" s="1187" t="str">
        <f t="shared" si="47"/>
        <v/>
      </c>
      <c r="AN99" s="156"/>
      <c r="AO99" s="1112">
        <f t="shared" si="48"/>
        <v>0</v>
      </c>
      <c r="AP99" s="4190"/>
      <c r="AQ99" s="1181" t="str">
        <f t="shared" si="49"/>
        <v/>
      </c>
      <c r="AR99" s="4168"/>
      <c r="AS99" s="4180">
        <f t="shared" si="50"/>
        <v>0</v>
      </c>
      <c r="AT99" s="4181">
        <f>IF(AND(AH99&lt;&gt;"", ISNUMBER(AF99)), IFERROR(INDEX(AV19:AV89, MATCH(AB99, AU19:AU89, 0)) * AA99 * IF(ISBLANK(X99), 1, X99), 0), 0)</f>
        <v>0</v>
      </c>
      <c r="AX99" s="2"/>
      <c r="AY99" s="750" t="str">
        <f t="shared" si="43"/>
        <v>►</v>
      </c>
      <c r="AZ99" s="2"/>
      <c r="BA99" s="2"/>
      <c r="BB99" s="2"/>
      <c r="BC99" s="721"/>
      <c r="BD99" s="1264" t="s">
        <v>2</v>
      </c>
      <c r="BE99" s="12"/>
      <c r="BF99" s="11"/>
      <c r="BG99" s="1104"/>
      <c r="BH99"/>
      <c r="BI99" s="6">
        <v>1</v>
      </c>
    </row>
    <row r="100" spans="1:61" s="73" customFormat="1" ht="18" customHeight="1">
      <c r="A100" s="750" t="str">
        <f t="shared" si="37"/>
        <v>►</v>
      </c>
      <c r="B100" s="616" t="str">
        <f t="shared" si="31"/>
        <v>►</v>
      </c>
      <c r="C100" s="617" t="str">
        <f t="shared" si="38"/>
        <v>►</v>
      </c>
      <c r="D100" s="4157" t="str">
        <f t="shared" si="39"/>
        <v>►</v>
      </c>
      <c r="E100" s="616" t="str">
        <f t="shared" si="40"/>
        <v>►</v>
      </c>
      <c r="F100" s="616" t="str">
        <f t="shared" si="41"/>
        <v>►</v>
      </c>
      <c r="G100" s="616" t="str">
        <f t="shared" si="42"/>
        <v>►</v>
      </c>
      <c r="H100" s="1066" t="s">
        <v>1</v>
      </c>
      <c r="I100" s="1067"/>
      <c r="J100" s="1067"/>
      <c r="K100" s="1067"/>
      <c r="L100" s="1068"/>
      <c r="M100" s="1068"/>
      <c r="N100" s="1068"/>
      <c r="O100" s="1068"/>
      <c r="P100" s="1068"/>
      <c r="Q100" s="1068"/>
      <c r="R100" s="1068"/>
      <c r="S100" s="785" t="s">
        <v>1</v>
      </c>
      <c r="T100" s="4072" t="s">
        <v>7</v>
      </c>
      <c r="U100" s="4073" t="str">
        <f>X100</f>
        <v>Dessert assiette.C.Chiboust pamplemousse.Recette mère ►.M.Mille-feuille meringue et chiboust pamplemousse aux fraises des bois</v>
      </c>
      <c r="V100" s="4073">
        <f>X98</f>
        <v>18</v>
      </c>
      <c r="W100" s="4073" t="str">
        <f>Y98</f>
        <v>assiettes</v>
      </c>
      <c r="X100" s="4074" t="str">
        <f>UPPER(LEFT(Z94,1))&amp;LOWER(MID(Z94,2,999))&amp;"."&amp;UPPER(LEFT(AB94,1))&amp;"."&amp;UPPER(LEFT(AB94,1))&amp;LOWER(MID(AB94,2,999))&amp;"."&amp;IF(ISTEXT(AD100),AC100&amp;"."&amp;UPPER(LEFT(AD100,1))&amp;"."&amp;UPPER(LEFT(AD100,1))&amp;LOWER(MID(AD100,2,999)),Y100)</f>
        <v>Dessert assiette.C.Chiboust pamplemousse.Recette mère ►.M.Mille-feuille meringue et chiboust pamplemousse aux fraises des bois</v>
      </c>
      <c r="Y100" s="4075" t="s">
        <v>2384</v>
      </c>
      <c r="Z100" s="4810" t="s">
        <v>104</v>
      </c>
      <c r="AA100" s="4810"/>
      <c r="AB100" s="4810"/>
      <c r="AC100" s="4076" t="s">
        <v>2381</v>
      </c>
      <c r="AD100" s="1135" t="s">
        <v>2332</v>
      </c>
      <c r="AE100" s="4161" t="s">
        <v>1</v>
      </c>
      <c r="AF100" s="4172">
        <f t="shared" si="55"/>
        <v>0</v>
      </c>
      <c r="AG100" s="4173">
        <f t="shared" si="56"/>
        <v>0</v>
      </c>
      <c r="AH100" s="4174"/>
      <c r="AI100" s="1113">
        <f t="shared" si="44"/>
        <v>0</v>
      </c>
      <c r="AJ100" s="1183" t="str">
        <f>IF(OR(AI100=0, ISBLANK(AB100)), "", TEXT(ROUND(AI100/INDEX(AV19:AV89, MATCH(AB100, AU19:AU89, 0)), 0),"# ##0") &amp; " " &amp; AB100)</f>
        <v/>
      </c>
      <c r="AK100" s="559">
        <f t="shared" si="45"/>
        <v>0</v>
      </c>
      <c r="AL100" s="560">
        <f t="shared" si="46"/>
        <v>0</v>
      </c>
      <c r="AM100" s="1186" t="str">
        <f t="shared" si="47"/>
        <v/>
      </c>
      <c r="AN100" s="156"/>
      <c r="AO100" s="1113">
        <f t="shared" si="48"/>
        <v>0</v>
      </c>
      <c r="AP100" s="4190"/>
      <c r="AQ100" s="1182" t="str">
        <f t="shared" si="49"/>
        <v/>
      </c>
      <c r="AR100" s="4168"/>
      <c r="AS100" s="4180">
        <f t="shared" si="50"/>
        <v>0</v>
      </c>
      <c r="AT100" s="4181">
        <f>IF(AND(AH100&lt;&gt;"", ISNUMBER(AF100)), IFERROR(INDEX(AV19:AV89, MATCH(AB100, AU19:AU89, 0)) * AA100 * IF(ISBLANK(X100), 1, X100), 0), 0)</f>
        <v>0</v>
      </c>
      <c r="AX100" s="2"/>
      <c r="AY100" s="750" t="str">
        <f t="shared" si="43"/>
        <v>►</v>
      </c>
      <c r="AZ100" s="2"/>
      <c r="BA100" s="2"/>
      <c r="BB100" s="2"/>
      <c r="BC100" s="721"/>
      <c r="BD100" s="1038"/>
      <c r="BE100" s="11"/>
      <c r="BF100" s="11"/>
      <c r="BG100" s="1236"/>
      <c r="BH100"/>
      <c r="BI100" s="6">
        <v>1</v>
      </c>
    </row>
    <row r="101" spans="1:61" s="73" customFormat="1" ht="18" customHeight="1">
      <c r="A101" s="750" t="str">
        <f t="shared" si="37"/>
        <v>►</v>
      </c>
      <c r="B101" s="616" t="str">
        <f t="shared" si="31"/>
        <v>►</v>
      </c>
      <c r="C101" s="617" t="str">
        <f t="shared" si="38"/>
        <v>►</v>
      </c>
      <c r="D101" s="4157" t="str">
        <f t="shared" si="39"/>
        <v>►</v>
      </c>
      <c r="E101" s="616" t="str">
        <f t="shared" si="40"/>
        <v>►</v>
      </c>
      <c r="F101" s="616" t="str">
        <f t="shared" si="41"/>
        <v>►</v>
      </c>
      <c r="G101" s="616" t="str">
        <f t="shared" si="42"/>
        <v>►</v>
      </c>
      <c r="H101" s="1066" t="s">
        <v>1</v>
      </c>
      <c r="I101" s="1067"/>
      <c r="J101" s="1067"/>
      <c r="K101" s="1067"/>
      <c r="L101" s="1068"/>
      <c r="M101" s="1068"/>
      <c r="N101" s="1068"/>
      <c r="O101" s="1068"/>
      <c r="P101" s="1068"/>
      <c r="Q101" s="1068"/>
      <c r="R101" s="1068"/>
      <c r="S101" s="785" t="s">
        <v>1</v>
      </c>
      <c r="T101" s="4078" t="s">
        <v>7</v>
      </c>
      <c r="U101" s="4079" t="str">
        <f>U100</f>
        <v>Dessert assiette.C.Chiboust pamplemousse.Recette mère ►.M.Mille-feuille meringue et chiboust pamplemousse aux fraises des bois</v>
      </c>
      <c r="V101" s="4080"/>
      <c r="W101" s="4080"/>
      <c r="X101" s="4081" t="s">
        <v>19</v>
      </c>
      <c r="Y101" s="4081" t="s">
        <v>18</v>
      </c>
      <c r="Z101" s="4081" t="s">
        <v>17</v>
      </c>
      <c r="AA101" s="4081" t="s">
        <v>16</v>
      </c>
      <c r="AB101" s="4081" t="s">
        <v>15</v>
      </c>
      <c r="AC101" s="4082" t="s">
        <v>14</v>
      </c>
      <c r="AD101" s="4083" t="s">
        <v>13</v>
      </c>
      <c r="AE101" s="4161" t="s">
        <v>1</v>
      </c>
      <c r="AF101" s="4172">
        <f t="shared" si="55"/>
        <v>0</v>
      </c>
      <c r="AG101" s="4173">
        <f t="shared" si="56"/>
        <v>0</v>
      </c>
      <c r="AH101" s="4174"/>
      <c r="AI101" s="1112">
        <f t="shared" si="44"/>
        <v>0</v>
      </c>
      <c r="AJ101" s="1184" t="str">
        <f>IF(OR(AI101=0, ISBLANK(AB101)), "", TEXT(ROUND(AI101/INDEX(AV19:AV89, MATCH(AB101, AU19:AU89, 0)), 0),"# ##0") &amp; " " &amp; AB101)</f>
        <v/>
      </c>
      <c r="AK101" s="557">
        <f t="shared" si="45"/>
        <v>0</v>
      </c>
      <c r="AL101" s="558">
        <f t="shared" si="46"/>
        <v>0</v>
      </c>
      <c r="AM101" s="1187" t="str">
        <f t="shared" si="47"/>
        <v/>
      </c>
      <c r="AN101" s="156"/>
      <c r="AO101" s="1112">
        <f t="shared" si="48"/>
        <v>0</v>
      </c>
      <c r="AP101" s="4190"/>
      <c r="AQ101" s="1181" t="str">
        <f t="shared" si="49"/>
        <v/>
      </c>
      <c r="AR101" s="4168"/>
      <c r="AS101" s="4180">
        <f t="shared" si="50"/>
        <v>0</v>
      </c>
      <c r="AT101" s="4181">
        <f>IF(AND(AH101&lt;&gt;"", ISNUMBER(AF101)), IFERROR(INDEX(AV19:AV89, MATCH(AB101, AU19:AU89, 0)) * AA101 * IF(ISBLANK(X101), 1, X101), 0), 0)</f>
        <v>0</v>
      </c>
      <c r="AX101" s="2"/>
      <c r="AY101" s="750" t="str">
        <f t="shared" si="43"/>
        <v>►</v>
      </c>
      <c r="AZ101" s="2"/>
      <c r="BA101" s="2"/>
      <c r="BB101" s="2"/>
      <c r="BC101" s="721"/>
      <c r="BD101" s="1219" t="s">
        <v>2549</v>
      </c>
      <c r="BE101" s="10"/>
      <c r="BF101" s="10"/>
      <c r="BG101" s="1267"/>
      <c r="BH101"/>
      <c r="BI101" s="6">
        <v>1</v>
      </c>
    </row>
    <row r="102" spans="1:61" s="73" customFormat="1" ht="18" customHeight="1">
      <c r="A102" s="750" t="str">
        <f t="shared" si="37"/>
        <v>A</v>
      </c>
      <c r="B102" s="616" t="str">
        <f t="shared" si="31"/>
        <v>Dessert assiette.C.Chiboust pamplemousse.Recette mère ►.M.Mille-feuille meringue et chiboust pamplemousse aux fraises des bois</v>
      </c>
      <c r="C102" s="617" t="str">
        <f t="shared" si="38"/>
        <v>Dessert assiette</v>
      </c>
      <c r="D102" s="4157" t="str">
        <f t="shared" si="39"/>
        <v>C</v>
      </c>
      <c r="E102" s="616" t="str">
        <f t="shared" si="40"/>
        <v>Chiboust pamplemousse</v>
      </c>
      <c r="F102" s="616" t="str">
        <f t="shared" si="41"/>
        <v/>
      </c>
      <c r="G102" s="616" t="str">
        <f t="shared" si="42"/>
        <v>M.Mille-feuille meringue et chiboust pamplemousse aux fraises des bois</v>
      </c>
      <c r="H102" s="1066" t="s">
        <v>1</v>
      </c>
      <c r="I102" s="1067"/>
      <c r="J102" s="1067"/>
      <c r="K102" s="1067"/>
      <c r="L102" s="1068"/>
      <c r="M102" s="1068"/>
      <c r="N102" s="1068"/>
      <c r="O102" s="1068"/>
      <c r="P102" s="1068"/>
      <c r="Q102" s="1068"/>
      <c r="R102" s="1068"/>
      <c r="S102" s="785" t="s">
        <v>1</v>
      </c>
      <c r="T102" s="24" t="s">
        <v>6</v>
      </c>
      <c r="U102" s="4084" t="str">
        <f>U100</f>
        <v>Dessert assiette.C.Chiboust pamplemousse.Recette mère ►.M.Mille-feuille meringue et chiboust pamplemousse aux fraises des bois</v>
      </c>
      <c r="V102" s="4068"/>
      <c r="W102" s="4068"/>
      <c r="X102" s="1140" t="s">
        <v>217</v>
      </c>
      <c r="Y102" s="760" t="s">
        <v>216</v>
      </c>
      <c r="Z102" s="1081"/>
      <c r="AA102" s="4814" t="s">
        <v>215</v>
      </c>
      <c r="AB102" s="4815" t="s">
        <v>194</v>
      </c>
      <c r="AC102" s="4816" t="s">
        <v>158</v>
      </c>
      <c r="AD102" s="1082" t="s">
        <v>214</v>
      </c>
      <c r="AE102" s="4161" t="s">
        <v>1</v>
      </c>
      <c r="AF102" s="4172">
        <f t="shared" si="55"/>
        <v>0</v>
      </c>
      <c r="AG102" s="4173">
        <f t="shared" si="56"/>
        <v>0</v>
      </c>
      <c r="AH102" s="4174"/>
      <c r="AI102" s="1113">
        <f t="shared" si="44"/>
        <v>0</v>
      </c>
      <c r="AJ102" s="1183" t="str">
        <f>IF(OR(AI102=0, ISBLANK(AB102)), "", TEXT(ROUND(AI102/INDEX(AV19:AV89, MATCH(AB102, AU19:AU89, 0)), 0),"# ##0") &amp; " " &amp; AB102)</f>
        <v/>
      </c>
      <c r="AK102" s="559">
        <f t="shared" si="45"/>
        <v>0</v>
      </c>
      <c r="AL102" s="560">
        <f t="shared" si="46"/>
        <v>0</v>
      </c>
      <c r="AM102" s="1186" t="str">
        <f t="shared" si="47"/>
        <v/>
      </c>
      <c r="AN102" s="156"/>
      <c r="AO102" s="1113">
        <f t="shared" si="48"/>
        <v>0</v>
      </c>
      <c r="AP102" s="4190"/>
      <c r="AQ102" s="1182" t="str">
        <f t="shared" si="49"/>
        <v/>
      </c>
      <c r="AR102" s="4168"/>
      <c r="AS102" s="4180">
        <f t="shared" si="50"/>
        <v>0</v>
      </c>
      <c r="AT102" s="4181">
        <f>IF(AND(AH102&lt;&gt;"", ISNUMBER(AF102)), IFERROR(INDEX(AV19:AV89, MATCH(AB102, AU19:AU89, 0)) * AA102 * IF(ISBLANK(X102), 1, X102), 0), 0)</f>
        <v>0</v>
      </c>
      <c r="AU102"/>
      <c r="AV102"/>
      <c r="AW102"/>
      <c r="AX102" s="2"/>
      <c r="AY102" s="750" t="str">
        <f t="shared" si="43"/>
        <v>A</v>
      </c>
      <c r="AZ102" s="2"/>
      <c r="BA102" s="2"/>
      <c r="BB102" s="2"/>
      <c r="BC102" s="721"/>
      <c r="BD102" s="1219" t="s">
        <v>2550</v>
      </c>
      <c r="BE102" s="10"/>
      <c r="BF102" s="10"/>
      <c r="BG102" s="1267"/>
      <c r="BH102"/>
      <c r="BI102" s="6">
        <v>1</v>
      </c>
    </row>
    <row r="103" spans="1:61" s="73" customFormat="1" ht="18" customHeight="1">
      <c r="A103" s="750" t="str">
        <f t="shared" si="37"/>
        <v>A</v>
      </c>
      <c r="B103" s="616" t="str">
        <f t="shared" si="31"/>
        <v>Dessert assiette.C.Chiboust pamplemousse.Recette mère ►.M.Mille-feuille meringue et chiboust pamplemousse aux fraises des bois</v>
      </c>
      <c r="C103" s="617" t="str">
        <f t="shared" si="38"/>
        <v>Dessert assiette</v>
      </c>
      <c r="D103" s="4157" t="str">
        <f t="shared" si="39"/>
        <v>C</v>
      </c>
      <c r="E103" s="616" t="str">
        <f t="shared" si="40"/>
        <v>Chiboust pamplemousse</v>
      </c>
      <c r="F103" s="616" t="str">
        <f t="shared" si="41"/>
        <v/>
      </c>
      <c r="G103" s="616" t="str">
        <f t="shared" si="42"/>
        <v>M.Mille-feuille meringue et chiboust pamplemousse aux fraises des bois</v>
      </c>
      <c r="H103" s="1066" t="s">
        <v>1</v>
      </c>
      <c r="I103" s="1067"/>
      <c r="J103" s="1067"/>
      <c r="K103" s="1067"/>
      <c r="L103" s="1068"/>
      <c r="M103" s="1068"/>
      <c r="N103" s="1068"/>
      <c r="O103" s="1068"/>
      <c r="P103" s="1068"/>
      <c r="Q103" s="1068"/>
      <c r="R103" s="1068"/>
      <c r="S103" s="785" t="s">
        <v>1</v>
      </c>
      <c r="T103" s="24" t="s">
        <v>6</v>
      </c>
      <c r="U103" s="4084" t="str">
        <f>U100</f>
        <v>Dessert assiette.C.Chiboust pamplemousse.Recette mère ►.M.Mille-feuille meringue et chiboust pamplemousse aux fraises des bois</v>
      </c>
      <c r="V103" s="4068"/>
      <c r="W103" s="4068"/>
      <c r="X103" s="3866" t="s">
        <v>208</v>
      </c>
      <c r="Y103" s="80" t="s">
        <v>207</v>
      </c>
      <c r="Z103" s="41" t="s">
        <v>206</v>
      </c>
      <c r="AA103" s="4591"/>
      <c r="AB103" s="4593"/>
      <c r="AC103" s="4817"/>
      <c r="AD103" s="1083" t="s">
        <v>205</v>
      </c>
      <c r="AE103" s="4161" t="s">
        <v>1</v>
      </c>
      <c r="AF103" s="4172">
        <f t="shared" si="55"/>
        <v>0</v>
      </c>
      <c r="AG103" s="4173">
        <f t="shared" si="56"/>
        <v>0</v>
      </c>
      <c r="AH103" s="4174"/>
      <c r="AI103" s="1112">
        <f t="shared" si="44"/>
        <v>0</v>
      </c>
      <c r="AJ103" s="1184" t="str">
        <f>IF(OR(AI103=0, ISBLANK(AB103)), "", TEXT(ROUND(AI103/INDEX(AV19:AV89, MATCH(AB103, AU19:AU89, 0)), 0),"# ##0") &amp; " " &amp; AB103)</f>
        <v/>
      </c>
      <c r="AK103" s="557">
        <f t="shared" si="45"/>
        <v>0</v>
      </c>
      <c r="AL103" s="558">
        <f t="shared" si="46"/>
        <v>0</v>
      </c>
      <c r="AM103" s="1187" t="str">
        <f t="shared" si="47"/>
        <v/>
      </c>
      <c r="AN103" s="156"/>
      <c r="AO103" s="1112">
        <f t="shared" si="48"/>
        <v>0</v>
      </c>
      <c r="AP103" s="4190"/>
      <c r="AQ103" s="1181" t="str">
        <f t="shared" si="49"/>
        <v/>
      </c>
      <c r="AR103" s="4168"/>
      <c r="AS103" s="4180">
        <f t="shared" si="50"/>
        <v>0</v>
      </c>
      <c r="AT103" s="4181">
        <f>IF(AND(AH103&lt;&gt;"", ISNUMBER(AF103)), IFERROR(INDEX(AV19:AV89, MATCH(AB103, AU19:AU89, 0)) * AA103 * IF(ISBLANK(X103), 1, X103), 0), 0)</f>
        <v>0</v>
      </c>
      <c r="AU103"/>
      <c r="AV103"/>
      <c r="AW103"/>
      <c r="AX103" s="2"/>
      <c r="AY103" s="750" t="str">
        <f t="shared" si="43"/>
        <v>A</v>
      </c>
      <c r="AZ103" s="2"/>
      <c r="BA103" s="2"/>
      <c r="BB103" s="2"/>
      <c r="BC103" s="721"/>
      <c r="BD103" s="1105"/>
      <c r="BE103" s="17"/>
      <c r="BF103" s="17"/>
      <c r="BG103" s="1104"/>
      <c r="BH103"/>
      <c r="BI103" s="6">
        <v>1</v>
      </c>
    </row>
    <row r="104" spans="1:61" s="73" customFormat="1" ht="18" customHeight="1">
      <c r="A104" s="750" t="str">
        <f t="shared" si="37"/>
        <v>A</v>
      </c>
      <c r="B104" s="616" t="str">
        <f t="shared" si="31"/>
        <v>Dessert assiette.C.Chiboust pamplemousse.Recette mère ►.M.Mille-feuille meringue et chiboust pamplemousse aux fraises des bois</v>
      </c>
      <c r="C104" s="617" t="str">
        <f t="shared" si="38"/>
        <v>Dessert assiette</v>
      </c>
      <c r="D104" s="4157" t="str">
        <f t="shared" si="39"/>
        <v>C</v>
      </c>
      <c r="E104" s="616" t="str">
        <f t="shared" si="40"/>
        <v>Chiboust pamplemousse</v>
      </c>
      <c r="F104" s="616" t="str">
        <f t="shared" si="41"/>
        <v/>
      </c>
      <c r="G104" s="616" t="str">
        <f t="shared" si="42"/>
        <v>M.Mille-feuille meringue et chiboust pamplemousse aux fraises des bois</v>
      </c>
      <c r="H104" s="1066" t="s">
        <v>1</v>
      </c>
      <c r="I104" s="1067"/>
      <c r="J104" s="1067"/>
      <c r="K104" s="1067"/>
      <c r="L104" s="1068"/>
      <c r="M104" s="1068"/>
      <c r="N104" s="1068"/>
      <c r="O104" s="1068"/>
      <c r="P104" s="1068"/>
      <c r="Q104" s="1068"/>
      <c r="R104" s="1068"/>
      <c r="S104" s="785" t="s">
        <v>1</v>
      </c>
      <c r="T104" s="24" t="s">
        <v>6</v>
      </c>
      <c r="U104" s="4084" t="str">
        <f>U100</f>
        <v>Dessert assiette.C.Chiboust pamplemousse.Recette mère ►.M.Mille-feuille meringue et chiboust pamplemousse aux fraises des bois</v>
      </c>
      <c r="V104" s="4068">
        <f>V100</f>
        <v>18</v>
      </c>
      <c r="W104" s="4068" t="str">
        <f>W100</f>
        <v>assiettes</v>
      </c>
      <c r="X104" s="69"/>
      <c r="Y104" s="66"/>
      <c r="Z104" s="65" t="str">
        <f t="shared" ref="Z104:Z117" si="57">IF(OR(ISTEXT(X104), X104&lt;=0, AA104&lt;=0), "", "de")</f>
        <v/>
      </c>
      <c r="AA104" s="64">
        <v>150</v>
      </c>
      <c r="AB104" s="952" t="s">
        <v>134</v>
      </c>
      <c r="AC104" s="68">
        <v>1</v>
      </c>
      <c r="AD104" s="1084" t="s">
        <v>2342</v>
      </c>
      <c r="AE104" s="4161" t="s">
        <v>1</v>
      </c>
      <c r="AF104" s="4172">
        <f t="shared" si="55"/>
        <v>0</v>
      </c>
      <c r="AG104" s="4173">
        <f t="shared" si="56"/>
        <v>0</v>
      </c>
      <c r="AH104" s="4174"/>
      <c r="AI104" s="1113">
        <f t="shared" si="44"/>
        <v>0</v>
      </c>
      <c r="AJ104" s="1183" t="str">
        <f>IF(OR(AI104=0, ISBLANK(AB104)), "", TEXT(ROUND(AI104/INDEX(AV19:AV89, MATCH(AB104, AU19:AU89, 0)), 0),"# ##0") &amp; " " &amp; AB104)</f>
        <v/>
      </c>
      <c r="AK104" s="559">
        <f t="shared" si="45"/>
        <v>0</v>
      </c>
      <c r="AL104" s="560">
        <f t="shared" si="46"/>
        <v>0</v>
      </c>
      <c r="AM104" s="1186" t="str">
        <f t="shared" si="47"/>
        <v/>
      </c>
      <c r="AN104" s="156"/>
      <c r="AO104" s="1113">
        <f t="shared" si="48"/>
        <v>0</v>
      </c>
      <c r="AP104" s="4190"/>
      <c r="AQ104" s="1182" t="str">
        <f t="shared" si="49"/>
        <v/>
      </c>
      <c r="AR104" s="4168"/>
      <c r="AS104" s="4180">
        <f t="shared" si="50"/>
        <v>0</v>
      </c>
      <c r="AT104" s="4181">
        <f>IF(AND(AH104&lt;&gt;"", ISNUMBER(AF104)), IFERROR(INDEX(AV19:AV89, MATCH(AB104, AU19:AU89, 0)) * AA104 * IF(ISBLANK(X104), 1, X104), 0), 0)</f>
        <v>0</v>
      </c>
      <c r="AU104"/>
      <c r="AV104"/>
      <c r="AW104"/>
      <c r="AX104" s="2"/>
      <c r="AY104" s="750" t="str">
        <f t="shared" si="43"/>
        <v>A</v>
      </c>
      <c r="AZ104" s="2"/>
      <c r="BA104" s="2"/>
      <c r="BB104" s="2"/>
      <c r="BC104" s="721"/>
      <c r="BD104" s="4171" t="s">
        <v>6507</v>
      </c>
      <c r="BE104" s="4242"/>
      <c r="BF104" s="4242"/>
      <c r="BG104" s="4243"/>
      <c r="BH104"/>
      <c r="BI104" s="6">
        <v>1</v>
      </c>
    </row>
    <row r="105" spans="1:61" s="73" customFormat="1" ht="18" customHeight="1">
      <c r="A105" s="750" t="str">
        <f t="shared" si="37"/>
        <v>A</v>
      </c>
      <c r="B105" s="616" t="str">
        <f t="shared" si="31"/>
        <v>Dessert assiette.C.Chiboust pamplemousse.Recette mère ►.M.Mille-feuille meringue et chiboust pamplemousse aux fraises des bois</v>
      </c>
      <c r="C105" s="617" t="str">
        <f t="shared" si="38"/>
        <v>Dessert assiette</v>
      </c>
      <c r="D105" s="4157" t="str">
        <f t="shared" si="39"/>
        <v>C</v>
      </c>
      <c r="E105" s="616" t="str">
        <f t="shared" si="40"/>
        <v>Chiboust pamplemousse</v>
      </c>
      <c r="F105" s="616" t="str">
        <f t="shared" si="41"/>
        <v/>
      </c>
      <c r="G105" s="616" t="str">
        <f t="shared" si="42"/>
        <v>M.Mille-feuille meringue et chiboust pamplemousse aux fraises des bois</v>
      </c>
      <c r="H105" s="1066" t="s">
        <v>1</v>
      </c>
      <c r="I105" s="1067"/>
      <c r="J105" s="1067"/>
      <c r="K105" s="1067"/>
      <c r="L105" s="1068"/>
      <c r="M105" s="1068"/>
      <c r="N105" s="1068"/>
      <c r="O105" s="1068"/>
      <c r="P105" s="1068"/>
      <c r="Q105" s="1068"/>
      <c r="R105" s="1068"/>
      <c r="S105" s="785" t="s">
        <v>1</v>
      </c>
      <c r="T105" s="25" t="str">
        <f t="shared" ref="T105:T117" si="58">IF(AD105&lt;&gt;"","A","►")</f>
        <v>A</v>
      </c>
      <c r="U105" s="4084" t="str">
        <f>U100</f>
        <v>Dessert assiette.C.Chiboust pamplemousse.Recette mère ►.M.Mille-feuille meringue et chiboust pamplemousse aux fraises des bois</v>
      </c>
      <c r="V105" s="4068">
        <f>V100</f>
        <v>18</v>
      </c>
      <c r="W105" s="4068" t="str">
        <f>W100</f>
        <v>assiettes</v>
      </c>
      <c r="X105" s="69"/>
      <c r="Y105" s="66"/>
      <c r="Z105" s="65" t="str">
        <f t="shared" si="57"/>
        <v/>
      </c>
      <c r="AA105" s="64">
        <v>8</v>
      </c>
      <c r="AB105" s="952" t="s">
        <v>134</v>
      </c>
      <c r="AC105" s="68">
        <v>1</v>
      </c>
      <c r="AD105" s="1084" t="s">
        <v>2343</v>
      </c>
      <c r="AE105" s="4161" t="s">
        <v>1</v>
      </c>
      <c r="AF105" s="4172">
        <f t="shared" si="55"/>
        <v>0</v>
      </c>
      <c r="AG105" s="4173">
        <f t="shared" si="56"/>
        <v>0</v>
      </c>
      <c r="AH105" s="4174"/>
      <c r="AI105" s="1112">
        <f t="shared" si="44"/>
        <v>0</v>
      </c>
      <c r="AJ105" s="1184" t="str">
        <f>IF(OR(AI105=0, ISBLANK(AB105)), "", TEXT(ROUND(AI105/INDEX(AV19:AV89, MATCH(AB105, AU19:AU89, 0)), 0),"# ##0") &amp; " " &amp; AB105)</f>
        <v/>
      </c>
      <c r="AK105" s="557">
        <f t="shared" si="45"/>
        <v>0</v>
      </c>
      <c r="AL105" s="558">
        <f t="shared" si="46"/>
        <v>0</v>
      </c>
      <c r="AM105" s="1187" t="str">
        <f t="shared" si="47"/>
        <v/>
      </c>
      <c r="AN105" s="156"/>
      <c r="AO105" s="1112">
        <f t="shared" si="48"/>
        <v>0</v>
      </c>
      <c r="AP105" s="4190"/>
      <c r="AQ105" s="1181" t="str">
        <f t="shared" si="49"/>
        <v/>
      </c>
      <c r="AR105" s="4168"/>
      <c r="AS105" s="4180">
        <f t="shared" si="50"/>
        <v>0</v>
      </c>
      <c r="AT105" s="4181">
        <f>IF(AND(AH105&lt;&gt;"", ISNUMBER(AF105)), IFERROR(INDEX(AV19:AV89, MATCH(AB105, AU19:AU89, 0)) * AA105 * IF(ISBLANK(X105), 1, X105), 0), 0)</f>
        <v>0</v>
      </c>
      <c r="AU105"/>
      <c r="AV105"/>
      <c r="AW105"/>
      <c r="AX105" s="2"/>
      <c r="AY105" s="750" t="str">
        <f t="shared" si="43"/>
        <v>A</v>
      </c>
      <c r="AZ105" s="2"/>
      <c r="BA105" s="2"/>
      <c r="BB105" s="2"/>
      <c r="BC105" s="721"/>
      <c r="BD105" s="4244"/>
      <c r="BE105" s="17"/>
      <c r="BF105" s="17"/>
      <c r="BG105" s="1104"/>
      <c r="BH105"/>
      <c r="BI105" s="6">
        <v>1</v>
      </c>
    </row>
    <row r="106" spans="1:61" s="73" customFormat="1" ht="18" customHeight="1">
      <c r="A106" s="750" t="str">
        <f t="shared" si="37"/>
        <v>A</v>
      </c>
      <c r="B106" s="616" t="str">
        <f t="shared" si="31"/>
        <v>Dessert assiette.C.Chiboust pamplemousse.Recette mère ►.M.Mille-feuille meringue et chiboust pamplemousse aux fraises des bois</v>
      </c>
      <c r="C106" s="617" t="str">
        <f t="shared" si="38"/>
        <v>Dessert assiette</v>
      </c>
      <c r="D106" s="4157" t="str">
        <f t="shared" si="39"/>
        <v>C</v>
      </c>
      <c r="E106" s="616" t="str">
        <f t="shared" si="40"/>
        <v>Chiboust pamplemousse</v>
      </c>
      <c r="F106" s="616" t="str">
        <f t="shared" si="41"/>
        <v/>
      </c>
      <c r="G106" s="616" t="str">
        <f t="shared" si="42"/>
        <v>M.Mille-feuille meringue et chiboust pamplemousse aux fraises des bois</v>
      </c>
      <c r="H106" s="1066" t="s">
        <v>1</v>
      </c>
      <c r="I106" s="1067"/>
      <c r="J106" s="1067"/>
      <c r="K106" s="1067"/>
      <c r="L106" s="1068"/>
      <c r="M106" s="1068"/>
      <c r="N106" s="1068"/>
      <c r="O106" s="1068"/>
      <c r="P106" s="1068"/>
      <c r="Q106" s="1068"/>
      <c r="R106" s="1068"/>
      <c r="S106" s="785" t="s">
        <v>1</v>
      </c>
      <c r="T106" s="25" t="str">
        <f t="shared" si="58"/>
        <v>A</v>
      </c>
      <c r="U106" s="4084" t="str">
        <f>U100</f>
        <v>Dessert assiette.C.Chiboust pamplemousse.Recette mère ►.M.Mille-feuille meringue et chiboust pamplemousse aux fraises des bois</v>
      </c>
      <c r="V106" s="4068">
        <f>V100</f>
        <v>18</v>
      </c>
      <c r="W106" s="4068" t="str">
        <f>W100</f>
        <v>assiettes</v>
      </c>
      <c r="X106" s="69"/>
      <c r="Y106" s="74"/>
      <c r="Z106" s="65" t="str">
        <f t="shared" si="57"/>
        <v/>
      </c>
      <c r="AA106" s="64">
        <v>105</v>
      </c>
      <c r="AB106" s="952" t="s">
        <v>134</v>
      </c>
      <c r="AC106" s="68">
        <v>1</v>
      </c>
      <c r="AD106" s="1084" t="s">
        <v>195</v>
      </c>
      <c r="AE106" s="4161" t="s">
        <v>1</v>
      </c>
      <c r="AF106" s="4172">
        <f t="shared" si="55"/>
        <v>0</v>
      </c>
      <c r="AG106" s="4173">
        <f t="shared" si="56"/>
        <v>0</v>
      </c>
      <c r="AH106" s="4174"/>
      <c r="AI106" s="1113">
        <f t="shared" si="44"/>
        <v>0</v>
      </c>
      <c r="AJ106" s="1183" t="str">
        <f>IF(OR(AI106=0, ISBLANK(AB106)), "", TEXT(ROUND(AI106/INDEX(AV19:AV89, MATCH(AB106, AU19:AU89, 0)), 0),"# ##0") &amp; " " &amp; AB106)</f>
        <v/>
      </c>
      <c r="AK106" s="559">
        <f t="shared" si="45"/>
        <v>0</v>
      </c>
      <c r="AL106" s="560">
        <f t="shared" si="46"/>
        <v>0</v>
      </c>
      <c r="AM106" s="1186" t="str">
        <f t="shared" si="47"/>
        <v/>
      </c>
      <c r="AN106" s="156"/>
      <c r="AO106" s="1113">
        <f t="shared" si="48"/>
        <v>0</v>
      </c>
      <c r="AP106" s="4190"/>
      <c r="AQ106" s="1182" t="str">
        <f t="shared" si="49"/>
        <v/>
      </c>
      <c r="AR106" s="4168"/>
      <c r="AS106" s="4180">
        <f t="shared" si="50"/>
        <v>0</v>
      </c>
      <c r="AT106" s="4181">
        <f>IF(AND(AH106&lt;&gt;"", ISNUMBER(AF106)), IFERROR(INDEX(AV19:AV89, MATCH(AB106, AU19:AU89, 0)) * AA106 * IF(ISBLANK(X106), 1, X106), 0), 0)</f>
        <v>0</v>
      </c>
      <c r="AW106"/>
      <c r="AX106" s="2"/>
      <c r="AY106" s="750" t="str">
        <f t="shared" si="43"/>
        <v>A</v>
      </c>
      <c r="AZ106" s="2"/>
      <c r="BA106" s="2"/>
      <c r="BB106" s="2"/>
      <c r="BC106" s="721"/>
      <c r="BD106" s="4171" t="s">
        <v>6471</v>
      </c>
      <c r="BE106" s="1190"/>
      <c r="BF106" s="39"/>
      <c r="BG106" s="1191"/>
      <c r="BH106"/>
      <c r="BI106" s="6">
        <v>1</v>
      </c>
    </row>
    <row r="107" spans="1:61" s="73" customFormat="1" ht="18" customHeight="1">
      <c r="A107" s="750" t="str">
        <f t="shared" si="37"/>
        <v>A</v>
      </c>
      <c r="B107" s="616" t="str">
        <f t="shared" si="31"/>
        <v>Dessert assiette.C.Chiboust pamplemousse.Recette mère ►.M.Mille-feuille meringue et chiboust pamplemousse aux fraises des bois</v>
      </c>
      <c r="C107" s="617" t="str">
        <f t="shared" si="38"/>
        <v>Dessert assiette</v>
      </c>
      <c r="D107" s="4157" t="str">
        <f t="shared" si="39"/>
        <v>C</v>
      </c>
      <c r="E107" s="616" t="str">
        <f t="shared" si="40"/>
        <v>Chiboust pamplemousse</v>
      </c>
      <c r="F107" s="616" t="str">
        <f t="shared" si="41"/>
        <v/>
      </c>
      <c r="G107" s="616" t="str">
        <f t="shared" si="42"/>
        <v>M.Mille-feuille meringue et chiboust pamplemousse aux fraises des bois</v>
      </c>
      <c r="H107" s="1066" t="s">
        <v>1</v>
      </c>
      <c r="I107" s="1067"/>
      <c r="J107" s="1067"/>
      <c r="K107" s="1067"/>
      <c r="L107" s="1068"/>
      <c r="M107" s="1068"/>
      <c r="N107" s="1068"/>
      <c r="O107" s="1068"/>
      <c r="P107" s="1068"/>
      <c r="Q107" s="1068"/>
      <c r="R107" s="1068"/>
      <c r="S107" s="785" t="s">
        <v>1</v>
      </c>
      <c r="T107" s="25" t="str">
        <f t="shared" si="58"/>
        <v>A</v>
      </c>
      <c r="U107" s="4084" t="str">
        <f>U100</f>
        <v>Dessert assiette.C.Chiboust pamplemousse.Recette mère ►.M.Mille-feuille meringue et chiboust pamplemousse aux fraises des bois</v>
      </c>
      <c r="V107" s="4068">
        <f>V100</f>
        <v>18</v>
      </c>
      <c r="W107" s="4068" t="str">
        <f>W100</f>
        <v>assiettes</v>
      </c>
      <c r="X107" s="69"/>
      <c r="Y107" s="74"/>
      <c r="Z107" s="65" t="str">
        <f t="shared" si="57"/>
        <v/>
      </c>
      <c r="AA107" s="64">
        <v>35</v>
      </c>
      <c r="AB107" s="952" t="s">
        <v>134</v>
      </c>
      <c r="AC107" s="68">
        <v>1</v>
      </c>
      <c r="AD107" s="1084" t="s">
        <v>2344</v>
      </c>
      <c r="AE107" s="4161" t="s">
        <v>1</v>
      </c>
      <c r="AF107" s="4172">
        <f t="shared" si="55"/>
        <v>0</v>
      </c>
      <c r="AG107" s="4173">
        <f t="shared" si="56"/>
        <v>0</v>
      </c>
      <c r="AH107" s="4174"/>
      <c r="AI107" s="1112">
        <f t="shared" si="44"/>
        <v>0</v>
      </c>
      <c r="AJ107" s="1184" t="str">
        <f>IF(OR(AI107=0, ISBLANK(AB107)), "", TEXT(ROUND(AI107/INDEX(AV19:AV89, MATCH(AB107, AU19:AU89, 0)), 0),"# ##0") &amp; " " &amp; AB107)</f>
        <v/>
      </c>
      <c r="AK107" s="557">
        <f t="shared" si="45"/>
        <v>0</v>
      </c>
      <c r="AL107" s="561">
        <f t="shared" si="46"/>
        <v>0</v>
      </c>
      <c r="AM107" s="1188" t="str">
        <f t="shared" si="47"/>
        <v/>
      </c>
      <c r="AN107" s="156"/>
      <c r="AO107" s="1112">
        <f t="shared" si="48"/>
        <v>0</v>
      </c>
      <c r="AP107" s="4190"/>
      <c r="AQ107" s="1181" t="str">
        <f t="shared" si="49"/>
        <v/>
      </c>
      <c r="AR107" s="4168"/>
      <c r="AS107" s="4180">
        <f t="shared" si="50"/>
        <v>0</v>
      </c>
      <c r="AT107" s="4181">
        <f>IF(AND(AH107&lt;&gt;"", ISNUMBER(AF107)), IFERROR(INDEX(AV19:AV89, MATCH(AB107, AU19:AU89, 0)) * AA107 * IF(ISBLANK(X107), 1, X107), 0), 0)</f>
        <v>0</v>
      </c>
      <c r="AW107"/>
      <c r="AX107" s="2"/>
      <c r="AY107" s="750" t="str">
        <f t="shared" si="43"/>
        <v>A</v>
      </c>
      <c r="AZ107" s="2"/>
      <c r="BA107" s="2"/>
      <c r="BB107" s="2"/>
      <c r="BC107" s="721"/>
      <c r="BD107" s="4244"/>
      <c r="BE107" s="17"/>
      <c r="BF107" s="17"/>
      <c r="BG107" s="1104"/>
      <c r="BH107"/>
      <c r="BI107" s="6">
        <v>1</v>
      </c>
    </row>
    <row r="108" spans="1:61" s="73" customFormat="1" ht="18" customHeight="1">
      <c r="A108" s="750" t="str">
        <f t="shared" si="37"/>
        <v>A</v>
      </c>
      <c r="B108" s="616" t="str">
        <f t="shared" si="31"/>
        <v>Dessert assiette.C.Chiboust pamplemousse.Recette mère ►.M.Mille-feuille meringue et chiboust pamplemousse aux fraises des bois</v>
      </c>
      <c r="C108" s="617" t="str">
        <f t="shared" si="38"/>
        <v>Dessert assiette</v>
      </c>
      <c r="D108" s="4157" t="str">
        <f t="shared" si="39"/>
        <v>C</v>
      </c>
      <c r="E108" s="616" t="str">
        <f t="shared" si="40"/>
        <v>Chiboust pamplemousse</v>
      </c>
      <c r="F108" s="616" t="str">
        <f t="shared" si="41"/>
        <v/>
      </c>
      <c r="G108" s="616" t="str">
        <f t="shared" si="42"/>
        <v>M.Mille-feuille meringue et chiboust pamplemousse aux fraises des bois</v>
      </c>
      <c r="H108" s="1066" t="s">
        <v>1</v>
      </c>
      <c r="I108" s="1067"/>
      <c r="J108" s="1067"/>
      <c r="K108" s="1067"/>
      <c r="L108" s="1068"/>
      <c r="M108" s="1068"/>
      <c r="N108" s="1068"/>
      <c r="O108" s="1068"/>
      <c r="P108" s="1068"/>
      <c r="Q108" s="1068"/>
      <c r="R108" s="1068"/>
      <c r="S108" s="785" t="s">
        <v>1</v>
      </c>
      <c r="T108" s="25" t="str">
        <f t="shared" si="58"/>
        <v>A</v>
      </c>
      <c r="U108" s="4084" t="str">
        <f>U100</f>
        <v>Dessert assiette.C.Chiboust pamplemousse.Recette mère ►.M.Mille-feuille meringue et chiboust pamplemousse aux fraises des bois</v>
      </c>
      <c r="V108" s="4068">
        <f>V100</f>
        <v>18</v>
      </c>
      <c r="W108" s="4068" t="str">
        <f>W100</f>
        <v>assiettes</v>
      </c>
      <c r="X108" s="69"/>
      <c r="Y108" s="74"/>
      <c r="Z108" s="65" t="str">
        <f t="shared" si="57"/>
        <v/>
      </c>
      <c r="AA108" s="64">
        <v>15</v>
      </c>
      <c r="AB108" s="952" t="s">
        <v>134</v>
      </c>
      <c r="AC108" s="68">
        <v>1</v>
      </c>
      <c r="AD108" s="1084" t="s">
        <v>2345</v>
      </c>
      <c r="AE108" s="4161" t="s">
        <v>1</v>
      </c>
      <c r="AF108" s="4172">
        <f t="shared" si="55"/>
        <v>0</v>
      </c>
      <c r="AG108" s="4173">
        <f t="shared" si="56"/>
        <v>0</v>
      </c>
      <c r="AH108" s="4174"/>
      <c r="AI108" s="1113">
        <f t="shared" si="44"/>
        <v>0</v>
      </c>
      <c r="AJ108" s="1183" t="str">
        <f>IF(OR(AI108=0, ISBLANK(AB108)), "", TEXT(ROUND(AI108/INDEX(AV19:AV89, MATCH(AB108, AU19:AU89, 0)), 0),"# ##0") &amp; " " &amp; AB108)</f>
        <v/>
      </c>
      <c r="AK108" s="559">
        <f t="shared" si="45"/>
        <v>0</v>
      </c>
      <c r="AL108" s="560">
        <f t="shared" si="46"/>
        <v>0</v>
      </c>
      <c r="AM108" s="1186" t="str">
        <f t="shared" si="47"/>
        <v/>
      </c>
      <c r="AN108" s="156"/>
      <c r="AO108" s="1113">
        <f t="shared" si="48"/>
        <v>0</v>
      </c>
      <c r="AP108" s="4190"/>
      <c r="AQ108" s="1182" t="str">
        <f t="shared" si="49"/>
        <v/>
      </c>
      <c r="AR108" s="4168"/>
      <c r="AS108" s="4180">
        <f t="shared" si="50"/>
        <v>0</v>
      </c>
      <c r="AT108" s="4181">
        <f>IF(AND(AH108&lt;&gt;"", ISNUMBER(AF108)), IFERROR(INDEX(AV19:AV89, MATCH(AB108, AU19:AU89, 0)) * AA108 * IF(ISBLANK(X108), 1, X108), 0), 0)</f>
        <v>0</v>
      </c>
      <c r="AW108"/>
      <c r="AX108" s="2"/>
      <c r="AY108" s="750" t="str">
        <f t="shared" si="43"/>
        <v>A</v>
      </c>
      <c r="AZ108" s="2"/>
      <c r="BA108" s="2"/>
      <c r="BB108" s="2"/>
      <c r="BC108" s="721"/>
      <c r="BD108" s="5022" t="s">
        <v>6508</v>
      </c>
      <c r="BE108" s="5023"/>
      <c r="BF108" s="5023"/>
      <c r="BG108" s="5024"/>
      <c r="BH108"/>
      <c r="BI108" s="6">
        <v>1</v>
      </c>
    </row>
    <row r="109" spans="1:61" s="73" customFormat="1" ht="18" customHeight="1">
      <c r="A109" s="750" t="str">
        <f t="shared" si="37"/>
        <v>A</v>
      </c>
      <c r="B109" s="616" t="str">
        <f t="shared" si="31"/>
        <v>Dessert assiette.C.Chiboust pamplemousse.Recette mère ►.M.Mille-feuille meringue et chiboust pamplemousse aux fraises des bois</v>
      </c>
      <c r="C109" s="617" t="str">
        <f t="shared" si="38"/>
        <v>Dessert assiette</v>
      </c>
      <c r="D109" s="4157" t="str">
        <f t="shared" si="39"/>
        <v>C</v>
      </c>
      <c r="E109" s="616" t="str">
        <f t="shared" si="40"/>
        <v>Chiboust pamplemousse</v>
      </c>
      <c r="F109" s="616" t="str">
        <f t="shared" si="41"/>
        <v/>
      </c>
      <c r="G109" s="616" t="str">
        <f t="shared" si="42"/>
        <v>M.Mille-feuille meringue et chiboust pamplemousse aux fraises des bois</v>
      </c>
      <c r="H109" s="1066" t="s">
        <v>1</v>
      </c>
      <c r="I109" s="1067"/>
      <c r="J109" s="1067"/>
      <c r="K109" s="1067"/>
      <c r="L109" s="1068"/>
      <c r="M109" s="1068"/>
      <c r="N109" s="1068"/>
      <c r="O109" s="1068"/>
      <c r="P109" s="1068"/>
      <c r="Q109" s="1068"/>
      <c r="R109" s="1068"/>
      <c r="S109" s="785" t="s">
        <v>1</v>
      </c>
      <c r="T109" s="25" t="str">
        <f t="shared" si="58"/>
        <v>A</v>
      </c>
      <c r="U109" s="4084" t="str">
        <f>U100</f>
        <v>Dessert assiette.C.Chiboust pamplemousse.Recette mère ►.M.Mille-feuille meringue et chiboust pamplemousse aux fraises des bois</v>
      </c>
      <c r="V109" s="4068">
        <f>V100</f>
        <v>18</v>
      </c>
      <c r="W109" s="4068" t="str">
        <f>W100</f>
        <v>assiettes</v>
      </c>
      <c r="X109" s="69"/>
      <c r="Y109" s="74"/>
      <c r="Z109" s="65" t="str">
        <f t="shared" si="57"/>
        <v/>
      </c>
      <c r="AA109" s="64">
        <v>8</v>
      </c>
      <c r="AB109" s="952" t="s">
        <v>134</v>
      </c>
      <c r="AC109" s="68">
        <v>1</v>
      </c>
      <c r="AD109" s="1084" t="s">
        <v>2346</v>
      </c>
      <c r="AE109" s="4161" t="s">
        <v>1</v>
      </c>
      <c r="AF109" s="4172">
        <f t="shared" si="55"/>
        <v>0</v>
      </c>
      <c r="AG109" s="4173">
        <f t="shared" si="56"/>
        <v>0</v>
      </c>
      <c r="AH109" s="4174"/>
      <c r="AI109" s="1112">
        <f t="shared" si="44"/>
        <v>0</v>
      </c>
      <c r="AJ109" s="1184" t="str">
        <f>IF(OR(AI109=0, ISBLANK(AB109)), "", TEXT(ROUND(AI109/INDEX(AV19:AV89, MATCH(AB109, AU19:AU89, 0)), 0),"# ##0") &amp; " " &amp; AB109)</f>
        <v/>
      </c>
      <c r="AK109" s="557">
        <f t="shared" si="45"/>
        <v>0</v>
      </c>
      <c r="AL109" s="558">
        <f t="shared" si="46"/>
        <v>0</v>
      </c>
      <c r="AM109" s="1187" t="str">
        <f t="shared" si="47"/>
        <v/>
      </c>
      <c r="AN109" s="156"/>
      <c r="AO109" s="1112">
        <f t="shared" si="48"/>
        <v>0</v>
      </c>
      <c r="AP109" s="4190"/>
      <c r="AQ109" s="1181" t="str">
        <f t="shared" si="49"/>
        <v/>
      </c>
      <c r="AR109" s="4168"/>
      <c r="AS109" s="4180">
        <f t="shared" si="50"/>
        <v>0</v>
      </c>
      <c r="AT109" s="4181">
        <f>IF(AND(AH109&lt;&gt;"", ISNUMBER(AF109)), IFERROR(INDEX(AV19:AV89, MATCH(AB109, AU19:AU89, 0)) * AA109 * IF(ISBLANK(X109), 1, X109), 0), 0)</f>
        <v>0</v>
      </c>
      <c r="AW109"/>
      <c r="AX109" s="2"/>
      <c r="AY109" s="750" t="str">
        <f t="shared" si="43"/>
        <v>A</v>
      </c>
      <c r="AZ109" s="2"/>
      <c r="BA109" s="2"/>
      <c r="BB109" s="2"/>
      <c r="BC109" s="721"/>
      <c r="BD109" s="5022"/>
      <c r="BE109" s="5023"/>
      <c r="BF109" s="5023"/>
      <c r="BG109" s="5024"/>
      <c r="BH109"/>
      <c r="BI109" s="6">
        <v>1</v>
      </c>
    </row>
    <row r="110" spans="1:61" s="73" customFormat="1" ht="18" customHeight="1">
      <c r="A110" s="750" t="str">
        <f t="shared" si="37"/>
        <v>A</v>
      </c>
      <c r="B110" s="616" t="str">
        <f t="shared" si="31"/>
        <v>Dessert assiette.C.Chiboust pamplemousse.Recette mère ►.M.Mille-feuille meringue et chiboust pamplemousse aux fraises des bois</v>
      </c>
      <c r="C110" s="617" t="str">
        <f t="shared" si="38"/>
        <v>Dessert assiette</v>
      </c>
      <c r="D110" s="4157" t="str">
        <f t="shared" si="39"/>
        <v>C</v>
      </c>
      <c r="E110" s="616" t="str">
        <f t="shared" si="40"/>
        <v>Chiboust pamplemousse</v>
      </c>
      <c r="F110" s="616" t="str">
        <f t="shared" si="41"/>
        <v/>
      </c>
      <c r="G110" s="616" t="str">
        <f t="shared" si="42"/>
        <v>M.Mille-feuille meringue et chiboust pamplemousse aux fraises des bois</v>
      </c>
      <c r="H110" s="1066" t="s">
        <v>1</v>
      </c>
      <c r="I110" s="1067"/>
      <c r="J110" s="1067"/>
      <c r="K110" s="1067"/>
      <c r="L110" s="1068"/>
      <c r="M110" s="1068"/>
      <c r="N110" s="1068"/>
      <c r="O110" s="1068"/>
      <c r="P110" s="1068"/>
      <c r="Q110" s="1068"/>
      <c r="R110" s="1068"/>
      <c r="S110" s="785" t="s">
        <v>1</v>
      </c>
      <c r="T110" s="25" t="str">
        <f t="shared" si="58"/>
        <v>A</v>
      </c>
      <c r="U110" s="4084" t="str">
        <f>U100</f>
        <v>Dessert assiette.C.Chiboust pamplemousse.Recette mère ►.M.Mille-feuille meringue et chiboust pamplemousse aux fraises des bois</v>
      </c>
      <c r="V110" s="4068">
        <f>V100</f>
        <v>18</v>
      </c>
      <c r="W110" s="4068" t="str">
        <f>W100</f>
        <v>assiettes</v>
      </c>
      <c r="X110" s="69"/>
      <c r="Y110" s="74"/>
      <c r="Z110" s="65" t="str">
        <f t="shared" si="57"/>
        <v/>
      </c>
      <c r="AA110" s="64">
        <v>160</v>
      </c>
      <c r="AB110" s="952" t="s">
        <v>134</v>
      </c>
      <c r="AC110" s="68">
        <v>1</v>
      </c>
      <c r="AD110" s="1084" t="s">
        <v>2347</v>
      </c>
      <c r="AE110" s="4161" t="s">
        <v>1</v>
      </c>
      <c r="AF110" s="4172">
        <f t="shared" si="55"/>
        <v>0</v>
      </c>
      <c r="AG110" s="4173">
        <f t="shared" si="56"/>
        <v>0</v>
      </c>
      <c r="AH110" s="4174"/>
      <c r="AI110" s="1113">
        <f t="shared" si="44"/>
        <v>0</v>
      </c>
      <c r="AJ110" s="1183" t="str">
        <f>IF(OR(AI110=0, ISBLANK(AB110)), "", TEXT(ROUND(AI110/INDEX(AV19:AV89, MATCH(AB110, AU19:AU89, 0)), 0),"# ##0") &amp; " " &amp; AB110)</f>
        <v/>
      </c>
      <c r="AK110" s="559">
        <f t="shared" si="45"/>
        <v>0</v>
      </c>
      <c r="AL110" s="560">
        <f t="shared" si="46"/>
        <v>0</v>
      </c>
      <c r="AM110" s="1186" t="str">
        <f t="shared" si="47"/>
        <v/>
      </c>
      <c r="AN110" s="156"/>
      <c r="AO110" s="1113">
        <f t="shared" si="48"/>
        <v>0</v>
      </c>
      <c r="AP110" s="4190"/>
      <c r="AQ110" s="1182" t="str">
        <f t="shared" si="49"/>
        <v/>
      </c>
      <c r="AR110" s="4168"/>
      <c r="AS110" s="4180">
        <f t="shared" si="50"/>
        <v>0</v>
      </c>
      <c r="AT110" s="4181">
        <f>IF(AND(AH110&lt;&gt;"", ISNUMBER(AF110)), IFERROR(INDEX(AV19:AV89, MATCH(AB110, AU19:AU89, 0)) * AA110 * IF(ISBLANK(X110), 1, X110), 0), 0)</f>
        <v>0</v>
      </c>
      <c r="AW110"/>
      <c r="AX110" s="2"/>
      <c r="AY110" s="750" t="str">
        <f t="shared" si="43"/>
        <v>A</v>
      </c>
      <c r="AZ110" s="2"/>
      <c r="BA110" s="2"/>
      <c r="BB110" s="2"/>
      <c r="BC110" s="721"/>
      <c r="BD110" s="1105"/>
      <c r="BE110" s="17"/>
      <c r="BF110" s="17"/>
      <c r="BG110" s="1104"/>
      <c r="BH110"/>
      <c r="BI110" s="6">
        <v>1</v>
      </c>
    </row>
    <row r="111" spans="1:61" s="73" customFormat="1" ht="18" customHeight="1">
      <c r="A111" s="750" t="str">
        <f t="shared" si="37"/>
        <v>A</v>
      </c>
      <c r="B111" s="616" t="str">
        <f t="shared" si="31"/>
        <v>Dessert assiette.C.Chiboust pamplemousse.Recette mère ►.M.Mille-feuille meringue et chiboust pamplemousse aux fraises des bois</v>
      </c>
      <c r="C111" s="617" t="str">
        <f t="shared" si="38"/>
        <v>Dessert assiette</v>
      </c>
      <c r="D111" s="4157" t="str">
        <f t="shared" si="39"/>
        <v>C</v>
      </c>
      <c r="E111" s="616" t="str">
        <f t="shared" si="40"/>
        <v>Chiboust pamplemousse</v>
      </c>
      <c r="F111" s="616" t="str">
        <f t="shared" si="41"/>
        <v/>
      </c>
      <c r="G111" s="616" t="str">
        <f t="shared" si="42"/>
        <v>M.Mille-feuille meringue et chiboust pamplemousse aux fraises des bois</v>
      </c>
      <c r="H111" s="1066" t="s">
        <v>1</v>
      </c>
      <c r="I111" s="1067"/>
      <c r="J111" s="1067"/>
      <c r="K111" s="1067"/>
      <c r="L111" s="1068"/>
      <c r="M111" s="1068"/>
      <c r="N111" s="1068"/>
      <c r="O111" s="1068"/>
      <c r="P111" s="1068"/>
      <c r="Q111" s="1068"/>
      <c r="R111" s="1068"/>
      <c r="S111" s="785" t="s">
        <v>1</v>
      </c>
      <c r="T111" s="25" t="str">
        <f t="shared" si="58"/>
        <v>A</v>
      </c>
      <c r="U111" s="4084" t="str">
        <f>U100</f>
        <v>Dessert assiette.C.Chiboust pamplemousse.Recette mère ►.M.Mille-feuille meringue et chiboust pamplemousse aux fraises des bois</v>
      </c>
      <c r="V111" s="4068">
        <f>V100</f>
        <v>18</v>
      </c>
      <c r="W111" s="4068" t="str">
        <f>W100</f>
        <v>assiettes</v>
      </c>
      <c r="X111" s="69"/>
      <c r="Y111" s="74"/>
      <c r="Z111" s="65" t="str">
        <f t="shared" si="57"/>
        <v/>
      </c>
      <c r="AA111" s="64">
        <v>95</v>
      </c>
      <c r="AB111" s="952" t="s">
        <v>134</v>
      </c>
      <c r="AC111" s="68">
        <v>1</v>
      </c>
      <c r="AD111" s="1084" t="s">
        <v>2344</v>
      </c>
      <c r="AE111" s="4161" t="s">
        <v>1</v>
      </c>
      <c r="AF111" s="4172">
        <f t="shared" si="55"/>
        <v>0</v>
      </c>
      <c r="AG111" s="4173">
        <f t="shared" si="56"/>
        <v>0</v>
      </c>
      <c r="AH111" s="4174"/>
      <c r="AI111" s="1112">
        <f t="shared" si="44"/>
        <v>0</v>
      </c>
      <c r="AJ111" s="1184" t="str">
        <f>IF(OR(AI111=0, ISBLANK(AB111)), "", TEXT(ROUND(AI111/INDEX(AV19:AV89, MATCH(AB111, AU19:AU89, 0)), 0),"# ##0") &amp; " " &amp; AB111)</f>
        <v/>
      </c>
      <c r="AK111" s="557">
        <f t="shared" si="45"/>
        <v>0</v>
      </c>
      <c r="AL111" s="558">
        <f t="shared" si="46"/>
        <v>0</v>
      </c>
      <c r="AM111" s="1187" t="str">
        <f t="shared" si="47"/>
        <v/>
      </c>
      <c r="AN111" s="156"/>
      <c r="AO111" s="1112">
        <f t="shared" si="48"/>
        <v>0</v>
      </c>
      <c r="AP111" s="4190"/>
      <c r="AQ111" s="1181" t="str">
        <f t="shared" si="49"/>
        <v/>
      </c>
      <c r="AR111" s="4168"/>
      <c r="AS111" s="4180">
        <f t="shared" si="50"/>
        <v>0</v>
      </c>
      <c r="AT111" s="4181">
        <f>IF(AND(AH111&lt;&gt;"", ISNUMBER(AF111)), IFERROR(INDEX(AV19:AV89, MATCH(AB111, AU19:AU89, 0)) * AA111 * IF(ISBLANK(X111), 1, X111), 0), 0)</f>
        <v>0</v>
      </c>
      <c r="AW111"/>
      <c r="AX111" s="2"/>
      <c r="AY111" s="750" t="str">
        <f t="shared" si="43"/>
        <v>A</v>
      </c>
      <c r="AZ111" s="2"/>
      <c r="BA111" s="2"/>
      <c r="BB111" s="2"/>
      <c r="BC111" s="721"/>
      <c r="BD111" s="1038" t="s">
        <v>6509</v>
      </c>
      <c r="BE111" s="1049"/>
      <c r="BF111" s="11"/>
      <c r="BG111" s="1236"/>
      <c r="BH111"/>
      <c r="BI111" s="6">
        <v>1</v>
      </c>
    </row>
    <row r="112" spans="1:61" s="73" customFormat="1" ht="18" customHeight="1">
      <c r="A112" s="750" t="str">
        <f t="shared" si="37"/>
        <v>►</v>
      </c>
      <c r="B112" s="616" t="str">
        <f t="shared" si="31"/>
        <v>►</v>
      </c>
      <c r="C112" s="617" t="str">
        <f t="shared" si="38"/>
        <v>►</v>
      </c>
      <c r="D112" s="4157" t="str">
        <f t="shared" si="39"/>
        <v>►</v>
      </c>
      <c r="E112" s="616" t="str">
        <f t="shared" si="40"/>
        <v>►</v>
      </c>
      <c r="F112" s="616" t="str">
        <f t="shared" si="41"/>
        <v>►</v>
      </c>
      <c r="G112" s="616" t="str">
        <f t="shared" si="42"/>
        <v>►</v>
      </c>
      <c r="H112" s="1066" t="s">
        <v>1</v>
      </c>
      <c r="I112" s="1067"/>
      <c r="J112" s="1067"/>
      <c r="K112" s="1067"/>
      <c r="L112" s="1068"/>
      <c r="M112" s="1068"/>
      <c r="N112" s="1068"/>
      <c r="O112" s="1068"/>
      <c r="P112" s="1068"/>
      <c r="Q112" s="1068"/>
      <c r="R112" s="1068"/>
      <c r="S112" s="785" t="s">
        <v>1</v>
      </c>
      <c r="T112" s="25" t="str">
        <f t="shared" si="58"/>
        <v>►</v>
      </c>
      <c r="U112" s="4084" t="str">
        <f>U100</f>
        <v>Dessert assiette.C.Chiboust pamplemousse.Recette mère ►.M.Mille-feuille meringue et chiboust pamplemousse aux fraises des bois</v>
      </c>
      <c r="V112" s="4068">
        <f>V100</f>
        <v>18</v>
      </c>
      <c r="W112" s="4068" t="str">
        <f>W100</f>
        <v>assiettes</v>
      </c>
      <c r="X112" s="69"/>
      <c r="Y112" s="74"/>
      <c r="Z112" s="65" t="str">
        <f t="shared" si="57"/>
        <v/>
      </c>
      <c r="AA112" s="64"/>
      <c r="AB112" s="4085"/>
      <c r="AC112" s="68">
        <v>1</v>
      </c>
      <c r="AD112" s="1084"/>
      <c r="AE112" s="4161" t="s">
        <v>1</v>
      </c>
      <c r="AF112" s="4172">
        <f t="shared" si="55"/>
        <v>0</v>
      </c>
      <c r="AG112" s="4173">
        <f t="shared" si="56"/>
        <v>0</v>
      </c>
      <c r="AH112" s="4174"/>
      <c r="AI112" s="1114">
        <f t="shared" si="44"/>
        <v>0</v>
      </c>
      <c r="AJ112" s="1185" t="str">
        <f>IF(OR(AI112=0, ISBLANK(AB112)), "", TEXT(ROUND(AI112/INDEX(AV19:AV89, MATCH(AB112, AU19:AU89, 0)), 0),"# ##0") &amp; " " &amp; AB112)</f>
        <v/>
      </c>
      <c r="AK112" s="559">
        <f t="shared" si="45"/>
        <v>0</v>
      </c>
      <c r="AL112" s="560">
        <f t="shared" si="46"/>
        <v>0</v>
      </c>
      <c r="AM112" s="1186" t="str">
        <f t="shared" si="47"/>
        <v/>
      </c>
      <c r="AN112" s="156"/>
      <c r="AO112" s="1113">
        <f t="shared" si="48"/>
        <v>0</v>
      </c>
      <c r="AP112" s="4190"/>
      <c r="AQ112" s="1182" t="str">
        <f t="shared" si="49"/>
        <v/>
      </c>
      <c r="AR112" s="4168"/>
      <c r="AS112" s="4180">
        <f t="shared" si="50"/>
        <v>0</v>
      </c>
      <c r="AT112" s="4181">
        <f>IF(AND(AH112&lt;&gt;"", ISNUMBER(AF112)), IFERROR(INDEX(AV19:AV89, MATCH(AB112, AU19:AU89, 0)) * AA112 * IF(ISBLANK(X112), 1, X112), 0), 0)</f>
        <v>0</v>
      </c>
      <c r="AW112"/>
      <c r="AX112" s="2"/>
      <c r="AY112" s="750" t="str">
        <f t="shared" si="43"/>
        <v>►</v>
      </c>
      <c r="AZ112" s="2"/>
      <c r="BA112" s="2"/>
      <c r="BB112" s="2"/>
      <c r="BC112" s="721"/>
      <c r="BD112" s="1038" t="s">
        <v>2644</v>
      </c>
      <c r="BE112" s="11"/>
      <c r="BF112" s="11"/>
      <c r="BG112" s="1236"/>
      <c r="BH112"/>
      <c r="BI112" s="6">
        <v>1</v>
      </c>
    </row>
    <row r="113" spans="1:61" s="73" customFormat="1" ht="18" customHeight="1">
      <c r="A113" s="750" t="str">
        <f t="shared" si="37"/>
        <v>►</v>
      </c>
      <c r="B113" s="616" t="str">
        <f t="shared" si="31"/>
        <v>►</v>
      </c>
      <c r="C113" s="617" t="str">
        <f t="shared" si="38"/>
        <v>►</v>
      </c>
      <c r="D113" s="4157" t="str">
        <f t="shared" si="39"/>
        <v>►</v>
      </c>
      <c r="E113" s="616" t="str">
        <f t="shared" si="40"/>
        <v>►</v>
      </c>
      <c r="F113" s="616" t="str">
        <f t="shared" si="41"/>
        <v>►</v>
      </c>
      <c r="G113" s="616" t="str">
        <f t="shared" si="42"/>
        <v>►</v>
      </c>
      <c r="H113" s="1066" t="s">
        <v>1</v>
      </c>
      <c r="I113" s="1067"/>
      <c r="J113" s="1067"/>
      <c r="K113" s="1067"/>
      <c r="L113" s="1068"/>
      <c r="M113" s="1068"/>
      <c r="N113" s="1068"/>
      <c r="O113" s="1068"/>
      <c r="P113" s="1068"/>
      <c r="Q113" s="1068"/>
      <c r="R113" s="1068"/>
      <c r="S113" s="785" t="s">
        <v>1</v>
      </c>
      <c r="T113" s="25" t="str">
        <f t="shared" si="58"/>
        <v>►</v>
      </c>
      <c r="U113" s="4084" t="str">
        <f>U100</f>
        <v>Dessert assiette.C.Chiboust pamplemousse.Recette mère ►.M.Mille-feuille meringue et chiboust pamplemousse aux fraises des bois</v>
      </c>
      <c r="V113" s="4068">
        <f>V100</f>
        <v>18</v>
      </c>
      <c r="W113" s="4068" t="str">
        <f>W100</f>
        <v>assiettes</v>
      </c>
      <c r="X113" s="69"/>
      <c r="Y113" s="74"/>
      <c r="Z113" s="65" t="str">
        <f t="shared" si="57"/>
        <v/>
      </c>
      <c r="AA113" s="64"/>
      <c r="AB113" s="4085"/>
      <c r="AC113" s="68">
        <v>1</v>
      </c>
      <c r="AD113" s="1084"/>
      <c r="AE113" s="4161" t="s">
        <v>1</v>
      </c>
      <c r="AF113" s="4172">
        <f t="shared" si="55"/>
        <v>0</v>
      </c>
      <c r="AG113" s="4173">
        <f t="shared" si="56"/>
        <v>0</v>
      </c>
      <c r="AH113" s="4174"/>
      <c r="AI113" s="1112">
        <f t="shared" si="44"/>
        <v>0</v>
      </c>
      <c r="AJ113" s="1184" t="str">
        <f>IF(OR(AI113=0, ISBLANK(AB113)), "", TEXT(ROUND(AI113/INDEX(AV19:AV89, MATCH(AB113, AU19:AU89, 0)), 0),"# ##0") &amp; " " &amp; AB113)</f>
        <v/>
      </c>
      <c r="AK113" s="557">
        <f t="shared" si="45"/>
        <v>0</v>
      </c>
      <c r="AL113" s="558">
        <f t="shared" si="46"/>
        <v>0</v>
      </c>
      <c r="AM113" s="1187" t="str">
        <f t="shared" si="47"/>
        <v/>
      </c>
      <c r="AN113" s="156"/>
      <c r="AO113" s="1112">
        <f t="shared" si="48"/>
        <v>0</v>
      </c>
      <c r="AP113" s="4190"/>
      <c r="AQ113" s="1181" t="str">
        <f t="shared" si="49"/>
        <v/>
      </c>
      <c r="AR113" s="4168"/>
      <c r="AS113" s="4180">
        <f t="shared" si="50"/>
        <v>0</v>
      </c>
      <c r="AT113" s="4181">
        <f>IF(AND(AH113&lt;&gt;"", ISNUMBER(AF113)), IFERROR(INDEX(AV19:AV89, MATCH(AB113, AU19:AU89, 0)) * AA113 * IF(ISBLANK(X113), 1, X113), 0), 0)</f>
        <v>0</v>
      </c>
      <c r="AW113"/>
      <c r="AX113" s="2"/>
      <c r="AY113" s="750" t="str">
        <f t="shared" si="43"/>
        <v>►</v>
      </c>
      <c r="AZ113" s="2"/>
      <c r="BA113" s="2"/>
      <c r="BB113" s="2"/>
      <c r="BC113" s="721"/>
      <c r="BD113" s="1038" t="s">
        <v>2645</v>
      </c>
      <c r="BE113" s="11"/>
      <c r="BF113" s="11"/>
      <c r="BG113" s="1236"/>
      <c r="BH113"/>
      <c r="BI113" s="6">
        <v>1</v>
      </c>
    </row>
    <row r="114" spans="1:61" s="73" customFormat="1" ht="18" customHeight="1">
      <c r="A114" s="750" t="str">
        <f t="shared" si="37"/>
        <v>►</v>
      </c>
      <c r="B114" s="616" t="str">
        <f t="shared" si="31"/>
        <v>►</v>
      </c>
      <c r="C114" s="617" t="str">
        <f t="shared" si="38"/>
        <v>►</v>
      </c>
      <c r="D114" s="4157" t="str">
        <f t="shared" si="39"/>
        <v>►</v>
      </c>
      <c r="E114" s="616" t="str">
        <f t="shared" si="40"/>
        <v>►</v>
      </c>
      <c r="F114" s="616" t="str">
        <f t="shared" si="41"/>
        <v>►</v>
      </c>
      <c r="G114" s="616" t="str">
        <f t="shared" si="42"/>
        <v>►</v>
      </c>
      <c r="H114" s="1066" t="s">
        <v>1</v>
      </c>
      <c r="I114" s="1067"/>
      <c r="J114" s="1067"/>
      <c r="K114" s="1067"/>
      <c r="L114" s="1068"/>
      <c r="M114" s="1068"/>
      <c r="N114" s="1068"/>
      <c r="O114" s="1068"/>
      <c r="P114" s="1068"/>
      <c r="Q114" s="1068"/>
      <c r="R114" s="1068"/>
      <c r="S114" s="785" t="s">
        <v>1</v>
      </c>
      <c r="T114" s="25" t="str">
        <f t="shared" si="58"/>
        <v>►</v>
      </c>
      <c r="U114" s="4084" t="str">
        <f>U100</f>
        <v>Dessert assiette.C.Chiboust pamplemousse.Recette mère ►.M.Mille-feuille meringue et chiboust pamplemousse aux fraises des bois</v>
      </c>
      <c r="V114" s="4068">
        <f>V100</f>
        <v>18</v>
      </c>
      <c r="W114" s="4068" t="str">
        <f>W100</f>
        <v>assiettes</v>
      </c>
      <c r="X114" s="69"/>
      <c r="Y114" s="74"/>
      <c r="Z114" s="65" t="str">
        <f t="shared" si="57"/>
        <v/>
      </c>
      <c r="AA114" s="64"/>
      <c r="AB114" s="4085"/>
      <c r="AC114" s="68">
        <v>1</v>
      </c>
      <c r="AD114" s="1084"/>
      <c r="AE114" s="4161" t="s">
        <v>1</v>
      </c>
      <c r="AF114" s="4172">
        <f t="shared" si="55"/>
        <v>0</v>
      </c>
      <c r="AG114" s="4173">
        <f t="shared" si="56"/>
        <v>0</v>
      </c>
      <c r="AH114" s="4174"/>
      <c r="AI114" s="1113">
        <f t="shared" si="44"/>
        <v>0</v>
      </c>
      <c r="AJ114" s="1183" t="str">
        <f>IF(OR(AI114=0, ISBLANK(AB114)), "", TEXT(ROUND(AI114/INDEX(AV19:AV89, MATCH(AB114, AU19:AU89, 0)), 0),"# ##0") &amp; " " &amp; AB114)</f>
        <v/>
      </c>
      <c r="AK114" s="559">
        <f t="shared" si="45"/>
        <v>0</v>
      </c>
      <c r="AL114" s="560">
        <f t="shared" si="46"/>
        <v>0</v>
      </c>
      <c r="AM114" s="1186" t="str">
        <f t="shared" si="47"/>
        <v/>
      </c>
      <c r="AN114" s="156"/>
      <c r="AO114" s="1113">
        <f t="shared" si="48"/>
        <v>0</v>
      </c>
      <c r="AP114" s="4190"/>
      <c r="AQ114" s="1182" t="str">
        <f t="shared" si="49"/>
        <v/>
      </c>
      <c r="AR114" s="4168"/>
      <c r="AS114" s="4180">
        <f t="shared" si="50"/>
        <v>0</v>
      </c>
      <c r="AT114" s="4181">
        <f>IF(AND(AH114&lt;&gt;"", ISNUMBER(AF114)), IFERROR(INDEX(AV19:AV89, MATCH(AB114, AU19:AU89, 0)) * AA114 * IF(ISBLANK(X114), 1, X114), 0), 0)</f>
        <v>0</v>
      </c>
      <c r="AW114"/>
      <c r="AX114" s="2"/>
      <c r="AY114" s="750" t="str">
        <f t="shared" si="43"/>
        <v>►</v>
      </c>
      <c r="AZ114" s="2"/>
      <c r="BA114" s="2"/>
      <c r="BB114" s="2"/>
      <c r="BC114" s="721"/>
      <c r="BD114" s="1038" t="s">
        <v>2646</v>
      </c>
      <c r="BE114" s="11"/>
      <c r="BF114" s="11"/>
      <c r="BG114" s="1236"/>
      <c r="BH114"/>
      <c r="BI114" s="6">
        <v>1</v>
      </c>
    </row>
    <row r="115" spans="1:61" s="73" customFormat="1" ht="18" customHeight="1">
      <c r="A115" s="750" t="str">
        <f t="shared" si="37"/>
        <v>►</v>
      </c>
      <c r="B115" s="616" t="str">
        <f t="shared" ref="B115:B178" si="59">IF(A115="►","►",IF(A115="A",IF(AND(ISTEXT(U115),ISTEXT(I115)),U115,IF(ISTEXT(U115),U115,IF(ISBLANK(U115),I115,U115)))))</f>
        <v>►</v>
      </c>
      <c r="C115" s="617" t="str">
        <f t="shared" si="38"/>
        <v>►</v>
      </c>
      <c r="D115" s="4157" t="str">
        <f t="shared" si="39"/>
        <v>►</v>
      </c>
      <c r="E115" s="616" t="str">
        <f t="shared" si="40"/>
        <v>►</v>
      </c>
      <c r="F115" s="616" t="str">
        <f t="shared" si="41"/>
        <v>►</v>
      </c>
      <c r="G115" s="616" t="str">
        <f t="shared" si="42"/>
        <v>►</v>
      </c>
      <c r="H115" s="1066" t="s">
        <v>1</v>
      </c>
      <c r="I115" s="1067"/>
      <c r="J115" s="1067"/>
      <c r="K115" s="1067"/>
      <c r="L115" s="1068"/>
      <c r="M115" s="1068"/>
      <c r="N115" s="1068"/>
      <c r="O115" s="1068"/>
      <c r="P115" s="1068"/>
      <c r="Q115" s="1068"/>
      <c r="R115" s="1068"/>
      <c r="S115" s="785" t="s">
        <v>1</v>
      </c>
      <c r="T115" s="25" t="str">
        <f t="shared" si="58"/>
        <v>►</v>
      </c>
      <c r="U115" s="4084" t="str">
        <f>U100</f>
        <v>Dessert assiette.C.Chiboust pamplemousse.Recette mère ►.M.Mille-feuille meringue et chiboust pamplemousse aux fraises des bois</v>
      </c>
      <c r="V115" s="4068">
        <f>V100</f>
        <v>18</v>
      </c>
      <c r="W115" s="4068" t="str">
        <f>W100</f>
        <v>assiettes</v>
      </c>
      <c r="X115" s="69"/>
      <c r="Y115" s="74"/>
      <c r="Z115" s="65" t="str">
        <f t="shared" si="57"/>
        <v/>
      </c>
      <c r="AA115" s="64"/>
      <c r="AB115" s="4085"/>
      <c r="AC115" s="68">
        <v>1</v>
      </c>
      <c r="AD115" s="1084"/>
      <c r="AE115" s="4161" t="s">
        <v>1</v>
      </c>
      <c r="AF115" s="4172">
        <f t="shared" si="55"/>
        <v>0</v>
      </c>
      <c r="AG115" s="4173">
        <f t="shared" si="56"/>
        <v>0</v>
      </c>
      <c r="AH115" s="4174"/>
      <c r="AI115" s="1112">
        <f t="shared" si="44"/>
        <v>0</v>
      </c>
      <c r="AJ115" s="1184" t="str">
        <f>IF(OR(AI115=0, ISBLANK(AB115)), "", TEXT(ROUND(AI115/INDEX(AV19:AV89, MATCH(AB115, AU19:AU89, 0)), 0),"# ##0") &amp; " " &amp; AB115)</f>
        <v/>
      </c>
      <c r="AK115" s="557">
        <f t="shared" si="45"/>
        <v>0</v>
      </c>
      <c r="AL115" s="558">
        <f t="shared" si="46"/>
        <v>0</v>
      </c>
      <c r="AM115" s="1187" t="str">
        <f t="shared" si="47"/>
        <v/>
      </c>
      <c r="AN115" s="156"/>
      <c r="AO115" s="1112">
        <f t="shared" si="48"/>
        <v>0</v>
      </c>
      <c r="AP115" s="4190"/>
      <c r="AQ115" s="1181" t="str">
        <f t="shared" si="49"/>
        <v/>
      </c>
      <c r="AR115" s="4168"/>
      <c r="AS115" s="4180">
        <f t="shared" si="50"/>
        <v>0</v>
      </c>
      <c r="AT115" s="4181">
        <f>IF(AND(AH115&lt;&gt;"", ISNUMBER(AF115)), IFERROR(INDEX(AV19:AV89, MATCH(AB115, AU19:AU89, 0)) * AA115 * IF(ISBLANK(X115), 1, X115), 0), 0)</f>
        <v>0</v>
      </c>
      <c r="AW115"/>
      <c r="AX115" s="2"/>
      <c r="AY115" s="750" t="str">
        <f t="shared" si="43"/>
        <v>►</v>
      </c>
      <c r="AZ115" s="2"/>
      <c r="BA115" s="2"/>
      <c r="BB115" s="2"/>
      <c r="BC115" s="721"/>
      <c r="BD115" s="1038" t="s">
        <v>6510</v>
      </c>
      <c r="BE115" s="11"/>
      <c r="BF115" s="11"/>
      <c r="BG115" s="1236"/>
      <c r="BH115"/>
      <c r="BI115" s="6">
        <v>1</v>
      </c>
    </row>
    <row r="116" spans="1:61" s="73" customFormat="1" ht="18" customHeight="1">
      <c r="A116" s="750" t="str">
        <f t="shared" si="37"/>
        <v>►</v>
      </c>
      <c r="B116" s="616" t="str">
        <f t="shared" si="59"/>
        <v>►</v>
      </c>
      <c r="C116" s="617" t="str">
        <f t="shared" si="38"/>
        <v>►</v>
      </c>
      <c r="D116" s="4157" t="str">
        <f t="shared" si="39"/>
        <v>►</v>
      </c>
      <c r="E116" s="616" t="str">
        <f t="shared" si="40"/>
        <v>►</v>
      </c>
      <c r="F116" s="616" t="str">
        <f t="shared" si="41"/>
        <v>►</v>
      </c>
      <c r="G116" s="616" t="str">
        <f t="shared" si="42"/>
        <v>►</v>
      </c>
      <c r="H116" s="1066" t="s">
        <v>1</v>
      </c>
      <c r="I116" s="1067"/>
      <c r="J116" s="1067"/>
      <c r="K116" s="1067"/>
      <c r="L116" s="1068"/>
      <c r="M116" s="1068"/>
      <c r="N116" s="1068"/>
      <c r="O116" s="1068"/>
      <c r="P116" s="1068"/>
      <c r="Q116" s="1068"/>
      <c r="R116" s="1068"/>
      <c r="S116" s="785" t="s">
        <v>1</v>
      </c>
      <c r="T116" s="25" t="str">
        <f t="shared" si="58"/>
        <v>►</v>
      </c>
      <c r="U116" s="4084" t="str">
        <f>U100</f>
        <v>Dessert assiette.C.Chiboust pamplemousse.Recette mère ►.M.Mille-feuille meringue et chiboust pamplemousse aux fraises des bois</v>
      </c>
      <c r="V116" s="4068">
        <f>V100</f>
        <v>18</v>
      </c>
      <c r="W116" s="4068" t="str">
        <f>W100</f>
        <v>assiettes</v>
      </c>
      <c r="X116" s="69"/>
      <c r="Y116" s="74"/>
      <c r="Z116" s="65" t="str">
        <f t="shared" si="57"/>
        <v/>
      </c>
      <c r="AA116" s="64"/>
      <c r="AB116" s="4085"/>
      <c r="AC116" s="68">
        <v>1</v>
      </c>
      <c r="AD116" s="1084"/>
      <c r="AE116" s="4161" t="s">
        <v>1</v>
      </c>
      <c r="AF116" s="4172">
        <f t="shared" si="55"/>
        <v>0</v>
      </c>
      <c r="AG116" s="4173">
        <f t="shared" si="56"/>
        <v>0</v>
      </c>
      <c r="AH116" s="4174"/>
      <c r="AI116" s="1113">
        <f t="shared" si="44"/>
        <v>0</v>
      </c>
      <c r="AJ116" s="1183" t="str">
        <f>IF(OR(AI116=0, ISBLANK(AB116)), "", TEXT(ROUND(AI116/INDEX(AV19:AV89, MATCH(AB116, AU19:AU89, 0)), 0),"# ##0") &amp; " " &amp; AB116)</f>
        <v/>
      </c>
      <c r="AK116" s="559">
        <f t="shared" si="45"/>
        <v>0</v>
      </c>
      <c r="AL116" s="560">
        <f t="shared" si="46"/>
        <v>0</v>
      </c>
      <c r="AM116" s="1186" t="str">
        <f t="shared" si="47"/>
        <v/>
      </c>
      <c r="AN116" s="156"/>
      <c r="AO116" s="1113">
        <f t="shared" si="48"/>
        <v>0</v>
      </c>
      <c r="AP116" s="4190"/>
      <c r="AQ116" s="1182" t="str">
        <f t="shared" si="49"/>
        <v/>
      </c>
      <c r="AR116" s="4168"/>
      <c r="AS116" s="4180">
        <f t="shared" si="50"/>
        <v>0</v>
      </c>
      <c r="AT116" s="4181">
        <f>IF(AND(AH116&lt;&gt;"", ISNUMBER(AF116)), IFERROR(INDEX(AV19:AV89, MATCH(AB116, AU19:AU89, 0)) * AA116 * IF(ISBLANK(X116), 1, X116), 0), 0)</f>
        <v>0</v>
      </c>
      <c r="AX116" s="2"/>
      <c r="AY116" s="750" t="str">
        <f t="shared" si="43"/>
        <v>►</v>
      </c>
      <c r="AZ116" s="2"/>
      <c r="BA116" s="2"/>
      <c r="BB116" s="2"/>
      <c r="BC116" s="721"/>
      <c r="BD116" s="1105"/>
      <c r="BE116" s="17"/>
      <c r="BF116" s="17"/>
      <c r="BG116" s="1104"/>
      <c r="BH116"/>
      <c r="BI116" s="6">
        <v>1</v>
      </c>
    </row>
    <row r="117" spans="1:61" s="73" customFormat="1" ht="18" customHeight="1">
      <c r="A117" s="750" t="str">
        <f t="shared" si="37"/>
        <v>►</v>
      </c>
      <c r="B117" s="616" t="str">
        <f t="shared" si="59"/>
        <v>►</v>
      </c>
      <c r="C117" s="617" t="str">
        <f t="shared" si="38"/>
        <v>►</v>
      </c>
      <c r="D117" s="4157" t="str">
        <f t="shared" si="39"/>
        <v>►</v>
      </c>
      <c r="E117" s="616" t="str">
        <f t="shared" si="40"/>
        <v>►</v>
      </c>
      <c r="F117" s="616" t="str">
        <f t="shared" si="41"/>
        <v>►</v>
      </c>
      <c r="G117" s="616" t="str">
        <f t="shared" si="42"/>
        <v>►</v>
      </c>
      <c r="H117" s="1066" t="s">
        <v>1</v>
      </c>
      <c r="I117" s="1067"/>
      <c r="J117" s="1067"/>
      <c r="K117" s="1067"/>
      <c r="L117" s="1068"/>
      <c r="M117" s="1068"/>
      <c r="N117" s="1068"/>
      <c r="O117" s="1068"/>
      <c r="P117" s="1068"/>
      <c r="Q117" s="1068"/>
      <c r="R117" s="1068"/>
      <c r="S117" s="785" t="s">
        <v>1</v>
      </c>
      <c r="T117" s="25" t="str">
        <f t="shared" si="58"/>
        <v>►</v>
      </c>
      <c r="U117" s="4084" t="str">
        <f>U100</f>
        <v>Dessert assiette.C.Chiboust pamplemousse.Recette mère ►.M.Mille-feuille meringue et chiboust pamplemousse aux fraises des bois</v>
      </c>
      <c r="V117" s="4068">
        <f>V100</f>
        <v>18</v>
      </c>
      <c r="W117" s="4068" t="str">
        <f>W100</f>
        <v>assiettes</v>
      </c>
      <c r="X117" s="69"/>
      <c r="Y117" s="74"/>
      <c r="Z117" s="65" t="str">
        <f t="shared" si="57"/>
        <v/>
      </c>
      <c r="AA117" s="64"/>
      <c r="AB117" s="4085"/>
      <c r="AC117" s="68">
        <v>1</v>
      </c>
      <c r="AD117" s="1084"/>
      <c r="AE117" s="4161" t="s">
        <v>1</v>
      </c>
      <c r="AF117" s="4172">
        <f t="shared" si="55"/>
        <v>0</v>
      </c>
      <c r="AG117" s="4173">
        <f t="shared" si="56"/>
        <v>0</v>
      </c>
      <c r="AH117" s="4174"/>
      <c r="AI117" s="1112">
        <f t="shared" si="44"/>
        <v>0</v>
      </c>
      <c r="AJ117" s="1184" t="str">
        <f>IF(OR(AI117=0, ISBLANK(AB117)), "", TEXT(ROUND(AI117/INDEX(AV19:AV89, MATCH(AB117, AU19:AU89, 0)), 0),"# ##0") &amp; " " &amp; AB117)</f>
        <v/>
      </c>
      <c r="AK117" s="557">
        <f t="shared" si="45"/>
        <v>0</v>
      </c>
      <c r="AL117" s="558">
        <f t="shared" si="46"/>
        <v>0</v>
      </c>
      <c r="AM117" s="1187" t="str">
        <f t="shared" si="47"/>
        <v/>
      </c>
      <c r="AN117" s="156"/>
      <c r="AO117" s="1112">
        <f t="shared" si="48"/>
        <v>0</v>
      </c>
      <c r="AP117" s="4190"/>
      <c r="AQ117" s="1181" t="str">
        <f t="shared" si="49"/>
        <v/>
      </c>
      <c r="AR117" s="4168"/>
      <c r="AS117" s="4180">
        <f t="shared" si="50"/>
        <v>0</v>
      </c>
      <c r="AT117" s="4181">
        <f>IF(AND(AH117&lt;&gt;"", ISNUMBER(AF117)), IFERROR(INDEX(AV19:AV89, MATCH(AB117, AU19:AU89, 0)) * AA117 * IF(ISBLANK(X117), 1, X117), 0), 0)</f>
        <v>0</v>
      </c>
      <c r="AX117" s="2"/>
      <c r="AY117" s="750" t="str">
        <f t="shared" si="43"/>
        <v>►</v>
      </c>
      <c r="AZ117" s="2"/>
      <c r="BA117" s="2"/>
      <c r="BB117" s="2"/>
      <c r="BC117" s="721"/>
      <c r="BD117" s="1219" t="s">
        <v>6511</v>
      </c>
      <c r="BE117" s="17"/>
      <c r="BF117" s="17"/>
      <c r="BG117" s="1104"/>
      <c r="BH117"/>
      <c r="BI117" s="6">
        <v>1</v>
      </c>
    </row>
    <row r="118" spans="1:61" s="73" customFormat="1" ht="18" customHeight="1">
      <c r="A118" s="750" t="str">
        <f t="shared" si="37"/>
        <v>A</v>
      </c>
      <c r="B118" s="616" t="str">
        <f t="shared" si="59"/>
        <v>Dessert assiette.C.Chiboust pamplemousse.Recette mère ►.M.Mille-feuille meringue et chiboust pamplemousse aux fraises des bois</v>
      </c>
      <c r="C118" s="617" t="str">
        <f t="shared" si="38"/>
        <v>Dessert assiette</v>
      </c>
      <c r="D118" s="4157" t="str">
        <f t="shared" si="39"/>
        <v>C</v>
      </c>
      <c r="E118" s="616" t="str">
        <f t="shared" si="40"/>
        <v>Chiboust pamplemousse</v>
      </c>
      <c r="F118" s="616" t="str">
        <f t="shared" si="41"/>
        <v/>
      </c>
      <c r="G118" s="616" t="str">
        <f t="shared" si="42"/>
        <v>M.Mille-feuille meringue et chiboust pamplemousse aux fraises des bois</v>
      </c>
      <c r="H118" s="1066" t="s">
        <v>1</v>
      </c>
      <c r="I118" s="1067"/>
      <c r="J118" s="1067"/>
      <c r="K118" s="1067"/>
      <c r="L118" s="1068"/>
      <c r="M118" s="1068"/>
      <c r="N118" s="1068"/>
      <c r="O118" s="1068"/>
      <c r="P118" s="1068"/>
      <c r="Q118" s="1068"/>
      <c r="R118" s="1068"/>
      <c r="S118" s="785" t="s">
        <v>1</v>
      </c>
      <c r="T118" s="24" t="s">
        <v>6</v>
      </c>
      <c r="U118" s="4087" t="str">
        <f>U100</f>
        <v>Dessert assiette.C.Chiboust pamplemousse.Recette mère ►.M.Mille-feuille meringue et chiboust pamplemousse aux fraises des bois</v>
      </c>
      <c r="V118" s="4088">
        <f>V100</f>
        <v>18</v>
      </c>
      <c r="W118" s="4089" t="str">
        <f>W100</f>
        <v>assiettes</v>
      </c>
      <c r="X118" s="4090" t="s">
        <v>1090</v>
      </c>
      <c r="Y118" s="4091"/>
      <c r="Z118" s="4092"/>
      <c r="AA118" s="4092"/>
      <c r="AB118" s="4092"/>
      <c r="AC118" s="4092"/>
      <c r="AD118" s="4093"/>
      <c r="AE118" s="4161" t="s">
        <v>1</v>
      </c>
      <c r="AF118" s="4172">
        <f t="shared" si="55"/>
        <v>0</v>
      </c>
      <c r="AG118" s="4173">
        <f t="shared" si="56"/>
        <v>0</v>
      </c>
      <c r="AH118" s="4174"/>
      <c r="AI118" s="1113">
        <f t="shared" si="44"/>
        <v>0</v>
      </c>
      <c r="AJ118" s="1183" t="str">
        <f>IF(OR(AI118=0, ISBLANK(AB118)), "", TEXT(ROUND(AI118/INDEX(AV19:AV89, MATCH(AB118, AU19:AU89, 0)), 0),"# ##0") &amp; " " &amp; AB118)</f>
        <v/>
      </c>
      <c r="AK118" s="559">
        <f t="shared" si="45"/>
        <v>0</v>
      </c>
      <c r="AL118" s="560">
        <f t="shared" si="46"/>
        <v>0</v>
      </c>
      <c r="AM118" s="1186" t="str">
        <f t="shared" si="47"/>
        <v/>
      </c>
      <c r="AN118" s="156"/>
      <c r="AO118" s="1113">
        <f t="shared" si="48"/>
        <v>0</v>
      </c>
      <c r="AP118" s="4190"/>
      <c r="AQ118" s="1182" t="str">
        <f t="shared" si="49"/>
        <v/>
      </c>
      <c r="AR118" s="4168"/>
      <c r="AS118" s="4180">
        <f t="shared" si="50"/>
        <v>0</v>
      </c>
      <c r="AT118" s="4181">
        <f>IF(AND(AH118&lt;&gt;"", ISNUMBER(AF118)), IFERROR(INDEX(AV19:AV89, MATCH(AB118, AU19:AU89, 0)) * AA118 * IF(ISBLANK(X118), 1, X118), 0), 0)</f>
        <v>0</v>
      </c>
      <c r="AX118" s="2"/>
      <c r="AY118" s="750" t="str">
        <f t="shared" si="43"/>
        <v>A</v>
      </c>
      <c r="AZ118" s="2"/>
      <c r="BA118" s="2"/>
      <c r="BB118" s="2"/>
      <c r="BC118" s="721"/>
      <c r="BD118" s="1105"/>
      <c r="BE118" s="17"/>
      <c r="BF118" s="17"/>
      <c r="BG118" s="1104"/>
      <c r="BH118"/>
      <c r="BI118" s="6">
        <v>1</v>
      </c>
    </row>
    <row r="119" spans="1:61" s="73" customFormat="1" ht="18" customHeight="1" thickBot="1">
      <c r="A119" s="750" t="str">
        <f t="shared" si="37"/>
        <v>A</v>
      </c>
      <c r="B119" s="616" t="str">
        <f t="shared" si="59"/>
        <v>Dessert assiette.C.Chiboust pamplemousse.Recette mère ►.M.Mille-feuille meringue et chiboust pamplemousse aux fraises des bois</v>
      </c>
      <c r="C119" s="617" t="str">
        <f t="shared" si="38"/>
        <v>Dessert assiette</v>
      </c>
      <c r="D119" s="4157" t="str">
        <f t="shared" si="39"/>
        <v>C</v>
      </c>
      <c r="E119" s="616" t="str">
        <f t="shared" si="40"/>
        <v>Chiboust pamplemousse</v>
      </c>
      <c r="F119" s="616" t="str">
        <f t="shared" si="41"/>
        <v/>
      </c>
      <c r="G119" s="616" t="str">
        <f t="shared" si="42"/>
        <v>M.Mille-feuille meringue et chiboust pamplemousse aux fraises des bois</v>
      </c>
      <c r="H119" s="1066" t="s">
        <v>1</v>
      </c>
      <c r="I119" s="1067"/>
      <c r="J119" s="1067"/>
      <c r="K119" s="1067"/>
      <c r="L119" s="1068"/>
      <c r="M119" s="1068"/>
      <c r="N119" s="1068"/>
      <c r="O119" s="1068"/>
      <c r="P119" s="1068"/>
      <c r="Q119" s="1068"/>
      <c r="R119" s="1068"/>
      <c r="S119" s="785" t="s">
        <v>1</v>
      </c>
      <c r="T119" s="4095" t="s">
        <v>6</v>
      </c>
      <c r="U119" s="4096" t="str">
        <f>U100</f>
        <v>Dessert assiette.C.Chiboust pamplemousse.Recette mère ►.M.Mille-feuille meringue et chiboust pamplemousse aux fraises des bois</v>
      </c>
      <c r="V119" s="4096">
        <f>V100</f>
        <v>18</v>
      </c>
      <c r="W119" s="4096" t="str">
        <f>W100</f>
        <v>assiettes</v>
      </c>
      <c r="X119" s="4097" t="s">
        <v>19</v>
      </c>
      <c r="Y119" s="4098">
        <v>9</v>
      </c>
      <c r="Z119" s="4099" t="s">
        <v>6462</v>
      </c>
      <c r="AA119" s="4100"/>
      <c r="AB119" s="4100"/>
      <c r="AC119" s="4100"/>
      <c r="AD119" s="4101"/>
      <c r="AE119" s="4161" t="s">
        <v>1</v>
      </c>
      <c r="AF119" s="4172">
        <f t="shared" si="55"/>
        <v>0</v>
      </c>
      <c r="AG119" s="4173">
        <f t="shared" si="56"/>
        <v>0</v>
      </c>
      <c r="AH119" s="4174"/>
      <c r="AI119" s="1112">
        <f t="shared" si="44"/>
        <v>0</v>
      </c>
      <c r="AJ119" s="1184" t="str">
        <f>IF(OR(AI119=0, ISBLANK(AB119)), "", TEXT(ROUND(AI119/INDEX(AV19:AV89, MATCH(AB119, AU19:AU89, 0)), 0),"# ##0") &amp; " " &amp; AB119)</f>
        <v/>
      </c>
      <c r="AK119" s="557">
        <f t="shared" si="45"/>
        <v>0</v>
      </c>
      <c r="AL119" s="558">
        <f t="shared" si="46"/>
        <v>0</v>
      </c>
      <c r="AM119" s="1187" t="str">
        <f t="shared" si="47"/>
        <v/>
      </c>
      <c r="AN119" s="156"/>
      <c r="AO119" s="1112">
        <f t="shared" si="48"/>
        <v>0</v>
      </c>
      <c r="AP119" s="4190"/>
      <c r="AQ119" s="1181" t="str">
        <f t="shared" si="49"/>
        <v/>
      </c>
      <c r="AR119" s="4168"/>
      <c r="AS119" s="4180">
        <f t="shared" si="50"/>
        <v>0</v>
      </c>
      <c r="AT119" s="4181">
        <f>IF(AND(AH119&lt;&gt;"", ISNUMBER(AF119)), IFERROR(INDEX(AV19:AV89, MATCH(AB119, AU19:AU89, 0)) * AA119 * IF(ISBLANK(X119), 1, X119), 0), 0)</f>
        <v>0</v>
      </c>
      <c r="AX119" s="2"/>
      <c r="AY119" s="750" t="str">
        <f t="shared" si="43"/>
        <v>A</v>
      </c>
      <c r="AZ119" s="2"/>
      <c r="BA119" s="2"/>
      <c r="BB119" s="2"/>
      <c r="BC119" s="721"/>
      <c r="BD119" s="1269">
        <v>19</v>
      </c>
      <c r="BE119" s="1270">
        <v>18</v>
      </c>
      <c r="BF119" s="1270">
        <v>25</v>
      </c>
      <c r="BG119" s="1271">
        <v>16</v>
      </c>
      <c r="BH119"/>
      <c r="BI119" s="6">
        <v>1</v>
      </c>
    </row>
    <row r="120" spans="1:61" s="73" customFormat="1" ht="18" customHeight="1">
      <c r="A120" s="750" t="str">
        <f t="shared" si="37"/>
        <v>A</v>
      </c>
      <c r="B120" s="616" t="str">
        <f t="shared" si="59"/>
        <v>Dessert assiette.C.Chiboust pamplemousse.Recette mère ►.M.Mille-feuille meringue et chiboust pamplemousse aux fraises des bois</v>
      </c>
      <c r="C120" s="617" t="str">
        <f t="shared" si="38"/>
        <v>Dessert assiette</v>
      </c>
      <c r="D120" s="4157" t="str">
        <f t="shared" si="39"/>
        <v>C</v>
      </c>
      <c r="E120" s="616" t="str">
        <f t="shared" si="40"/>
        <v>Chiboust pamplemousse</v>
      </c>
      <c r="F120" s="616" t="str">
        <f t="shared" si="41"/>
        <v/>
      </c>
      <c r="G120" s="616" t="str">
        <f t="shared" si="42"/>
        <v>M.Mille-feuille meringue et chiboust pamplemousse aux fraises des bois</v>
      </c>
      <c r="H120" s="1066" t="s">
        <v>1</v>
      </c>
      <c r="I120" s="1067"/>
      <c r="J120" s="1067"/>
      <c r="K120" s="1067"/>
      <c r="L120" s="1068"/>
      <c r="M120" s="1068"/>
      <c r="N120" s="1068"/>
      <c r="O120" s="1068"/>
      <c r="P120" s="1068"/>
      <c r="Q120" s="1068"/>
      <c r="R120" s="1068"/>
      <c r="S120" s="785" t="s">
        <v>1</v>
      </c>
      <c r="T120" s="1143" t="s">
        <v>6</v>
      </c>
      <c r="U120" s="4102" t="str">
        <f>U100</f>
        <v>Dessert assiette.C.Chiboust pamplemousse.Recette mère ►.M.Mille-feuille meringue et chiboust pamplemousse aux fraises des bois</v>
      </c>
      <c r="V120" s="4102">
        <f>V100</f>
        <v>18</v>
      </c>
      <c r="W120" s="4102" t="str">
        <f>W100</f>
        <v>assiettes</v>
      </c>
      <c r="X120" s="1320" t="s">
        <v>2627</v>
      </c>
      <c r="Y120" s="11"/>
      <c r="Z120" s="11"/>
      <c r="AA120" s="11"/>
      <c r="AB120" s="11"/>
      <c r="AC120" s="11"/>
      <c r="AD120" s="1094"/>
      <c r="AE120" s="4161" t="s">
        <v>1</v>
      </c>
      <c r="AF120" s="4172">
        <f t="shared" si="55"/>
        <v>0</v>
      </c>
      <c r="AG120" s="4173">
        <f t="shared" si="56"/>
        <v>0</v>
      </c>
      <c r="AH120" s="4174"/>
      <c r="AI120" s="1113">
        <f t="shared" si="44"/>
        <v>0</v>
      </c>
      <c r="AJ120" s="1183" t="str">
        <f>IF(OR(AI120=0, ISBLANK(AB120)), "", TEXT(ROUND(AI120/INDEX(AV19:AV89, MATCH(AB120, AU19:AU89, 0)), 0),"# ##0") &amp; " " &amp; AB120)</f>
        <v/>
      </c>
      <c r="AK120" s="559">
        <f t="shared" si="45"/>
        <v>0</v>
      </c>
      <c r="AL120" s="560">
        <f t="shared" si="46"/>
        <v>0</v>
      </c>
      <c r="AM120" s="1186" t="str">
        <f t="shared" si="47"/>
        <v/>
      </c>
      <c r="AN120" s="156"/>
      <c r="AO120" s="1113">
        <f t="shared" si="48"/>
        <v>0</v>
      </c>
      <c r="AP120" s="4190"/>
      <c r="AQ120" s="1182" t="str">
        <f t="shared" si="49"/>
        <v/>
      </c>
      <c r="AR120" s="4168"/>
      <c r="AS120" s="4180">
        <f t="shared" si="50"/>
        <v>0</v>
      </c>
      <c r="AT120" s="4181">
        <f>IF(AND(AH120&lt;&gt;"", ISNUMBER(AF120)), IFERROR(INDEX(AV19:AV89, MATCH(AB120, AU19:AU89, 0)) * AA120 * IF(ISBLANK(X120), 1, X120), 0), 0)</f>
        <v>0</v>
      </c>
      <c r="AX120" s="2"/>
      <c r="AY120" s="750" t="str">
        <f t="shared" si="43"/>
        <v>A</v>
      </c>
      <c r="AZ120" s="2"/>
      <c r="BA120" s="2"/>
      <c r="BB120" s="2"/>
      <c r="BC120" s="721"/>
      <c r="BD120" s="9">
        <f ca="1">CELL("largeur",BD120)</f>
        <v>19</v>
      </c>
      <c r="BE120" s="9">
        <f ca="1">CELL("largeur",BE120)</f>
        <v>15</v>
      </c>
      <c r="BF120" s="9">
        <f ca="1">CELL("largeur",BF120)</f>
        <v>34</v>
      </c>
      <c r="BG120" s="9">
        <f ca="1">CELL("largeur",BG120)</f>
        <v>25</v>
      </c>
      <c r="BH120"/>
      <c r="BI120" s="6">
        <v>1</v>
      </c>
    </row>
    <row r="121" spans="1:61" s="73" customFormat="1" ht="18" customHeight="1">
      <c r="A121" s="750" t="str">
        <f t="shared" si="37"/>
        <v>A</v>
      </c>
      <c r="B121" s="616" t="str">
        <f t="shared" si="59"/>
        <v>Dessert assiette.C.Chiboust pamplemousse.Recette mère ►.M.Mille-feuille meringue et chiboust pamplemousse aux fraises des bois</v>
      </c>
      <c r="C121" s="617" t="str">
        <f t="shared" si="38"/>
        <v>Dessert assiette</v>
      </c>
      <c r="D121" s="4157" t="str">
        <f t="shared" si="39"/>
        <v>C</v>
      </c>
      <c r="E121" s="616" t="str">
        <f t="shared" si="40"/>
        <v>Chiboust pamplemousse</v>
      </c>
      <c r="F121" s="616" t="str">
        <f t="shared" si="41"/>
        <v/>
      </c>
      <c r="G121" s="616" t="str">
        <f t="shared" si="42"/>
        <v>M.Mille-feuille meringue et chiboust pamplemousse aux fraises des bois</v>
      </c>
      <c r="H121" s="1066" t="s">
        <v>1</v>
      </c>
      <c r="I121" s="1067"/>
      <c r="J121" s="1067"/>
      <c r="K121" s="1067"/>
      <c r="L121" s="1068"/>
      <c r="M121" s="1068"/>
      <c r="N121" s="1068"/>
      <c r="O121" s="1068"/>
      <c r="P121" s="1068"/>
      <c r="Q121" s="1068"/>
      <c r="R121" s="1068"/>
      <c r="S121" s="785" t="s">
        <v>1</v>
      </c>
      <c r="T121" s="25" t="str">
        <f t="shared" ref="T121:T131" si="60">IF(OR(X121&lt;&gt;"",Y121&lt;&gt; "",Z121&lt;&gt;"",AA121&lt;&gt;""),"A", "►")</f>
        <v>A</v>
      </c>
      <c r="U121" s="4102" t="str">
        <f>U100</f>
        <v>Dessert assiette.C.Chiboust pamplemousse.Recette mère ►.M.Mille-feuille meringue et chiboust pamplemousse aux fraises des bois</v>
      </c>
      <c r="V121" s="4102">
        <f>V100</f>
        <v>18</v>
      </c>
      <c r="W121" s="4102" t="str">
        <f>W100</f>
        <v>assiettes</v>
      </c>
      <c r="X121" s="1321" t="s">
        <v>2628</v>
      </c>
      <c r="Y121" s="20"/>
      <c r="Z121" s="20"/>
      <c r="AA121" s="20"/>
      <c r="AB121" s="20"/>
      <c r="AC121" s="20"/>
      <c r="AD121" s="1094"/>
      <c r="AE121" s="4161" t="s">
        <v>1</v>
      </c>
      <c r="AF121" s="4172">
        <f t="shared" si="55"/>
        <v>0</v>
      </c>
      <c r="AG121" s="4173">
        <f t="shared" si="56"/>
        <v>0</v>
      </c>
      <c r="AH121" s="4174"/>
      <c r="AI121" s="1112">
        <f t="shared" si="44"/>
        <v>0</v>
      </c>
      <c r="AJ121" s="1184" t="str">
        <f>IF(OR(AI121=0, ISBLANK(AB121)), "", TEXT(ROUND(AI121/INDEX(AV19:AV89, MATCH(AB121, AU19:AU89, 0)), 0),"# ##0") &amp; " " &amp; AB121)</f>
        <v/>
      </c>
      <c r="AK121" s="557">
        <f t="shared" si="45"/>
        <v>0</v>
      </c>
      <c r="AL121" s="558">
        <f t="shared" si="46"/>
        <v>0</v>
      </c>
      <c r="AM121" s="1187" t="str">
        <f t="shared" si="47"/>
        <v/>
      </c>
      <c r="AN121" s="156"/>
      <c r="AO121" s="1112">
        <f t="shared" si="48"/>
        <v>0</v>
      </c>
      <c r="AP121" s="4190"/>
      <c r="AQ121" s="1181" t="str">
        <f t="shared" si="49"/>
        <v/>
      </c>
      <c r="AR121" s="4168"/>
      <c r="AS121" s="4180">
        <f t="shared" si="50"/>
        <v>0</v>
      </c>
      <c r="AT121" s="4181">
        <f>IF(AND(AH121&lt;&gt;"", ISNUMBER(AF121)), IFERROR(INDEX(AV19:AV89, MATCH(AB121, AU19:AU89, 0)) * AA121 * IF(ISBLANK(X121), 1, X121), 0), 0)</f>
        <v>0</v>
      </c>
      <c r="AX121" s="2"/>
      <c r="AY121" s="750" t="str">
        <f t="shared" si="43"/>
        <v>A</v>
      </c>
      <c r="AZ121" s="2"/>
      <c r="BA121" s="2"/>
      <c r="BB121" s="2"/>
      <c r="BC121" s="721"/>
      <c r="BD121" s="2"/>
      <c r="BE121" s="2"/>
      <c r="BF121" s="2"/>
      <c r="BG121" s="2"/>
      <c r="BH121"/>
      <c r="BI121" s="6">
        <v>1</v>
      </c>
    </row>
    <row r="122" spans="1:61" s="73" customFormat="1" ht="18" customHeight="1">
      <c r="A122" s="750" t="str">
        <f t="shared" si="37"/>
        <v>►</v>
      </c>
      <c r="B122" s="616" t="str">
        <f t="shared" si="59"/>
        <v>►</v>
      </c>
      <c r="C122" s="617" t="str">
        <f t="shared" si="38"/>
        <v>►</v>
      </c>
      <c r="D122" s="4157" t="str">
        <f t="shared" si="39"/>
        <v>►</v>
      </c>
      <c r="E122" s="616" t="str">
        <f t="shared" si="40"/>
        <v>►</v>
      </c>
      <c r="F122" s="616" t="str">
        <f t="shared" si="41"/>
        <v>►</v>
      </c>
      <c r="G122" s="616" t="str">
        <f t="shared" si="42"/>
        <v>►</v>
      </c>
      <c r="H122" s="1066" t="s">
        <v>1</v>
      </c>
      <c r="I122" s="1067"/>
      <c r="J122" s="1067"/>
      <c r="K122" s="1067"/>
      <c r="L122" s="1068"/>
      <c r="M122" s="1068"/>
      <c r="N122" s="1068"/>
      <c r="O122" s="1068"/>
      <c r="P122" s="1068"/>
      <c r="Q122" s="1068"/>
      <c r="R122" s="1068"/>
      <c r="S122" s="785" t="s">
        <v>1</v>
      </c>
      <c r="T122" s="25" t="str">
        <f t="shared" si="60"/>
        <v>►</v>
      </c>
      <c r="U122" s="4102" t="str">
        <f>U100</f>
        <v>Dessert assiette.C.Chiboust pamplemousse.Recette mère ►.M.Mille-feuille meringue et chiboust pamplemousse aux fraises des bois</v>
      </c>
      <c r="V122" s="4102">
        <f>V100</f>
        <v>18</v>
      </c>
      <c r="W122" s="4102" t="str">
        <f>W100</f>
        <v>assiettes</v>
      </c>
      <c r="X122" s="1321"/>
      <c r="Y122" s="1323"/>
      <c r="Z122" s="1323"/>
      <c r="AA122" s="1323"/>
      <c r="AB122" s="1323"/>
      <c r="AC122" s="1323"/>
      <c r="AD122" s="1324"/>
      <c r="AE122" s="4161" t="s">
        <v>1</v>
      </c>
      <c r="AF122" s="4172">
        <f t="shared" si="55"/>
        <v>0</v>
      </c>
      <c r="AG122" s="4173">
        <f t="shared" si="56"/>
        <v>0</v>
      </c>
      <c r="AH122" s="4174"/>
      <c r="AI122" s="1113">
        <f t="shared" si="44"/>
        <v>0</v>
      </c>
      <c r="AJ122" s="1183" t="str">
        <f>IF(OR(AI122=0, ISBLANK(AB122)), "", TEXT(ROUND(AI122/INDEX(AV19:AV89, MATCH(AB122, AU19:AU89, 0)), 0),"# ##0") &amp; " " &amp; AB122)</f>
        <v/>
      </c>
      <c r="AK122" s="559">
        <f t="shared" si="45"/>
        <v>0</v>
      </c>
      <c r="AL122" s="560">
        <f t="shared" si="46"/>
        <v>0</v>
      </c>
      <c r="AM122" s="1186" t="str">
        <f t="shared" si="47"/>
        <v/>
      </c>
      <c r="AN122" s="156"/>
      <c r="AO122" s="1113">
        <f t="shared" si="48"/>
        <v>0</v>
      </c>
      <c r="AP122" s="4190"/>
      <c r="AQ122" s="1182" t="str">
        <f t="shared" si="49"/>
        <v/>
      </c>
      <c r="AR122" s="4168"/>
      <c r="AS122" s="4180">
        <f t="shared" si="50"/>
        <v>0</v>
      </c>
      <c r="AT122" s="4181">
        <f>IF(AND(AH122&lt;&gt;"", ISNUMBER(AF122)), IFERROR(INDEX(AV19:AV89, MATCH(AB122, AU19:AU89, 0)) * AA122 * IF(ISBLANK(X122), 1, X122), 0), 0)</f>
        <v>0</v>
      </c>
      <c r="AX122" s="2"/>
      <c r="AY122" s="750" t="str">
        <f t="shared" si="43"/>
        <v>►</v>
      </c>
      <c r="AZ122" s="2"/>
      <c r="BA122" s="2"/>
      <c r="BB122" s="2"/>
      <c r="BC122" s="721"/>
      <c r="BD122" s="2"/>
      <c r="BE122" s="2"/>
      <c r="BF122" s="2"/>
      <c r="BG122" s="2"/>
      <c r="BH122"/>
      <c r="BI122" s="6">
        <v>1</v>
      </c>
    </row>
    <row r="123" spans="1:61" s="73" customFormat="1" ht="18" customHeight="1">
      <c r="A123" s="750" t="str">
        <f t="shared" si="37"/>
        <v>►</v>
      </c>
      <c r="B123" s="616" t="str">
        <f t="shared" si="59"/>
        <v>►</v>
      </c>
      <c r="C123" s="617" t="str">
        <f t="shared" si="38"/>
        <v>►</v>
      </c>
      <c r="D123" s="4157" t="str">
        <f t="shared" si="39"/>
        <v>►</v>
      </c>
      <c r="E123" s="616" t="str">
        <f t="shared" si="40"/>
        <v>►</v>
      </c>
      <c r="F123" s="616" t="str">
        <f t="shared" si="41"/>
        <v>►</v>
      </c>
      <c r="G123" s="616" t="str">
        <f t="shared" si="42"/>
        <v>►</v>
      </c>
      <c r="H123" s="1066" t="s">
        <v>1</v>
      </c>
      <c r="I123" s="1067"/>
      <c r="J123" s="1067"/>
      <c r="K123" s="1067"/>
      <c r="L123" s="1068"/>
      <c r="M123" s="1068"/>
      <c r="N123" s="1068"/>
      <c r="O123" s="1068"/>
      <c r="P123" s="1068"/>
      <c r="Q123" s="1068"/>
      <c r="R123" s="1068"/>
      <c r="S123" s="785" t="s">
        <v>1</v>
      </c>
      <c r="T123" s="25" t="str">
        <f t="shared" si="60"/>
        <v>►</v>
      </c>
      <c r="U123" s="4102" t="str">
        <f>U100</f>
        <v>Dessert assiette.C.Chiboust pamplemousse.Recette mère ►.M.Mille-feuille meringue et chiboust pamplemousse aux fraises des bois</v>
      </c>
      <c r="V123" s="4102">
        <f>V100</f>
        <v>18</v>
      </c>
      <c r="W123" s="4102" t="str">
        <f>W100</f>
        <v>assiettes</v>
      </c>
      <c r="X123" s="1321"/>
      <c r="Y123" s="1323"/>
      <c r="Z123" s="1323"/>
      <c r="AA123" s="1323"/>
      <c r="AB123" s="1323"/>
      <c r="AC123" s="1323"/>
      <c r="AD123" s="1324"/>
      <c r="AE123" s="4161" t="s">
        <v>1</v>
      </c>
      <c r="AF123" s="4172">
        <f t="shared" si="55"/>
        <v>0</v>
      </c>
      <c r="AG123" s="4173">
        <f t="shared" si="56"/>
        <v>0</v>
      </c>
      <c r="AH123" s="4174"/>
      <c r="AI123" s="1112">
        <f t="shared" si="44"/>
        <v>0</v>
      </c>
      <c r="AJ123" s="1184" t="str">
        <f>IF(OR(AI123=0, ISBLANK(AB123)), "", TEXT(ROUND(AI123/INDEX(AV19:AV89, MATCH(AB123, AU19:AU89, 0)), 0),"# ##0") &amp; " " &amp; AB123)</f>
        <v/>
      </c>
      <c r="AK123" s="557">
        <f t="shared" si="45"/>
        <v>0</v>
      </c>
      <c r="AL123" s="558">
        <f t="shared" si="46"/>
        <v>0</v>
      </c>
      <c r="AM123" s="1187" t="str">
        <f t="shared" si="47"/>
        <v/>
      </c>
      <c r="AN123" s="156"/>
      <c r="AO123" s="1112">
        <f t="shared" si="48"/>
        <v>0</v>
      </c>
      <c r="AP123" s="4190"/>
      <c r="AQ123" s="1181" t="str">
        <f t="shared" si="49"/>
        <v/>
      </c>
      <c r="AR123" s="4168"/>
      <c r="AS123" s="4180">
        <f t="shared" si="50"/>
        <v>0</v>
      </c>
      <c r="AT123" s="4181">
        <f>IF(AND(AH123&lt;&gt;"", ISNUMBER(AF123)), IFERROR(INDEX(AV19:AV89, MATCH(AB123, AU19:AU89, 0)) * AA123 * IF(ISBLANK(X123), 1, X123), 0), 0)</f>
        <v>0</v>
      </c>
      <c r="AX123" s="2"/>
      <c r="AY123" s="750" t="str">
        <f t="shared" si="43"/>
        <v>►</v>
      </c>
      <c r="AZ123" s="2"/>
      <c r="BA123" s="2"/>
      <c r="BB123" s="2"/>
      <c r="BC123" s="2"/>
      <c r="BD123" s="2"/>
      <c r="BE123" s="2"/>
      <c r="BF123" s="2"/>
      <c r="BG123" s="2"/>
      <c r="BH123"/>
      <c r="BI123" s="6">
        <v>1</v>
      </c>
    </row>
    <row r="124" spans="1:61" s="73" customFormat="1" ht="18" customHeight="1">
      <c r="A124" s="750" t="str">
        <f t="shared" si="37"/>
        <v>►</v>
      </c>
      <c r="B124" s="616" t="str">
        <f t="shared" si="59"/>
        <v>►</v>
      </c>
      <c r="C124" s="617" t="str">
        <f t="shared" si="38"/>
        <v>►</v>
      </c>
      <c r="D124" s="4157" t="str">
        <f t="shared" si="39"/>
        <v>►</v>
      </c>
      <c r="E124" s="616" t="str">
        <f t="shared" si="40"/>
        <v>►</v>
      </c>
      <c r="F124" s="616" t="str">
        <f t="shared" si="41"/>
        <v>►</v>
      </c>
      <c r="G124" s="616" t="str">
        <f t="shared" si="42"/>
        <v>►</v>
      </c>
      <c r="H124" s="1066" t="s">
        <v>1</v>
      </c>
      <c r="I124" s="1067"/>
      <c r="J124" s="1067"/>
      <c r="K124" s="1067"/>
      <c r="L124" s="1068"/>
      <c r="M124" s="1068"/>
      <c r="N124" s="1068"/>
      <c r="O124" s="1068"/>
      <c r="P124" s="1068"/>
      <c r="Q124" s="1068"/>
      <c r="R124" s="1068"/>
      <c r="S124" s="785" t="s">
        <v>1</v>
      </c>
      <c r="T124" s="25" t="str">
        <f t="shared" si="60"/>
        <v>►</v>
      </c>
      <c r="U124" s="4102" t="str">
        <f>U100</f>
        <v>Dessert assiette.C.Chiboust pamplemousse.Recette mère ►.M.Mille-feuille meringue et chiboust pamplemousse aux fraises des bois</v>
      </c>
      <c r="V124" s="4102">
        <f>V100</f>
        <v>18</v>
      </c>
      <c r="W124" s="4102" t="str">
        <f>W100</f>
        <v>assiettes</v>
      </c>
      <c r="X124" s="1321"/>
      <c r="Y124" s="1323"/>
      <c r="Z124" s="1323"/>
      <c r="AA124" s="1323"/>
      <c r="AB124" s="1323"/>
      <c r="AC124" s="1323"/>
      <c r="AD124" s="1324"/>
      <c r="AE124" s="4161" t="s">
        <v>1</v>
      </c>
      <c r="AF124" s="4172">
        <f t="shared" si="55"/>
        <v>0</v>
      </c>
      <c r="AG124" s="4173">
        <f t="shared" si="56"/>
        <v>0</v>
      </c>
      <c r="AH124" s="4174"/>
      <c r="AI124" s="1113">
        <f t="shared" si="44"/>
        <v>0</v>
      </c>
      <c r="AJ124" s="1183" t="str">
        <f>IF(OR(AI124=0, ISBLANK(AB124)), "", TEXT(ROUND(AI124/INDEX(AV19:AV89, MATCH(AB124, AU19:AU89, 0)), 0),"# ##0") &amp; " " &amp; AB124)</f>
        <v/>
      </c>
      <c r="AK124" s="559">
        <f t="shared" si="45"/>
        <v>0</v>
      </c>
      <c r="AL124" s="560">
        <f t="shared" si="46"/>
        <v>0</v>
      </c>
      <c r="AM124" s="1186" t="str">
        <f t="shared" si="47"/>
        <v/>
      </c>
      <c r="AN124" s="156"/>
      <c r="AO124" s="1113">
        <f t="shared" si="48"/>
        <v>0</v>
      </c>
      <c r="AP124" s="4190"/>
      <c r="AQ124" s="1182" t="str">
        <f t="shared" si="49"/>
        <v/>
      </c>
      <c r="AR124" s="4168"/>
      <c r="AS124" s="4180">
        <f t="shared" si="50"/>
        <v>0</v>
      </c>
      <c r="AT124" s="4181">
        <f>IF(AND(AH124&lt;&gt;"", ISNUMBER(AF124)), IFERROR(INDEX(AV19:AV89, MATCH(AB124, AU19:AU89, 0)) * AA124 * IF(ISBLANK(X124), 1, X124), 0), 0)</f>
        <v>0</v>
      </c>
      <c r="AX124" s="2"/>
      <c r="AY124" s="750" t="str">
        <f t="shared" si="43"/>
        <v>►</v>
      </c>
      <c r="AZ124" s="2"/>
      <c r="BA124" s="2"/>
      <c r="BB124" s="2"/>
      <c r="BC124" s="2"/>
      <c r="BD124" s="2"/>
      <c r="BE124" s="2"/>
      <c r="BF124" s="2"/>
      <c r="BG124" s="2"/>
      <c r="BH124"/>
      <c r="BI124" s="6">
        <v>1</v>
      </c>
    </row>
    <row r="125" spans="1:61" s="73" customFormat="1" ht="18" customHeight="1">
      <c r="A125" s="750" t="str">
        <f t="shared" si="37"/>
        <v>►</v>
      </c>
      <c r="B125" s="616" t="str">
        <f t="shared" si="59"/>
        <v>►</v>
      </c>
      <c r="C125" s="617" t="str">
        <f t="shared" si="38"/>
        <v>►</v>
      </c>
      <c r="D125" s="4157" t="str">
        <f t="shared" si="39"/>
        <v>►</v>
      </c>
      <c r="E125" s="616" t="str">
        <f t="shared" si="40"/>
        <v>►</v>
      </c>
      <c r="F125" s="616" t="str">
        <f t="shared" si="41"/>
        <v>►</v>
      </c>
      <c r="G125" s="616" t="str">
        <f t="shared" si="42"/>
        <v>►</v>
      </c>
      <c r="H125" s="1066" t="s">
        <v>1</v>
      </c>
      <c r="I125" s="741"/>
      <c r="J125" s="741"/>
      <c r="K125" s="741"/>
      <c r="L125" s="742"/>
      <c r="M125" s="742"/>
      <c r="N125" s="742"/>
      <c r="O125" s="742"/>
      <c r="P125" s="742"/>
      <c r="Q125" s="742"/>
      <c r="R125" s="742"/>
      <c r="S125" s="785" t="s">
        <v>1</v>
      </c>
      <c r="T125" s="25" t="str">
        <f t="shared" si="60"/>
        <v>►</v>
      </c>
      <c r="U125" s="4102" t="str">
        <f>U100</f>
        <v>Dessert assiette.C.Chiboust pamplemousse.Recette mère ►.M.Mille-feuille meringue et chiboust pamplemousse aux fraises des bois</v>
      </c>
      <c r="V125" s="4102">
        <f>V100</f>
        <v>18</v>
      </c>
      <c r="W125" s="4102" t="str">
        <f>W100</f>
        <v>assiettes</v>
      </c>
      <c r="X125" s="1321"/>
      <c r="Y125" s="1323"/>
      <c r="Z125" s="1323"/>
      <c r="AA125" s="1323"/>
      <c r="AB125" s="1323"/>
      <c r="AC125" s="1323"/>
      <c r="AD125" s="1324"/>
      <c r="AE125" s="4161" t="s">
        <v>1</v>
      </c>
      <c r="AF125" s="4172">
        <f t="shared" si="55"/>
        <v>0</v>
      </c>
      <c r="AG125" s="4173">
        <f t="shared" si="56"/>
        <v>0</v>
      </c>
      <c r="AH125" s="4174"/>
      <c r="AI125" s="1112">
        <f t="shared" si="44"/>
        <v>0</v>
      </c>
      <c r="AJ125" s="1184" t="str">
        <f>IF(OR(AI125=0, ISBLANK(AB125)), "", TEXT(ROUND(AI125/INDEX(AV19:AV89, MATCH(AB125, AU19:AU89, 0)), 0),"# ##0") &amp; " " &amp; AB125)</f>
        <v/>
      </c>
      <c r="AK125" s="557">
        <f t="shared" si="45"/>
        <v>0</v>
      </c>
      <c r="AL125" s="558">
        <f t="shared" si="46"/>
        <v>0</v>
      </c>
      <c r="AM125" s="1187" t="str">
        <f t="shared" si="47"/>
        <v/>
      </c>
      <c r="AN125" s="156"/>
      <c r="AO125" s="1112">
        <f t="shared" si="48"/>
        <v>0</v>
      </c>
      <c r="AP125" s="4190"/>
      <c r="AQ125" s="1181" t="str">
        <f t="shared" si="49"/>
        <v/>
      </c>
      <c r="AR125" s="4168"/>
      <c r="AS125" s="4180">
        <f t="shared" si="50"/>
        <v>0</v>
      </c>
      <c r="AT125" s="4181">
        <f>IF(AND(AH125&lt;&gt;"", ISNUMBER(AF125)), IFERROR(INDEX(AV19:AV89, MATCH(AB125, AU19:AU89, 0)) * AA125 * IF(ISBLANK(X125), 1, X125), 0), 0)</f>
        <v>0</v>
      </c>
      <c r="AX125" s="2"/>
      <c r="AY125" s="750" t="str">
        <f t="shared" si="43"/>
        <v>►</v>
      </c>
      <c r="AZ125" s="2"/>
      <c r="BA125" s="2"/>
      <c r="BB125" s="2"/>
      <c r="BC125" s="2"/>
      <c r="BD125" s="2"/>
      <c r="BE125" s="2"/>
      <c r="BF125" s="2"/>
      <c r="BG125" s="2"/>
      <c r="BH125"/>
      <c r="BI125" s="6">
        <v>1</v>
      </c>
    </row>
    <row r="126" spans="1:61" s="73" customFormat="1" ht="18" customHeight="1">
      <c r="A126" s="750" t="str">
        <f t="shared" si="37"/>
        <v>►</v>
      </c>
      <c r="B126" s="616" t="str">
        <f t="shared" si="59"/>
        <v>►</v>
      </c>
      <c r="C126" s="617" t="str">
        <f t="shared" si="38"/>
        <v>►</v>
      </c>
      <c r="D126" s="4157" t="str">
        <f t="shared" si="39"/>
        <v>►</v>
      </c>
      <c r="E126" s="616" t="str">
        <f t="shared" si="40"/>
        <v>►</v>
      </c>
      <c r="F126" s="616" t="str">
        <f t="shared" si="41"/>
        <v>►</v>
      </c>
      <c r="G126" s="616" t="str">
        <f t="shared" si="42"/>
        <v>►</v>
      </c>
      <c r="H126" s="1066" t="s">
        <v>1</v>
      </c>
      <c r="I126" s="741"/>
      <c r="J126" s="741"/>
      <c r="K126" s="741"/>
      <c r="L126" s="742"/>
      <c r="M126" s="742"/>
      <c r="N126" s="742"/>
      <c r="O126" s="742"/>
      <c r="P126" s="742"/>
      <c r="Q126" s="742"/>
      <c r="R126" s="742"/>
      <c r="S126" s="785" t="s">
        <v>1</v>
      </c>
      <c r="T126" s="25" t="str">
        <f t="shared" si="60"/>
        <v>►</v>
      </c>
      <c r="U126" s="4102" t="str">
        <f>U100</f>
        <v>Dessert assiette.C.Chiboust pamplemousse.Recette mère ►.M.Mille-feuille meringue et chiboust pamplemousse aux fraises des bois</v>
      </c>
      <c r="V126" s="4102">
        <f>V100</f>
        <v>18</v>
      </c>
      <c r="W126" s="4102" t="str">
        <f>W100</f>
        <v>assiettes</v>
      </c>
      <c r="X126" s="1321"/>
      <c r="Y126" s="1323"/>
      <c r="Z126" s="1323"/>
      <c r="AA126" s="1323"/>
      <c r="AB126" s="1323" t="s">
        <v>6512</v>
      </c>
      <c r="AC126" s="1323"/>
      <c r="AD126" s="1324"/>
      <c r="AE126" s="4161" t="s">
        <v>1</v>
      </c>
      <c r="AF126" s="4172">
        <f t="shared" si="55"/>
        <v>0</v>
      </c>
      <c r="AG126" s="4173">
        <f t="shared" si="56"/>
        <v>0</v>
      </c>
      <c r="AH126" s="4174"/>
      <c r="AI126" s="1113">
        <f t="shared" si="44"/>
        <v>0</v>
      </c>
      <c r="AJ126" s="1183" t="str">
        <f>IF(OR(AI126=0, ISBLANK(AB126)), "", TEXT(ROUND(AI126/INDEX(AV19:AV89, MATCH(AB126, AU19:AU89, 0)), 0),"# ##0") &amp; " " &amp; AB126)</f>
        <v/>
      </c>
      <c r="AK126" s="559">
        <f t="shared" si="45"/>
        <v>0</v>
      </c>
      <c r="AL126" s="560">
        <f t="shared" si="46"/>
        <v>0</v>
      </c>
      <c r="AM126" s="1186" t="str">
        <f t="shared" si="47"/>
        <v/>
      </c>
      <c r="AN126" s="156"/>
      <c r="AO126" s="1113">
        <f t="shared" si="48"/>
        <v>0</v>
      </c>
      <c r="AP126" s="4190"/>
      <c r="AQ126" s="1182" t="str">
        <f t="shared" si="49"/>
        <v/>
      </c>
      <c r="AR126" s="4168"/>
      <c r="AS126" s="4180">
        <f t="shared" si="50"/>
        <v>0</v>
      </c>
      <c r="AT126" s="4181">
        <f>IF(AND(AH126&lt;&gt;"", ISNUMBER(AF126)), IFERROR(INDEX(AV19:AV89, MATCH(AB126, AU19:AU89, 0)) * AA126 * IF(ISBLANK(X126), 1, X126), 0), 0)</f>
        <v>0</v>
      </c>
      <c r="AX126" s="2"/>
      <c r="AY126" s="750" t="str">
        <f t="shared" si="43"/>
        <v>►</v>
      </c>
      <c r="AZ126" s="2"/>
      <c r="BA126" s="2"/>
      <c r="BB126" s="2"/>
      <c r="BC126" s="2"/>
      <c r="BD126" s="2"/>
      <c r="BE126" s="2"/>
      <c r="BF126" s="2"/>
      <c r="BG126" s="2"/>
      <c r="BH126"/>
      <c r="BI126" s="6">
        <v>1</v>
      </c>
    </row>
    <row r="127" spans="1:61" s="73" customFormat="1" ht="18" customHeight="1">
      <c r="A127" s="750" t="str">
        <f t="shared" si="37"/>
        <v>►</v>
      </c>
      <c r="B127" s="616" t="str">
        <f t="shared" si="59"/>
        <v>►</v>
      </c>
      <c r="C127" s="617" t="str">
        <f t="shared" si="38"/>
        <v>►</v>
      </c>
      <c r="D127" s="4157" t="str">
        <f t="shared" si="39"/>
        <v>►</v>
      </c>
      <c r="E127" s="616" t="str">
        <f t="shared" si="40"/>
        <v>►</v>
      </c>
      <c r="F127" s="616" t="str">
        <f t="shared" si="41"/>
        <v>►</v>
      </c>
      <c r="G127" s="616" t="str">
        <f t="shared" si="42"/>
        <v>►</v>
      </c>
      <c r="H127" s="1066" t="s">
        <v>1</v>
      </c>
      <c r="I127" s="741"/>
      <c r="J127" s="741"/>
      <c r="K127" s="741"/>
      <c r="L127" s="742"/>
      <c r="M127" s="742"/>
      <c r="N127" s="742"/>
      <c r="O127" s="742"/>
      <c r="P127" s="742"/>
      <c r="Q127" s="742"/>
      <c r="R127" s="742"/>
      <c r="S127" s="785" t="s">
        <v>1</v>
      </c>
      <c r="T127" s="25" t="str">
        <f t="shared" si="60"/>
        <v>►</v>
      </c>
      <c r="U127" s="4102" t="str">
        <f>U100</f>
        <v>Dessert assiette.C.Chiboust pamplemousse.Recette mère ►.M.Mille-feuille meringue et chiboust pamplemousse aux fraises des bois</v>
      </c>
      <c r="V127" s="4102">
        <f>V100</f>
        <v>18</v>
      </c>
      <c r="W127" s="4102" t="str">
        <f>W100</f>
        <v>assiettes</v>
      </c>
      <c r="X127" s="1321"/>
      <c r="Y127" s="1323"/>
      <c r="Z127" s="1323"/>
      <c r="AA127" s="1323"/>
      <c r="AB127" s="1323"/>
      <c r="AC127" s="1323"/>
      <c r="AD127" s="1324"/>
      <c r="AE127" s="4161" t="s">
        <v>1</v>
      </c>
      <c r="AF127" s="4172">
        <f t="shared" si="55"/>
        <v>0</v>
      </c>
      <c r="AG127" s="4173">
        <f t="shared" si="56"/>
        <v>0</v>
      </c>
      <c r="AH127" s="4174"/>
      <c r="AI127" s="1112">
        <f t="shared" si="44"/>
        <v>0</v>
      </c>
      <c r="AJ127" s="1184" t="str">
        <f>IF(OR(AI127=0, ISBLANK(AB127)), "", TEXT(ROUND(AI127/INDEX(AV19:AV89, MATCH(AB127, AU19:AU89, 0)), 0),"# ##0") &amp; " " &amp; AB127)</f>
        <v/>
      </c>
      <c r="AK127" s="557">
        <f t="shared" si="45"/>
        <v>0</v>
      </c>
      <c r="AL127" s="558">
        <f t="shared" si="46"/>
        <v>0</v>
      </c>
      <c r="AM127" s="1187" t="str">
        <f t="shared" si="47"/>
        <v/>
      </c>
      <c r="AN127" s="156"/>
      <c r="AO127" s="1112">
        <f t="shared" si="48"/>
        <v>0</v>
      </c>
      <c r="AP127" s="4190"/>
      <c r="AQ127" s="1181" t="str">
        <f t="shared" si="49"/>
        <v/>
      </c>
      <c r="AR127" s="4168"/>
      <c r="AS127" s="4180">
        <f t="shared" si="50"/>
        <v>0</v>
      </c>
      <c r="AT127" s="4181">
        <f>IF(AND(AH127&lt;&gt;"", ISNUMBER(AF127)), IFERROR(INDEX(AV19:AV89, MATCH(AB127, AU19:AU89, 0)) * AA127 * IF(ISBLANK(X127), 1, X127), 0), 0)</f>
        <v>0</v>
      </c>
      <c r="AX127" s="2"/>
      <c r="AY127" s="750" t="str">
        <f t="shared" si="43"/>
        <v>►</v>
      </c>
      <c r="AZ127" s="2"/>
      <c r="BA127" s="2"/>
      <c r="BB127" s="2"/>
      <c r="BC127" s="2"/>
      <c r="BD127" s="2"/>
      <c r="BE127" s="2"/>
      <c r="BF127" s="2"/>
      <c r="BG127" s="2"/>
      <c r="BH127"/>
      <c r="BI127" s="6">
        <v>1</v>
      </c>
    </row>
    <row r="128" spans="1:61" s="73" customFormat="1" ht="18" customHeight="1">
      <c r="A128" s="750" t="str">
        <f t="shared" si="37"/>
        <v>►</v>
      </c>
      <c r="B128" s="616" t="str">
        <f t="shared" si="59"/>
        <v>►</v>
      </c>
      <c r="C128" s="617" t="str">
        <f t="shared" si="38"/>
        <v>►</v>
      </c>
      <c r="D128" s="4157" t="str">
        <f t="shared" si="39"/>
        <v>►</v>
      </c>
      <c r="E128" s="616" t="str">
        <f t="shared" si="40"/>
        <v>►</v>
      </c>
      <c r="F128" s="616" t="str">
        <f t="shared" si="41"/>
        <v>►</v>
      </c>
      <c r="G128" s="616" t="str">
        <f t="shared" si="42"/>
        <v>►</v>
      </c>
      <c r="H128" s="1066" t="s">
        <v>1</v>
      </c>
      <c r="I128" s="741"/>
      <c r="J128" s="741"/>
      <c r="K128" s="741"/>
      <c r="L128" s="742"/>
      <c r="M128" s="742"/>
      <c r="N128" s="742"/>
      <c r="O128" s="742"/>
      <c r="P128" s="742"/>
      <c r="Q128" s="742"/>
      <c r="R128" s="742"/>
      <c r="S128" s="785" t="s">
        <v>1</v>
      </c>
      <c r="T128" s="25" t="str">
        <f t="shared" si="60"/>
        <v>►</v>
      </c>
      <c r="U128" s="4102" t="str">
        <f>U100</f>
        <v>Dessert assiette.C.Chiboust pamplemousse.Recette mère ►.M.Mille-feuille meringue et chiboust pamplemousse aux fraises des bois</v>
      </c>
      <c r="V128" s="4102">
        <f>V100</f>
        <v>18</v>
      </c>
      <c r="W128" s="4102" t="str">
        <f>W100</f>
        <v>assiettes</v>
      </c>
      <c r="X128" s="1321"/>
      <c r="Y128" s="1323"/>
      <c r="Z128" s="1323"/>
      <c r="AA128" s="1323"/>
      <c r="AB128" s="1323"/>
      <c r="AC128" s="1323"/>
      <c r="AD128" s="1324"/>
      <c r="AE128" s="4161" t="s">
        <v>1</v>
      </c>
      <c r="AF128" s="4172">
        <f t="shared" si="55"/>
        <v>0</v>
      </c>
      <c r="AG128" s="4173">
        <f t="shared" si="56"/>
        <v>0</v>
      </c>
      <c r="AH128" s="4174"/>
      <c r="AI128" s="1113">
        <f t="shared" si="44"/>
        <v>0</v>
      </c>
      <c r="AJ128" s="1183" t="str">
        <f>IF(OR(AI128=0, ISBLANK(AB128)), "", TEXT(ROUND(AI128/INDEX(AV19:AV89, MATCH(AB128, AU19:AU89, 0)), 0),"# ##0") &amp; " " &amp; AB128)</f>
        <v/>
      </c>
      <c r="AK128" s="559">
        <f t="shared" si="45"/>
        <v>0</v>
      </c>
      <c r="AL128" s="560">
        <f t="shared" si="46"/>
        <v>0</v>
      </c>
      <c r="AM128" s="1186" t="str">
        <f t="shared" si="47"/>
        <v/>
      </c>
      <c r="AN128" s="156"/>
      <c r="AO128" s="1113">
        <f t="shared" si="48"/>
        <v>0</v>
      </c>
      <c r="AP128" s="4190"/>
      <c r="AQ128" s="1182" t="str">
        <f t="shared" si="49"/>
        <v/>
      </c>
      <c r="AR128" s="4168"/>
      <c r="AS128" s="4180">
        <f t="shared" si="50"/>
        <v>0</v>
      </c>
      <c r="AT128" s="4181">
        <f>IF(AND(AH128&lt;&gt;"", ISNUMBER(AF128)), IFERROR(INDEX(AV19:AV89, MATCH(AB128, AU19:AU89, 0)) * AA128 * IF(ISBLANK(X128), 1, X128), 0), 0)</f>
        <v>0</v>
      </c>
      <c r="AX128" s="2"/>
      <c r="AY128" s="750" t="str">
        <f t="shared" si="43"/>
        <v>►</v>
      </c>
      <c r="AZ128" s="2"/>
      <c r="BA128" s="2"/>
      <c r="BB128" s="2"/>
      <c r="BC128" s="2"/>
      <c r="BD128" s="2"/>
      <c r="BE128" s="2"/>
      <c r="BF128" s="2"/>
      <c r="BG128" s="2"/>
      <c r="BH128"/>
      <c r="BI128" s="6">
        <v>1</v>
      </c>
    </row>
    <row r="129" spans="1:61" s="73" customFormat="1" ht="18" customHeight="1">
      <c r="A129" s="750" t="str">
        <f t="shared" si="37"/>
        <v>►</v>
      </c>
      <c r="B129" s="616" t="str">
        <f t="shared" si="59"/>
        <v>►</v>
      </c>
      <c r="C129" s="617" t="str">
        <f t="shared" si="38"/>
        <v>►</v>
      </c>
      <c r="D129" s="4157" t="str">
        <f t="shared" si="39"/>
        <v>►</v>
      </c>
      <c r="E129" s="616" t="str">
        <f t="shared" si="40"/>
        <v>►</v>
      </c>
      <c r="F129" s="616" t="str">
        <f t="shared" si="41"/>
        <v>►</v>
      </c>
      <c r="G129" s="616" t="str">
        <f t="shared" si="42"/>
        <v>►</v>
      </c>
      <c r="H129" s="1066" t="s">
        <v>1</v>
      </c>
      <c r="I129" s="741"/>
      <c r="J129" s="741"/>
      <c r="K129" s="741"/>
      <c r="L129" s="742"/>
      <c r="M129" s="742"/>
      <c r="N129" s="742"/>
      <c r="O129" s="742"/>
      <c r="P129" s="742"/>
      <c r="Q129" s="742"/>
      <c r="R129" s="742"/>
      <c r="S129" s="785" t="s">
        <v>1</v>
      </c>
      <c r="T129" s="25" t="str">
        <f t="shared" si="60"/>
        <v>►</v>
      </c>
      <c r="U129" s="4102" t="str">
        <f>U100</f>
        <v>Dessert assiette.C.Chiboust pamplemousse.Recette mère ►.M.Mille-feuille meringue et chiboust pamplemousse aux fraises des bois</v>
      </c>
      <c r="V129" s="4102">
        <f>V100</f>
        <v>18</v>
      </c>
      <c r="W129" s="4102" t="str">
        <f>W100</f>
        <v>assiettes</v>
      </c>
      <c r="X129" s="1321"/>
      <c r="Y129" s="1323"/>
      <c r="Z129" s="1323"/>
      <c r="AA129" s="1323"/>
      <c r="AB129" s="1323"/>
      <c r="AC129" s="1323"/>
      <c r="AD129" s="1324"/>
      <c r="AE129" s="4161" t="s">
        <v>1</v>
      </c>
      <c r="AF129" s="4172">
        <f t="shared" si="55"/>
        <v>0</v>
      </c>
      <c r="AG129" s="4173">
        <f t="shared" si="56"/>
        <v>0</v>
      </c>
      <c r="AH129" s="4174"/>
      <c r="AI129" s="1112">
        <f t="shared" si="44"/>
        <v>0</v>
      </c>
      <c r="AJ129" s="1184" t="str">
        <f>IF(OR(AI129=0, ISBLANK(AB129)), "", TEXT(ROUND(AI129/INDEX(AV19:AV89, MATCH(AB129, AU19:AU89, 0)), 0),"# ##0") &amp; " " &amp; AB129)</f>
        <v/>
      </c>
      <c r="AK129" s="557">
        <f t="shared" si="45"/>
        <v>0</v>
      </c>
      <c r="AL129" s="558">
        <f t="shared" si="46"/>
        <v>0</v>
      </c>
      <c r="AM129" s="1187" t="str">
        <f t="shared" si="47"/>
        <v/>
      </c>
      <c r="AN129" s="156"/>
      <c r="AO129" s="1112">
        <f t="shared" si="48"/>
        <v>0</v>
      </c>
      <c r="AP129" s="4190"/>
      <c r="AQ129" s="1181" t="str">
        <f t="shared" si="49"/>
        <v/>
      </c>
      <c r="AR129" s="4168"/>
      <c r="AS129" s="4180">
        <f t="shared" si="50"/>
        <v>0</v>
      </c>
      <c r="AT129" s="4181">
        <f>IF(AND(AH129&lt;&gt;"", ISNUMBER(AF129)), IFERROR(INDEX(AV19:AV89, MATCH(AB129, AU19:AU89, 0)) * AA129 * IF(ISBLANK(X129), 1, X129), 0), 0)</f>
        <v>0</v>
      </c>
      <c r="AX129" s="2"/>
      <c r="AY129" s="750" t="str">
        <f t="shared" si="43"/>
        <v>►</v>
      </c>
      <c r="AZ129" s="13"/>
      <c r="BA129" s="11"/>
      <c r="BB129" s="11"/>
      <c r="BC129" s="2"/>
      <c r="BD129" s="2"/>
      <c r="BE129" s="2"/>
      <c r="BF129" s="2"/>
      <c r="BG129" s="2"/>
      <c r="BH129"/>
      <c r="BI129" s="6">
        <v>1</v>
      </c>
    </row>
    <row r="130" spans="1:61" s="73" customFormat="1" ht="18" customHeight="1">
      <c r="A130" s="750" t="str">
        <f t="shared" si="37"/>
        <v>►</v>
      </c>
      <c r="B130" s="616" t="str">
        <f t="shared" si="59"/>
        <v>►</v>
      </c>
      <c r="C130" s="617" t="str">
        <f t="shared" si="38"/>
        <v>►</v>
      </c>
      <c r="D130" s="4157" t="str">
        <f t="shared" si="39"/>
        <v>►</v>
      </c>
      <c r="E130" s="616" t="str">
        <f t="shared" si="40"/>
        <v>►</v>
      </c>
      <c r="F130" s="616" t="str">
        <f t="shared" si="41"/>
        <v>►</v>
      </c>
      <c r="G130" s="616" t="str">
        <f t="shared" si="42"/>
        <v>►</v>
      </c>
      <c r="H130" s="1066" t="s">
        <v>1</v>
      </c>
      <c r="I130" s="741"/>
      <c r="J130" s="741"/>
      <c r="K130" s="741"/>
      <c r="L130" s="742"/>
      <c r="M130" s="742"/>
      <c r="N130" s="742"/>
      <c r="O130" s="742"/>
      <c r="P130" s="742"/>
      <c r="Q130" s="742"/>
      <c r="R130" s="742"/>
      <c r="S130" s="785" t="s">
        <v>1</v>
      </c>
      <c r="T130" s="25" t="str">
        <f t="shared" si="60"/>
        <v>►</v>
      </c>
      <c r="U130" s="4102" t="str">
        <f>U100</f>
        <v>Dessert assiette.C.Chiboust pamplemousse.Recette mère ►.M.Mille-feuille meringue et chiboust pamplemousse aux fraises des bois</v>
      </c>
      <c r="V130" s="4102">
        <f>V100</f>
        <v>18</v>
      </c>
      <c r="W130" s="4102" t="str">
        <f>W100</f>
        <v>assiettes</v>
      </c>
      <c r="X130" s="1321"/>
      <c r="Y130" s="1323"/>
      <c r="Z130" s="1323"/>
      <c r="AA130" s="1323"/>
      <c r="AB130" s="1323"/>
      <c r="AC130" s="1323"/>
      <c r="AD130" s="1324"/>
      <c r="AE130" s="4161" t="s">
        <v>1</v>
      </c>
      <c r="AF130" s="4172">
        <f t="shared" si="55"/>
        <v>0</v>
      </c>
      <c r="AG130" s="4173">
        <f t="shared" si="56"/>
        <v>0</v>
      </c>
      <c r="AH130" s="4174"/>
      <c r="AI130" s="1113">
        <f t="shared" si="44"/>
        <v>0</v>
      </c>
      <c r="AJ130" s="1183" t="str">
        <f>IF(OR(AI130=0, ISBLANK(AB130)), "", TEXT(ROUND(AI130/INDEX(AV19:AV89, MATCH(AB130, AU19:AU89, 0)), 0),"# ##0") &amp; " " &amp; AB130)</f>
        <v/>
      </c>
      <c r="AK130" s="559">
        <f t="shared" si="45"/>
        <v>0</v>
      </c>
      <c r="AL130" s="560">
        <f t="shared" si="46"/>
        <v>0</v>
      </c>
      <c r="AM130" s="1186" t="str">
        <f t="shared" si="47"/>
        <v/>
      </c>
      <c r="AN130" s="156"/>
      <c r="AO130" s="1113">
        <f t="shared" si="48"/>
        <v>0</v>
      </c>
      <c r="AP130" s="4190"/>
      <c r="AQ130" s="1182" t="str">
        <f t="shared" si="49"/>
        <v/>
      </c>
      <c r="AR130" s="4168"/>
      <c r="AS130" s="4180">
        <f t="shared" si="50"/>
        <v>0</v>
      </c>
      <c r="AT130" s="4181">
        <f>IF(AND(AH130&lt;&gt;"", ISNUMBER(AF130)), IFERROR(INDEX(AV19:AV89, MATCH(AB130, AU19:AU89, 0)) * AA130 * IF(ISBLANK(X130), 1, X130), 0), 0)</f>
        <v>0</v>
      </c>
      <c r="AX130" s="2"/>
      <c r="AY130" s="750" t="str">
        <f t="shared" si="43"/>
        <v>►</v>
      </c>
      <c r="AZ130" s="717"/>
      <c r="BA130" s="717"/>
      <c r="BB130" s="717"/>
      <c r="BC130" s="717"/>
      <c r="BD130" s="717"/>
      <c r="BE130" s="2"/>
      <c r="BF130" s="2"/>
      <c r="BG130" s="2"/>
      <c r="BH130"/>
      <c r="BI130" s="6">
        <v>1</v>
      </c>
    </row>
    <row r="131" spans="1:61" s="73" customFormat="1" ht="18" customHeight="1">
      <c r="A131" s="750" t="str">
        <f t="shared" si="37"/>
        <v>►</v>
      </c>
      <c r="B131" s="616" t="str">
        <f t="shared" si="59"/>
        <v>►</v>
      </c>
      <c r="C131" s="617" t="str">
        <f t="shared" si="38"/>
        <v>►</v>
      </c>
      <c r="D131" s="4157" t="str">
        <f t="shared" si="39"/>
        <v>►</v>
      </c>
      <c r="E131" s="616" t="str">
        <f t="shared" si="40"/>
        <v>►</v>
      </c>
      <c r="F131" s="616" t="str">
        <f t="shared" si="41"/>
        <v>►</v>
      </c>
      <c r="G131" s="616" t="str">
        <f t="shared" si="42"/>
        <v>►</v>
      </c>
      <c r="H131" s="1066" t="s">
        <v>1</v>
      </c>
      <c r="I131" s="741"/>
      <c r="J131" s="741"/>
      <c r="K131" s="741"/>
      <c r="L131" s="742"/>
      <c r="M131" s="742"/>
      <c r="N131" s="742"/>
      <c r="O131" s="742"/>
      <c r="P131" s="742"/>
      <c r="Q131" s="742"/>
      <c r="R131" s="742"/>
      <c r="S131" s="785" t="s">
        <v>1</v>
      </c>
      <c r="T131" s="25" t="str">
        <f t="shared" si="60"/>
        <v>►</v>
      </c>
      <c r="U131" s="4102" t="str">
        <f>U100</f>
        <v>Dessert assiette.C.Chiboust pamplemousse.Recette mère ►.M.Mille-feuille meringue et chiboust pamplemousse aux fraises des bois</v>
      </c>
      <c r="V131" s="4102">
        <f>V100</f>
        <v>18</v>
      </c>
      <c r="W131" s="4102" t="str">
        <f>W100</f>
        <v>assiettes</v>
      </c>
      <c r="X131" s="1321"/>
      <c r="Y131" s="1323"/>
      <c r="Z131" s="1323"/>
      <c r="AA131" s="1323"/>
      <c r="AB131" s="1323"/>
      <c r="AC131" s="1323"/>
      <c r="AD131" s="1324"/>
      <c r="AE131" s="4161" t="s">
        <v>1</v>
      </c>
      <c r="AF131" s="4172">
        <f t="shared" si="55"/>
        <v>0</v>
      </c>
      <c r="AG131" s="4173">
        <f t="shared" si="56"/>
        <v>0</v>
      </c>
      <c r="AH131" s="4174"/>
      <c r="AI131" s="1112">
        <f t="shared" si="44"/>
        <v>0</v>
      </c>
      <c r="AJ131" s="1184" t="str">
        <f>IF(OR(AI131=0, ISBLANK(AB131)), "", TEXT(ROUND(AI131/INDEX(AV19:AV89, MATCH(AB131, AU19:AU89, 0)), 0),"# ##0") &amp; " " &amp; AB131)</f>
        <v/>
      </c>
      <c r="AK131" s="557">
        <f t="shared" si="45"/>
        <v>0</v>
      </c>
      <c r="AL131" s="558">
        <f t="shared" si="46"/>
        <v>0</v>
      </c>
      <c r="AM131" s="1187" t="str">
        <f t="shared" si="47"/>
        <v/>
      </c>
      <c r="AN131" s="156"/>
      <c r="AO131" s="1112">
        <f t="shared" si="48"/>
        <v>0</v>
      </c>
      <c r="AP131" s="4190"/>
      <c r="AQ131" s="1181" t="str">
        <f t="shared" si="49"/>
        <v/>
      </c>
      <c r="AR131" s="4168"/>
      <c r="AS131" s="4180">
        <f t="shared" si="50"/>
        <v>0</v>
      </c>
      <c r="AT131" s="4181">
        <f>IF(AND(AH131&lt;&gt;"", ISNUMBER(AF131)), IFERROR(INDEX(AV19:AV89, MATCH(AB131, AU19:AU89, 0)) * AA131 * IF(ISBLANK(X131), 1, X131), 0), 0)</f>
        <v>0</v>
      </c>
      <c r="AX131" s="2"/>
      <c r="AY131" s="750" t="str">
        <f t="shared" si="43"/>
        <v>►</v>
      </c>
      <c r="AZ131" s="717"/>
      <c r="BA131" s="717"/>
      <c r="BB131" s="717"/>
      <c r="BC131" s="717"/>
      <c r="BD131" s="717"/>
      <c r="BE131" s="2"/>
      <c r="BF131" s="2"/>
      <c r="BG131" s="2"/>
      <c r="BH131"/>
      <c r="BI131" s="6">
        <v>1</v>
      </c>
    </row>
    <row r="132" spans="1:61" s="73" customFormat="1" ht="18" customHeight="1">
      <c r="A132" s="750" t="str">
        <f t="shared" si="37"/>
        <v>A</v>
      </c>
      <c r="B132" s="616" t="str">
        <f t="shared" si="59"/>
        <v>Dessert assiette.C.Chiboust pamplemousse.Recette mère ►.M.Mille-feuille meringue et chiboust pamplemousse aux fraises des bois</v>
      </c>
      <c r="C132" s="617" t="str">
        <f t="shared" si="38"/>
        <v>Dessert assiette</v>
      </c>
      <c r="D132" s="4157" t="str">
        <f t="shared" si="39"/>
        <v>C</v>
      </c>
      <c r="E132" s="616" t="str">
        <f t="shared" si="40"/>
        <v>Chiboust pamplemousse</v>
      </c>
      <c r="F132" s="616" t="str">
        <f t="shared" si="41"/>
        <v/>
      </c>
      <c r="G132" s="616" t="str">
        <f t="shared" si="42"/>
        <v>M.Mille-feuille meringue et chiboust pamplemousse aux fraises des bois</v>
      </c>
      <c r="H132" s="1066" t="s">
        <v>1</v>
      </c>
      <c r="I132" s="741"/>
      <c r="J132" s="741"/>
      <c r="K132" s="741"/>
      <c r="L132" s="742"/>
      <c r="M132" s="742"/>
      <c r="N132" s="742"/>
      <c r="O132" s="742"/>
      <c r="P132" s="742"/>
      <c r="Q132" s="742"/>
      <c r="R132" s="742"/>
      <c r="S132" s="785" t="s">
        <v>1</v>
      </c>
      <c r="T132" s="1145" t="s">
        <v>6</v>
      </c>
      <c r="U132" s="4102" t="str">
        <f>U100</f>
        <v>Dessert assiette.C.Chiboust pamplemousse.Recette mère ►.M.Mille-feuille meringue et chiboust pamplemousse aux fraises des bois</v>
      </c>
      <c r="V132" s="4102">
        <f>V100</f>
        <v>18</v>
      </c>
      <c r="W132" s="4102" t="str">
        <f>W100</f>
        <v>assiettes</v>
      </c>
      <c r="X132" s="1340" t="s">
        <v>2630</v>
      </c>
      <c r="Y132" s="1341"/>
      <c r="Z132" s="1341"/>
      <c r="AA132" s="1341"/>
      <c r="AB132" s="1341"/>
      <c r="AC132" s="1342"/>
      <c r="AD132" s="1343" t="s">
        <v>2631</v>
      </c>
      <c r="AE132" s="4161" t="s">
        <v>1</v>
      </c>
      <c r="AF132" s="4172">
        <f t="shared" si="55"/>
        <v>0</v>
      </c>
      <c r="AG132" s="4173">
        <f t="shared" si="56"/>
        <v>0</v>
      </c>
      <c r="AH132" s="4174"/>
      <c r="AI132" s="1113">
        <f t="shared" si="44"/>
        <v>0</v>
      </c>
      <c r="AJ132" s="1183" t="str">
        <f>IF(OR(AI132=0, ISBLANK(AB132)), "", TEXT(ROUND(AI132/INDEX(AV19:AV89, MATCH(AB132, AU19:AU89, 0)), 0),"# ##0") &amp; " " &amp; AB132)</f>
        <v/>
      </c>
      <c r="AK132" s="559">
        <f t="shared" si="45"/>
        <v>0</v>
      </c>
      <c r="AL132" s="560">
        <f t="shared" si="46"/>
        <v>0</v>
      </c>
      <c r="AM132" s="1186" t="str">
        <f t="shared" si="47"/>
        <v/>
      </c>
      <c r="AN132" s="156"/>
      <c r="AO132" s="1113">
        <f t="shared" si="48"/>
        <v>0</v>
      </c>
      <c r="AP132" s="4190"/>
      <c r="AQ132" s="1182" t="str">
        <f t="shared" si="49"/>
        <v/>
      </c>
      <c r="AR132" s="4168"/>
      <c r="AS132" s="4180">
        <f t="shared" si="50"/>
        <v>0</v>
      </c>
      <c r="AT132" s="4181">
        <f>IF(AND(AH132&lt;&gt;"", ISNUMBER(AF132)), IFERROR(INDEX(AV19:AV89, MATCH(AB132, AU19:AU89, 0)) * AA132 * IF(ISBLANK(X132), 1, X132), 0), 0)</f>
        <v>0</v>
      </c>
      <c r="AX132" s="2"/>
      <c r="AY132" s="750" t="str">
        <f t="shared" si="43"/>
        <v>A</v>
      </c>
      <c r="AZ132" s="717"/>
      <c r="BA132" s="717"/>
      <c r="BB132" s="717"/>
      <c r="BC132" s="717"/>
      <c r="BD132" s="717"/>
      <c r="BE132" s="2"/>
      <c r="BF132" s="2"/>
      <c r="BG132" s="2"/>
      <c r="BH132"/>
      <c r="BI132" s="6">
        <v>1</v>
      </c>
    </row>
    <row r="133" spans="1:61" s="73" customFormat="1" ht="18" customHeight="1">
      <c r="A133" s="750" t="str">
        <f t="shared" si="37"/>
        <v>A</v>
      </c>
      <c r="B133" s="616" t="str">
        <f t="shared" si="59"/>
        <v>Dessert assiette.C.Chiboust pamplemousse.Recette mère ►.M.Mille-feuille meringue et chiboust pamplemousse aux fraises des bois</v>
      </c>
      <c r="C133" s="617" t="str">
        <f t="shared" si="38"/>
        <v>Dessert assiette</v>
      </c>
      <c r="D133" s="4157" t="str">
        <f t="shared" si="39"/>
        <v>C</v>
      </c>
      <c r="E133" s="616" t="str">
        <f t="shared" si="40"/>
        <v>Chiboust pamplemousse</v>
      </c>
      <c r="F133" s="616" t="str">
        <f t="shared" si="41"/>
        <v/>
      </c>
      <c r="G133" s="616" t="str">
        <f t="shared" si="42"/>
        <v>M.Mille-feuille meringue et chiboust pamplemousse aux fraises des bois</v>
      </c>
      <c r="H133" s="1066" t="s">
        <v>1</v>
      </c>
      <c r="I133" s="741"/>
      <c r="J133" s="741"/>
      <c r="K133" s="741"/>
      <c r="L133" s="742"/>
      <c r="M133" s="742"/>
      <c r="N133" s="742"/>
      <c r="O133" s="742"/>
      <c r="P133" s="742"/>
      <c r="Q133" s="742"/>
      <c r="R133" s="742"/>
      <c r="S133" s="785" t="s">
        <v>1</v>
      </c>
      <c r="T133" s="1145" t="s">
        <v>6</v>
      </c>
      <c r="U133" s="4102" t="str">
        <f>U100</f>
        <v>Dessert assiette.C.Chiboust pamplemousse.Recette mère ►.M.Mille-feuille meringue et chiboust pamplemousse aux fraises des bois</v>
      </c>
      <c r="V133" s="4102">
        <f>V100</f>
        <v>18</v>
      </c>
      <c r="W133" s="4102" t="str">
        <f>W100</f>
        <v>assiettes</v>
      </c>
      <c r="X133" s="1344"/>
      <c r="Y133" s="1345"/>
      <c r="Z133" s="1345"/>
      <c r="AA133" s="1345"/>
      <c r="AB133" s="1345"/>
      <c r="AC133" s="1346"/>
      <c r="AD133" s="1347" t="s">
        <v>2632</v>
      </c>
      <c r="AE133" s="4161" t="s">
        <v>1</v>
      </c>
      <c r="AF133" s="4172">
        <f t="shared" si="55"/>
        <v>0</v>
      </c>
      <c r="AG133" s="4173">
        <f t="shared" si="56"/>
        <v>0</v>
      </c>
      <c r="AH133" s="4174"/>
      <c r="AI133" s="1112">
        <f t="shared" si="44"/>
        <v>0</v>
      </c>
      <c r="AJ133" s="1184" t="str">
        <f>IF(OR(AI133=0, ISBLANK(AB133)), "", TEXT(ROUND(AI133/INDEX(AV19:AV89, MATCH(AB133, AU19:AU89, 0)), 0),"# ##0") &amp; " " &amp; AB133)</f>
        <v/>
      </c>
      <c r="AK133" s="557">
        <f t="shared" si="45"/>
        <v>0</v>
      </c>
      <c r="AL133" s="558">
        <f t="shared" si="46"/>
        <v>0</v>
      </c>
      <c r="AM133" s="1187" t="str">
        <f t="shared" si="47"/>
        <v/>
      </c>
      <c r="AN133" s="156"/>
      <c r="AO133" s="1112">
        <f t="shared" si="48"/>
        <v>0</v>
      </c>
      <c r="AP133" s="4190"/>
      <c r="AQ133" s="1181" t="str">
        <f t="shared" si="49"/>
        <v/>
      </c>
      <c r="AR133" s="4168"/>
      <c r="AS133" s="4180">
        <f t="shared" si="50"/>
        <v>0</v>
      </c>
      <c r="AT133" s="4181">
        <f>IF(AND(AH133&lt;&gt;"", ISNUMBER(AF133)), IFERROR(INDEX(AV19:AV89, MATCH(AB133, AU19:AU89, 0)) * AA133 * IF(ISBLANK(X133), 1, X133), 0), 0)</f>
        <v>0</v>
      </c>
      <c r="AX133" s="2"/>
      <c r="AY133" s="750" t="str">
        <f t="shared" si="43"/>
        <v>A</v>
      </c>
      <c r="AZ133" s="717"/>
      <c r="BA133" s="717"/>
      <c r="BB133" s="717"/>
      <c r="BC133" s="717"/>
      <c r="BD133" s="717"/>
      <c r="BH133"/>
      <c r="BI133" s="6">
        <v>1</v>
      </c>
    </row>
    <row r="134" spans="1:61" s="73" customFormat="1" ht="18" customHeight="1">
      <c r="A134" s="750" t="str">
        <f t="shared" si="37"/>
        <v>A</v>
      </c>
      <c r="B134" s="616" t="str">
        <f t="shared" si="59"/>
        <v>Dessert assiette.C.Chiboust pamplemousse.Recette mère ►.M.Mille-feuille meringue et chiboust pamplemousse aux fraises des bois</v>
      </c>
      <c r="C134" s="617" t="str">
        <f t="shared" si="38"/>
        <v>Dessert assiette</v>
      </c>
      <c r="D134" s="4157" t="str">
        <f t="shared" si="39"/>
        <v>C</v>
      </c>
      <c r="E134" s="616" t="str">
        <f t="shared" si="40"/>
        <v>Chiboust pamplemousse</v>
      </c>
      <c r="F134" s="616" t="str">
        <f t="shared" si="41"/>
        <v/>
      </c>
      <c r="G134" s="616" t="str">
        <f t="shared" si="42"/>
        <v>M.Mille-feuille meringue et chiboust pamplemousse aux fraises des bois</v>
      </c>
      <c r="H134" s="1066" t="s">
        <v>1</v>
      </c>
      <c r="I134" s="741"/>
      <c r="J134" s="741"/>
      <c r="K134" s="741"/>
      <c r="L134" s="742"/>
      <c r="M134" s="742"/>
      <c r="N134" s="742"/>
      <c r="O134" s="742"/>
      <c r="P134" s="742"/>
      <c r="Q134" s="742"/>
      <c r="R134" s="742"/>
      <c r="S134" s="785" t="s">
        <v>1</v>
      </c>
      <c r="T134" s="1145" t="s">
        <v>6</v>
      </c>
      <c r="U134" s="4102" t="str">
        <f>U100</f>
        <v>Dessert assiette.C.Chiboust pamplemousse.Recette mère ►.M.Mille-feuille meringue et chiboust pamplemousse aux fraises des bois</v>
      </c>
      <c r="V134" s="4102">
        <f>V100</f>
        <v>18</v>
      </c>
      <c r="W134" s="4102" t="str">
        <f>W100</f>
        <v>assiettes</v>
      </c>
      <c r="X134" s="4245"/>
      <c r="Y134" s="1345"/>
      <c r="Z134" s="1345"/>
      <c r="AA134" s="1345"/>
      <c r="AB134" s="1345"/>
      <c r="AC134" s="1346"/>
      <c r="AD134" s="1347" t="s">
        <v>6513</v>
      </c>
      <c r="AE134" s="4161" t="s">
        <v>1</v>
      </c>
      <c r="AF134" s="4172">
        <f t="shared" si="55"/>
        <v>0</v>
      </c>
      <c r="AG134" s="4173">
        <f t="shared" si="56"/>
        <v>0</v>
      </c>
      <c r="AH134" s="4174"/>
      <c r="AI134" s="1113">
        <f t="shared" si="44"/>
        <v>0</v>
      </c>
      <c r="AJ134" s="1183" t="str">
        <f>IF(OR(AI134=0, ISBLANK(AB134)), "", TEXT(ROUND(AI134/INDEX(AV19:AV89, MATCH(AB134, AU19:AU89, 0)), 0),"# ##0") &amp; " " &amp; AB134)</f>
        <v/>
      </c>
      <c r="AK134" s="559">
        <f t="shared" si="45"/>
        <v>0</v>
      </c>
      <c r="AL134" s="560">
        <f t="shared" si="46"/>
        <v>0</v>
      </c>
      <c r="AM134" s="1186" t="str">
        <f t="shared" si="47"/>
        <v/>
      </c>
      <c r="AN134" s="156"/>
      <c r="AO134" s="1113">
        <f t="shared" si="48"/>
        <v>0</v>
      </c>
      <c r="AP134" s="4190"/>
      <c r="AQ134" s="1182" t="str">
        <f t="shared" si="49"/>
        <v/>
      </c>
      <c r="AR134" s="4168"/>
      <c r="AS134" s="4180">
        <f t="shared" si="50"/>
        <v>0</v>
      </c>
      <c r="AT134" s="4181">
        <f>IF(AND(AH134&lt;&gt;"", ISNUMBER(AF134)), IFERROR(INDEX(AV19:AV89, MATCH(AB134, AU19:AU89, 0)) * AA134 * IF(ISBLANK(X134), 1, X134), 0), 0)</f>
        <v>0</v>
      </c>
      <c r="AX134" s="2"/>
      <c r="AY134" s="750" t="str">
        <f t="shared" si="43"/>
        <v>A</v>
      </c>
      <c r="AZ134" s="717"/>
      <c r="BA134" s="717"/>
      <c r="BB134" s="717"/>
      <c r="BC134" s="717"/>
      <c r="BD134" s="717"/>
      <c r="BH134"/>
      <c r="BI134" s="6">
        <v>1</v>
      </c>
    </row>
    <row r="135" spans="1:61" s="73" customFormat="1" ht="18" customHeight="1">
      <c r="A135" s="750" t="str">
        <f t="shared" si="37"/>
        <v>A</v>
      </c>
      <c r="B135" s="616" t="str">
        <f t="shared" si="59"/>
        <v>Dessert assiette.C.Chiboust pamplemousse.Recette mère ►.M.Mille-feuille meringue et chiboust pamplemousse aux fraises des bois</v>
      </c>
      <c r="C135" s="617" t="str">
        <f t="shared" si="38"/>
        <v>Dessert assiette</v>
      </c>
      <c r="D135" s="4157" t="str">
        <f t="shared" si="39"/>
        <v>C</v>
      </c>
      <c r="E135" s="616" t="str">
        <f t="shared" si="40"/>
        <v>Chiboust pamplemousse</v>
      </c>
      <c r="F135" s="616" t="str">
        <f t="shared" si="41"/>
        <v/>
      </c>
      <c r="G135" s="616" t="str">
        <f t="shared" si="42"/>
        <v>M.Mille-feuille meringue et chiboust pamplemousse aux fraises des bois</v>
      </c>
      <c r="H135" s="1066" t="s">
        <v>1</v>
      </c>
      <c r="I135" s="741"/>
      <c r="J135" s="741"/>
      <c r="K135" s="741"/>
      <c r="L135" s="742"/>
      <c r="M135" s="742"/>
      <c r="N135" s="742"/>
      <c r="O135" s="742"/>
      <c r="P135" s="742"/>
      <c r="Q135" s="742"/>
      <c r="R135" s="742"/>
      <c r="S135" s="785" t="s">
        <v>1</v>
      </c>
      <c r="T135" s="1145" t="s">
        <v>6</v>
      </c>
      <c r="U135" s="4102" t="str">
        <f>U100</f>
        <v>Dessert assiette.C.Chiboust pamplemousse.Recette mère ►.M.Mille-feuille meringue et chiboust pamplemousse aux fraises des bois</v>
      </c>
      <c r="V135" s="4102">
        <f>V100</f>
        <v>18</v>
      </c>
      <c r="W135" s="4102" t="str">
        <f>W100</f>
        <v>assiettes</v>
      </c>
      <c r="X135" s="4104"/>
      <c r="Y135" s="4104"/>
      <c r="Z135" s="4104" t="s">
        <v>6464</v>
      </c>
      <c r="AA135" s="4105"/>
      <c r="AB135" s="4106"/>
      <c r="AC135" s="4106"/>
      <c r="AD135" s="4107"/>
      <c r="AE135" s="4161" t="s">
        <v>1</v>
      </c>
      <c r="AF135" s="4172">
        <f t="shared" si="55"/>
        <v>0</v>
      </c>
      <c r="AG135" s="4173">
        <f t="shared" si="56"/>
        <v>0</v>
      </c>
      <c r="AH135" s="4174"/>
      <c r="AI135" s="1112">
        <f t="shared" si="44"/>
        <v>0</v>
      </c>
      <c r="AJ135" s="1184" t="str">
        <f>IF(OR(AI135=0, ISBLANK(AB135)), "", TEXT(ROUND(AI135/INDEX(AV19:AV89, MATCH(AB135, AU19:AU89, 0)), 0),"# ##0") &amp; " " &amp; AB135)</f>
        <v/>
      </c>
      <c r="AK135" s="557">
        <f t="shared" si="45"/>
        <v>0</v>
      </c>
      <c r="AL135" s="558">
        <f t="shared" si="46"/>
        <v>0</v>
      </c>
      <c r="AM135" s="1187" t="str">
        <f t="shared" si="47"/>
        <v/>
      </c>
      <c r="AN135" s="156"/>
      <c r="AO135" s="1112">
        <f t="shared" si="48"/>
        <v>0</v>
      </c>
      <c r="AP135" s="4190"/>
      <c r="AQ135" s="1181" t="str">
        <f t="shared" si="49"/>
        <v/>
      </c>
      <c r="AR135" s="4168"/>
      <c r="AS135" s="4180">
        <f t="shared" si="50"/>
        <v>0</v>
      </c>
      <c r="AT135" s="4181">
        <f>IF(AND(AH135&lt;&gt;"", ISNUMBER(AF135)), IFERROR(INDEX(AV19:AV89, MATCH(AB135, AU19:AU89, 0)) * AA135 * IF(ISBLANK(X135), 1, X135), 0), 0)</f>
        <v>0</v>
      </c>
      <c r="AX135" s="2"/>
      <c r="AY135" s="750" t="str">
        <f t="shared" si="43"/>
        <v>A</v>
      </c>
      <c r="AZ135" s="717"/>
      <c r="BA135" s="717"/>
      <c r="BB135" s="717"/>
      <c r="BC135" s="717"/>
      <c r="BD135" s="717"/>
      <c r="BH135"/>
      <c r="BI135" s="6">
        <v>1</v>
      </c>
    </row>
    <row r="136" spans="1:61" s="73" customFormat="1" ht="18" customHeight="1" thickBot="1">
      <c r="A136" s="750" t="str">
        <f t="shared" si="37"/>
        <v>A</v>
      </c>
      <c r="B136" s="616" t="str">
        <f t="shared" si="59"/>
        <v>Dessert assiette.C.Chiboust pamplemousse.Recette mère ►.M.Mille-feuille meringue et chiboust pamplemousse aux fraises des bois</v>
      </c>
      <c r="C136" s="617" t="str">
        <f t="shared" si="38"/>
        <v>Dessert assiette</v>
      </c>
      <c r="D136" s="4157" t="str">
        <f t="shared" si="39"/>
        <v>C</v>
      </c>
      <c r="E136" s="616" t="str">
        <f t="shared" si="40"/>
        <v>Chiboust pamplemousse</v>
      </c>
      <c r="F136" s="616" t="str">
        <f t="shared" si="41"/>
        <v/>
      </c>
      <c r="G136" s="616" t="str">
        <f t="shared" si="42"/>
        <v>M.Mille-feuille meringue et chiboust pamplemousse aux fraises des bois</v>
      </c>
      <c r="H136" s="1066" t="s">
        <v>1</v>
      </c>
      <c r="I136" s="741"/>
      <c r="J136" s="741"/>
      <c r="K136" s="741"/>
      <c r="L136" s="742"/>
      <c r="M136" s="742"/>
      <c r="N136" s="742"/>
      <c r="O136" s="742"/>
      <c r="P136" s="742"/>
      <c r="Q136" s="742"/>
      <c r="R136" s="742"/>
      <c r="S136" s="785" t="s">
        <v>1</v>
      </c>
      <c r="T136" s="1146" t="s">
        <v>6</v>
      </c>
      <c r="U136" s="4108" t="str">
        <f>U100</f>
        <v>Dessert assiette.C.Chiboust pamplemousse.Recette mère ►.M.Mille-feuille meringue et chiboust pamplemousse aux fraises des bois</v>
      </c>
      <c r="V136" s="4108">
        <f>V100</f>
        <v>18</v>
      </c>
      <c r="W136" s="4108" t="str">
        <f>W100</f>
        <v>assiettes</v>
      </c>
      <c r="X136" s="1325" t="s">
        <v>1090</v>
      </c>
      <c r="Y136" s="1148"/>
      <c r="Z136" s="1149"/>
      <c r="AA136" s="1179"/>
      <c r="AB136" s="1149"/>
      <c r="AC136" s="1149"/>
      <c r="AD136" s="1150"/>
      <c r="AE136" s="4161" t="s">
        <v>1</v>
      </c>
      <c r="AF136" s="4172">
        <f t="shared" si="55"/>
        <v>0</v>
      </c>
      <c r="AG136" s="4173">
        <f t="shared" si="56"/>
        <v>0</v>
      </c>
      <c r="AH136" s="4174"/>
      <c r="AI136" s="1113">
        <f t="shared" si="44"/>
        <v>0</v>
      </c>
      <c r="AJ136" s="1183" t="str">
        <f>IF(OR(AI136=0, ISBLANK(AB136)), "", TEXT(ROUND(AI136/INDEX(AV19:AV89, MATCH(AB136, AU19:AU89, 0)), 0),"# ##0") &amp; " " &amp; AB136)</f>
        <v/>
      </c>
      <c r="AK136" s="559">
        <f t="shared" si="45"/>
        <v>0</v>
      </c>
      <c r="AL136" s="560">
        <f t="shared" si="46"/>
        <v>0</v>
      </c>
      <c r="AM136" s="1186" t="str">
        <f t="shared" si="47"/>
        <v/>
      </c>
      <c r="AN136" s="156"/>
      <c r="AO136" s="1113">
        <f t="shared" si="48"/>
        <v>0</v>
      </c>
      <c r="AP136" s="4190"/>
      <c r="AQ136" s="1182" t="str">
        <f t="shared" si="49"/>
        <v/>
      </c>
      <c r="AR136" s="4168"/>
      <c r="AS136" s="4180">
        <f t="shared" si="50"/>
        <v>0</v>
      </c>
      <c r="AT136" s="4181">
        <f>IF(AND(AH136&lt;&gt;"", ISNUMBER(AF136)), IFERROR(INDEX(AV19:AV89, MATCH(AB136, AU19:AU89, 0)) * AA136 * IF(ISBLANK(X136), 1, X136), 0), 0)</f>
        <v>0</v>
      </c>
      <c r="AX136" s="2"/>
      <c r="AY136" s="750" t="str">
        <f t="shared" si="43"/>
        <v>A</v>
      </c>
      <c r="AZ136" s="717"/>
      <c r="BA136" s="717"/>
      <c r="BB136" s="717"/>
      <c r="BC136" s="717"/>
      <c r="BD136" s="717"/>
      <c r="BH136"/>
      <c r="BI136" s="6">
        <v>1</v>
      </c>
    </row>
    <row r="137" spans="1:61" s="73" customFormat="1" ht="18" customHeight="1" thickBot="1">
      <c r="A137" s="750" t="str">
        <f t="shared" si="37"/>
        <v>A</v>
      </c>
      <c r="B137" s="616">
        <f t="shared" si="59"/>
        <v>0</v>
      </c>
      <c r="C137" s="617">
        <f t="shared" si="38"/>
        <v>0</v>
      </c>
      <c r="D137" s="4157">
        <f t="shared" si="39"/>
        <v>0</v>
      </c>
      <c r="E137" s="616">
        <f t="shared" si="40"/>
        <v>0</v>
      </c>
      <c r="F137" s="616">
        <f t="shared" si="41"/>
        <v>0</v>
      </c>
      <c r="G137" s="616" t="str">
        <f t="shared" si="42"/>
        <v/>
      </c>
      <c r="H137" s="1066" t="s">
        <v>1</v>
      </c>
      <c r="I137" s="741"/>
      <c r="J137" s="741"/>
      <c r="K137" s="741"/>
      <c r="L137" s="742"/>
      <c r="M137" s="742"/>
      <c r="N137" s="742"/>
      <c r="O137" s="742"/>
      <c r="P137" s="742"/>
      <c r="Q137" s="742"/>
      <c r="R137" s="742"/>
      <c r="S137" s="785" t="s">
        <v>1</v>
      </c>
      <c r="T137" s="1546" t="s">
        <v>6</v>
      </c>
      <c r="U137" s="1043"/>
      <c r="V137" s="1043"/>
      <c r="W137" s="1043"/>
      <c r="X137" s="1044" t="s">
        <v>6496</v>
      </c>
      <c r="Y137" s="1044"/>
      <c r="Z137" s="1044"/>
      <c r="AA137" s="1044"/>
      <c r="AB137" s="1044"/>
      <c r="AC137" s="1044"/>
      <c r="AD137" s="4222" t="s">
        <v>898</v>
      </c>
      <c r="AE137" s="4161" t="s">
        <v>1</v>
      </c>
      <c r="AF137" s="4172">
        <f t="shared" si="55"/>
        <v>0</v>
      </c>
      <c r="AG137" s="4173">
        <f t="shared" si="56"/>
        <v>0</v>
      </c>
      <c r="AH137" s="4174"/>
      <c r="AI137" s="1112">
        <f t="shared" si="44"/>
        <v>0</v>
      </c>
      <c r="AJ137" s="1184" t="str">
        <f>IF(OR(AI137=0, ISBLANK(AB137)), "", TEXT(ROUND(AI137/INDEX(AV19:AV89, MATCH(AB137, AU19:AU89, 0)), 0),"# ##0") &amp; " " &amp; AB137)</f>
        <v/>
      </c>
      <c r="AK137" s="557">
        <f t="shared" si="45"/>
        <v>0</v>
      </c>
      <c r="AL137" s="558">
        <f t="shared" si="46"/>
        <v>0</v>
      </c>
      <c r="AM137" s="1187" t="str">
        <f t="shared" si="47"/>
        <v/>
      </c>
      <c r="AN137" s="156"/>
      <c r="AO137" s="1112">
        <f t="shared" si="48"/>
        <v>0</v>
      </c>
      <c r="AP137" s="4190"/>
      <c r="AQ137" s="1181" t="str">
        <f t="shared" si="49"/>
        <v/>
      </c>
      <c r="AR137" s="4168"/>
      <c r="AS137" s="4180">
        <f t="shared" si="50"/>
        <v>0</v>
      </c>
      <c r="AT137" s="4181">
        <f>IF(AND(AH137&lt;&gt;"", ISNUMBER(AF137)), IFERROR(INDEX(AV19:AV89, MATCH(AB137, AU19:AU89, 0)) * AA137 * IF(ISBLANK(X137), 1, X137), 0), 0)</f>
        <v>0</v>
      </c>
      <c r="AX137" s="2"/>
      <c r="AY137" s="750" t="str">
        <f t="shared" si="43"/>
        <v>A</v>
      </c>
      <c r="AZ137" s="717"/>
      <c r="BA137" s="717"/>
      <c r="BB137" s="717"/>
      <c r="BC137" s="717"/>
      <c r="BD137" s="717"/>
      <c r="BH137"/>
      <c r="BI137" s="6">
        <v>1</v>
      </c>
    </row>
    <row r="138" spans="1:61" s="73" customFormat="1" ht="18" customHeight="1">
      <c r="A138" s="750" t="str">
        <f t="shared" si="37"/>
        <v>A</v>
      </c>
      <c r="B138" s="616" t="str">
        <f t="shared" si="59"/>
        <v>Dessert assiette.C.Coulis de mangue.Recette mère ►.M.Mille-feuille meringue et chiboust pamplemousse aux fraises des bois</v>
      </c>
      <c r="C138" s="617" t="str">
        <f t="shared" si="38"/>
        <v>Dessert assiette</v>
      </c>
      <c r="D138" s="4157" t="str">
        <f t="shared" si="39"/>
        <v>C</v>
      </c>
      <c r="E138" s="616" t="str">
        <f t="shared" si="40"/>
        <v>Coulis de mangue</v>
      </c>
      <c r="F138" s="616" t="str">
        <f t="shared" si="41"/>
        <v/>
      </c>
      <c r="G138" s="616" t="str">
        <f t="shared" si="42"/>
        <v>M.Mille-feuille meringue et chiboust pamplemousse aux fraises des bois</v>
      </c>
      <c r="H138" s="1066" t="s">
        <v>1</v>
      </c>
      <c r="I138" s="741"/>
      <c r="J138" s="741"/>
      <c r="K138" s="741"/>
      <c r="L138" s="742"/>
      <c r="M138" s="742"/>
      <c r="N138" s="742"/>
      <c r="O138" s="742"/>
      <c r="P138" s="742"/>
      <c r="Q138" s="742"/>
      <c r="R138" s="742"/>
      <c r="S138" s="785" t="s">
        <v>1</v>
      </c>
      <c r="T138" s="49" t="s">
        <v>6</v>
      </c>
      <c r="U138" s="4056" t="str">
        <f>U144</f>
        <v>Dessert assiette.C.Coulis de mangue.Recette mère ►.M.Mille-feuille meringue et chiboust pamplemousse aux fraises des bois</v>
      </c>
      <c r="V138" s="4057">
        <f>V144</f>
        <v>18</v>
      </c>
      <c r="W138" s="4057" t="str">
        <f>W144</f>
        <v>assiettes</v>
      </c>
      <c r="X138" s="4058" t="s">
        <v>1</v>
      </c>
      <c r="Y138" s="1118" t="s">
        <v>2500</v>
      </c>
      <c r="Z138" s="4701" t="s">
        <v>2340</v>
      </c>
      <c r="AA138" s="4701"/>
      <c r="AB138" s="4802" t="s">
        <v>2356</v>
      </c>
      <c r="AC138" s="4802"/>
      <c r="AD138" s="4803"/>
      <c r="AE138" s="4161" t="s">
        <v>1</v>
      </c>
      <c r="AF138" s="4172">
        <f t="shared" si="55"/>
        <v>0</v>
      </c>
      <c r="AG138" s="4173">
        <f t="shared" si="56"/>
        <v>0</v>
      </c>
      <c r="AH138" s="4174"/>
      <c r="AI138" s="1113">
        <f t="shared" si="44"/>
        <v>0</v>
      </c>
      <c r="AJ138" s="1183" t="str">
        <f>IF(OR(AI138=0, ISBLANK(AB138)), "", TEXT(ROUND(AI138/INDEX(AV19:AV89, MATCH(AB138, AU19:AU89, 0)), 0),"# ##0") &amp; " " &amp; AB138)</f>
        <v/>
      </c>
      <c r="AK138" s="559">
        <f t="shared" si="45"/>
        <v>0</v>
      </c>
      <c r="AL138" s="560">
        <f t="shared" si="46"/>
        <v>0</v>
      </c>
      <c r="AM138" s="1186" t="str">
        <f t="shared" si="47"/>
        <v/>
      </c>
      <c r="AN138" s="156"/>
      <c r="AO138" s="1113">
        <f t="shared" si="48"/>
        <v>0</v>
      </c>
      <c r="AP138" s="4190"/>
      <c r="AQ138" s="1182" t="str">
        <f t="shared" si="49"/>
        <v/>
      </c>
      <c r="AR138" s="4168"/>
      <c r="AS138" s="4180">
        <f t="shared" si="50"/>
        <v>0</v>
      </c>
      <c r="AT138" s="4181">
        <f>IF(AND(AH138&lt;&gt;"", ISNUMBER(AF138)), IFERROR(INDEX(AV19:AV89, MATCH(AB138, AU19:AU89, 0)) * AA138 * IF(ISBLANK(X138), 1, X138), 0), 0)</f>
        <v>0</v>
      </c>
      <c r="AX138" s="2"/>
      <c r="AY138" s="750" t="str">
        <f t="shared" si="43"/>
        <v>A</v>
      </c>
      <c r="AZ138" s="717"/>
      <c r="BA138" s="717"/>
      <c r="BB138" s="717"/>
      <c r="BC138" s="717"/>
      <c r="BD138" s="717"/>
      <c r="BH138"/>
      <c r="BI138" s="6">
        <v>1</v>
      </c>
    </row>
    <row r="139" spans="1:61" s="73" customFormat="1" ht="18" customHeight="1">
      <c r="A139" s="750" t="str">
        <f t="shared" si="37"/>
        <v>A</v>
      </c>
      <c r="B139" s="616" t="str">
        <f t="shared" si="59"/>
        <v>Dessert assiette.C.Coulis de mangue.Recette mère ►.M.Mille-feuille meringue et chiboust pamplemousse aux fraises des bois</v>
      </c>
      <c r="C139" s="617" t="str">
        <f t="shared" si="38"/>
        <v>Dessert assiette</v>
      </c>
      <c r="D139" s="4157" t="str">
        <f t="shared" si="39"/>
        <v>C</v>
      </c>
      <c r="E139" s="616" t="str">
        <f t="shared" si="40"/>
        <v>Coulis de mangue</v>
      </c>
      <c r="F139" s="616" t="str">
        <f t="shared" si="41"/>
        <v/>
      </c>
      <c r="G139" s="616" t="str">
        <f t="shared" si="42"/>
        <v>M.Mille-feuille meringue et chiboust pamplemousse aux fraises des bois</v>
      </c>
      <c r="H139" s="1066" t="s">
        <v>1</v>
      </c>
      <c r="I139" s="741"/>
      <c r="J139" s="741"/>
      <c r="K139" s="741"/>
      <c r="L139" s="742"/>
      <c r="M139" s="742"/>
      <c r="N139" s="742"/>
      <c r="O139" s="742"/>
      <c r="P139" s="742"/>
      <c r="Q139" s="742"/>
      <c r="R139" s="742"/>
      <c r="S139" s="785" t="s">
        <v>1</v>
      </c>
      <c r="T139" s="24" t="s">
        <v>6</v>
      </c>
      <c r="U139" s="4059" t="str">
        <f>U144</f>
        <v>Dessert assiette.C.Coulis de mangue.Recette mère ►.M.Mille-feuille meringue et chiboust pamplemousse aux fraises des bois</v>
      </c>
      <c r="V139" s="4060"/>
      <c r="W139" s="4060"/>
      <c r="X139" s="4061" t="s">
        <v>2620</v>
      </c>
      <c r="Y139" s="1121" t="s">
        <v>2501</v>
      </c>
      <c r="Z139" s="4702"/>
      <c r="AA139" s="4702"/>
      <c r="AB139" s="4804"/>
      <c r="AC139" s="4804"/>
      <c r="AD139" s="4805"/>
      <c r="AE139" s="4161" t="s">
        <v>1</v>
      </c>
      <c r="AF139" s="4172">
        <f t="shared" si="55"/>
        <v>0</v>
      </c>
      <c r="AG139" s="4173">
        <f t="shared" si="56"/>
        <v>0</v>
      </c>
      <c r="AH139" s="4174"/>
      <c r="AI139" s="1112">
        <f t="shared" si="44"/>
        <v>0</v>
      </c>
      <c r="AJ139" s="1184" t="str">
        <f>IF(OR(AI139=0, ISBLANK(AB139)), "", TEXT(ROUND(AI139/INDEX(AV19:AV89, MATCH(AB139, AU19:AU89, 0)), 0),"# ##0") &amp; " " &amp; AB139)</f>
        <v/>
      </c>
      <c r="AK139" s="557">
        <f t="shared" si="45"/>
        <v>0</v>
      </c>
      <c r="AL139" s="558">
        <f t="shared" si="46"/>
        <v>0</v>
      </c>
      <c r="AM139" s="1187" t="str">
        <f t="shared" si="47"/>
        <v/>
      </c>
      <c r="AN139" s="156"/>
      <c r="AO139" s="1112">
        <f t="shared" si="48"/>
        <v>0</v>
      </c>
      <c r="AP139" s="4190"/>
      <c r="AQ139" s="1181" t="str">
        <f t="shared" si="49"/>
        <v/>
      </c>
      <c r="AR139" s="4168"/>
      <c r="AS139" s="4180">
        <f t="shared" si="50"/>
        <v>0</v>
      </c>
      <c r="AT139" s="4181">
        <f>IF(AND(AH139&lt;&gt;"", ISNUMBER(AF139)), IFERROR(INDEX(AV19:AV89, MATCH(AB139, AU19:AU89, 0)) * AA139 * IF(ISBLANK(X139), 1, X139), 0), 0)</f>
        <v>0</v>
      </c>
      <c r="AX139" s="2"/>
      <c r="AY139" s="750" t="str">
        <f t="shared" si="43"/>
        <v>A</v>
      </c>
      <c r="AZ139" s="717"/>
      <c r="BA139" s="717"/>
      <c r="BB139" s="717"/>
      <c r="BC139" s="717"/>
      <c r="BD139" s="717"/>
      <c r="BH139"/>
      <c r="BI139" s="6">
        <v>1</v>
      </c>
    </row>
    <row r="140" spans="1:61" s="73" customFormat="1" ht="18" customHeight="1">
      <c r="A140" s="750" t="str">
        <f t="shared" si="37"/>
        <v>A</v>
      </c>
      <c r="B140" s="616" t="str">
        <f t="shared" si="59"/>
        <v>Dessert assiette.C.Coulis de mangue.Recette mère ►.M.Mille-feuille meringue et chiboust pamplemousse aux fraises des bois</v>
      </c>
      <c r="C140" s="617" t="str">
        <f t="shared" si="38"/>
        <v>Dessert assiette</v>
      </c>
      <c r="D140" s="4157" t="str">
        <f t="shared" si="39"/>
        <v>C</v>
      </c>
      <c r="E140" s="616" t="str">
        <f t="shared" si="40"/>
        <v>Coulis de mangue</v>
      </c>
      <c r="F140" s="616" t="str">
        <f t="shared" si="41"/>
        <v/>
      </c>
      <c r="G140" s="616" t="str">
        <f t="shared" si="42"/>
        <v>M.Mille-feuille meringue et chiboust pamplemousse aux fraises des bois</v>
      </c>
      <c r="H140" s="1066" t="s">
        <v>1</v>
      </c>
      <c r="I140" s="741"/>
      <c r="J140" s="741"/>
      <c r="K140" s="741"/>
      <c r="L140" s="742"/>
      <c r="M140" s="742"/>
      <c r="N140" s="742"/>
      <c r="O140" s="742"/>
      <c r="P140" s="742"/>
      <c r="Q140" s="742"/>
      <c r="R140" s="742"/>
      <c r="S140" s="785" t="s">
        <v>1</v>
      </c>
      <c r="T140" s="24" t="s">
        <v>6</v>
      </c>
      <c r="U140" s="4062" t="str">
        <f>U144</f>
        <v>Dessert assiette.C.Coulis de mangue.Recette mère ►.M.Mille-feuille meringue et chiboust pamplemousse aux fraises des bois</v>
      </c>
      <c r="V140" s="4063"/>
      <c r="W140" s="4064"/>
      <c r="X140" s="1123"/>
      <c r="Y140" s="1124" t="s">
        <v>6458</v>
      </c>
      <c r="Z140" s="4065"/>
      <c r="AA140" s="1080" t="s">
        <v>121</v>
      </c>
      <c r="AB140" s="603" t="s">
        <v>2333</v>
      </c>
      <c r="AC140" s="22"/>
      <c r="AD140" s="4067"/>
      <c r="AE140" s="4161" t="s">
        <v>1</v>
      </c>
      <c r="AF140" s="4172">
        <f t="shared" si="55"/>
        <v>0</v>
      </c>
      <c r="AG140" s="4173">
        <f t="shared" si="56"/>
        <v>0</v>
      </c>
      <c r="AH140" s="4174"/>
      <c r="AI140" s="1113">
        <f t="shared" si="44"/>
        <v>0</v>
      </c>
      <c r="AJ140" s="1183" t="str">
        <f>IF(OR(AI140=0, ISBLANK(AB140)), "", TEXT(ROUND(AI140/INDEX(AV19:AV89, MATCH(AB140, AU19:AU89, 0)), 0),"# ##0") &amp; " " &amp; AB140)</f>
        <v/>
      </c>
      <c r="AK140" s="559">
        <f t="shared" si="45"/>
        <v>0</v>
      </c>
      <c r="AL140" s="560">
        <f t="shared" si="46"/>
        <v>0</v>
      </c>
      <c r="AM140" s="1186" t="str">
        <f t="shared" si="47"/>
        <v/>
      </c>
      <c r="AN140" s="156"/>
      <c r="AO140" s="1113">
        <f t="shared" si="48"/>
        <v>0</v>
      </c>
      <c r="AP140" s="4190"/>
      <c r="AQ140" s="1182" t="str">
        <f t="shared" si="49"/>
        <v/>
      </c>
      <c r="AR140" s="4168"/>
      <c r="AS140" s="4180">
        <f t="shared" si="50"/>
        <v>0</v>
      </c>
      <c r="AT140" s="4181">
        <f>IF(AND(AH140&lt;&gt;"", ISNUMBER(AF140)), IFERROR(INDEX(AV19:AV89, MATCH(AB140, AU19:AU89, 0)) * AA140 * IF(ISBLANK(X140), 1, X140), 0), 0)</f>
        <v>0</v>
      </c>
      <c r="AX140" s="2"/>
      <c r="AY140" s="750" t="str">
        <f t="shared" si="43"/>
        <v>A</v>
      </c>
      <c r="AZ140" s="717"/>
      <c r="BA140" s="717"/>
      <c r="BB140" s="717"/>
      <c r="BC140" s="717"/>
      <c r="BD140" s="717"/>
      <c r="BH140"/>
      <c r="BI140" s="6">
        <v>1</v>
      </c>
    </row>
    <row r="141" spans="1:61" s="73" customFormat="1" ht="18" customHeight="1">
      <c r="A141" s="750" t="str">
        <f t="shared" si="37"/>
        <v>A</v>
      </c>
      <c r="B141" s="616" t="str">
        <f t="shared" si="59"/>
        <v>Dessert assiette.C.Coulis de mangue.Recette mère ►.M.Mille-feuille meringue et chiboust pamplemousse aux fraises des bois</v>
      </c>
      <c r="C141" s="617" t="str">
        <f t="shared" si="38"/>
        <v>Dessert assiette</v>
      </c>
      <c r="D141" s="4157" t="str">
        <f t="shared" si="39"/>
        <v>C</v>
      </c>
      <c r="E141" s="616" t="str">
        <f t="shared" si="40"/>
        <v>Coulis de mangue</v>
      </c>
      <c r="F141" s="616" t="str">
        <f t="shared" si="41"/>
        <v/>
      </c>
      <c r="G141" s="616" t="str">
        <f t="shared" si="42"/>
        <v>M.Mille-feuille meringue et chiboust pamplemousse aux fraises des bois</v>
      </c>
      <c r="H141" s="1066" t="s">
        <v>1</v>
      </c>
      <c r="I141" s="741"/>
      <c r="J141" s="741"/>
      <c r="K141" s="741"/>
      <c r="L141" s="742"/>
      <c r="M141" s="742"/>
      <c r="N141" s="742"/>
      <c r="O141" s="742"/>
      <c r="P141" s="742"/>
      <c r="Q141" s="742"/>
      <c r="R141" s="742"/>
      <c r="S141" s="785" t="s">
        <v>1</v>
      </c>
      <c r="T141" s="24" t="s">
        <v>6</v>
      </c>
      <c r="U141" s="4068" t="str">
        <f>U144</f>
        <v>Dessert assiette.C.Coulis de mangue.Recette mère ►.M.Mille-feuille meringue et chiboust pamplemousse aux fraises des bois</v>
      </c>
      <c r="V141" s="4068"/>
      <c r="W141" s="4068"/>
      <c r="X141" s="46" t="s">
        <v>110</v>
      </c>
      <c r="Y141" s="592"/>
      <c r="Z141" s="592"/>
      <c r="AA141" s="4069" t="s">
        <v>116</v>
      </c>
      <c r="AB141" s="4808" t="str">
        <f>X144</f>
        <v>Dessert assiette.C.Coulis de mangue.Recette mère ►.M.Mille-feuille meringue et chiboust pamplemousse aux fraises des bois</v>
      </c>
      <c r="AC141" s="4808"/>
      <c r="AD141" s="4809"/>
      <c r="AE141" s="4161" t="s">
        <v>1</v>
      </c>
      <c r="AF141" s="4172">
        <f t="shared" si="55"/>
        <v>0</v>
      </c>
      <c r="AG141" s="4173">
        <f t="shared" si="56"/>
        <v>0</v>
      </c>
      <c r="AH141" s="4174"/>
      <c r="AI141" s="1112">
        <f t="shared" si="44"/>
        <v>0</v>
      </c>
      <c r="AJ141" s="1184" t="str">
        <f>IF(OR(AI141=0, ISBLANK(AB141)), "", TEXT(ROUND(AI141/INDEX(AV19:AV89, MATCH(AB141, AU19:AU89, 0)), 0),"# ##0") &amp; " " &amp; AB141)</f>
        <v/>
      </c>
      <c r="AK141" s="557">
        <f t="shared" si="45"/>
        <v>0</v>
      </c>
      <c r="AL141" s="558">
        <f t="shared" si="46"/>
        <v>0</v>
      </c>
      <c r="AM141" s="1187" t="str">
        <f t="shared" si="47"/>
        <v/>
      </c>
      <c r="AN141" s="156"/>
      <c r="AO141" s="1112">
        <f t="shared" si="48"/>
        <v>0</v>
      </c>
      <c r="AP141" s="4190"/>
      <c r="AQ141" s="1181" t="str">
        <f t="shared" si="49"/>
        <v/>
      </c>
      <c r="AR141" s="4168"/>
      <c r="AS141" s="4180">
        <f t="shared" si="50"/>
        <v>0</v>
      </c>
      <c r="AT141" s="4181">
        <f>IF(AND(AH141&lt;&gt;"", ISNUMBER(AF141)), IFERROR(INDEX(AV19:AV89, MATCH(AB141, AU19:AU89, 0)) * AA141 * IF(ISBLANK(X141), 1, X141), 0), 0)</f>
        <v>0</v>
      </c>
      <c r="AX141" s="2"/>
      <c r="AY141" s="750" t="str">
        <f t="shared" si="43"/>
        <v>A</v>
      </c>
      <c r="AZ141" s="717"/>
      <c r="BA141" s="717"/>
      <c r="BB141" s="717"/>
      <c r="BC141" s="717"/>
      <c r="BD141" s="717"/>
      <c r="BH141"/>
      <c r="BI141" s="6">
        <v>1</v>
      </c>
    </row>
    <row r="142" spans="1:61" s="73" customFormat="1" ht="18" customHeight="1">
      <c r="A142" s="750" t="str">
        <f t="shared" ref="A142:A205" si="61">IF(OR(H142="A",T142="A"),"A",IF(AND(H142="►",T142="►"),"►",IF(AND(ISBLANK(H142),ISBLANK(T142)),"►","►")))</f>
        <v>A</v>
      </c>
      <c r="B142" s="616" t="str">
        <f t="shared" si="59"/>
        <v>Dessert assiette.C.Coulis de mangue.Recette mère ►.M.Mille-feuille meringue et chiboust pamplemousse aux fraises des bois</v>
      </c>
      <c r="C142" s="617" t="str">
        <f t="shared" ref="C142:C205" si="62">IF(B142="►","►",IFERROR(LEFT(B142,SEARCH(".",B142)-1),0))</f>
        <v>Dessert assiette</v>
      </c>
      <c r="D142" s="4157" t="str">
        <f t="shared" ref="D142:D205" si="63">IF(B142="►","►",IFERROR(MID(B142,SEARCH(".",B142)+1,SEARCH(".",B142,SEARCH(".",B142)+1)-SEARCH(".",B142)-1),0))</f>
        <v>C</v>
      </c>
      <c r="E142" s="616" t="str">
        <f t="shared" ref="E142:E205" si="64">IF(B142="►","►",IFERROR(MID(B142,SEARCH(".",B142,SEARCH(".",B142)+1)+1,SEARCH(".",B142,SEARCH(".",B142,SEARCH(".",B142)+1)+1)-SEARCH(".",B142,SEARCH(".",B142)+1)-1),0))</f>
        <v>Coulis de mangue</v>
      </c>
      <c r="F142" s="616" t="str">
        <f t="shared" ref="F142:F205" si="65">IF(B142="►","►",IFERROR(MID(I142,SEARCH(".",B142,SEARCH(".",B142,SEARCH(".",B142)+1)+1)+1,SEARCH(".",B142,SEARCH(".",B142,SEARCH(".",B142,SEARCH(".",B142)+1)+1)+1)-SEARCH(".",B142,SEARCH(".",B142,SEARCH(".",B142)+1)+1)-1),0))</f>
        <v/>
      </c>
      <c r="G142" s="616" t="str">
        <f t="shared" si="42"/>
        <v>M.Mille-feuille meringue et chiboust pamplemousse aux fraises des bois</v>
      </c>
      <c r="H142" s="1066" t="s">
        <v>1</v>
      </c>
      <c r="I142" s="741"/>
      <c r="J142" s="741"/>
      <c r="K142" s="741"/>
      <c r="L142" s="742"/>
      <c r="M142" s="742"/>
      <c r="N142" s="742"/>
      <c r="O142" s="742"/>
      <c r="P142" s="742"/>
      <c r="Q142" s="742"/>
      <c r="R142" s="742"/>
      <c r="S142" s="785" t="s">
        <v>1</v>
      </c>
      <c r="T142" s="24" t="s">
        <v>6</v>
      </c>
      <c r="U142" s="4068" t="str">
        <f>U144</f>
        <v>Dessert assiette.C.Coulis de mangue.Recette mère ►.M.Mille-feuille meringue et chiboust pamplemousse aux fraises des bois</v>
      </c>
      <c r="V142" s="4068"/>
      <c r="W142" s="4068"/>
      <c r="X142" s="607">
        <v>18</v>
      </c>
      <c r="Y142" s="47" t="s">
        <v>2339</v>
      </c>
      <c r="Z142" s="46"/>
      <c r="AA142" s="46"/>
      <c r="AB142" s="4808"/>
      <c r="AC142" s="4808"/>
      <c r="AD142" s="4809"/>
      <c r="AE142" s="4161" t="s">
        <v>1</v>
      </c>
      <c r="AF142" s="4172">
        <f t="shared" si="55"/>
        <v>0</v>
      </c>
      <c r="AG142" s="4173">
        <f t="shared" si="56"/>
        <v>0</v>
      </c>
      <c r="AH142" s="4174"/>
      <c r="AI142" s="1113">
        <f t="shared" si="44"/>
        <v>0</v>
      </c>
      <c r="AJ142" s="1183" t="str">
        <f>IF(OR(AI142=0, ISBLANK(AB142)), "", TEXT(ROUND(AI142/INDEX(AV19:AV89, MATCH(AB142, AU19:AU89, 0)), 0),"# ##0") &amp; " " &amp; AB142)</f>
        <v/>
      </c>
      <c r="AK142" s="559">
        <f t="shared" si="45"/>
        <v>0</v>
      </c>
      <c r="AL142" s="560">
        <f t="shared" si="46"/>
        <v>0</v>
      </c>
      <c r="AM142" s="1186" t="str">
        <f t="shared" si="47"/>
        <v/>
      </c>
      <c r="AN142" s="156"/>
      <c r="AO142" s="1113">
        <f t="shared" si="48"/>
        <v>0</v>
      </c>
      <c r="AP142" s="4190"/>
      <c r="AQ142" s="1182" t="str">
        <f t="shared" si="49"/>
        <v/>
      </c>
      <c r="AR142" s="4168"/>
      <c r="AS142" s="4180">
        <f t="shared" si="50"/>
        <v>0</v>
      </c>
      <c r="AT142" s="4181">
        <f>IF(AND(AH142&lt;&gt;"", ISNUMBER(AF142)), IFERROR(INDEX(AV19:AV89, MATCH(AB142, AU19:AU89, 0)) * AA142 * IF(ISBLANK(X142), 1, X142), 0), 0)</f>
        <v>0</v>
      </c>
      <c r="AX142" s="2"/>
      <c r="AY142" s="750" t="str">
        <f t="shared" si="43"/>
        <v>A</v>
      </c>
      <c r="AZ142" s="717"/>
      <c r="BA142" s="717"/>
      <c r="BB142" s="717"/>
      <c r="BC142" s="717"/>
      <c r="BD142" s="717"/>
      <c r="BH142"/>
      <c r="BI142" s="6">
        <v>1</v>
      </c>
    </row>
    <row r="143" spans="1:61" s="73" customFormat="1" ht="18" customHeight="1">
      <c r="A143" s="750" t="str">
        <f t="shared" si="61"/>
        <v>►</v>
      </c>
      <c r="B143" s="616" t="str">
        <f t="shared" si="59"/>
        <v>►</v>
      </c>
      <c r="C143" s="617" t="str">
        <f t="shared" si="62"/>
        <v>►</v>
      </c>
      <c r="D143" s="4157" t="str">
        <f t="shared" si="63"/>
        <v>►</v>
      </c>
      <c r="E143" s="616" t="str">
        <f t="shared" si="64"/>
        <v>►</v>
      </c>
      <c r="F143" s="616" t="str">
        <f t="shared" si="65"/>
        <v>►</v>
      </c>
      <c r="G143" s="616" t="str">
        <f t="shared" si="42"/>
        <v>►</v>
      </c>
      <c r="H143" s="1066" t="s">
        <v>1</v>
      </c>
      <c r="I143" s="741"/>
      <c r="J143" s="741"/>
      <c r="K143" s="741"/>
      <c r="L143" s="742"/>
      <c r="M143" s="742"/>
      <c r="N143" s="742"/>
      <c r="O143" s="742"/>
      <c r="P143" s="742"/>
      <c r="Q143" s="742"/>
      <c r="R143" s="742"/>
      <c r="S143" s="785" t="s">
        <v>1</v>
      </c>
      <c r="T143" s="24" t="s">
        <v>7</v>
      </c>
      <c r="U143" s="4070" t="str">
        <f>U144</f>
        <v>Dessert assiette.C.Coulis de mangue.Recette mère ►.M.Mille-feuille meringue et chiboust pamplemousse aux fraises des bois</v>
      </c>
      <c r="V143" s="4070"/>
      <c r="W143" s="4070"/>
      <c r="X143" s="4071"/>
      <c r="Y143" s="1129"/>
      <c r="Z143" s="1129"/>
      <c r="AA143" s="1129"/>
      <c r="AB143" s="1129"/>
      <c r="AC143" s="1129"/>
      <c r="AD143" s="1130"/>
      <c r="AE143" s="4161" t="s">
        <v>1</v>
      </c>
      <c r="AF143" s="4172">
        <f t="shared" si="55"/>
        <v>0</v>
      </c>
      <c r="AG143" s="4173">
        <f t="shared" si="56"/>
        <v>0</v>
      </c>
      <c r="AH143" s="4174"/>
      <c r="AI143" s="1112">
        <f t="shared" si="44"/>
        <v>0</v>
      </c>
      <c r="AJ143" s="1184" t="str">
        <f>IF(OR(AI143=0, ISBLANK(AB143)), "", TEXT(ROUND(AI143/INDEX(AV19:AV89, MATCH(AB143, AU19:AU89, 0)), 0),"# ##0") &amp; " " &amp; AB143)</f>
        <v/>
      </c>
      <c r="AK143" s="557">
        <f t="shared" si="45"/>
        <v>0</v>
      </c>
      <c r="AL143" s="558">
        <f t="shared" si="46"/>
        <v>0</v>
      </c>
      <c r="AM143" s="1187" t="str">
        <f t="shared" si="47"/>
        <v/>
      </c>
      <c r="AN143" s="156"/>
      <c r="AO143" s="1112">
        <f t="shared" si="48"/>
        <v>0</v>
      </c>
      <c r="AP143" s="4190"/>
      <c r="AQ143" s="1181" t="str">
        <f t="shared" si="49"/>
        <v/>
      </c>
      <c r="AR143" s="4168"/>
      <c r="AS143" s="4180">
        <f t="shared" si="50"/>
        <v>0</v>
      </c>
      <c r="AT143" s="4181">
        <f>IF(AND(AH143&lt;&gt;"", ISNUMBER(AF143)), IFERROR(INDEX(AV19:AV89, MATCH(AB143, AU19:AU89, 0)) * AA143 * IF(ISBLANK(X143), 1, X143), 0), 0)</f>
        <v>0</v>
      </c>
      <c r="AX143" s="2"/>
      <c r="AY143" s="750" t="str">
        <f t="shared" si="43"/>
        <v>►</v>
      </c>
      <c r="AZ143" s="717"/>
      <c r="BA143" s="717"/>
      <c r="BB143" s="717"/>
      <c r="BC143" s="717"/>
      <c r="BD143" s="717"/>
      <c r="BH143"/>
      <c r="BI143" s="6">
        <v>1</v>
      </c>
    </row>
    <row r="144" spans="1:61" s="73" customFormat="1" ht="18" customHeight="1">
      <c r="A144" s="750" t="str">
        <f t="shared" si="61"/>
        <v>►</v>
      </c>
      <c r="B144" s="616" t="str">
        <f t="shared" si="59"/>
        <v>►</v>
      </c>
      <c r="C144" s="617" t="str">
        <f t="shared" si="62"/>
        <v>►</v>
      </c>
      <c r="D144" s="4157" t="str">
        <f t="shared" si="63"/>
        <v>►</v>
      </c>
      <c r="E144" s="616" t="str">
        <f t="shared" si="64"/>
        <v>►</v>
      </c>
      <c r="F144" s="616" t="str">
        <f t="shared" si="65"/>
        <v>►</v>
      </c>
      <c r="G144" s="616" t="str">
        <f t="shared" ref="G144:G207" si="66">IF(B144="►","►",IF(ISBLANK(B144),"►",IFERROR(RIGHT(B144,LEN(B144)-FIND("►",B144)-1),"")))</f>
        <v>►</v>
      </c>
      <c r="H144" s="1066" t="s">
        <v>1</v>
      </c>
      <c r="I144" s="741"/>
      <c r="J144" s="741"/>
      <c r="K144" s="741"/>
      <c r="L144" s="742"/>
      <c r="M144" s="742"/>
      <c r="N144" s="742"/>
      <c r="O144" s="742"/>
      <c r="P144" s="742"/>
      <c r="Q144" s="742"/>
      <c r="R144" s="742"/>
      <c r="S144" s="785" t="s">
        <v>1</v>
      </c>
      <c r="T144" s="4072" t="s">
        <v>7</v>
      </c>
      <c r="U144" s="4073" t="str">
        <f>X144</f>
        <v>Dessert assiette.C.Coulis de mangue.Recette mère ►.M.Mille-feuille meringue et chiboust pamplemousse aux fraises des bois</v>
      </c>
      <c r="V144" s="4073">
        <f>X142</f>
        <v>18</v>
      </c>
      <c r="W144" s="4073" t="str">
        <f>Y142</f>
        <v>assiettes</v>
      </c>
      <c r="X144" s="4074" t="str">
        <f>UPPER(LEFT(Z138,1))&amp;LOWER(MID(Z138,2,999))&amp;"."&amp;UPPER(LEFT(AB138,1))&amp;"."&amp;UPPER(LEFT(AB138,1))&amp;LOWER(MID(AB138,2,999))&amp;"."&amp;IF(ISTEXT(AD144),AC144&amp;"."&amp;UPPER(LEFT(AD144,1))&amp;"."&amp;UPPER(LEFT(AD144,1))&amp;LOWER(MID(AD144,2,999)),Y144)</f>
        <v>Dessert assiette.C.Coulis de mangue.Recette mère ►.M.Mille-feuille meringue et chiboust pamplemousse aux fraises des bois</v>
      </c>
      <c r="Y144" s="4075" t="s">
        <v>2384</v>
      </c>
      <c r="Z144" s="4810" t="s">
        <v>104</v>
      </c>
      <c r="AA144" s="4810"/>
      <c r="AB144" s="4810"/>
      <c r="AC144" s="4076" t="s">
        <v>2381</v>
      </c>
      <c r="AD144" s="1135" t="s">
        <v>2332</v>
      </c>
      <c r="AE144" s="4161" t="s">
        <v>1</v>
      </c>
      <c r="AF144" s="4172">
        <f t="shared" si="55"/>
        <v>0</v>
      </c>
      <c r="AG144" s="4173">
        <f t="shared" si="56"/>
        <v>0</v>
      </c>
      <c r="AH144" s="4174"/>
      <c r="AI144" s="1113">
        <f t="shared" si="44"/>
        <v>0</v>
      </c>
      <c r="AJ144" s="1183" t="str">
        <f>IF(OR(AI144=0, ISBLANK(AB144)), "", TEXT(ROUND(AI144/INDEX(AV19:AV89, MATCH(AB144, AU19:AU89, 0)), 0),"# ##0") &amp; " " &amp; AB144)</f>
        <v/>
      </c>
      <c r="AK144" s="559">
        <f t="shared" si="45"/>
        <v>0</v>
      </c>
      <c r="AL144" s="560">
        <f t="shared" si="46"/>
        <v>0</v>
      </c>
      <c r="AM144" s="1186" t="str">
        <f t="shared" si="47"/>
        <v/>
      </c>
      <c r="AN144" s="156"/>
      <c r="AO144" s="1113">
        <f t="shared" si="48"/>
        <v>0</v>
      </c>
      <c r="AP144" s="4190"/>
      <c r="AQ144" s="1182" t="str">
        <f t="shared" si="49"/>
        <v/>
      </c>
      <c r="AR144" s="4168"/>
      <c r="AS144" s="4180">
        <f t="shared" si="50"/>
        <v>0</v>
      </c>
      <c r="AT144" s="4181">
        <f>IF(AND(AH144&lt;&gt;"", ISNUMBER(AF144)), IFERROR(INDEX(AV19:AV89, MATCH(AB144, AU19:AU89, 0)) * AA144 * IF(ISBLANK(X144), 1, X144), 0), 0)</f>
        <v>0</v>
      </c>
      <c r="AX144" s="2"/>
      <c r="AY144" s="750" t="str">
        <f t="shared" ref="AY144:AY207" si="67">A144</f>
        <v>►</v>
      </c>
      <c r="AZ144" s="717"/>
      <c r="BA144" s="717"/>
      <c r="BB144" s="717"/>
      <c r="BC144" s="717"/>
      <c r="BD144" s="717"/>
      <c r="BH144" s="717"/>
      <c r="BI144" s="6">
        <v>1</v>
      </c>
    </row>
    <row r="145" spans="1:61" s="73" customFormat="1" ht="18" customHeight="1">
      <c r="A145" s="750" t="str">
        <f t="shared" si="61"/>
        <v>►</v>
      </c>
      <c r="B145" s="616" t="str">
        <f t="shared" si="59"/>
        <v>►</v>
      </c>
      <c r="C145" s="617" t="str">
        <f t="shared" si="62"/>
        <v>►</v>
      </c>
      <c r="D145" s="4157" t="str">
        <f t="shared" si="63"/>
        <v>►</v>
      </c>
      <c r="E145" s="616" t="str">
        <f t="shared" si="64"/>
        <v>►</v>
      </c>
      <c r="F145" s="616" t="str">
        <f t="shared" si="65"/>
        <v>►</v>
      </c>
      <c r="G145" s="616" t="str">
        <f t="shared" si="66"/>
        <v>►</v>
      </c>
      <c r="H145" s="1066" t="s">
        <v>1</v>
      </c>
      <c r="I145" s="741"/>
      <c r="J145" s="741"/>
      <c r="K145" s="741"/>
      <c r="L145" s="742"/>
      <c r="M145" s="742"/>
      <c r="N145" s="742"/>
      <c r="O145" s="742"/>
      <c r="P145" s="742"/>
      <c r="Q145" s="742"/>
      <c r="R145" s="742"/>
      <c r="S145" s="785" t="s">
        <v>1</v>
      </c>
      <c r="T145" s="4078" t="s">
        <v>7</v>
      </c>
      <c r="U145" s="4079" t="str">
        <f>U144</f>
        <v>Dessert assiette.C.Coulis de mangue.Recette mère ►.M.Mille-feuille meringue et chiboust pamplemousse aux fraises des bois</v>
      </c>
      <c r="V145" s="4080"/>
      <c r="W145" s="4080"/>
      <c r="X145" s="4081" t="s">
        <v>19</v>
      </c>
      <c r="Y145" s="4081" t="s">
        <v>18</v>
      </c>
      <c r="Z145" s="4081" t="s">
        <v>17</v>
      </c>
      <c r="AA145" s="4081" t="s">
        <v>16</v>
      </c>
      <c r="AB145" s="4081" t="s">
        <v>15</v>
      </c>
      <c r="AC145" s="4082" t="s">
        <v>14</v>
      </c>
      <c r="AD145" s="4083" t="s">
        <v>13</v>
      </c>
      <c r="AE145" s="4161" t="s">
        <v>1</v>
      </c>
      <c r="AF145" s="4172">
        <f t="shared" si="55"/>
        <v>0</v>
      </c>
      <c r="AG145" s="4173">
        <f t="shared" si="56"/>
        <v>0</v>
      </c>
      <c r="AH145" s="4174"/>
      <c r="AI145" s="1112">
        <f t="shared" ref="AI145:AI208" si="68">IF(ISBLANK(AH145) + (AH145=0), 0, IFERROR(AT145*AS145*AC145, 0))</f>
        <v>0</v>
      </c>
      <c r="AJ145" s="1184" t="str">
        <f>IF(OR(AI145=0, ISBLANK(AB145)), "", TEXT(ROUND(AI145/INDEX(AV19:AV89, MATCH(AB145, AU19:AU89, 0)), 0),"# ##0") &amp; " " &amp; AB145)</f>
        <v/>
      </c>
      <c r="AK145" s="557">
        <f t="shared" ref="AK145:AK208" si="69">IFERROR(IF(AH145&gt;0, X145*AS145*AC145, 0), 0)</f>
        <v>0</v>
      </c>
      <c r="AL145" s="561">
        <f t="shared" ref="AL145:AL208" si="70">IFERROR(IF(AH145&gt;0,Y145,0),0)</f>
        <v>0</v>
      </c>
      <c r="AM145" s="1188" t="str">
        <f t="shared" ref="AM145:AM208" si="71">IF(AH145&gt;0,AD145,"")</f>
        <v/>
      </c>
      <c r="AN145" s="156"/>
      <c r="AO145" s="1112">
        <f t="shared" ref="AO145:AO208" si="72">IF(ISBLANK(AN145), AI145, AI145*(1-AN145/100))</f>
        <v>0</v>
      </c>
      <c r="AP145" s="4190"/>
      <c r="AQ145" s="1181" t="str">
        <f t="shared" ref="AQ145:AQ208" si="73">IF(OR(ISBLANK(AP145), ISTEXT(X145)), "", IF(AI145=0, AK145*AP145, AI145*AP145))</f>
        <v/>
      </c>
      <c r="AR145" s="4168"/>
      <c r="AS145" s="4180">
        <f t="shared" ref="AS145:AS208" si="74">IFERROR(IF(ISNUMBER(AH145)*ISNUMBER(AF145),AH145/AF145,0),0)</f>
        <v>0</v>
      </c>
      <c r="AT145" s="4181">
        <f>IF(AND(AH145&lt;&gt;"", ISNUMBER(AF145)), IFERROR(INDEX(AV19:AV89, MATCH(AB145, AU19:AU89, 0)) * AA145 * IF(ISBLANK(X145), 1, X145), 0), 0)</f>
        <v>0</v>
      </c>
      <c r="AX145" s="2"/>
      <c r="AY145" s="750" t="str">
        <f t="shared" si="67"/>
        <v>►</v>
      </c>
      <c r="AZ145" s="717"/>
      <c r="BA145" s="717"/>
      <c r="BB145" s="717"/>
      <c r="BC145" s="717"/>
      <c r="BD145" s="717"/>
      <c r="BH145" s="717"/>
      <c r="BI145" s="6">
        <v>1</v>
      </c>
    </row>
    <row r="146" spans="1:61" s="73" customFormat="1" ht="18" customHeight="1">
      <c r="A146" s="750" t="str">
        <f t="shared" si="61"/>
        <v>A</v>
      </c>
      <c r="B146" s="616" t="str">
        <f t="shared" si="59"/>
        <v>Dessert assiette.C.Coulis de mangue.Recette mère ►.M.Mille-feuille meringue et chiboust pamplemousse aux fraises des bois</v>
      </c>
      <c r="C146" s="617" t="str">
        <f t="shared" si="62"/>
        <v>Dessert assiette</v>
      </c>
      <c r="D146" s="4157" t="str">
        <f t="shared" si="63"/>
        <v>C</v>
      </c>
      <c r="E146" s="616" t="str">
        <f t="shared" si="64"/>
        <v>Coulis de mangue</v>
      </c>
      <c r="F146" s="616" t="str">
        <f t="shared" si="65"/>
        <v/>
      </c>
      <c r="G146" s="616" t="str">
        <f t="shared" si="66"/>
        <v>M.Mille-feuille meringue et chiboust pamplemousse aux fraises des bois</v>
      </c>
      <c r="H146" s="1066" t="s">
        <v>1</v>
      </c>
      <c r="I146" s="741"/>
      <c r="J146" s="741"/>
      <c r="K146" s="741"/>
      <c r="L146" s="742"/>
      <c r="M146" s="742"/>
      <c r="N146" s="742"/>
      <c r="O146" s="742"/>
      <c r="P146" s="742"/>
      <c r="Q146" s="742"/>
      <c r="R146" s="742"/>
      <c r="S146" s="785" t="s">
        <v>1</v>
      </c>
      <c r="T146" s="24" t="s">
        <v>6</v>
      </c>
      <c r="U146" s="4084" t="str">
        <f>U144</f>
        <v>Dessert assiette.C.Coulis de mangue.Recette mère ►.M.Mille-feuille meringue et chiboust pamplemousse aux fraises des bois</v>
      </c>
      <c r="V146" s="4068"/>
      <c r="W146" s="4068"/>
      <c r="X146" s="1140" t="s">
        <v>217</v>
      </c>
      <c r="Y146" s="760" t="s">
        <v>216</v>
      </c>
      <c r="Z146" s="1081"/>
      <c r="AA146" s="4814" t="s">
        <v>215</v>
      </c>
      <c r="AB146" s="4815" t="s">
        <v>194</v>
      </c>
      <c r="AC146" s="4816" t="s">
        <v>158</v>
      </c>
      <c r="AD146" s="1082" t="s">
        <v>214</v>
      </c>
      <c r="AE146" s="4161" t="s">
        <v>1</v>
      </c>
      <c r="AF146" s="4172">
        <f t="shared" si="55"/>
        <v>0</v>
      </c>
      <c r="AG146" s="4173">
        <f t="shared" si="56"/>
        <v>0</v>
      </c>
      <c r="AH146" s="4174"/>
      <c r="AI146" s="1113">
        <f t="shared" si="68"/>
        <v>0</v>
      </c>
      <c r="AJ146" s="1183" t="str">
        <f>IF(OR(AI146=0, ISBLANK(AB146)), "", TEXT(ROUND(AI146/INDEX(AV19:AV89, MATCH(AB146, AU19:AU89, 0)), 0),"# ##0") &amp; " " &amp; AB146)</f>
        <v/>
      </c>
      <c r="AK146" s="559">
        <f t="shared" si="69"/>
        <v>0</v>
      </c>
      <c r="AL146" s="560">
        <f t="shared" si="70"/>
        <v>0</v>
      </c>
      <c r="AM146" s="1186" t="str">
        <f t="shared" si="71"/>
        <v/>
      </c>
      <c r="AN146" s="156"/>
      <c r="AO146" s="1113">
        <f t="shared" si="72"/>
        <v>0</v>
      </c>
      <c r="AP146" s="4190"/>
      <c r="AQ146" s="1182" t="str">
        <f t="shared" si="73"/>
        <v/>
      </c>
      <c r="AR146" s="4168"/>
      <c r="AS146" s="4180">
        <f t="shared" si="74"/>
        <v>0</v>
      </c>
      <c r="AT146" s="4181">
        <f>IF(AND(AH146&lt;&gt;"", ISNUMBER(AF146)), IFERROR(INDEX(AV19:AV89, MATCH(AB146, AU19:AU89, 0)) * AA146 * IF(ISBLANK(X146), 1, X146), 0), 0)</f>
        <v>0</v>
      </c>
      <c r="AX146" s="2"/>
      <c r="AY146" s="750" t="str">
        <f t="shared" si="67"/>
        <v>A</v>
      </c>
      <c r="AZ146" s="717"/>
      <c r="BA146" s="717"/>
      <c r="BB146" s="717"/>
      <c r="BC146" s="717"/>
      <c r="BD146" s="717"/>
      <c r="BH146" s="717"/>
      <c r="BI146" s="6">
        <v>1</v>
      </c>
    </row>
    <row r="147" spans="1:61" s="73" customFormat="1" ht="18" customHeight="1">
      <c r="A147" s="750" t="str">
        <f t="shared" si="61"/>
        <v>A</v>
      </c>
      <c r="B147" s="616" t="str">
        <f t="shared" si="59"/>
        <v>Dessert assiette.C.Coulis de mangue.Recette mère ►.M.Mille-feuille meringue et chiboust pamplemousse aux fraises des bois</v>
      </c>
      <c r="C147" s="617" t="str">
        <f t="shared" si="62"/>
        <v>Dessert assiette</v>
      </c>
      <c r="D147" s="4157" t="str">
        <f t="shared" si="63"/>
        <v>C</v>
      </c>
      <c r="E147" s="616" t="str">
        <f t="shared" si="64"/>
        <v>Coulis de mangue</v>
      </c>
      <c r="F147" s="616" t="str">
        <f t="shared" si="65"/>
        <v/>
      </c>
      <c r="G147" s="616" t="str">
        <f t="shared" si="66"/>
        <v>M.Mille-feuille meringue et chiboust pamplemousse aux fraises des bois</v>
      </c>
      <c r="H147" s="1066" t="s">
        <v>1</v>
      </c>
      <c r="I147" s="741"/>
      <c r="J147" s="741"/>
      <c r="K147" s="741"/>
      <c r="L147" s="742"/>
      <c r="M147" s="742"/>
      <c r="N147" s="742"/>
      <c r="O147" s="742"/>
      <c r="P147" s="742"/>
      <c r="Q147" s="742"/>
      <c r="R147" s="742"/>
      <c r="S147" s="785" t="s">
        <v>1</v>
      </c>
      <c r="T147" s="24" t="s">
        <v>6</v>
      </c>
      <c r="U147" s="4084" t="str">
        <f>U144</f>
        <v>Dessert assiette.C.Coulis de mangue.Recette mère ►.M.Mille-feuille meringue et chiboust pamplemousse aux fraises des bois</v>
      </c>
      <c r="V147" s="4068"/>
      <c r="W147" s="4068"/>
      <c r="X147" s="3866" t="s">
        <v>208</v>
      </c>
      <c r="Y147" s="80" t="s">
        <v>207</v>
      </c>
      <c r="Z147" s="41" t="s">
        <v>206</v>
      </c>
      <c r="AA147" s="4591"/>
      <c r="AB147" s="4593"/>
      <c r="AC147" s="4817"/>
      <c r="AD147" s="1083" t="s">
        <v>205</v>
      </c>
      <c r="AE147" s="4161" t="s">
        <v>1</v>
      </c>
      <c r="AF147" s="4172">
        <f t="shared" si="55"/>
        <v>0</v>
      </c>
      <c r="AG147" s="4173">
        <f t="shared" si="56"/>
        <v>0</v>
      </c>
      <c r="AH147" s="4174"/>
      <c r="AI147" s="1112">
        <f t="shared" si="68"/>
        <v>0</v>
      </c>
      <c r="AJ147" s="1184" t="str">
        <f>IF(OR(AI147=0, ISBLANK(AB147)), "", TEXT(ROUND(AI147/INDEX(AV19:AV89, MATCH(AB147, AU19:AU89, 0)), 0),"# ##0") &amp; " " &amp; AB147)</f>
        <v/>
      </c>
      <c r="AK147" s="557">
        <f t="shared" si="69"/>
        <v>0</v>
      </c>
      <c r="AL147" s="558">
        <f t="shared" si="70"/>
        <v>0</v>
      </c>
      <c r="AM147" s="1187" t="str">
        <f t="shared" si="71"/>
        <v/>
      </c>
      <c r="AN147" s="156"/>
      <c r="AO147" s="1112">
        <f t="shared" si="72"/>
        <v>0</v>
      </c>
      <c r="AP147" s="4190"/>
      <c r="AQ147" s="1181" t="str">
        <f t="shared" si="73"/>
        <v/>
      </c>
      <c r="AR147" s="4168"/>
      <c r="AS147" s="4180">
        <f t="shared" si="74"/>
        <v>0</v>
      </c>
      <c r="AT147" s="4181">
        <f>IF(AND(AH147&lt;&gt;"", ISNUMBER(AF147)), IFERROR(INDEX(AV19:AV89, MATCH(AB147, AU19:AU89, 0)) * AA147 * IF(ISBLANK(X147), 1, X147), 0), 0)</f>
        <v>0</v>
      </c>
      <c r="AX147" s="2"/>
      <c r="AY147" s="750" t="str">
        <f t="shared" si="67"/>
        <v>A</v>
      </c>
      <c r="AZ147" s="717"/>
      <c r="BA147" s="717"/>
      <c r="BB147" s="717"/>
      <c r="BC147" s="717"/>
      <c r="BD147" s="717"/>
      <c r="BH147" s="717"/>
      <c r="BI147" s="6">
        <v>1</v>
      </c>
    </row>
    <row r="148" spans="1:61" s="73" customFormat="1" ht="18" customHeight="1">
      <c r="A148" s="750" t="str">
        <f t="shared" si="61"/>
        <v>A</v>
      </c>
      <c r="B148" s="616" t="str">
        <f t="shared" si="59"/>
        <v>Dessert assiette.C.Coulis de mangue.Recette mère ►.M.Mille-feuille meringue et chiboust pamplemousse aux fraises des bois</v>
      </c>
      <c r="C148" s="617" t="str">
        <f t="shared" si="62"/>
        <v>Dessert assiette</v>
      </c>
      <c r="D148" s="4157" t="str">
        <f t="shared" si="63"/>
        <v>C</v>
      </c>
      <c r="E148" s="616" t="str">
        <f t="shared" si="64"/>
        <v>Coulis de mangue</v>
      </c>
      <c r="F148" s="616" t="str">
        <f t="shared" si="65"/>
        <v/>
      </c>
      <c r="G148" s="616" t="str">
        <f t="shared" si="66"/>
        <v>M.Mille-feuille meringue et chiboust pamplemousse aux fraises des bois</v>
      </c>
      <c r="H148" s="1066" t="s">
        <v>1</v>
      </c>
      <c r="I148" s="741"/>
      <c r="J148" s="741"/>
      <c r="K148" s="741"/>
      <c r="L148" s="742"/>
      <c r="M148" s="742"/>
      <c r="N148" s="742"/>
      <c r="O148" s="742"/>
      <c r="P148" s="742"/>
      <c r="Q148" s="742"/>
      <c r="R148" s="742"/>
      <c r="S148" s="785" t="s">
        <v>1</v>
      </c>
      <c r="T148" s="24" t="s">
        <v>6</v>
      </c>
      <c r="U148" s="4084" t="str">
        <f>U144</f>
        <v>Dessert assiette.C.Coulis de mangue.Recette mère ►.M.Mille-feuille meringue et chiboust pamplemousse aux fraises des bois</v>
      </c>
      <c r="V148" s="4068">
        <f>V144</f>
        <v>18</v>
      </c>
      <c r="W148" s="4068" t="str">
        <f>W144</f>
        <v>assiettes</v>
      </c>
      <c r="X148" s="69"/>
      <c r="Y148" s="66"/>
      <c r="Z148" s="65" t="str">
        <f t="shared" ref="Z148:Z154" si="75">IF(OR(ISTEXT(X148), X148&lt;=0, AA148&lt;=0), "", "de")</f>
        <v/>
      </c>
      <c r="AA148" s="64">
        <v>250</v>
      </c>
      <c r="AB148" s="952" t="s">
        <v>134</v>
      </c>
      <c r="AC148" s="68">
        <v>1</v>
      </c>
      <c r="AD148" s="1084" t="s">
        <v>2376</v>
      </c>
      <c r="AE148" s="4161" t="s">
        <v>1</v>
      </c>
      <c r="AF148" s="4172">
        <v>55</v>
      </c>
      <c r="AG148" s="4173" t="s">
        <v>6514</v>
      </c>
      <c r="AH148" s="4174">
        <v>100</v>
      </c>
      <c r="AI148" s="1113">
        <f t="shared" si="68"/>
        <v>0.45454545454545453</v>
      </c>
      <c r="AJ148" s="1183" t="str">
        <f>IF(OR(AI148=0, ISBLANK(AB148)), "", TEXT(ROUND(AI148/INDEX(AV19:AV89, MATCH(AB148, AU19:AU89, 0)), 0),"# ##0") &amp; " " &amp; AB148)</f>
        <v>455 g</v>
      </c>
      <c r="AK148" s="559">
        <f t="shared" si="69"/>
        <v>0</v>
      </c>
      <c r="AL148" s="560">
        <f t="shared" si="70"/>
        <v>0</v>
      </c>
      <c r="AM148" s="1186" t="str">
        <f t="shared" si="71"/>
        <v>pulpe</v>
      </c>
      <c r="AN148" s="156"/>
      <c r="AO148" s="1113">
        <f t="shared" si="72"/>
        <v>0.45454545454545453</v>
      </c>
      <c r="AP148" s="4190"/>
      <c r="AQ148" s="1182" t="str">
        <f t="shared" si="73"/>
        <v/>
      </c>
      <c r="AR148" s="4168"/>
      <c r="AS148" s="4180">
        <f t="shared" si="74"/>
        <v>1.8181818181818181</v>
      </c>
      <c r="AT148" s="4181">
        <f>IF(AND(AH148&lt;&gt;"", ISNUMBER(AF148)), IFERROR(INDEX(AV19:AV89, MATCH(AB148, AU19:AU89, 0)) * AA148 * IF(ISBLANK(X148), 1, X148), 0), 0)</f>
        <v>0.25</v>
      </c>
      <c r="AX148" s="2"/>
      <c r="AY148" s="750" t="str">
        <f t="shared" si="67"/>
        <v>A</v>
      </c>
      <c r="AZ148" s="717"/>
      <c r="BA148" s="717"/>
      <c r="BB148" s="717"/>
      <c r="BC148" s="717"/>
      <c r="BD148" s="717"/>
      <c r="BH148" s="717"/>
      <c r="BI148" s="6">
        <v>1</v>
      </c>
    </row>
    <row r="149" spans="1:61" s="73" customFormat="1" ht="18" customHeight="1">
      <c r="A149" s="750" t="str">
        <f t="shared" si="61"/>
        <v>A</v>
      </c>
      <c r="B149" s="616" t="str">
        <f t="shared" si="59"/>
        <v>Dessert assiette.C.Coulis de mangue.Recette mère ►.M.Mille-feuille meringue et chiboust pamplemousse aux fraises des bois</v>
      </c>
      <c r="C149" s="617" t="str">
        <f t="shared" si="62"/>
        <v>Dessert assiette</v>
      </c>
      <c r="D149" s="4157" t="str">
        <f t="shared" si="63"/>
        <v>C</v>
      </c>
      <c r="E149" s="616" t="str">
        <f t="shared" si="64"/>
        <v>Coulis de mangue</v>
      </c>
      <c r="F149" s="616" t="str">
        <f t="shared" si="65"/>
        <v/>
      </c>
      <c r="G149" s="616" t="str">
        <f t="shared" si="66"/>
        <v>M.Mille-feuille meringue et chiboust pamplemousse aux fraises des bois</v>
      </c>
      <c r="H149" s="1066" t="s">
        <v>1</v>
      </c>
      <c r="I149" s="741"/>
      <c r="J149" s="741"/>
      <c r="K149" s="741"/>
      <c r="L149" s="742"/>
      <c r="M149" s="742"/>
      <c r="N149" s="742"/>
      <c r="O149" s="742"/>
      <c r="P149" s="742"/>
      <c r="Q149" s="742"/>
      <c r="R149" s="742"/>
      <c r="S149" s="785" t="s">
        <v>1</v>
      </c>
      <c r="T149" s="25" t="str">
        <f t="shared" ref="T149:T154" si="76">IF(AD149&lt;&gt;"","A","►")</f>
        <v>A</v>
      </c>
      <c r="U149" s="4084" t="str">
        <f>U144</f>
        <v>Dessert assiette.C.Coulis de mangue.Recette mère ►.M.Mille-feuille meringue et chiboust pamplemousse aux fraises des bois</v>
      </c>
      <c r="V149" s="4068">
        <f>V144</f>
        <v>18</v>
      </c>
      <c r="W149" s="4068" t="str">
        <f>W144</f>
        <v>assiettes</v>
      </c>
      <c r="X149" s="69"/>
      <c r="Y149" s="66"/>
      <c r="Z149" s="65" t="str">
        <f t="shared" si="75"/>
        <v/>
      </c>
      <c r="AA149" s="64">
        <v>55</v>
      </c>
      <c r="AB149" s="952" t="s">
        <v>134</v>
      </c>
      <c r="AC149" s="68">
        <v>1</v>
      </c>
      <c r="AD149" s="1084" t="s">
        <v>2377</v>
      </c>
      <c r="AE149" s="4161" t="s">
        <v>1</v>
      </c>
      <c r="AF149" s="4172">
        <v>55</v>
      </c>
      <c r="AG149" s="4173" t="s">
        <v>6514</v>
      </c>
      <c r="AH149" s="4174">
        <v>100</v>
      </c>
      <c r="AI149" s="1112">
        <f t="shared" si="68"/>
        <v>9.9999999999999992E-2</v>
      </c>
      <c r="AJ149" s="1184" t="str">
        <f>IF(OR(AI149=0, ISBLANK(AB149)), "", TEXT(ROUND(AI149/INDEX(AV19:AV89, MATCH(AB149, AU19:AU89, 0)), 0),"# ##0") &amp; " " &amp; AB149)</f>
        <v>100 g</v>
      </c>
      <c r="AK149" s="557">
        <f t="shared" si="69"/>
        <v>0</v>
      </c>
      <c r="AL149" s="558">
        <f t="shared" si="70"/>
        <v>0</v>
      </c>
      <c r="AM149" s="1187" t="str">
        <f t="shared" si="71"/>
        <v>sucre semoule pâtissière</v>
      </c>
      <c r="AN149" s="156"/>
      <c r="AO149" s="1112">
        <f t="shared" si="72"/>
        <v>9.9999999999999992E-2</v>
      </c>
      <c r="AP149" s="4190"/>
      <c r="AQ149" s="1181" t="str">
        <f t="shared" si="73"/>
        <v/>
      </c>
      <c r="AR149" s="4168"/>
      <c r="AS149" s="4180">
        <f t="shared" si="74"/>
        <v>1.8181818181818181</v>
      </c>
      <c r="AT149" s="4181">
        <f>IF(AND(AH149&lt;&gt;"", ISNUMBER(AF149)), IFERROR(INDEX(AV19:AV89, MATCH(AB149, AU19:AU89, 0)) * AA149 * IF(ISBLANK(X149), 1, X149), 0), 0)</f>
        <v>5.5E-2</v>
      </c>
      <c r="AX149" s="2"/>
      <c r="AY149" s="750" t="str">
        <f t="shared" si="67"/>
        <v>A</v>
      </c>
      <c r="AZ149" s="717"/>
      <c r="BA149" s="717"/>
      <c r="BB149" s="717"/>
      <c r="BC149" s="717"/>
      <c r="BD149" s="717"/>
      <c r="BH149" s="717"/>
      <c r="BI149" s="6">
        <v>1</v>
      </c>
    </row>
    <row r="150" spans="1:61" s="73" customFormat="1" ht="18" customHeight="1">
      <c r="A150" s="750" t="str">
        <f t="shared" si="61"/>
        <v>A</v>
      </c>
      <c r="B150" s="616" t="str">
        <f t="shared" si="59"/>
        <v>Dessert assiette.C.Coulis de mangue.Recette mère ►.M.Mille-feuille meringue et chiboust pamplemousse aux fraises des bois</v>
      </c>
      <c r="C150" s="617" t="str">
        <f t="shared" si="62"/>
        <v>Dessert assiette</v>
      </c>
      <c r="D150" s="4157" t="str">
        <f t="shared" si="63"/>
        <v>C</v>
      </c>
      <c r="E150" s="616" t="str">
        <f t="shared" si="64"/>
        <v>Coulis de mangue</v>
      </c>
      <c r="F150" s="616" t="str">
        <f t="shared" si="65"/>
        <v/>
      </c>
      <c r="G150" s="616" t="str">
        <f t="shared" si="66"/>
        <v>M.Mille-feuille meringue et chiboust pamplemousse aux fraises des bois</v>
      </c>
      <c r="H150" s="1066" t="s">
        <v>1</v>
      </c>
      <c r="I150" s="741"/>
      <c r="J150" s="741"/>
      <c r="K150" s="741"/>
      <c r="L150" s="742"/>
      <c r="M150" s="742"/>
      <c r="N150" s="742"/>
      <c r="O150" s="742"/>
      <c r="P150" s="742"/>
      <c r="Q150" s="742"/>
      <c r="R150" s="742"/>
      <c r="S150" s="785" t="s">
        <v>1</v>
      </c>
      <c r="T150" s="25" t="str">
        <f t="shared" si="76"/>
        <v>A</v>
      </c>
      <c r="U150" s="4084" t="str">
        <f>U144</f>
        <v>Dessert assiette.C.Coulis de mangue.Recette mère ►.M.Mille-feuille meringue et chiboust pamplemousse aux fraises des bois</v>
      </c>
      <c r="V150" s="4068">
        <f>V144</f>
        <v>18</v>
      </c>
      <c r="W150" s="4068" t="str">
        <f>W144</f>
        <v>assiettes</v>
      </c>
      <c r="X150" s="69"/>
      <c r="Y150" s="74"/>
      <c r="Z150" s="65" t="str">
        <f t="shared" si="75"/>
        <v/>
      </c>
      <c r="AA150" s="64">
        <v>10</v>
      </c>
      <c r="AB150" s="952" t="s">
        <v>134</v>
      </c>
      <c r="AC150" s="68">
        <v>1</v>
      </c>
      <c r="AD150" s="1084" t="s">
        <v>2378</v>
      </c>
      <c r="AE150" s="4161" t="s">
        <v>1</v>
      </c>
      <c r="AF150" s="4172">
        <v>55</v>
      </c>
      <c r="AG150" s="4173" t="s">
        <v>6514</v>
      </c>
      <c r="AH150" s="4174">
        <v>100</v>
      </c>
      <c r="AI150" s="1114">
        <f t="shared" si="68"/>
        <v>1.8181818181818181E-2</v>
      </c>
      <c r="AJ150" s="1185" t="str">
        <f>IF(OR(AI150=0, ISBLANK(AB150)), "", TEXT(ROUND(AI150/INDEX(AV19:AV89, MATCH(AB150, AU19:AU89, 0)), 0),"# ##0") &amp; " " &amp; AB150)</f>
        <v>18 g</v>
      </c>
      <c r="AK150" s="559">
        <f t="shared" si="69"/>
        <v>0</v>
      </c>
      <c r="AL150" s="560">
        <f t="shared" si="70"/>
        <v>0</v>
      </c>
      <c r="AM150" s="1186" t="str">
        <f t="shared" si="71"/>
        <v>jus de citron</v>
      </c>
      <c r="AN150" s="156"/>
      <c r="AO150" s="1113">
        <f t="shared" si="72"/>
        <v>1.8181818181818181E-2</v>
      </c>
      <c r="AP150" s="4190"/>
      <c r="AQ150" s="1182" t="str">
        <f t="shared" si="73"/>
        <v/>
      </c>
      <c r="AR150" s="4168"/>
      <c r="AS150" s="4180">
        <f t="shared" si="74"/>
        <v>1.8181818181818181</v>
      </c>
      <c r="AT150" s="4181">
        <f>IF(AND(AH150&lt;&gt;"", ISNUMBER(AF150)), IFERROR(INDEX(AV19:AV89, MATCH(AB150, AU19:AU89, 0)) * AA150 * IF(ISBLANK(X150), 1, X150), 0), 0)</f>
        <v>0.01</v>
      </c>
      <c r="AX150" s="2"/>
      <c r="AY150" s="750" t="str">
        <f t="shared" si="67"/>
        <v>A</v>
      </c>
      <c r="AZ150" s="717"/>
      <c r="BA150" s="717"/>
      <c r="BB150" s="717"/>
      <c r="BC150" s="717"/>
      <c r="BD150" s="717"/>
      <c r="BH150" s="717"/>
      <c r="BI150" s="6">
        <v>1</v>
      </c>
    </row>
    <row r="151" spans="1:61" s="73" customFormat="1" ht="18" customHeight="1">
      <c r="A151" s="750" t="str">
        <f t="shared" si="61"/>
        <v>►</v>
      </c>
      <c r="B151" s="616" t="str">
        <f t="shared" si="59"/>
        <v>►</v>
      </c>
      <c r="C151" s="617" t="str">
        <f t="shared" si="62"/>
        <v>►</v>
      </c>
      <c r="D151" s="4157" t="str">
        <f t="shared" si="63"/>
        <v>►</v>
      </c>
      <c r="E151" s="616" t="str">
        <f t="shared" si="64"/>
        <v>►</v>
      </c>
      <c r="F151" s="616" t="str">
        <f t="shared" si="65"/>
        <v>►</v>
      </c>
      <c r="G151" s="616" t="str">
        <f t="shared" si="66"/>
        <v>►</v>
      </c>
      <c r="H151" s="1066" t="s">
        <v>1</v>
      </c>
      <c r="I151" s="741"/>
      <c r="J151" s="741"/>
      <c r="K151" s="741"/>
      <c r="L151" s="742"/>
      <c r="M151" s="742"/>
      <c r="N151" s="742"/>
      <c r="O151" s="742"/>
      <c r="P151" s="742"/>
      <c r="Q151" s="742"/>
      <c r="R151" s="742"/>
      <c r="S151" s="785" t="s">
        <v>1</v>
      </c>
      <c r="T151" s="25" t="str">
        <f t="shared" si="76"/>
        <v>►</v>
      </c>
      <c r="U151" s="4084" t="str">
        <f>U144</f>
        <v>Dessert assiette.C.Coulis de mangue.Recette mère ►.M.Mille-feuille meringue et chiboust pamplemousse aux fraises des bois</v>
      </c>
      <c r="V151" s="4068">
        <f>V144</f>
        <v>18</v>
      </c>
      <c r="W151" s="4068" t="str">
        <f>W144</f>
        <v>assiettes</v>
      </c>
      <c r="X151" s="69"/>
      <c r="Y151" s="74"/>
      <c r="Z151" s="65" t="str">
        <f t="shared" si="75"/>
        <v/>
      </c>
      <c r="AA151" s="64"/>
      <c r="AB151" s="4085"/>
      <c r="AC151" s="68">
        <v>1</v>
      </c>
      <c r="AD151" s="1084"/>
      <c r="AE151" s="4161" t="s">
        <v>1</v>
      </c>
      <c r="AF151" s="4172">
        <f t="shared" si="55"/>
        <v>0</v>
      </c>
      <c r="AG151" s="4173">
        <f t="shared" si="56"/>
        <v>0</v>
      </c>
      <c r="AH151" s="4174"/>
      <c r="AI151" s="1112">
        <f t="shared" si="68"/>
        <v>0</v>
      </c>
      <c r="AJ151" s="1184" t="str">
        <f>IF(OR(AI151=0, ISBLANK(AB151)), "", TEXT(ROUND(AI151/INDEX(AV19:AV89, MATCH(AB151, AU19:AU89, 0)), 0),"# ##0") &amp; " " &amp; AB151)</f>
        <v/>
      </c>
      <c r="AK151" s="557">
        <f t="shared" si="69"/>
        <v>0</v>
      </c>
      <c r="AL151" s="558">
        <f t="shared" si="70"/>
        <v>0</v>
      </c>
      <c r="AM151" s="1187" t="str">
        <f t="shared" si="71"/>
        <v/>
      </c>
      <c r="AN151" s="156"/>
      <c r="AO151" s="1112">
        <f t="shared" si="72"/>
        <v>0</v>
      </c>
      <c r="AP151" s="4190"/>
      <c r="AQ151" s="1181" t="str">
        <f t="shared" si="73"/>
        <v/>
      </c>
      <c r="AR151" s="4168"/>
      <c r="AS151" s="4180">
        <f t="shared" si="74"/>
        <v>0</v>
      </c>
      <c r="AT151" s="4181">
        <f>IF(AND(AH151&lt;&gt;"", ISNUMBER(AF151)), IFERROR(INDEX(AV19:AV89, MATCH(AB151, AU19:AU89, 0)) * AA151 * IF(ISBLANK(X151), 1, X151), 0), 0)</f>
        <v>0</v>
      </c>
      <c r="AX151" s="2"/>
      <c r="AY151" s="750" t="str">
        <f t="shared" si="67"/>
        <v>►</v>
      </c>
      <c r="AZ151" s="717"/>
      <c r="BA151" s="717"/>
      <c r="BB151" s="717"/>
      <c r="BC151" s="717"/>
      <c r="BD151" s="717"/>
      <c r="BH151" s="717"/>
      <c r="BI151" s="6">
        <v>1</v>
      </c>
    </row>
    <row r="152" spans="1:61" s="73" customFormat="1" ht="18" customHeight="1">
      <c r="A152" s="750" t="str">
        <f t="shared" si="61"/>
        <v>►</v>
      </c>
      <c r="B152" s="616" t="str">
        <f t="shared" si="59"/>
        <v>►</v>
      </c>
      <c r="C152" s="617" t="str">
        <f t="shared" si="62"/>
        <v>►</v>
      </c>
      <c r="D152" s="4157" t="str">
        <f t="shared" si="63"/>
        <v>►</v>
      </c>
      <c r="E152" s="616" t="str">
        <f t="shared" si="64"/>
        <v>►</v>
      </c>
      <c r="F152" s="616" t="str">
        <f t="shared" si="65"/>
        <v>►</v>
      </c>
      <c r="G152" s="616" t="str">
        <f t="shared" si="66"/>
        <v>►</v>
      </c>
      <c r="H152" s="1066" t="s">
        <v>1</v>
      </c>
      <c r="I152" s="741"/>
      <c r="J152" s="741"/>
      <c r="K152" s="741"/>
      <c r="L152" s="742"/>
      <c r="M152" s="742"/>
      <c r="N152" s="742"/>
      <c r="O152" s="742"/>
      <c r="P152" s="742"/>
      <c r="Q152" s="742"/>
      <c r="R152" s="742"/>
      <c r="S152" s="785" t="s">
        <v>1</v>
      </c>
      <c r="T152" s="25" t="str">
        <f t="shared" si="76"/>
        <v>►</v>
      </c>
      <c r="U152" s="4084" t="str">
        <f>U144</f>
        <v>Dessert assiette.C.Coulis de mangue.Recette mère ►.M.Mille-feuille meringue et chiboust pamplemousse aux fraises des bois</v>
      </c>
      <c r="V152" s="4068">
        <f>V144</f>
        <v>18</v>
      </c>
      <c r="W152" s="4068" t="str">
        <f>W144</f>
        <v>assiettes</v>
      </c>
      <c r="X152" s="69"/>
      <c r="Y152" s="74"/>
      <c r="Z152" s="65" t="str">
        <f t="shared" si="75"/>
        <v/>
      </c>
      <c r="AA152" s="64"/>
      <c r="AB152" s="4085"/>
      <c r="AC152" s="68">
        <v>1</v>
      </c>
      <c r="AD152" s="1084"/>
      <c r="AE152" s="4161" t="s">
        <v>1</v>
      </c>
      <c r="AF152" s="4172">
        <f t="shared" ref="AF152:AF215" si="77">IFERROR(IF(AND(ISNUMBER(AH152),V152&gt;0),V152,0),0)</f>
        <v>0</v>
      </c>
      <c r="AG152" s="4173">
        <f t="shared" ref="AG152:AG215" si="78">IFERROR(IF(AND(ISNUMBER(AF152),AH152&gt;0),W152,0),0)</f>
        <v>0</v>
      </c>
      <c r="AH152" s="4174"/>
      <c r="AI152" s="1113">
        <f t="shared" si="68"/>
        <v>0</v>
      </c>
      <c r="AJ152" s="1183" t="str">
        <f>IF(OR(AI152=0, ISBLANK(AB152)), "", TEXT(ROUND(AI152/INDEX(AV19:AV89, MATCH(AB152, AU19:AU89, 0)), 0),"# ##0") &amp; " " &amp; AB152)</f>
        <v/>
      </c>
      <c r="AK152" s="559">
        <f t="shared" si="69"/>
        <v>0</v>
      </c>
      <c r="AL152" s="560">
        <f t="shared" si="70"/>
        <v>0</v>
      </c>
      <c r="AM152" s="1186" t="str">
        <f t="shared" si="71"/>
        <v/>
      </c>
      <c r="AN152" s="156"/>
      <c r="AO152" s="1113">
        <f t="shared" si="72"/>
        <v>0</v>
      </c>
      <c r="AP152" s="4190"/>
      <c r="AQ152" s="1182" t="str">
        <f t="shared" si="73"/>
        <v/>
      </c>
      <c r="AR152" s="4168"/>
      <c r="AS152" s="4180">
        <f t="shared" si="74"/>
        <v>0</v>
      </c>
      <c r="AT152" s="4181">
        <f>IF(AND(AH152&lt;&gt;"", ISNUMBER(AF152)), IFERROR(INDEX(AV19:AV89, MATCH(AB152, AU19:AU89, 0)) * AA152 * IF(ISBLANK(X152), 1, X152), 0), 0)</f>
        <v>0</v>
      </c>
      <c r="AX152" s="2"/>
      <c r="AY152" s="750" t="str">
        <f t="shared" si="67"/>
        <v>►</v>
      </c>
      <c r="AZ152" s="717"/>
      <c r="BA152" s="717"/>
      <c r="BB152" s="717"/>
      <c r="BC152" s="717"/>
      <c r="BD152" s="717"/>
      <c r="BH152" s="717"/>
      <c r="BI152" s="6">
        <v>1</v>
      </c>
    </row>
    <row r="153" spans="1:61" s="73" customFormat="1" ht="18" customHeight="1">
      <c r="A153" s="750" t="str">
        <f t="shared" si="61"/>
        <v>►</v>
      </c>
      <c r="B153" s="616" t="str">
        <f t="shared" si="59"/>
        <v>►</v>
      </c>
      <c r="C153" s="617" t="str">
        <f t="shared" si="62"/>
        <v>►</v>
      </c>
      <c r="D153" s="4157" t="str">
        <f t="shared" si="63"/>
        <v>►</v>
      </c>
      <c r="E153" s="616" t="str">
        <f t="shared" si="64"/>
        <v>►</v>
      </c>
      <c r="F153" s="616" t="str">
        <f t="shared" si="65"/>
        <v>►</v>
      </c>
      <c r="G153" s="616" t="str">
        <f t="shared" si="66"/>
        <v>►</v>
      </c>
      <c r="H153" s="1066" t="s">
        <v>1</v>
      </c>
      <c r="I153" s="741"/>
      <c r="J153" s="741"/>
      <c r="K153" s="741"/>
      <c r="L153" s="742"/>
      <c r="M153" s="742"/>
      <c r="N153" s="742"/>
      <c r="O153" s="742"/>
      <c r="P153" s="742"/>
      <c r="Q153" s="742"/>
      <c r="R153" s="742"/>
      <c r="S153" s="785" t="s">
        <v>1</v>
      </c>
      <c r="T153" s="25" t="str">
        <f t="shared" si="76"/>
        <v>►</v>
      </c>
      <c r="U153" s="4084" t="str">
        <f>U144</f>
        <v>Dessert assiette.C.Coulis de mangue.Recette mère ►.M.Mille-feuille meringue et chiboust pamplemousse aux fraises des bois</v>
      </c>
      <c r="V153" s="4068">
        <f>V144</f>
        <v>18</v>
      </c>
      <c r="W153" s="4068" t="str">
        <f>W144</f>
        <v>assiettes</v>
      </c>
      <c r="X153" s="69"/>
      <c r="Y153" s="74"/>
      <c r="Z153" s="65" t="str">
        <f t="shared" si="75"/>
        <v/>
      </c>
      <c r="AA153" s="64"/>
      <c r="AB153" s="4085"/>
      <c r="AC153" s="68">
        <v>1</v>
      </c>
      <c r="AD153" s="1084"/>
      <c r="AE153" s="4161" t="s">
        <v>1</v>
      </c>
      <c r="AF153" s="4172">
        <f t="shared" si="77"/>
        <v>0</v>
      </c>
      <c r="AG153" s="4173">
        <f t="shared" si="78"/>
        <v>0</v>
      </c>
      <c r="AH153" s="4174"/>
      <c r="AI153" s="1112">
        <f t="shared" si="68"/>
        <v>0</v>
      </c>
      <c r="AJ153" s="1184" t="str">
        <f>IF(OR(AI153=0, ISBLANK(AB153)), "", TEXT(ROUND(AI153/INDEX(AV19:AV89, MATCH(AB153, AU19:AU89, 0)), 0),"# ##0") &amp; " " &amp; AB153)</f>
        <v/>
      </c>
      <c r="AK153" s="557">
        <f t="shared" si="69"/>
        <v>0</v>
      </c>
      <c r="AL153" s="558">
        <f t="shared" si="70"/>
        <v>0</v>
      </c>
      <c r="AM153" s="1187" t="str">
        <f t="shared" si="71"/>
        <v/>
      </c>
      <c r="AN153" s="156"/>
      <c r="AO153" s="1112">
        <f t="shared" si="72"/>
        <v>0</v>
      </c>
      <c r="AP153" s="4190"/>
      <c r="AQ153" s="1181" t="str">
        <f t="shared" si="73"/>
        <v/>
      </c>
      <c r="AR153" s="4168"/>
      <c r="AS153" s="4180">
        <f t="shared" si="74"/>
        <v>0</v>
      </c>
      <c r="AT153" s="4181">
        <f>IF(AND(AH153&lt;&gt;"", ISNUMBER(AF153)), IFERROR(INDEX(AV19:AV89, MATCH(AB153, AU19:AU89, 0)) * AA153 * IF(ISBLANK(X153), 1, X153), 0), 0)</f>
        <v>0</v>
      </c>
      <c r="AX153" s="2"/>
      <c r="AY153" s="750" t="str">
        <f t="shared" si="67"/>
        <v>►</v>
      </c>
      <c r="AZ153" s="717"/>
      <c r="BA153" s="717"/>
      <c r="BB153" s="717"/>
      <c r="BC153" s="717"/>
      <c r="BD153" s="717"/>
      <c r="BH153" s="717"/>
      <c r="BI153" s="6">
        <v>1</v>
      </c>
    </row>
    <row r="154" spans="1:61" s="73" customFormat="1" ht="18" customHeight="1">
      <c r="A154" s="750" t="str">
        <f t="shared" si="61"/>
        <v>►</v>
      </c>
      <c r="B154" s="616" t="str">
        <f t="shared" si="59"/>
        <v>►</v>
      </c>
      <c r="C154" s="617" t="str">
        <f t="shared" si="62"/>
        <v>►</v>
      </c>
      <c r="D154" s="4157" t="str">
        <f t="shared" si="63"/>
        <v>►</v>
      </c>
      <c r="E154" s="616" t="str">
        <f t="shared" si="64"/>
        <v>►</v>
      </c>
      <c r="F154" s="616" t="str">
        <f t="shared" si="65"/>
        <v>►</v>
      </c>
      <c r="G154" s="616" t="str">
        <f t="shared" si="66"/>
        <v>►</v>
      </c>
      <c r="H154" s="1066" t="s">
        <v>1</v>
      </c>
      <c r="I154" s="741"/>
      <c r="J154" s="741"/>
      <c r="K154" s="741"/>
      <c r="L154" s="742"/>
      <c r="M154" s="742"/>
      <c r="N154" s="742"/>
      <c r="O154" s="742"/>
      <c r="P154" s="742"/>
      <c r="Q154" s="742"/>
      <c r="R154" s="742"/>
      <c r="S154" s="785" t="s">
        <v>1</v>
      </c>
      <c r="T154" s="25" t="str">
        <f t="shared" si="76"/>
        <v>►</v>
      </c>
      <c r="U154" s="4084" t="str">
        <f>U144</f>
        <v>Dessert assiette.C.Coulis de mangue.Recette mère ►.M.Mille-feuille meringue et chiboust pamplemousse aux fraises des bois</v>
      </c>
      <c r="V154" s="4068">
        <f>V144</f>
        <v>18</v>
      </c>
      <c r="W154" s="4068" t="str">
        <f>W144</f>
        <v>assiettes</v>
      </c>
      <c r="X154" s="69"/>
      <c r="Y154" s="74"/>
      <c r="Z154" s="65" t="str">
        <f t="shared" si="75"/>
        <v/>
      </c>
      <c r="AA154" s="64"/>
      <c r="AB154" s="4085"/>
      <c r="AC154" s="68">
        <v>1</v>
      </c>
      <c r="AD154" s="1084"/>
      <c r="AE154" s="4161" t="s">
        <v>1</v>
      </c>
      <c r="AF154" s="4172">
        <f t="shared" si="77"/>
        <v>0</v>
      </c>
      <c r="AG154" s="4173">
        <f t="shared" si="78"/>
        <v>0</v>
      </c>
      <c r="AH154" s="4174"/>
      <c r="AI154" s="1113">
        <f t="shared" si="68"/>
        <v>0</v>
      </c>
      <c r="AJ154" s="1183" t="str">
        <f>IF(OR(AI154=0, ISBLANK(AB154)), "", TEXT(ROUND(AI154/INDEX(AV19:AV89, MATCH(AB154, AU19:AU89, 0)), 0),"# ##0") &amp; " " &amp; AB154)</f>
        <v/>
      </c>
      <c r="AK154" s="559">
        <f t="shared" si="69"/>
        <v>0</v>
      </c>
      <c r="AL154" s="560">
        <f t="shared" si="70"/>
        <v>0</v>
      </c>
      <c r="AM154" s="1186" t="str">
        <f t="shared" si="71"/>
        <v/>
      </c>
      <c r="AN154" s="156"/>
      <c r="AO154" s="1113">
        <f t="shared" si="72"/>
        <v>0</v>
      </c>
      <c r="AP154" s="4190"/>
      <c r="AQ154" s="1182" t="str">
        <f t="shared" si="73"/>
        <v/>
      </c>
      <c r="AR154" s="4168"/>
      <c r="AS154" s="4180">
        <f t="shared" si="74"/>
        <v>0</v>
      </c>
      <c r="AT154" s="4181">
        <f>IF(AND(AH154&lt;&gt;"", ISNUMBER(AF154)), IFERROR(INDEX(AV19:AV89, MATCH(AB154, AU19:AU89, 0)) * AA154 * IF(ISBLANK(X154), 1, X154), 0), 0)</f>
        <v>0</v>
      </c>
      <c r="AX154" s="2"/>
      <c r="AY154" s="750" t="str">
        <f t="shared" si="67"/>
        <v>►</v>
      </c>
      <c r="AZ154" s="717"/>
      <c r="BA154" s="717"/>
      <c r="BB154" s="717"/>
      <c r="BC154" s="717"/>
      <c r="BD154" s="717"/>
      <c r="BH154" s="717"/>
      <c r="BI154" s="6">
        <v>1</v>
      </c>
    </row>
    <row r="155" spans="1:61" s="73" customFormat="1" ht="18" customHeight="1">
      <c r="A155" s="750" t="str">
        <f t="shared" si="61"/>
        <v>A</v>
      </c>
      <c r="B155" s="616" t="str">
        <f t="shared" si="59"/>
        <v>Dessert assiette.C.Coulis de mangue.Recette mère ►.M.Mille-feuille meringue et chiboust pamplemousse aux fraises des bois</v>
      </c>
      <c r="C155" s="617" t="str">
        <f t="shared" si="62"/>
        <v>Dessert assiette</v>
      </c>
      <c r="D155" s="4157" t="str">
        <f t="shared" si="63"/>
        <v>C</v>
      </c>
      <c r="E155" s="616" t="str">
        <f t="shared" si="64"/>
        <v>Coulis de mangue</v>
      </c>
      <c r="F155" s="616" t="str">
        <f t="shared" si="65"/>
        <v/>
      </c>
      <c r="G155" s="616" t="str">
        <f t="shared" si="66"/>
        <v>M.Mille-feuille meringue et chiboust pamplemousse aux fraises des bois</v>
      </c>
      <c r="H155" s="1066" t="s">
        <v>1</v>
      </c>
      <c r="I155" s="741"/>
      <c r="J155" s="741"/>
      <c r="K155" s="741"/>
      <c r="L155" s="742"/>
      <c r="M155" s="742"/>
      <c r="N155" s="742"/>
      <c r="O155" s="742"/>
      <c r="P155" s="742"/>
      <c r="Q155" s="742"/>
      <c r="R155" s="742"/>
      <c r="S155" s="785" t="s">
        <v>1</v>
      </c>
      <c r="T155" s="24" t="s">
        <v>6</v>
      </c>
      <c r="U155" s="4087" t="str">
        <f>U144</f>
        <v>Dessert assiette.C.Coulis de mangue.Recette mère ►.M.Mille-feuille meringue et chiboust pamplemousse aux fraises des bois</v>
      </c>
      <c r="V155" s="4088">
        <f>V144</f>
        <v>18</v>
      </c>
      <c r="W155" s="4089" t="str">
        <f>W144</f>
        <v>assiettes</v>
      </c>
      <c r="X155" s="4090" t="s">
        <v>1090</v>
      </c>
      <c r="Y155" s="4091"/>
      <c r="Z155" s="4092"/>
      <c r="AA155" s="4092"/>
      <c r="AB155" s="4092"/>
      <c r="AC155" s="4092"/>
      <c r="AD155" s="4093"/>
      <c r="AE155" s="4161" t="s">
        <v>1</v>
      </c>
      <c r="AF155" s="4172">
        <f t="shared" si="77"/>
        <v>0</v>
      </c>
      <c r="AG155" s="4173">
        <f t="shared" si="78"/>
        <v>0</v>
      </c>
      <c r="AH155" s="4174"/>
      <c r="AI155" s="1112">
        <f t="shared" si="68"/>
        <v>0</v>
      </c>
      <c r="AJ155" s="1184" t="str">
        <f>IF(OR(AI155=0, ISBLANK(AB155)), "", TEXT(ROUND(AI155/INDEX(AV19:AV89, MATCH(AB155, AU19:AU89, 0)), 0),"# ##0") &amp; " " &amp; AB155)</f>
        <v/>
      </c>
      <c r="AK155" s="557">
        <f t="shared" si="69"/>
        <v>0</v>
      </c>
      <c r="AL155" s="558">
        <f t="shared" si="70"/>
        <v>0</v>
      </c>
      <c r="AM155" s="1187" t="str">
        <f t="shared" si="71"/>
        <v/>
      </c>
      <c r="AN155" s="156"/>
      <c r="AO155" s="1112">
        <f t="shared" si="72"/>
        <v>0</v>
      </c>
      <c r="AP155" s="4190"/>
      <c r="AQ155" s="1181" t="str">
        <f t="shared" si="73"/>
        <v/>
      </c>
      <c r="AR155" s="4168"/>
      <c r="AS155" s="4180">
        <f t="shared" si="74"/>
        <v>0</v>
      </c>
      <c r="AT155" s="4181">
        <f>IF(AND(AH155&lt;&gt;"", ISNUMBER(AF155)), IFERROR(INDEX(AV19:AV89, MATCH(AB155, AU19:AU89, 0)) * AA155 * IF(ISBLANK(X155), 1, X155), 0), 0)</f>
        <v>0</v>
      </c>
      <c r="AX155" s="2"/>
      <c r="AY155" s="750" t="str">
        <f t="shared" si="67"/>
        <v>A</v>
      </c>
      <c r="AZ155" s="717"/>
      <c r="BA155" s="717"/>
      <c r="BB155" s="717"/>
      <c r="BC155" s="717"/>
      <c r="BD155" s="717"/>
      <c r="BH155" s="717"/>
      <c r="BI155" s="6">
        <v>1</v>
      </c>
    </row>
    <row r="156" spans="1:61" s="73" customFormat="1" ht="18" customHeight="1">
      <c r="A156" s="750" t="str">
        <f t="shared" si="61"/>
        <v>A</v>
      </c>
      <c r="B156" s="616" t="str">
        <f t="shared" si="59"/>
        <v>Dessert assiette.C.Coulis de mangue.Recette mère ►.M.Mille-feuille meringue et chiboust pamplemousse aux fraises des bois</v>
      </c>
      <c r="C156" s="617" t="str">
        <f t="shared" si="62"/>
        <v>Dessert assiette</v>
      </c>
      <c r="D156" s="4157" t="str">
        <f t="shared" si="63"/>
        <v>C</v>
      </c>
      <c r="E156" s="616" t="str">
        <f t="shared" si="64"/>
        <v>Coulis de mangue</v>
      </c>
      <c r="F156" s="616" t="str">
        <f t="shared" si="65"/>
        <v/>
      </c>
      <c r="G156" s="616" t="str">
        <f t="shared" si="66"/>
        <v>M.Mille-feuille meringue et chiboust pamplemousse aux fraises des bois</v>
      </c>
      <c r="H156" s="1066" t="s">
        <v>1</v>
      </c>
      <c r="I156" s="741"/>
      <c r="J156" s="741"/>
      <c r="K156" s="741"/>
      <c r="L156" s="742"/>
      <c r="M156" s="742"/>
      <c r="N156" s="742"/>
      <c r="O156" s="742"/>
      <c r="P156" s="742"/>
      <c r="Q156" s="742"/>
      <c r="R156" s="742"/>
      <c r="S156" s="785" t="s">
        <v>1</v>
      </c>
      <c r="T156" s="4095" t="s">
        <v>6</v>
      </c>
      <c r="U156" s="4096" t="str">
        <f>U144</f>
        <v>Dessert assiette.C.Coulis de mangue.Recette mère ►.M.Mille-feuille meringue et chiboust pamplemousse aux fraises des bois</v>
      </c>
      <c r="V156" s="4096">
        <f>V144</f>
        <v>18</v>
      </c>
      <c r="W156" s="4096" t="str">
        <f>W144</f>
        <v>assiettes</v>
      </c>
      <c r="X156" s="4097" t="s">
        <v>19</v>
      </c>
      <c r="Y156" s="4098">
        <v>9</v>
      </c>
      <c r="Z156" s="4099" t="s">
        <v>6462</v>
      </c>
      <c r="AA156" s="4100"/>
      <c r="AB156" s="4100"/>
      <c r="AC156" s="4100"/>
      <c r="AD156" s="4101"/>
      <c r="AE156" s="4161" t="s">
        <v>1</v>
      </c>
      <c r="AF156" s="4172">
        <f t="shared" si="77"/>
        <v>0</v>
      </c>
      <c r="AG156" s="4173">
        <f t="shared" si="78"/>
        <v>0</v>
      </c>
      <c r="AH156" s="4174"/>
      <c r="AI156" s="1113">
        <f t="shared" si="68"/>
        <v>0</v>
      </c>
      <c r="AJ156" s="1183" t="str">
        <f>IF(OR(AI156=0, ISBLANK(AB156)), "", TEXT(ROUND(AI156/INDEX(AV19:AV89, MATCH(AB156, AU19:AU89, 0)), 0),"# ##0") &amp; " " &amp; AB156)</f>
        <v/>
      </c>
      <c r="AK156" s="559">
        <f t="shared" si="69"/>
        <v>0</v>
      </c>
      <c r="AL156" s="560">
        <f t="shared" si="70"/>
        <v>0</v>
      </c>
      <c r="AM156" s="1186" t="str">
        <f t="shared" si="71"/>
        <v/>
      </c>
      <c r="AN156" s="156"/>
      <c r="AO156" s="1113">
        <f t="shared" si="72"/>
        <v>0</v>
      </c>
      <c r="AP156" s="4190"/>
      <c r="AQ156" s="1182" t="str">
        <f t="shared" si="73"/>
        <v/>
      </c>
      <c r="AR156" s="4168"/>
      <c r="AS156" s="4180">
        <f t="shared" si="74"/>
        <v>0</v>
      </c>
      <c r="AT156" s="4181">
        <f>IF(AND(AH156&lt;&gt;"", ISNUMBER(AF156)), IFERROR(INDEX(AV19:AV89, MATCH(AB156, AU19:AU89, 0)) * AA156 * IF(ISBLANK(X156), 1, X156), 0), 0)</f>
        <v>0</v>
      </c>
      <c r="AX156" s="2"/>
      <c r="AY156" s="750" t="str">
        <f t="shared" si="67"/>
        <v>A</v>
      </c>
      <c r="AZ156" s="717"/>
      <c r="BA156" s="717"/>
      <c r="BB156" s="717"/>
      <c r="BC156" s="717"/>
      <c r="BD156" s="717"/>
      <c r="BH156" s="717"/>
      <c r="BI156" s="6">
        <v>1</v>
      </c>
    </row>
    <row r="157" spans="1:61" s="73" customFormat="1" ht="18" customHeight="1">
      <c r="A157" s="750" t="str">
        <f t="shared" si="61"/>
        <v>A</v>
      </c>
      <c r="B157" s="616" t="str">
        <f t="shared" si="59"/>
        <v>Dessert assiette.C.Coulis de mangue.Recette mère ►.M.Mille-feuille meringue et chiboust pamplemousse aux fraises des bois</v>
      </c>
      <c r="C157" s="617" t="str">
        <f t="shared" si="62"/>
        <v>Dessert assiette</v>
      </c>
      <c r="D157" s="4157" t="str">
        <f t="shared" si="63"/>
        <v>C</v>
      </c>
      <c r="E157" s="616" t="str">
        <f t="shared" si="64"/>
        <v>Coulis de mangue</v>
      </c>
      <c r="F157" s="616" t="str">
        <f t="shared" si="65"/>
        <v/>
      </c>
      <c r="G157" s="616" t="str">
        <f t="shared" si="66"/>
        <v>M.Mille-feuille meringue et chiboust pamplemousse aux fraises des bois</v>
      </c>
      <c r="H157" s="1066" t="s">
        <v>1</v>
      </c>
      <c r="I157" s="741"/>
      <c r="J157" s="741"/>
      <c r="K157" s="741"/>
      <c r="L157" s="742"/>
      <c r="M157" s="742"/>
      <c r="N157" s="742"/>
      <c r="O157" s="742"/>
      <c r="P157" s="742"/>
      <c r="Q157" s="742"/>
      <c r="R157" s="742"/>
      <c r="S157" s="785" t="s">
        <v>1</v>
      </c>
      <c r="T157" s="1143" t="s">
        <v>6</v>
      </c>
      <c r="U157" s="4102" t="str">
        <f>U144</f>
        <v>Dessert assiette.C.Coulis de mangue.Recette mère ►.M.Mille-feuille meringue et chiboust pamplemousse aux fraises des bois</v>
      </c>
      <c r="V157" s="4102">
        <f>V144</f>
        <v>18</v>
      </c>
      <c r="W157" s="4102" t="str">
        <f>W144</f>
        <v>assiettes</v>
      </c>
      <c r="X157" s="1320" t="s">
        <v>2627</v>
      </c>
      <c r="Y157" s="11"/>
      <c r="Z157" s="11"/>
      <c r="AA157" s="11"/>
      <c r="AB157" s="11"/>
      <c r="AC157" s="11"/>
      <c r="AD157" s="1094"/>
      <c r="AE157" s="4161" t="s">
        <v>1</v>
      </c>
      <c r="AF157" s="4172">
        <f t="shared" si="77"/>
        <v>0</v>
      </c>
      <c r="AG157" s="4173">
        <f t="shared" si="78"/>
        <v>0</v>
      </c>
      <c r="AH157" s="4174"/>
      <c r="AI157" s="1112">
        <f t="shared" si="68"/>
        <v>0</v>
      </c>
      <c r="AJ157" s="1184" t="str">
        <f>IF(OR(AI157=0, ISBLANK(AB157)), "", TEXT(ROUND(AI157/INDEX(AV19:AV89, MATCH(AB157, AU19:AU89, 0)), 0),"# ##0") &amp; " " &amp; AB157)</f>
        <v/>
      </c>
      <c r="AK157" s="557">
        <f t="shared" si="69"/>
        <v>0</v>
      </c>
      <c r="AL157" s="558">
        <f t="shared" si="70"/>
        <v>0</v>
      </c>
      <c r="AM157" s="1187" t="str">
        <f t="shared" si="71"/>
        <v/>
      </c>
      <c r="AN157" s="156"/>
      <c r="AO157" s="1112">
        <f t="shared" si="72"/>
        <v>0</v>
      </c>
      <c r="AP157" s="4190"/>
      <c r="AQ157" s="1181" t="str">
        <f t="shared" si="73"/>
        <v/>
      </c>
      <c r="AR157" s="4168"/>
      <c r="AS157" s="4180">
        <f t="shared" si="74"/>
        <v>0</v>
      </c>
      <c r="AT157" s="4181">
        <f>IF(AND(AH157&lt;&gt;"", ISNUMBER(AF157)), IFERROR(INDEX(AV19:AV89, MATCH(AB157, AU19:AU89, 0)) * AA157 * IF(ISBLANK(X157), 1, X157), 0), 0)</f>
        <v>0</v>
      </c>
      <c r="AX157" s="2"/>
      <c r="AY157" s="750" t="str">
        <f t="shared" si="67"/>
        <v>A</v>
      </c>
      <c r="AZ157" s="717"/>
      <c r="BA157" s="717"/>
      <c r="BB157" s="717"/>
      <c r="BC157" s="717"/>
      <c r="BD157" s="717"/>
      <c r="BH157" s="717"/>
      <c r="BI157" s="6">
        <v>1</v>
      </c>
    </row>
    <row r="158" spans="1:61" s="73" customFormat="1" ht="18" customHeight="1">
      <c r="A158" s="750" t="str">
        <f t="shared" si="61"/>
        <v>A</v>
      </c>
      <c r="B158" s="616" t="str">
        <f t="shared" si="59"/>
        <v>Dessert assiette.C.Coulis de mangue.Recette mère ►.M.Mille-feuille meringue et chiboust pamplemousse aux fraises des bois</v>
      </c>
      <c r="C158" s="617" t="str">
        <f t="shared" si="62"/>
        <v>Dessert assiette</v>
      </c>
      <c r="D158" s="4157" t="str">
        <f t="shared" si="63"/>
        <v>C</v>
      </c>
      <c r="E158" s="616" t="str">
        <f t="shared" si="64"/>
        <v>Coulis de mangue</v>
      </c>
      <c r="F158" s="616" t="str">
        <f t="shared" si="65"/>
        <v/>
      </c>
      <c r="G158" s="616" t="str">
        <f t="shared" si="66"/>
        <v>M.Mille-feuille meringue et chiboust pamplemousse aux fraises des bois</v>
      </c>
      <c r="H158" s="1066" t="s">
        <v>1</v>
      </c>
      <c r="I158" s="741"/>
      <c r="J158" s="741"/>
      <c r="K158" s="741"/>
      <c r="L158" s="742"/>
      <c r="M158" s="742"/>
      <c r="N158" s="742"/>
      <c r="O158" s="742"/>
      <c r="P158" s="742"/>
      <c r="Q158" s="742"/>
      <c r="R158" s="742"/>
      <c r="S158" s="785" t="s">
        <v>1</v>
      </c>
      <c r="T158" s="25" t="str">
        <f t="shared" ref="T158:T164" si="79">IF(OR(X158&lt;&gt;"",Y158&lt;&gt; "",Z158&lt;&gt;"",AA158&lt;&gt;""),"A", "►")</f>
        <v>A</v>
      </c>
      <c r="U158" s="4102" t="str">
        <f>U144</f>
        <v>Dessert assiette.C.Coulis de mangue.Recette mère ►.M.Mille-feuille meringue et chiboust pamplemousse aux fraises des bois</v>
      </c>
      <c r="V158" s="4102">
        <f>V144</f>
        <v>18</v>
      </c>
      <c r="W158" s="4102" t="str">
        <f>W144</f>
        <v>assiettes</v>
      </c>
      <c r="X158" s="1321" t="s">
        <v>2628</v>
      </c>
      <c r="Y158" s="20"/>
      <c r="Z158" s="20"/>
      <c r="AA158" s="20"/>
      <c r="AB158" s="20"/>
      <c r="AC158" s="20"/>
      <c r="AD158" s="1094"/>
      <c r="AE158" s="4161" t="s">
        <v>1</v>
      </c>
      <c r="AF158" s="4172">
        <f t="shared" si="77"/>
        <v>0</v>
      </c>
      <c r="AG158" s="4173">
        <f t="shared" si="78"/>
        <v>0</v>
      </c>
      <c r="AH158" s="4174"/>
      <c r="AI158" s="1113">
        <f t="shared" si="68"/>
        <v>0</v>
      </c>
      <c r="AJ158" s="1183" t="str">
        <f>IF(OR(AI158=0, ISBLANK(AB158)), "", TEXT(ROUND(AI158/INDEX(AV19:AV89, MATCH(AB158, AU19:AU89, 0)), 0),"# ##0") &amp; " " &amp; AB158)</f>
        <v/>
      </c>
      <c r="AK158" s="559">
        <f t="shared" si="69"/>
        <v>0</v>
      </c>
      <c r="AL158" s="560">
        <f t="shared" si="70"/>
        <v>0</v>
      </c>
      <c r="AM158" s="1186" t="str">
        <f t="shared" si="71"/>
        <v/>
      </c>
      <c r="AN158" s="156"/>
      <c r="AO158" s="1113">
        <f t="shared" si="72"/>
        <v>0</v>
      </c>
      <c r="AP158" s="4190"/>
      <c r="AQ158" s="1182" t="str">
        <f t="shared" si="73"/>
        <v/>
      </c>
      <c r="AR158" s="4168"/>
      <c r="AS158" s="4180">
        <f t="shared" si="74"/>
        <v>0</v>
      </c>
      <c r="AT158" s="4181">
        <f>IF(AND(AH158&lt;&gt;"", ISNUMBER(AF158)), IFERROR(INDEX(AV19:AV89, MATCH(AB158, AU19:AU89, 0)) * AA158 * IF(ISBLANK(X158), 1, X158), 0), 0)</f>
        <v>0</v>
      </c>
      <c r="AX158" s="2"/>
      <c r="AY158" s="750" t="str">
        <f t="shared" si="67"/>
        <v>A</v>
      </c>
      <c r="AZ158" s="717"/>
      <c r="BA158" s="717"/>
      <c r="BB158" s="717"/>
      <c r="BC158" s="717"/>
      <c r="BD158" s="717"/>
      <c r="BH158" s="717"/>
      <c r="BI158" s="6">
        <v>1</v>
      </c>
    </row>
    <row r="159" spans="1:61" s="73" customFormat="1" ht="18" customHeight="1">
      <c r="A159" s="750" t="str">
        <f t="shared" si="61"/>
        <v>►</v>
      </c>
      <c r="B159" s="616" t="str">
        <f t="shared" si="59"/>
        <v>►</v>
      </c>
      <c r="C159" s="617" t="str">
        <f t="shared" si="62"/>
        <v>►</v>
      </c>
      <c r="D159" s="4157" t="str">
        <f t="shared" si="63"/>
        <v>►</v>
      </c>
      <c r="E159" s="616" t="str">
        <f t="shared" si="64"/>
        <v>►</v>
      </c>
      <c r="F159" s="616" t="str">
        <f t="shared" si="65"/>
        <v>►</v>
      </c>
      <c r="G159" s="616" t="str">
        <f t="shared" si="66"/>
        <v>►</v>
      </c>
      <c r="H159" s="1066" t="s">
        <v>1</v>
      </c>
      <c r="I159" s="741"/>
      <c r="J159" s="741"/>
      <c r="K159" s="741"/>
      <c r="L159" s="742"/>
      <c r="M159" s="742"/>
      <c r="N159" s="742"/>
      <c r="O159" s="742"/>
      <c r="P159" s="742"/>
      <c r="Q159" s="742"/>
      <c r="R159" s="742"/>
      <c r="S159" s="785" t="s">
        <v>1</v>
      </c>
      <c r="T159" s="25" t="str">
        <f t="shared" si="79"/>
        <v>►</v>
      </c>
      <c r="U159" s="4102" t="str">
        <f>U144</f>
        <v>Dessert assiette.C.Coulis de mangue.Recette mère ►.M.Mille-feuille meringue et chiboust pamplemousse aux fraises des bois</v>
      </c>
      <c r="V159" s="4102">
        <f>V144</f>
        <v>18</v>
      </c>
      <c r="W159" s="4102" t="str">
        <f>W144</f>
        <v>assiettes</v>
      </c>
      <c r="X159" s="1321"/>
      <c r="Y159" s="1323"/>
      <c r="Z159" s="1323"/>
      <c r="AA159" s="1323"/>
      <c r="AB159" s="1323"/>
      <c r="AC159" s="1323"/>
      <c r="AD159" s="1324"/>
      <c r="AE159" s="4161" t="s">
        <v>1</v>
      </c>
      <c r="AF159" s="4172">
        <f t="shared" si="77"/>
        <v>0</v>
      </c>
      <c r="AG159" s="4173">
        <f t="shared" si="78"/>
        <v>0</v>
      </c>
      <c r="AH159" s="4174"/>
      <c r="AI159" s="1112">
        <f t="shared" si="68"/>
        <v>0</v>
      </c>
      <c r="AJ159" s="1184" t="str">
        <f>IF(OR(AI159=0, ISBLANK(AB159)), "", TEXT(ROUND(AI159/INDEX(AV19:AV89, MATCH(AB159, AU19:AU89, 0)), 0),"# ##0") &amp; " " &amp; AB159)</f>
        <v/>
      </c>
      <c r="AK159" s="557">
        <f t="shared" si="69"/>
        <v>0</v>
      </c>
      <c r="AL159" s="558">
        <f t="shared" si="70"/>
        <v>0</v>
      </c>
      <c r="AM159" s="1187" t="str">
        <f t="shared" si="71"/>
        <v/>
      </c>
      <c r="AN159" s="156"/>
      <c r="AO159" s="1112">
        <f t="shared" si="72"/>
        <v>0</v>
      </c>
      <c r="AP159" s="4190"/>
      <c r="AQ159" s="1181" t="str">
        <f t="shared" si="73"/>
        <v/>
      </c>
      <c r="AR159" s="4168"/>
      <c r="AS159" s="4180">
        <f t="shared" si="74"/>
        <v>0</v>
      </c>
      <c r="AT159" s="4181">
        <f>IF(AND(AH159&lt;&gt;"", ISNUMBER(AF159)), IFERROR(INDEX(AV19:AV89, MATCH(AB159, AU19:AU89, 0)) * AA159 * IF(ISBLANK(X159), 1, X159), 0), 0)</f>
        <v>0</v>
      </c>
      <c r="AX159" s="2"/>
      <c r="AY159" s="750" t="str">
        <f t="shared" si="67"/>
        <v>►</v>
      </c>
      <c r="AZ159" s="717"/>
      <c r="BA159" s="717"/>
      <c r="BB159" s="717"/>
      <c r="BC159" s="717"/>
      <c r="BD159" s="717"/>
      <c r="BH159" s="717"/>
      <c r="BI159" s="6">
        <v>1</v>
      </c>
    </row>
    <row r="160" spans="1:61" s="73" customFormat="1" ht="18" customHeight="1">
      <c r="A160" s="750" t="str">
        <f t="shared" si="61"/>
        <v>►</v>
      </c>
      <c r="B160" s="616" t="str">
        <f t="shared" si="59"/>
        <v>►</v>
      </c>
      <c r="C160" s="617" t="str">
        <f t="shared" si="62"/>
        <v>►</v>
      </c>
      <c r="D160" s="4157" t="str">
        <f t="shared" si="63"/>
        <v>►</v>
      </c>
      <c r="E160" s="616" t="str">
        <f t="shared" si="64"/>
        <v>►</v>
      </c>
      <c r="F160" s="616" t="str">
        <f t="shared" si="65"/>
        <v>►</v>
      </c>
      <c r="G160" s="616" t="str">
        <f t="shared" si="66"/>
        <v>►</v>
      </c>
      <c r="H160" s="1066" t="s">
        <v>1</v>
      </c>
      <c r="I160" s="741"/>
      <c r="J160" s="741"/>
      <c r="K160" s="741"/>
      <c r="L160" s="742"/>
      <c r="M160" s="742"/>
      <c r="N160" s="742"/>
      <c r="O160" s="742"/>
      <c r="P160" s="742"/>
      <c r="Q160" s="742"/>
      <c r="R160" s="742"/>
      <c r="S160" s="785" t="s">
        <v>1</v>
      </c>
      <c r="T160" s="25" t="str">
        <f t="shared" si="79"/>
        <v>►</v>
      </c>
      <c r="U160" s="4102" t="str">
        <f>U144</f>
        <v>Dessert assiette.C.Coulis de mangue.Recette mère ►.M.Mille-feuille meringue et chiboust pamplemousse aux fraises des bois</v>
      </c>
      <c r="V160" s="4102">
        <f>V144</f>
        <v>18</v>
      </c>
      <c r="W160" s="4102" t="str">
        <f>W144</f>
        <v>assiettes</v>
      </c>
      <c r="X160" s="1321"/>
      <c r="Y160" s="1323"/>
      <c r="Z160" s="1323"/>
      <c r="AA160" s="1323"/>
      <c r="AB160" s="1323"/>
      <c r="AC160" s="1323" t="s">
        <v>6463</v>
      </c>
      <c r="AD160" s="1324"/>
      <c r="AE160" s="4161" t="s">
        <v>1</v>
      </c>
      <c r="AF160" s="4172">
        <f t="shared" si="77"/>
        <v>0</v>
      </c>
      <c r="AG160" s="4173">
        <f t="shared" si="78"/>
        <v>0</v>
      </c>
      <c r="AH160" s="4174"/>
      <c r="AI160" s="1113">
        <f t="shared" si="68"/>
        <v>0</v>
      </c>
      <c r="AJ160" s="1183" t="str">
        <f>IF(OR(AI160=0, ISBLANK(AB160)), "", TEXT(ROUND(AI160/INDEX(AV19:AV89, MATCH(AB160, AU19:AU89, 0)), 0),"# ##0") &amp; " " &amp; AB160)</f>
        <v/>
      </c>
      <c r="AK160" s="559">
        <f t="shared" si="69"/>
        <v>0</v>
      </c>
      <c r="AL160" s="560">
        <f t="shared" si="70"/>
        <v>0</v>
      </c>
      <c r="AM160" s="1186" t="str">
        <f t="shared" si="71"/>
        <v/>
      </c>
      <c r="AN160" s="156"/>
      <c r="AO160" s="1113">
        <f t="shared" si="72"/>
        <v>0</v>
      </c>
      <c r="AP160" s="4190"/>
      <c r="AQ160" s="1182" t="str">
        <f t="shared" si="73"/>
        <v/>
      </c>
      <c r="AR160" s="4168"/>
      <c r="AS160" s="4180">
        <f t="shared" si="74"/>
        <v>0</v>
      </c>
      <c r="AT160" s="4181">
        <f>IF(AND(AH160&lt;&gt;"", ISNUMBER(AF160)), IFERROR(INDEX(AV19:AV89, MATCH(AB160, AU19:AU89, 0)) * AA160 * IF(ISBLANK(X160), 1, X160), 0), 0)</f>
        <v>0</v>
      </c>
      <c r="AX160" s="2"/>
      <c r="AY160" s="750" t="str">
        <f t="shared" si="67"/>
        <v>►</v>
      </c>
      <c r="AZ160" s="717"/>
      <c r="BA160" s="717"/>
      <c r="BB160" s="717"/>
      <c r="BC160" s="717"/>
      <c r="BD160" s="717"/>
      <c r="BH160" s="717"/>
      <c r="BI160" s="6">
        <v>1</v>
      </c>
    </row>
    <row r="161" spans="1:61" s="73" customFormat="1" ht="18" customHeight="1">
      <c r="A161" s="750" t="str">
        <f t="shared" si="61"/>
        <v>►</v>
      </c>
      <c r="B161" s="616" t="str">
        <f t="shared" si="59"/>
        <v>►</v>
      </c>
      <c r="C161" s="617" t="str">
        <f t="shared" si="62"/>
        <v>►</v>
      </c>
      <c r="D161" s="4157" t="str">
        <f t="shared" si="63"/>
        <v>►</v>
      </c>
      <c r="E161" s="616" t="str">
        <f t="shared" si="64"/>
        <v>►</v>
      </c>
      <c r="F161" s="616" t="str">
        <f t="shared" si="65"/>
        <v>►</v>
      </c>
      <c r="G161" s="616" t="str">
        <f t="shared" si="66"/>
        <v>►</v>
      </c>
      <c r="H161" s="1066" t="s">
        <v>1</v>
      </c>
      <c r="I161" s="741"/>
      <c r="J161" s="741"/>
      <c r="K161" s="741"/>
      <c r="L161" s="742"/>
      <c r="M161" s="742"/>
      <c r="N161" s="742"/>
      <c r="O161" s="742"/>
      <c r="P161" s="742"/>
      <c r="Q161" s="742"/>
      <c r="R161" s="742"/>
      <c r="S161" s="785" t="s">
        <v>1</v>
      </c>
      <c r="T161" s="25" t="str">
        <f t="shared" si="79"/>
        <v>►</v>
      </c>
      <c r="U161" s="4102" t="str">
        <f>U144</f>
        <v>Dessert assiette.C.Coulis de mangue.Recette mère ►.M.Mille-feuille meringue et chiboust pamplemousse aux fraises des bois</v>
      </c>
      <c r="V161" s="4102">
        <f>V144</f>
        <v>18</v>
      </c>
      <c r="W161" s="4102" t="str">
        <f>W144</f>
        <v>assiettes</v>
      </c>
      <c r="X161" s="1321"/>
      <c r="Y161" s="1323"/>
      <c r="Z161" s="1323"/>
      <c r="AA161" s="1323"/>
      <c r="AB161" s="1323"/>
      <c r="AC161" s="1323"/>
      <c r="AD161" s="1324"/>
      <c r="AE161" s="4161" t="s">
        <v>1</v>
      </c>
      <c r="AF161" s="4172">
        <f t="shared" si="77"/>
        <v>0</v>
      </c>
      <c r="AG161" s="4173">
        <f t="shared" si="78"/>
        <v>0</v>
      </c>
      <c r="AH161" s="4174"/>
      <c r="AI161" s="1112">
        <f t="shared" si="68"/>
        <v>0</v>
      </c>
      <c r="AJ161" s="1184" t="str">
        <f>IF(OR(AI161=0, ISBLANK(AB161)), "", TEXT(ROUND(AI161/INDEX(AV19:AV89, MATCH(AB161, AU19:AU89, 0)), 0),"# ##0") &amp; " " &amp; AB161)</f>
        <v/>
      </c>
      <c r="AK161" s="557">
        <f t="shared" si="69"/>
        <v>0</v>
      </c>
      <c r="AL161" s="558">
        <f t="shared" si="70"/>
        <v>0</v>
      </c>
      <c r="AM161" s="1187" t="str">
        <f t="shared" si="71"/>
        <v/>
      </c>
      <c r="AN161" s="156"/>
      <c r="AO161" s="1112">
        <f t="shared" si="72"/>
        <v>0</v>
      </c>
      <c r="AP161" s="4190"/>
      <c r="AQ161" s="1181" t="str">
        <f t="shared" si="73"/>
        <v/>
      </c>
      <c r="AR161" s="4168"/>
      <c r="AS161" s="4180">
        <f t="shared" si="74"/>
        <v>0</v>
      </c>
      <c r="AT161" s="4181">
        <f>IF(AND(AH161&lt;&gt;"", ISNUMBER(AF161)), IFERROR(INDEX(AV19:AV89, MATCH(AB161, AU19:AU89, 0)) * AA161 * IF(ISBLANK(X161), 1, X161), 0), 0)</f>
        <v>0</v>
      </c>
      <c r="AX161" s="2"/>
      <c r="AY161" s="750" t="str">
        <f t="shared" si="67"/>
        <v>►</v>
      </c>
      <c r="AZ161" s="717"/>
      <c r="BA161" s="717"/>
      <c r="BB161" s="717"/>
      <c r="BC161" s="717"/>
      <c r="BD161" s="717"/>
      <c r="BH161" s="717"/>
      <c r="BI161" s="6">
        <v>1</v>
      </c>
    </row>
    <row r="162" spans="1:61" s="73" customFormat="1" ht="18" customHeight="1">
      <c r="A162" s="750" t="str">
        <f t="shared" si="61"/>
        <v>►</v>
      </c>
      <c r="B162" s="616" t="str">
        <f t="shared" si="59"/>
        <v>►</v>
      </c>
      <c r="C162" s="617" t="str">
        <f t="shared" si="62"/>
        <v>►</v>
      </c>
      <c r="D162" s="4157" t="str">
        <f t="shared" si="63"/>
        <v>►</v>
      </c>
      <c r="E162" s="616" t="str">
        <f t="shared" si="64"/>
        <v>►</v>
      </c>
      <c r="F162" s="616" t="str">
        <f t="shared" si="65"/>
        <v>►</v>
      </c>
      <c r="G162" s="616" t="str">
        <f t="shared" si="66"/>
        <v>►</v>
      </c>
      <c r="H162" s="1066" t="s">
        <v>1</v>
      </c>
      <c r="I162" s="741"/>
      <c r="J162" s="741"/>
      <c r="K162" s="741"/>
      <c r="L162" s="742"/>
      <c r="M162" s="742"/>
      <c r="N162" s="742"/>
      <c r="O162" s="742"/>
      <c r="P162" s="742"/>
      <c r="Q162" s="742"/>
      <c r="R162" s="742"/>
      <c r="S162" s="785" t="s">
        <v>1</v>
      </c>
      <c r="T162" s="25" t="str">
        <f t="shared" si="79"/>
        <v>►</v>
      </c>
      <c r="U162" s="4102" t="str">
        <f>U144</f>
        <v>Dessert assiette.C.Coulis de mangue.Recette mère ►.M.Mille-feuille meringue et chiboust pamplemousse aux fraises des bois</v>
      </c>
      <c r="V162" s="4102">
        <f>V144</f>
        <v>18</v>
      </c>
      <c r="W162" s="4102" t="str">
        <f>W144</f>
        <v>assiettes</v>
      </c>
      <c r="X162" s="1321"/>
      <c r="Y162" s="1323"/>
      <c r="Z162" s="1323"/>
      <c r="AA162" s="1323"/>
      <c r="AB162" s="1323"/>
      <c r="AC162" s="1323"/>
      <c r="AD162" s="1324"/>
      <c r="AE162" s="4161" t="s">
        <v>1</v>
      </c>
      <c r="AF162" s="4172">
        <f t="shared" si="77"/>
        <v>0</v>
      </c>
      <c r="AG162" s="4173">
        <f t="shared" si="78"/>
        <v>0</v>
      </c>
      <c r="AH162" s="4174"/>
      <c r="AI162" s="1113">
        <f t="shared" si="68"/>
        <v>0</v>
      </c>
      <c r="AJ162" s="1183" t="str">
        <f>IF(OR(AI162=0, ISBLANK(AB162)), "", TEXT(ROUND(AI162/INDEX(AV19:AV89, MATCH(AB162, AU19:AU89, 0)), 0),"# ##0") &amp; " " &amp; AB162)</f>
        <v/>
      </c>
      <c r="AK162" s="559">
        <f t="shared" si="69"/>
        <v>0</v>
      </c>
      <c r="AL162" s="560">
        <f t="shared" si="70"/>
        <v>0</v>
      </c>
      <c r="AM162" s="1186" t="str">
        <f t="shared" si="71"/>
        <v/>
      </c>
      <c r="AN162" s="156"/>
      <c r="AO162" s="1113">
        <f t="shared" si="72"/>
        <v>0</v>
      </c>
      <c r="AP162" s="4190"/>
      <c r="AQ162" s="1182" t="str">
        <f t="shared" si="73"/>
        <v/>
      </c>
      <c r="AR162" s="4168"/>
      <c r="AS162" s="4180">
        <f t="shared" si="74"/>
        <v>0</v>
      </c>
      <c r="AT162" s="4181">
        <f>IF(AND(AH162&lt;&gt;"", ISNUMBER(AF162)), IFERROR(INDEX(AV19:AV89, MATCH(AB162, AU19:AU89, 0)) * AA162 * IF(ISBLANK(X162), 1, X162), 0), 0)</f>
        <v>0</v>
      </c>
      <c r="AX162" s="2"/>
      <c r="AY162" s="750" t="str">
        <f t="shared" si="67"/>
        <v>►</v>
      </c>
      <c r="AZ162" s="717"/>
      <c r="BA162" s="717"/>
      <c r="BB162" s="717"/>
      <c r="BC162" s="717"/>
      <c r="BD162" s="717"/>
      <c r="BH162" s="717"/>
      <c r="BI162" s="6">
        <v>1</v>
      </c>
    </row>
    <row r="163" spans="1:61" s="73" customFormat="1" ht="18" customHeight="1">
      <c r="A163" s="750" t="str">
        <f t="shared" si="61"/>
        <v>►</v>
      </c>
      <c r="B163" s="616" t="str">
        <f t="shared" si="59"/>
        <v>►</v>
      </c>
      <c r="C163" s="617" t="str">
        <f t="shared" si="62"/>
        <v>►</v>
      </c>
      <c r="D163" s="4157" t="str">
        <f t="shared" si="63"/>
        <v>►</v>
      </c>
      <c r="E163" s="616" t="str">
        <f t="shared" si="64"/>
        <v>►</v>
      </c>
      <c r="F163" s="616" t="str">
        <f t="shared" si="65"/>
        <v>►</v>
      </c>
      <c r="G163" s="616" t="str">
        <f t="shared" si="66"/>
        <v>►</v>
      </c>
      <c r="H163" s="1066" t="s">
        <v>1</v>
      </c>
      <c r="I163" s="741"/>
      <c r="J163" s="741"/>
      <c r="K163" s="741"/>
      <c r="L163" s="742"/>
      <c r="M163" s="742"/>
      <c r="N163" s="742"/>
      <c r="O163" s="742"/>
      <c r="P163" s="742"/>
      <c r="Q163" s="742"/>
      <c r="R163" s="742"/>
      <c r="S163" s="785" t="s">
        <v>1</v>
      </c>
      <c r="T163" s="25" t="str">
        <f t="shared" si="79"/>
        <v>►</v>
      </c>
      <c r="U163" s="4102" t="str">
        <f>U144</f>
        <v>Dessert assiette.C.Coulis de mangue.Recette mère ►.M.Mille-feuille meringue et chiboust pamplemousse aux fraises des bois</v>
      </c>
      <c r="V163" s="4102">
        <f>V144</f>
        <v>18</v>
      </c>
      <c r="W163" s="4102" t="str">
        <f>W144</f>
        <v>assiettes</v>
      </c>
      <c r="X163" s="1321"/>
      <c r="Y163" s="1323"/>
      <c r="Z163" s="1323"/>
      <c r="AA163" s="1323"/>
      <c r="AB163" s="1323"/>
      <c r="AC163" s="1323"/>
      <c r="AD163" s="1347"/>
      <c r="AE163" s="4161" t="s">
        <v>1</v>
      </c>
      <c r="AF163" s="4172">
        <f t="shared" si="77"/>
        <v>0</v>
      </c>
      <c r="AG163" s="4173">
        <f t="shared" si="78"/>
        <v>0</v>
      </c>
      <c r="AH163" s="4174"/>
      <c r="AI163" s="1112">
        <f t="shared" si="68"/>
        <v>0</v>
      </c>
      <c r="AJ163" s="1184" t="str">
        <f>IF(OR(AI163=0, ISBLANK(AB163)), "", TEXT(ROUND(AI163/INDEX(AV19:AV89, MATCH(AB163, AU19:AU89, 0)), 0),"# ##0") &amp; " " &amp; AB163)</f>
        <v/>
      </c>
      <c r="AK163" s="557">
        <f t="shared" si="69"/>
        <v>0</v>
      </c>
      <c r="AL163" s="558">
        <f t="shared" si="70"/>
        <v>0</v>
      </c>
      <c r="AM163" s="1187" t="str">
        <f t="shared" si="71"/>
        <v/>
      </c>
      <c r="AN163" s="156"/>
      <c r="AO163" s="1112">
        <f t="shared" si="72"/>
        <v>0</v>
      </c>
      <c r="AP163" s="4190"/>
      <c r="AQ163" s="1181" t="str">
        <f t="shared" si="73"/>
        <v/>
      </c>
      <c r="AR163" s="4168"/>
      <c r="AS163" s="4180">
        <f t="shared" si="74"/>
        <v>0</v>
      </c>
      <c r="AT163" s="4181">
        <f>IF(AND(AH163&lt;&gt;"", ISNUMBER(AF163)), IFERROR(INDEX(AV19:AV89, MATCH(AB163, AU19:AU89, 0)) * AA163 * IF(ISBLANK(X163), 1, X163), 0), 0)</f>
        <v>0</v>
      </c>
      <c r="AX163" s="2"/>
      <c r="AY163" s="750" t="str">
        <f t="shared" si="67"/>
        <v>►</v>
      </c>
      <c r="AZ163" s="717"/>
      <c r="BA163" s="717"/>
      <c r="BB163" s="717"/>
      <c r="BC163" s="717"/>
      <c r="BD163" s="717"/>
      <c r="BH163" s="717"/>
      <c r="BI163" s="6">
        <v>1</v>
      </c>
    </row>
    <row r="164" spans="1:61" s="73" customFormat="1" ht="18" customHeight="1">
      <c r="A164" s="750" t="str">
        <f t="shared" si="61"/>
        <v>►</v>
      </c>
      <c r="B164" s="616" t="str">
        <f t="shared" si="59"/>
        <v>►</v>
      </c>
      <c r="C164" s="617" t="str">
        <f t="shared" si="62"/>
        <v>►</v>
      </c>
      <c r="D164" s="4157" t="str">
        <f t="shared" si="63"/>
        <v>►</v>
      </c>
      <c r="E164" s="616" t="str">
        <f t="shared" si="64"/>
        <v>►</v>
      </c>
      <c r="F164" s="616" t="str">
        <f t="shared" si="65"/>
        <v>►</v>
      </c>
      <c r="G164" s="616" t="str">
        <f t="shared" si="66"/>
        <v>►</v>
      </c>
      <c r="H164" s="1066" t="s">
        <v>1</v>
      </c>
      <c r="I164" s="741"/>
      <c r="J164" s="741"/>
      <c r="K164" s="741"/>
      <c r="L164" s="742"/>
      <c r="M164" s="742"/>
      <c r="N164" s="742"/>
      <c r="O164" s="742"/>
      <c r="P164" s="742"/>
      <c r="Q164" s="742"/>
      <c r="R164" s="742"/>
      <c r="S164" s="785" t="s">
        <v>1</v>
      </c>
      <c r="T164" s="25" t="str">
        <f t="shared" si="79"/>
        <v>►</v>
      </c>
      <c r="U164" s="4102" t="str">
        <f>U144</f>
        <v>Dessert assiette.C.Coulis de mangue.Recette mère ►.M.Mille-feuille meringue et chiboust pamplemousse aux fraises des bois</v>
      </c>
      <c r="V164" s="4102">
        <f>V144</f>
        <v>18</v>
      </c>
      <c r="W164" s="4102" t="str">
        <f>W144</f>
        <v>assiettes</v>
      </c>
      <c r="X164" s="1321"/>
      <c r="Y164" s="1323"/>
      <c r="Z164" s="1323"/>
      <c r="AA164" s="1323"/>
      <c r="AB164" s="1323"/>
      <c r="AC164" s="1323"/>
      <c r="AD164" s="1347" t="s">
        <v>2631</v>
      </c>
      <c r="AE164" s="4161" t="s">
        <v>1</v>
      </c>
      <c r="AF164" s="4172">
        <f t="shared" si="77"/>
        <v>0</v>
      </c>
      <c r="AG164" s="4173">
        <f t="shared" si="78"/>
        <v>0</v>
      </c>
      <c r="AH164" s="4174"/>
      <c r="AI164" s="1113">
        <f t="shared" si="68"/>
        <v>0</v>
      </c>
      <c r="AJ164" s="1183" t="str">
        <f>IF(OR(AI164=0, ISBLANK(AB164)), "", TEXT(ROUND(AI164/INDEX(AV19:AV89, MATCH(AB164, AU19:AU89, 0)), 0),"# ##0") &amp; " " &amp; AB164)</f>
        <v/>
      </c>
      <c r="AK164" s="559">
        <f t="shared" si="69"/>
        <v>0</v>
      </c>
      <c r="AL164" s="560">
        <f t="shared" si="70"/>
        <v>0</v>
      </c>
      <c r="AM164" s="1186" t="str">
        <f t="shared" si="71"/>
        <v/>
      </c>
      <c r="AN164" s="156"/>
      <c r="AO164" s="1113">
        <f t="shared" si="72"/>
        <v>0</v>
      </c>
      <c r="AP164" s="4190"/>
      <c r="AQ164" s="1182" t="str">
        <f t="shared" si="73"/>
        <v/>
      </c>
      <c r="AR164" s="4168"/>
      <c r="AS164" s="4180">
        <f t="shared" si="74"/>
        <v>0</v>
      </c>
      <c r="AT164" s="4181">
        <f>IF(AND(AH164&lt;&gt;"", ISNUMBER(AF164)), IFERROR(INDEX(AV19:AV89, MATCH(AB164, AU19:AU89, 0)) * AA164 * IF(ISBLANK(X164), 1, X164), 0), 0)</f>
        <v>0</v>
      </c>
      <c r="AX164" s="2"/>
      <c r="AY164" s="750" t="str">
        <f t="shared" si="67"/>
        <v>►</v>
      </c>
      <c r="AZ164" s="717"/>
      <c r="BA164" s="717"/>
      <c r="BB164" s="717"/>
      <c r="BC164" s="717"/>
      <c r="BD164" s="717"/>
      <c r="BH164" s="717"/>
      <c r="BI164" s="6">
        <v>1</v>
      </c>
    </row>
    <row r="165" spans="1:61" s="73" customFormat="1" ht="18" customHeight="1">
      <c r="A165" s="750" t="str">
        <f t="shared" si="61"/>
        <v>A</v>
      </c>
      <c r="B165" s="616" t="str">
        <f t="shared" si="59"/>
        <v>Dessert assiette.C.Coulis de mangue.Recette mère ►.M.Mille-feuille meringue et chiboust pamplemousse aux fraises des bois</v>
      </c>
      <c r="C165" s="617" t="str">
        <f t="shared" si="62"/>
        <v>Dessert assiette</v>
      </c>
      <c r="D165" s="4157" t="str">
        <f t="shared" si="63"/>
        <v>C</v>
      </c>
      <c r="E165" s="616" t="str">
        <f t="shared" si="64"/>
        <v>Coulis de mangue</v>
      </c>
      <c r="F165" s="616" t="str">
        <f t="shared" si="65"/>
        <v/>
      </c>
      <c r="G165" s="616" t="str">
        <f t="shared" si="66"/>
        <v>M.Mille-feuille meringue et chiboust pamplemousse aux fraises des bois</v>
      </c>
      <c r="H165" s="1066" t="s">
        <v>1</v>
      </c>
      <c r="I165" s="741"/>
      <c r="J165" s="741"/>
      <c r="K165" s="741"/>
      <c r="L165" s="742"/>
      <c r="M165" s="742"/>
      <c r="N165" s="742"/>
      <c r="O165" s="742"/>
      <c r="P165" s="742"/>
      <c r="Q165" s="742"/>
      <c r="R165" s="742"/>
      <c r="S165" s="785" t="s">
        <v>1</v>
      </c>
      <c r="T165" s="1145" t="s">
        <v>6</v>
      </c>
      <c r="U165" s="4102" t="str">
        <f>U144</f>
        <v>Dessert assiette.C.Coulis de mangue.Recette mère ►.M.Mille-feuille meringue et chiboust pamplemousse aux fraises des bois</v>
      </c>
      <c r="V165" s="4102">
        <f>V144</f>
        <v>18</v>
      </c>
      <c r="W165" s="4102" t="str">
        <f>W144</f>
        <v>assiettes</v>
      </c>
      <c r="X165" s="4103"/>
      <c r="Y165" s="1323"/>
      <c r="Z165" s="1323"/>
      <c r="AA165" s="1323"/>
      <c r="AB165" s="1323"/>
      <c r="AC165" s="1323"/>
      <c r="AD165" s="1347" t="s">
        <v>2632</v>
      </c>
      <c r="AE165" s="4161" t="s">
        <v>1</v>
      </c>
      <c r="AF165" s="4172">
        <f t="shared" si="77"/>
        <v>0</v>
      </c>
      <c r="AG165" s="4173">
        <f t="shared" si="78"/>
        <v>0</v>
      </c>
      <c r="AH165" s="4174"/>
      <c r="AI165" s="1112">
        <f t="shared" si="68"/>
        <v>0</v>
      </c>
      <c r="AJ165" s="1184" t="str">
        <f>IF(OR(AI165=0, ISBLANK(AB165)), "", TEXT(ROUND(AI165/INDEX(AV19:AV89, MATCH(AB165, AU19:AU89, 0)), 0),"# ##0") &amp; " " &amp; AB165)</f>
        <v/>
      </c>
      <c r="AK165" s="557">
        <f t="shared" si="69"/>
        <v>0</v>
      </c>
      <c r="AL165" s="558">
        <f t="shared" si="70"/>
        <v>0</v>
      </c>
      <c r="AM165" s="1187" t="str">
        <f t="shared" si="71"/>
        <v/>
      </c>
      <c r="AN165" s="156"/>
      <c r="AO165" s="1112">
        <f t="shared" si="72"/>
        <v>0</v>
      </c>
      <c r="AP165" s="4190"/>
      <c r="AQ165" s="1181" t="str">
        <f t="shared" si="73"/>
        <v/>
      </c>
      <c r="AR165" s="4168"/>
      <c r="AS165" s="4180">
        <f t="shared" si="74"/>
        <v>0</v>
      </c>
      <c r="AT165" s="4181">
        <f>IF(AND(AH165&lt;&gt;"", ISNUMBER(AF165)), IFERROR(INDEX(AV19:AV89, MATCH(AB165, AU19:AU89, 0)) * AA165 * IF(ISBLANK(X165), 1, X165), 0), 0)</f>
        <v>0</v>
      </c>
      <c r="AX165" s="2"/>
      <c r="AY165" s="750" t="str">
        <f t="shared" si="67"/>
        <v>A</v>
      </c>
      <c r="AZ165" s="717"/>
      <c r="BA165" s="717"/>
      <c r="BB165" s="717"/>
      <c r="BC165" s="717"/>
      <c r="BD165" s="717"/>
      <c r="BH165" s="717"/>
      <c r="BI165" s="6">
        <v>1</v>
      </c>
    </row>
    <row r="166" spans="1:61" s="73" customFormat="1" ht="18" customHeight="1">
      <c r="A166" s="750" t="str">
        <f t="shared" si="61"/>
        <v>A</v>
      </c>
      <c r="B166" s="616" t="str">
        <f t="shared" si="59"/>
        <v>Dessert assiette.C.Coulis de mangue.Recette mère ►.M.Mille-feuille meringue et chiboust pamplemousse aux fraises des bois</v>
      </c>
      <c r="C166" s="617" t="str">
        <f t="shared" si="62"/>
        <v>Dessert assiette</v>
      </c>
      <c r="D166" s="4157" t="str">
        <f t="shared" si="63"/>
        <v>C</v>
      </c>
      <c r="E166" s="616" t="str">
        <f t="shared" si="64"/>
        <v>Coulis de mangue</v>
      </c>
      <c r="F166" s="616" t="str">
        <f t="shared" si="65"/>
        <v/>
      </c>
      <c r="G166" s="616" t="str">
        <f t="shared" si="66"/>
        <v>M.Mille-feuille meringue et chiboust pamplemousse aux fraises des bois</v>
      </c>
      <c r="H166" s="1066" t="s">
        <v>1</v>
      </c>
      <c r="I166" s="741"/>
      <c r="J166" s="741"/>
      <c r="K166" s="741"/>
      <c r="L166" s="742"/>
      <c r="M166" s="742"/>
      <c r="N166" s="742"/>
      <c r="O166" s="742"/>
      <c r="P166" s="742"/>
      <c r="Q166" s="742"/>
      <c r="R166" s="742"/>
      <c r="S166" s="785" t="s">
        <v>1</v>
      </c>
      <c r="T166" s="1145" t="s">
        <v>6</v>
      </c>
      <c r="U166" s="4102" t="str">
        <f>U144</f>
        <v>Dessert assiette.C.Coulis de mangue.Recette mère ►.M.Mille-feuille meringue et chiboust pamplemousse aux fraises des bois</v>
      </c>
      <c r="V166" s="4102">
        <f>V144</f>
        <v>18</v>
      </c>
      <c r="W166" s="4102" t="str">
        <f>W144</f>
        <v>assiettes</v>
      </c>
      <c r="X166" s="4104"/>
      <c r="Y166" s="4104"/>
      <c r="Z166" s="4104" t="s">
        <v>6464</v>
      </c>
      <c r="AA166" s="4105"/>
      <c r="AB166" s="4106"/>
      <c r="AC166" s="4106"/>
      <c r="AD166" s="4107"/>
      <c r="AE166" s="4161" t="s">
        <v>1</v>
      </c>
      <c r="AF166" s="4172">
        <f t="shared" si="77"/>
        <v>0</v>
      </c>
      <c r="AG166" s="4173">
        <f t="shared" si="78"/>
        <v>0</v>
      </c>
      <c r="AH166" s="4174"/>
      <c r="AI166" s="1113">
        <f t="shared" si="68"/>
        <v>0</v>
      </c>
      <c r="AJ166" s="1183" t="str">
        <f>IF(OR(AI166=0, ISBLANK(AB166)), "", TEXT(ROUND(AI166/INDEX(AV19:AV89, MATCH(AB166, AU19:AU89, 0)), 0),"# ##0") &amp; " " &amp; AB166)</f>
        <v/>
      </c>
      <c r="AK166" s="559">
        <f t="shared" si="69"/>
        <v>0</v>
      </c>
      <c r="AL166" s="560">
        <f t="shared" si="70"/>
        <v>0</v>
      </c>
      <c r="AM166" s="1186" t="str">
        <f t="shared" si="71"/>
        <v/>
      </c>
      <c r="AN166" s="156"/>
      <c r="AO166" s="1113">
        <f t="shared" si="72"/>
        <v>0</v>
      </c>
      <c r="AP166" s="4190"/>
      <c r="AQ166" s="1182" t="str">
        <f t="shared" si="73"/>
        <v/>
      </c>
      <c r="AR166" s="4168"/>
      <c r="AS166" s="4180">
        <f t="shared" si="74"/>
        <v>0</v>
      </c>
      <c r="AT166" s="4181">
        <f>IF(AND(AH166&lt;&gt;"", ISNUMBER(AF166)), IFERROR(INDEX(AV19:AV89, MATCH(AB166, AU19:AU89, 0)) * AA166 * IF(ISBLANK(X166), 1, X166), 0), 0)</f>
        <v>0</v>
      </c>
      <c r="AX166" s="2"/>
      <c r="AY166" s="750" t="str">
        <f t="shared" si="67"/>
        <v>A</v>
      </c>
      <c r="AZ166" s="717"/>
      <c r="BA166" s="717"/>
      <c r="BB166" s="717"/>
      <c r="BC166" s="717"/>
      <c r="BD166" s="717"/>
      <c r="BH166" s="717"/>
      <c r="BI166" s="6">
        <v>1</v>
      </c>
    </row>
    <row r="167" spans="1:61" s="73" customFormat="1" ht="18" customHeight="1" thickBot="1">
      <c r="A167" s="750" t="str">
        <f t="shared" si="61"/>
        <v>A</v>
      </c>
      <c r="B167" s="616" t="str">
        <f t="shared" si="59"/>
        <v>Dessert assiette.C.Coulis de mangue.Recette mère ►.M.Mille-feuille meringue et chiboust pamplemousse aux fraises des bois</v>
      </c>
      <c r="C167" s="617" t="str">
        <f t="shared" si="62"/>
        <v>Dessert assiette</v>
      </c>
      <c r="D167" s="4157" t="str">
        <f t="shared" si="63"/>
        <v>C</v>
      </c>
      <c r="E167" s="616" t="str">
        <f t="shared" si="64"/>
        <v>Coulis de mangue</v>
      </c>
      <c r="F167" s="616" t="str">
        <f t="shared" si="65"/>
        <v/>
      </c>
      <c r="G167" s="616" t="str">
        <f t="shared" si="66"/>
        <v>M.Mille-feuille meringue et chiboust pamplemousse aux fraises des bois</v>
      </c>
      <c r="H167" s="1066" t="s">
        <v>1</v>
      </c>
      <c r="I167" s="741"/>
      <c r="J167" s="741"/>
      <c r="K167" s="741"/>
      <c r="L167" s="742"/>
      <c r="M167" s="742"/>
      <c r="N167" s="742"/>
      <c r="O167" s="742"/>
      <c r="P167" s="742"/>
      <c r="Q167" s="742"/>
      <c r="R167" s="742"/>
      <c r="S167" s="785" t="s">
        <v>1</v>
      </c>
      <c r="T167" s="1146" t="s">
        <v>6</v>
      </c>
      <c r="U167" s="4108" t="str">
        <f>U144</f>
        <v>Dessert assiette.C.Coulis de mangue.Recette mère ►.M.Mille-feuille meringue et chiboust pamplemousse aux fraises des bois</v>
      </c>
      <c r="V167" s="4108">
        <f>V144</f>
        <v>18</v>
      </c>
      <c r="W167" s="4108" t="str">
        <f>W144</f>
        <v>assiettes</v>
      </c>
      <c r="X167" s="1325" t="s">
        <v>1090</v>
      </c>
      <c r="Y167" s="1148"/>
      <c r="Z167" s="1149"/>
      <c r="AA167" s="1179"/>
      <c r="AB167" s="1149"/>
      <c r="AC167" s="1149"/>
      <c r="AD167" s="1150"/>
      <c r="AE167" s="4161" t="s">
        <v>1</v>
      </c>
      <c r="AF167" s="4172">
        <f t="shared" si="77"/>
        <v>0</v>
      </c>
      <c r="AG167" s="4173">
        <f t="shared" si="78"/>
        <v>0</v>
      </c>
      <c r="AH167" s="4174"/>
      <c r="AI167" s="1112">
        <f t="shared" si="68"/>
        <v>0</v>
      </c>
      <c r="AJ167" s="1184" t="str">
        <f>IF(OR(AI167=0, ISBLANK(AB167)), "", TEXT(ROUND(AI167/INDEX(AV19:AV89, MATCH(AB167, AU19:AU89, 0)), 0),"# ##0") &amp; " " &amp; AB167)</f>
        <v/>
      </c>
      <c r="AK167" s="557">
        <f t="shared" si="69"/>
        <v>0</v>
      </c>
      <c r="AL167" s="558">
        <f t="shared" si="70"/>
        <v>0</v>
      </c>
      <c r="AM167" s="1187" t="str">
        <f t="shared" si="71"/>
        <v/>
      </c>
      <c r="AN167" s="156"/>
      <c r="AO167" s="1112">
        <f t="shared" si="72"/>
        <v>0</v>
      </c>
      <c r="AP167" s="4190"/>
      <c r="AQ167" s="1181" t="str">
        <f t="shared" si="73"/>
        <v/>
      </c>
      <c r="AR167" s="4168"/>
      <c r="AS167" s="4180">
        <f t="shared" si="74"/>
        <v>0</v>
      </c>
      <c r="AT167" s="4181">
        <f>IF(AND(AH167&lt;&gt;"", ISNUMBER(AF167)), IFERROR(INDEX(AV19:AV89, MATCH(AB167, AU19:AU89, 0)) * AA167 * IF(ISBLANK(X167), 1, X167), 0), 0)</f>
        <v>0</v>
      </c>
      <c r="AX167" s="2"/>
      <c r="AY167" s="750" t="str">
        <f t="shared" si="67"/>
        <v>A</v>
      </c>
      <c r="AZ167" s="717"/>
      <c r="BA167" s="717"/>
      <c r="BB167" s="717"/>
      <c r="BC167" s="717"/>
      <c r="BD167" s="717"/>
      <c r="BH167" s="717"/>
      <c r="BI167" s="6">
        <v>1</v>
      </c>
    </row>
    <row r="168" spans="1:61" s="73" customFormat="1" ht="18" customHeight="1" thickBot="1">
      <c r="A168" s="750" t="str">
        <f t="shared" si="61"/>
        <v>A</v>
      </c>
      <c r="B168" s="616">
        <f t="shared" si="59"/>
        <v>0</v>
      </c>
      <c r="C168" s="617">
        <f t="shared" si="62"/>
        <v>0</v>
      </c>
      <c r="D168" s="4157">
        <f t="shared" si="63"/>
        <v>0</v>
      </c>
      <c r="E168" s="616">
        <f t="shared" si="64"/>
        <v>0</v>
      </c>
      <c r="F168" s="616">
        <f t="shared" si="65"/>
        <v>0</v>
      </c>
      <c r="G168" s="616" t="str">
        <f t="shared" si="66"/>
        <v/>
      </c>
      <c r="H168" s="1066" t="s">
        <v>1</v>
      </c>
      <c r="I168" s="741"/>
      <c r="J168" s="741"/>
      <c r="K168" s="741"/>
      <c r="L168" s="742"/>
      <c r="M168" s="742"/>
      <c r="N168" s="742"/>
      <c r="O168" s="742"/>
      <c r="P168" s="742"/>
      <c r="Q168" s="742"/>
      <c r="R168" s="742"/>
      <c r="S168" s="785" t="s">
        <v>1</v>
      </c>
      <c r="T168" s="1546" t="s">
        <v>6</v>
      </c>
      <c r="U168" s="1043"/>
      <c r="V168" s="1043"/>
      <c r="W168" s="1043"/>
      <c r="X168" s="1044" t="s">
        <v>6496</v>
      </c>
      <c r="Y168" s="1044"/>
      <c r="Z168" s="1044"/>
      <c r="AA168" s="1044"/>
      <c r="AB168" s="1044"/>
      <c r="AC168" s="1044"/>
      <c r="AD168" s="4222" t="s">
        <v>898</v>
      </c>
      <c r="AE168" s="4161" t="s">
        <v>1</v>
      </c>
      <c r="AF168" s="4172">
        <f t="shared" si="77"/>
        <v>0</v>
      </c>
      <c r="AG168" s="4173">
        <f t="shared" si="78"/>
        <v>0</v>
      </c>
      <c r="AH168" s="4174"/>
      <c r="AI168" s="1113">
        <f t="shared" si="68"/>
        <v>0</v>
      </c>
      <c r="AJ168" s="1183" t="str">
        <f>IF(OR(AI168=0, ISBLANK(AB168)), "", TEXT(ROUND(AI168/INDEX(AV19:AV89, MATCH(AB168, AU19:AU89, 0)), 0),"# ##0") &amp; " " &amp; AB168)</f>
        <v/>
      </c>
      <c r="AK168" s="559">
        <f t="shared" si="69"/>
        <v>0</v>
      </c>
      <c r="AL168" s="560">
        <f t="shared" si="70"/>
        <v>0</v>
      </c>
      <c r="AM168" s="1186" t="str">
        <f t="shared" si="71"/>
        <v/>
      </c>
      <c r="AN168" s="156"/>
      <c r="AO168" s="1113">
        <f t="shared" si="72"/>
        <v>0</v>
      </c>
      <c r="AP168" s="4190"/>
      <c r="AQ168" s="1182" t="str">
        <f t="shared" si="73"/>
        <v/>
      </c>
      <c r="AR168" s="4168"/>
      <c r="AS168" s="4180">
        <f t="shared" si="74"/>
        <v>0</v>
      </c>
      <c r="AT168" s="4181">
        <f>IF(AND(AH168&lt;&gt;"", ISNUMBER(AF168)), IFERROR(INDEX(AV19:AV89, MATCH(AB168, AU19:AU89, 0)) * AA168 * IF(ISBLANK(X168), 1, X168), 0), 0)</f>
        <v>0</v>
      </c>
      <c r="AX168" s="2"/>
      <c r="AY168" s="750" t="str">
        <f t="shared" si="67"/>
        <v>A</v>
      </c>
      <c r="AZ168" s="717"/>
      <c r="BA168" s="717"/>
      <c r="BB168" s="717"/>
      <c r="BC168" s="717"/>
      <c r="BD168" s="717"/>
      <c r="BH168" s="717"/>
      <c r="BI168" s="6">
        <v>1</v>
      </c>
    </row>
    <row r="169" spans="1:61" s="73" customFormat="1" ht="18" customHeight="1">
      <c r="A169" s="750" t="str">
        <f t="shared" si="61"/>
        <v>A</v>
      </c>
      <c r="B169" s="616" t="str">
        <f t="shared" si="59"/>
        <v>Dessert assiette.J.Jus de fraises des bois.Recette mère ►.M.Mille-feuille meringue et chiboust pamplemousse aux fraises des bois</v>
      </c>
      <c r="C169" s="617" t="str">
        <f t="shared" si="62"/>
        <v>Dessert assiette</v>
      </c>
      <c r="D169" s="4157" t="str">
        <f t="shared" si="63"/>
        <v>J</v>
      </c>
      <c r="E169" s="616" t="str">
        <f t="shared" si="64"/>
        <v>Jus de fraises des bois</v>
      </c>
      <c r="F169" s="616" t="str">
        <f t="shared" si="65"/>
        <v/>
      </c>
      <c r="G169" s="616" t="str">
        <f t="shared" si="66"/>
        <v>M.Mille-feuille meringue et chiboust pamplemousse aux fraises des bois</v>
      </c>
      <c r="H169" s="1066" t="s">
        <v>1</v>
      </c>
      <c r="I169" s="741"/>
      <c r="J169" s="741"/>
      <c r="K169" s="741"/>
      <c r="L169" s="742"/>
      <c r="M169" s="742"/>
      <c r="N169" s="742"/>
      <c r="O169" s="742"/>
      <c r="P169" s="742"/>
      <c r="Q169" s="742"/>
      <c r="R169" s="742"/>
      <c r="S169" s="785" t="s">
        <v>1</v>
      </c>
      <c r="T169" s="49" t="s">
        <v>6</v>
      </c>
      <c r="U169" s="4056" t="str">
        <f>U175</f>
        <v>Dessert assiette.J.Jus de fraises des bois.Recette mère ►.M.Mille-feuille meringue et chiboust pamplemousse aux fraises des bois</v>
      </c>
      <c r="V169" s="4057">
        <f>V175</f>
        <v>18</v>
      </c>
      <c r="W169" s="4057" t="str">
        <f>W175</f>
        <v>assiettes</v>
      </c>
      <c r="X169" s="4058" t="s">
        <v>1</v>
      </c>
      <c r="Y169" s="1118" t="s">
        <v>2500</v>
      </c>
      <c r="Z169" s="4701" t="s">
        <v>2340</v>
      </c>
      <c r="AA169" s="4701"/>
      <c r="AB169" s="4802" t="s">
        <v>2439</v>
      </c>
      <c r="AC169" s="4802"/>
      <c r="AD169" s="4803"/>
      <c r="AE169" s="4161" t="s">
        <v>1</v>
      </c>
      <c r="AF169" s="4172">
        <f t="shared" si="77"/>
        <v>0</v>
      </c>
      <c r="AG169" s="4173">
        <f t="shared" si="78"/>
        <v>0</v>
      </c>
      <c r="AH169" s="4174"/>
      <c r="AI169" s="1112">
        <f t="shared" si="68"/>
        <v>0</v>
      </c>
      <c r="AJ169" s="1184" t="str">
        <f>IF(OR(AI169=0, ISBLANK(AB169)), "", TEXT(ROUND(AI169/INDEX(AV19:AV89, MATCH(AB169, AU19:AU89, 0)), 0),"# ##0") &amp; " " &amp; AB169)</f>
        <v/>
      </c>
      <c r="AK169" s="557">
        <f t="shared" si="69"/>
        <v>0</v>
      </c>
      <c r="AL169" s="558">
        <f t="shared" si="70"/>
        <v>0</v>
      </c>
      <c r="AM169" s="1187" t="str">
        <f t="shared" si="71"/>
        <v/>
      </c>
      <c r="AN169" s="156"/>
      <c r="AO169" s="1112">
        <f t="shared" si="72"/>
        <v>0</v>
      </c>
      <c r="AP169" s="4190"/>
      <c r="AQ169" s="1181" t="str">
        <f t="shared" si="73"/>
        <v/>
      </c>
      <c r="AR169" s="4168"/>
      <c r="AS169" s="4180">
        <f t="shared" si="74"/>
        <v>0</v>
      </c>
      <c r="AT169" s="4181">
        <f>IF(AND(AH169&lt;&gt;"", ISNUMBER(AF169)), IFERROR(INDEX(AV19:AV89, MATCH(AB169, AU19:AU89, 0)) * AA169 * IF(ISBLANK(X169), 1, X169), 0), 0)</f>
        <v>0</v>
      </c>
      <c r="AX169" s="2"/>
      <c r="AY169" s="750" t="str">
        <f t="shared" si="67"/>
        <v>A</v>
      </c>
      <c r="AZ169" s="717"/>
      <c r="BA169" s="717"/>
      <c r="BB169" s="717"/>
      <c r="BC169" s="717"/>
      <c r="BD169" s="717"/>
      <c r="BH169" s="717"/>
      <c r="BI169" s="6">
        <v>1</v>
      </c>
    </row>
    <row r="170" spans="1:61" s="73" customFormat="1" ht="18" customHeight="1">
      <c r="A170" s="750" t="str">
        <f t="shared" si="61"/>
        <v>A</v>
      </c>
      <c r="B170" s="616" t="str">
        <f t="shared" si="59"/>
        <v>Dessert assiette.J.Jus de fraises des bois.Recette mère ►.M.Mille-feuille meringue et chiboust pamplemousse aux fraises des bois</v>
      </c>
      <c r="C170" s="617" t="str">
        <f t="shared" si="62"/>
        <v>Dessert assiette</v>
      </c>
      <c r="D170" s="4157" t="str">
        <f t="shared" si="63"/>
        <v>J</v>
      </c>
      <c r="E170" s="616" t="str">
        <f t="shared" si="64"/>
        <v>Jus de fraises des bois</v>
      </c>
      <c r="F170" s="616" t="str">
        <f t="shared" si="65"/>
        <v/>
      </c>
      <c r="G170" s="616" t="str">
        <f t="shared" si="66"/>
        <v>M.Mille-feuille meringue et chiboust pamplemousse aux fraises des bois</v>
      </c>
      <c r="H170" s="1066" t="s">
        <v>1</v>
      </c>
      <c r="I170" s="741"/>
      <c r="J170" s="741"/>
      <c r="K170" s="741"/>
      <c r="L170" s="742"/>
      <c r="M170" s="742"/>
      <c r="N170" s="742"/>
      <c r="O170" s="742"/>
      <c r="P170" s="742"/>
      <c r="Q170" s="742"/>
      <c r="R170" s="742"/>
      <c r="S170" s="785" t="s">
        <v>1</v>
      </c>
      <c r="T170" s="24" t="s">
        <v>6</v>
      </c>
      <c r="U170" s="4059" t="str">
        <f>U175</f>
        <v>Dessert assiette.J.Jus de fraises des bois.Recette mère ►.M.Mille-feuille meringue et chiboust pamplemousse aux fraises des bois</v>
      </c>
      <c r="V170" s="4060"/>
      <c r="W170" s="4060"/>
      <c r="X170" s="4061" t="s">
        <v>2620</v>
      </c>
      <c r="Y170" s="1121" t="s">
        <v>2501</v>
      </c>
      <c r="Z170" s="4702"/>
      <c r="AA170" s="4702"/>
      <c r="AB170" s="4804"/>
      <c r="AC170" s="4804"/>
      <c r="AD170" s="4805"/>
      <c r="AE170" s="4161" t="s">
        <v>1</v>
      </c>
      <c r="AF170" s="4172">
        <f t="shared" si="77"/>
        <v>0</v>
      </c>
      <c r="AG170" s="4173">
        <f t="shared" si="78"/>
        <v>0</v>
      </c>
      <c r="AH170" s="4174"/>
      <c r="AI170" s="1113">
        <f t="shared" si="68"/>
        <v>0</v>
      </c>
      <c r="AJ170" s="1183" t="str">
        <f>IF(OR(AI170=0, ISBLANK(AB170)), "", TEXT(ROUND(AI170/INDEX(AV19:AV89, MATCH(AB170, AU19:AU89, 0)), 0),"# ##0") &amp; " " &amp; AB170)</f>
        <v/>
      </c>
      <c r="AK170" s="559">
        <f t="shared" si="69"/>
        <v>0</v>
      </c>
      <c r="AL170" s="560">
        <f t="shared" si="70"/>
        <v>0</v>
      </c>
      <c r="AM170" s="1186" t="str">
        <f t="shared" si="71"/>
        <v/>
      </c>
      <c r="AN170" s="156"/>
      <c r="AO170" s="1113">
        <f t="shared" si="72"/>
        <v>0</v>
      </c>
      <c r="AP170" s="4190"/>
      <c r="AQ170" s="1182" t="str">
        <f t="shared" si="73"/>
        <v/>
      </c>
      <c r="AR170" s="4168"/>
      <c r="AS170" s="4180">
        <f t="shared" si="74"/>
        <v>0</v>
      </c>
      <c r="AT170" s="4181">
        <f>IF(AND(AH170&lt;&gt;"", ISNUMBER(AF170)), IFERROR(INDEX(AV19:AV89, MATCH(AB170, AU19:AU89, 0)) * AA170 * IF(ISBLANK(X170), 1, X170), 0), 0)</f>
        <v>0</v>
      </c>
      <c r="AX170" s="2"/>
      <c r="AY170" s="750" t="str">
        <f t="shared" si="67"/>
        <v>A</v>
      </c>
      <c r="AZ170" s="717"/>
      <c r="BA170" s="717"/>
      <c r="BB170" s="717"/>
      <c r="BC170" s="717"/>
      <c r="BD170" s="717"/>
      <c r="BH170" s="717"/>
      <c r="BI170" s="6">
        <v>1</v>
      </c>
    </row>
    <row r="171" spans="1:61" s="73" customFormat="1" ht="18" customHeight="1">
      <c r="A171" s="750" t="str">
        <f t="shared" si="61"/>
        <v>A</v>
      </c>
      <c r="B171" s="616" t="str">
        <f t="shared" si="59"/>
        <v>Dessert assiette.J.Jus de fraises des bois.Recette mère ►.M.Mille-feuille meringue et chiboust pamplemousse aux fraises des bois</v>
      </c>
      <c r="C171" s="617" t="str">
        <f t="shared" si="62"/>
        <v>Dessert assiette</v>
      </c>
      <c r="D171" s="4157" t="str">
        <f t="shared" si="63"/>
        <v>J</v>
      </c>
      <c r="E171" s="616" t="str">
        <f t="shared" si="64"/>
        <v>Jus de fraises des bois</v>
      </c>
      <c r="F171" s="616" t="str">
        <f t="shared" si="65"/>
        <v/>
      </c>
      <c r="G171" s="616" t="str">
        <f t="shared" si="66"/>
        <v>M.Mille-feuille meringue et chiboust pamplemousse aux fraises des bois</v>
      </c>
      <c r="H171" s="1066" t="s">
        <v>1</v>
      </c>
      <c r="I171" s="741"/>
      <c r="J171" s="741"/>
      <c r="K171" s="741"/>
      <c r="L171" s="742"/>
      <c r="M171" s="742"/>
      <c r="N171" s="742"/>
      <c r="O171" s="742"/>
      <c r="P171" s="742"/>
      <c r="Q171" s="742"/>
      <c r="R171" s="742"/>
      <c r="S171" s="785" t="s">
        <v>1</v>
      </c>
      <c r="T171" s="24" t="s">
        <v>6</v>
      </c>
      <c r="U171" s="4062" t="str">
        <f>U175</f>
        <v>Dessert assiette.J.Jus de fraises des bois.Recette mère ►.M.Mille-feuille meringue et chiboust pamplemousse aux fraises des bois</v>
      </c>
      <c r="V171" s="4063"/>
      <c r="W171" s="4064"/>
      <c r="X171" s="1123"/>
      <c r="Y171" s="1124" t="s">
        <v>6458</v>
      </c>
      <c r="Z171" s="4065"/>
      <c r="AA171" s="1080" t="s">
        <v>121</v>
      </c>
      <c r="AB171" s="603" t="s">
        <v>2333</v>
      </c>
      <c r="AC171" s="22"/>
      <c r="AD171" s="4067"/>
      <c r="AE171" s="4161" t="s">
        <v>1</v>
      </c>
      <c r="AF171" s="4172">
        <f t="shared" si="77"/>
        <v>0</v>
      </c>
      <c r="AG171" s="4173">
        <f t="shared" si="78"/>
        <v>0</v>
      </c>
      <c r="AH171" s="4174"/>
      <c r="AI171" s="1112">
        <f t="shared" si="68"/>
        <v>0</v>
      </c>
      <c r="AJ171" s="1184" t="str">
        <f>IF(OR(AI171=0, ISBLANK(AB171)), "", TEXT(ROUND(AI171/INDEX(AV19:AV89, MATCH(AB171, AU19:AU89, 0)), 0),"# ##0") &amp; " " &amp; AB171)</f>
        <v/>
      </c>
      <c r="AK171" s="557">
        <f t="shared" si="69"/>
        <v>0</v>
      </c>
      <c r="AL171" s="558">
        <f t="shared" si="70"/>
        <v>0</v>
      </c>
      <c r="AM171" s="1187" t="str">
        <f t="shared" si="71"/>
        <v/>
      </c>
      <c r="AN171" s="156"/>
      <c r="AO171" s="1112">
        <f t="shared" si="72"/>
        <v>0</v>
      </c>
      <c r="AP171" s="4190"/>
      <c r="AQ171" s="1181" t="str">
        <f t="shared" si="73"/>
        <v/>
      </c>
      <c r="AR171" s="4168"/>
      <c r="AS171" s="4180">
        <f t="shared" si="74"/>
        <v>0</v>
      </c>
      <c r="AT171" s="4181">
        <f>IF(AND(AH171&lt;&gt;"", ISNUMBER(AF171)), IFERROR(INDEX(AV19:AV89, MATCH(AB171, AU19:AU89, 0)) * AA171 * IF(ISBLANK(X171), 1, X171), 0), 0)</f>
        <v>0</v>
      </c>
      <c r="AX171" s="2"/>
      <c r="AY171" s="750" t="str">
        <f t="shared" si="67"/>
        <v>A</v>
      </c>
      <c r="AZ171" s="717"/>
      <c r="BA171" s="717"/>
      <c r="BB171" s="717"/>
      <c r="BC171" s="717"/>
      <c r="BD171" s="717"/>
      <c r="BH171" s="717"/>
      <c r="BI171" s="6">
        <v>1</v>
      </c>
    </row>
    <row r="172" spans="1:61" s="73" customFormat="1" ht="18" customHeight="1">
      <c r="A172" s="750" t="str">
        <f t="shared" si="61"/>
        <v>A</v>
      </c>
      <c r="B172" s="616" t="str">
        <f t="shared" si="59"/>
        <v>Dessert assiette.J.Jus de fraises des bois.Recette mère ►.M.Mille-feuille meringue et chiboust pamplemousse aux fraises des bois</v>
      </c>
      <c r="C172" s="617" t="str">
        <f t="shared" si="62"/>
        <v>Dessert assiette</v>
      </c>
      <c r="D172" s="4157" t="str">
        <f t="shared" si="63"/>
        <v>J</v>
      </c>
      <c r="E172" s="616" t="str">
        <f t="shared" si="64"/>
        <v>Jus de fraises des bois</v>
      </c>
      <c r="F172" s="616" t="str">
        <f t="shared" si="65"/>
        <v/>
      </c>
      <c r="G172" s="616" t="str">
        <f t="shared" si="66"/>
        <v>M.Mille-feuille meringue et chiboust pamplemousse aux fraises des bois</v>
      </c>
      <c r="H172" s="1066" t="s">
        <v>1</v>
      </c>
      <c r="I172" s="741"/>
      <c r="J172" s="741"/>
      <c r="K172" s="741"/>
      <c r="L172" s="742"/>
      <c r="M172" s="742"/>
      <c r="N172" s="742"/>
      <c r="O172" s="742"/>
      <c r="P172" s="742"/>
      <c r="Q172" s="742"/>
      <c r="R172" s="742"/>
      <c r="S172" s="785" t="s">
        <v>1</v>
      </c>
      <c r="T172" s="24" t="s">
        <v>6</v>
      </c>
      <c r="U172" s="4068" t="str">
        <f>U175</f>
        <v>Dessert assiette.J.Jus de fraises des bois.Recette mère ►.M.Mille-feuille meringue et chiboust pamplemousse aux fraises des bois</v>
      </c>
      <c r="V172" s="4068"/>
      <c r="W172" s="4068"/>
      <c r="X172" s="46" t="s">
        <v>110</v>
      </c>
      <c r="Y172" s="592"/>
      <c r="Z172" s="592"/>
      <c r="AA172" s="4069" t="s">
        <v>116</v>
      </c>
      <c r="AB172" s="4808" t="str">
        <f>X175</f>
        <v>Dessert assiette.J.Jus de fraises des bois.Recette mère ►.M.Mille-feuille meringue et chiboust pamplemousse aux fraises des bois</v>
      </c>
      <c r="AC172" s="4808"/>
      <c r="AD172" s="4809"/>
      <c r="AE172" s="4161" t="s">
        <v>1</v>
      </c>
      <c r="AF172" s="4172">
        <f t="shared" si="77"/>
        <v>0</v>
      </c>
      <c r="AG172" s="4173">
        <f t="shared" si="78"/>
        <v>0</v>
      </c>
      <c r="AH172" s="4174"/>
      <c r="AI172" s="1113">
        <f t="shared" si="68"/>
        <v>0</v>
      </c>
      <c r="AJ172" s="1183" t="str">
        <f>IF(OR(AI172=0, ISBLANK(AB172)), "", TEXT(ROUND(AI172/INDEX(AV19:AV89, MATCH(AB172, AU19:AU89, 0)), 0),"# ##0") &amp; " " &amp; AB172)</f>
        <v/>
      </c>
      <c r="AK172" s="559">
        <f t="shared" si="69"/>
        <v>0</v>
      </c>
      <c r="AL172" s="560">
        <f t="shared" si="70"/>
        <v>0</v>
      </c>
      <c r="AM172" s="1186" t="str">
        <f t="shared" si="71"/>
        <v/>
      </c>
      <c r="AN172" s="156"/>
      <c r="AO172" s="1113">
        <f t="shared" si="72"/>
        <v>0</v>
      </c>
      <c r="AP172" s="4190"/>
      <c r="AQ172" s="1182" t="str">
        <f t="shared" si="73"/>
        <v/>
      </c>
      <c r="AR172" s="4168"/>
      <c r="AS172" s="4180">
        <f t="shared" si="74"/>
        <v>0</v>
      </c>
      <c r="AT172" s="4181">
        <f>IF(AND(AH172&lt;&gt;"", ISNUMBER(AF172)), IFERROR(INDEX(AV19:AV89, MATCH(AB172, AU19:AU89, 0)) * AA172 * IF(ISBLANK(X172), 1, X172), 0), 0)</f>
        <v>0</v>
      </c>
      <c r="AX172" s="2"/>
      <c r="AY172" s="750" t="str">
        <f t="shared" si="67"/>
        <v>A</v>
      </c>
      <c r="AZ172" s="2"/>
      <c r="BA172" s="2"/>
      <c r="BB172" s="2"/>
      <c r="BC172" s="717"/>
      <c r="BD172" s="717"/>
      <c r="BH172" s="717"/>
      <c r="BI172" s="6">
        <v>1</v>
      </c>
    </row>
    <row r="173" spans="1:61" s="73" customFormat="1" ht="18" customHeight="1">
      <c r="A173" s="750" t="str">
        <f t="shared" si="61"/>
        <v>A</v>
      </c>
      <c r="B173" s="616" t="str">
        <f t="shared" si="59"/>
        <v>Dessert assiette.J.Jus de fraises des bois.Recette mère ►.M.Mille-feuille meringue et chiboust pamplemousse aux fraises des bois</v>
      </c>
      <c r="C173" s="617" t="str">
        <f t="shared" si="62"/>
        <v>Dessert assiette</v>
      </c>
      <c r="D173" s="4157" t="str">
        <f t="shared" si="63"/>
        <v>J</v>
      </c>
      <c r="E173" s="616" t="str">
        <f t="shared" si="64"/>
        <v>Jus de fraises des bois</v>
      </c>
      <c r="F173" s="616" t="str">
        <f t="shared" si="65"/>
        <v/>
      </c>
      <c r="G173" s="616" t="str">
        <f t="shared" si="66"/>
        <v>M.Mille-feuille meringue et chiboust pamplemousse aux fraises des bois</v>
      </c>
      <c r="H173" s="1066" t="s">
        <v>1</v>
      </c>
      <c r="I173" s="741"/>
      <c r="J173" s="741"/>
      <c r="K173" s="741"/>
      <c r="L173" s="742"/>
      <c r="M173" s="742"/>
      <c r="N173" s="742"/>
      <c r="O173" s="742"/>
      <c r="P173" s="742"/>
      <c r="Q173" s="742"/>
      <c r="R173" s="742"/>
      <c r="S173" s="785" t="s">
        <v>1</v>
      </c>
      <c r="T173" s="24" t="s">
        <v>6</v>
      </c>
      <c r="U173" s="4068" t="str">
        <f>U175</f>
        <v>Dessert assiette.J.Jus de fraises des bois.Recette mère ►.M.Mille-feuille meringue et chiboust pamplemousse aux fraises des bois</v>
      </c>
      <c r="V173" s="4068"/>
      <c r="W173" s="4068"/>
      <c r="X173" s="607">
        <v>18</v>
      </c>
      <c r="Y173" s="47" t="s">
        <v>2339</v>
      </c>
      <c r="Z173" s="46"/>
      <c r="AA173" s="46"/>
      <c r="AB173" s="4808"/>
      <c r="AC173" s="4808"/>
      <c r="AD173" s="4809"/>
      <c r="AE173" s="4161" t="s">
        <v>1</v>
      </c>
      <c r="AF173" s="4172">
        <f t="shared" si="77"/>
        <v>0</v>
      </c>
      <c r="AG173" s="4173">
        <f t="shared" si="78"/>
        <v>0</v>
      </c>
      <c r="AH173" s="4174"/>
      <c r="AI173" s="1112">
        <f t="shared" si="68"/>
        <v>0</v>
      </c>
      <c r="AJ173" s="1184" t="str">
        <f>IF(OR(AI173=0, ISBLANK(AB173)), "", TEXT(ROUND(AI173/INDEX(AV19:AV89, MATCH(AB173, AU19:AU89, 0)), 0),"# ##0") &amp; " " &amp; AB173)</f>
        <v/>
      </c>
      <c r="AK173" s="557">
        <f t="shared" si="69"/>
        <v>0</v>
      </c>
      <c r="AL173" s="558">
        <f t="shared" si="70"/>
        <v>0</v>
      </c>
      <c r="AM173" s="1187" t="str">
        <f t="shared" si="71"/>
        <v/>
      </c>
      <c r="AN173" s="156"/>
      <c r="AO173" s="1112">
        <f t="shared" si="72"/>
        <v>0</v>
      </c>
      <c r="AP173" s="4190"/>
      <c r="AQ173" s="1181" t="str">
        <f t="shared" si="73"/>
        <v/>
      </c>
      <c r="AR173" s="4168"/>
      <c r="AS173" s="4180">
        <f t="shared" si="74"/>
        <v>0</v>
      </c>
      <c r="AT173" s="4181">
        <f>IF(AND(AH173&lt;&gt;"", ISNUMBER(AF173)), IFERROR(INDEX(AV19:AV89, MATCH(AB173, AU19:AU89, 0)) * AA173 * IF(ISBLANK(X173), 1, X173), 0), 0)</f>
        <v>0</v>
      </c>
      <c r="AX173" s="2"/>
      <c r="AY173" s="750" t="str">
        <f t="shared" si="67"/>
        <v>A</v>
      </c>
      <c r="AZ173" s="2"/>
      <c r="BA173" s="2"/>
      <c r="BB173" s="2"/>
      <c r="BC173" s="717"/>
      <c r="BD173" s="717"/>
      <c r="BH173" s="717"/>
      <c r="BI173" s="6">
        <v>1</v>
      </c>
    </row>
    <row r="174" spans="1:61" s="73" customFormat="1" ht="18" customHeight="1">
      <c r="A174" s="750" t="str">
        <f t="shared" si="61"/>
        <v>►</v>
      </c>
      <c r="B174" s="616" t="str">
        <f t="shared" si="59"/>
        <v>►</v>
      </c>
      <c r="C174" s="617" t="str">
        <f t="shared" si="62"/>
        <v>►</v>
      </c>
      <c r="D174" s="4157" t="str">
        <f t="shared" si="63"/>
        <v>►</v>
      </c>
      <c r="E174" s="616" t="str">
        <f t="shared" si="64"/>
        <v>►</v>
      </c>
      <c r="F174" s="616" t="str">
        <f t="shared" si="65"/>
        <v>►</v>
      </c>
      <c r="G174" s="616" t="str">
        <f t="shared" si="66"/>
        <v>►</v>
      </c>
      <c r="H174" s="1066" t="s">
        <v>1</v>
      </c>
      <c r="I174" s="741"/>
      <c r="J174" s="741"/>
      <c r="K174" s="741"/>
      <c r="L174" s="742"/>
      <c r="M174" s="742"/>
      <c r="N174" s="742"/>
      <c r="O174" s="742"/>
      <c r="P174" s="742"/>
      <c r="Q174" s="742"/>
      <c r="R174" s="742"/>
      <c r="S174" s="785" t="s">
        <v>1</v>
      </c>
      <c r="T174" s="24" t="s">
        <v>7</v>
      </c>
      <c r="U174" s="4070" t="str">
        <f>U175</f>
        <v>Dessert assiette.J.Jus de fraises des bois.Recette mère ►.M.Mille-feuille meringue et chiboust pamplemousse aux fraises des bois</v>
      </c>
      <c r="V174" s="4070"/>
      <c r="W174" s="4070"/>
      <c r="X174" s="4071"/>
      <c r="Y174" s="1129"/>
      <c r="Z174" s="1129"/>
      <c r="AA174" s="1129"/>
      <c r="AB174" s="1129"/>
      <c r="AC174" s="1129"/>
      <c r="AD174" s="1130"/>
      <c r="AE174" s="4161" t="s">
        <v>1</v>
      </c>
      <c r="AF174" s="4172">
        <f t="shared" si="77"/>
        <v>0</v>
      </c>
      <c r="AG174" s="4173">
        <f t="shared" si="78"/>
        <v>0</v>
      </c>
      <c r="AH174" s="4174"/>
      <c r="AI174" s="1113">
        <f t="shared" si="68"/>
        <v>0</v>
      </c>
      <c r="AJ174" s="1183" t="str">
        <f>IF(OR(AI174=0, ISBLANK(AB174)), "", TEXT(ROUND(AI174/INDEX(AV19:AV89, MATCH(AB174, AU19:AU89, 0)), 0),"# ##0") &amp; " " &amp; AB174)</f>
        <v/>
      </c>
      <c r="AK174" s="559">
        <f t="shared" si="69"/>
        <v>0</v>
      </c>
      <c r="AL174" s="560">
        <f t="shared" si="70"/>
        <v>0</v>
      </c>
      <c r="AM174" s="1186" t="str">
        <f t="shared" si="71"/>
        <v/>
      </c>
      <c r="AN174" s="156"/>
      <c r="AO174" s="1113">
        <f t="shared" si="72"/>
        <v>0</v>
      </c>
      <c r="AP174" s="4190"/>
      <c r="AQ174" s="1182" t="str">
        <f t="shared" si="73"/>
        <v/>
      </c>
      <c r="AR174" s="4168"/>
      <c r="AS174" s="4180">
        <f t="shared" si="74"/>
        <v>0</v>
      </c>
      <c r="AT174" s="4181">
        <f>IF(AND(AH174&lt;&gt;"", ISNUMBER(AF174)), IFERROR(INDEX(AV19:AV89, MATCH(AB174, AU19:AU89, 0)) * AA174 * IF(ISBLANK(X174), 1, X174), 0), 0)</f>
        <v>0</v>
      </c>
      <c r="AX174" s="2"/>
      <c r="AY174" s="750" t="str">
        <f t="shared" si="67"/>
        <v>►</v>
      </c>
      <c r="AZ174" s="2"/>
      <c r="BA174" s="2"/>
      <c r="BB174" s="2"/>
      <c r="BC174" s="717"/>
      <c r="BD174" s="717"/>
      <c r="BH174" s="717"/>
      <c r="BI174" s="6">
        <v>1</v>
      </c>
    </row>
    <row r="175" spans="1:61" s="73" customFormat="1" ht="18" customHeight="1">
      <c r="A175" s="750" t="str">
        <f t="shared" si="61"/>
        <v>►</v>
      </c>
      <c r="B175" s="616" t="str">
        <f t="shared" si="59"/>
        <v>►</v>
      </c>
      <c r="C175" s="617" t="str">
        <f t="shared" si="62"/>
        <v>►</v>
      </c>
      <c r="D175" s="4157" t="str">
        <f t="shared" si="63"/>
        <v>►</v>
      </c>
      <c r="E175" s="616" t="str">
        <f t="shared" si="64"/>
        <v>►</v>
      </c>
      <c r="F175" s="616" t="str">
        <f t="shared" si="65"/>
        <v>►</v>
      </c>
      <c r="G175" s="616" t="str">
        <f t="shared" si="66"/>
        <v>►</v>
      </c>
      <c r="H175" s="1066" t="s">
        <v>1</v>
      </c>
      <c r="I175" s="741"/>
      <c r="J175" s="741"/>
      <c r="K175" s="741"/>
      <c r="L175" s="742"/>
      <c r="M175" s="742"/>
      <c r="N175" s="742"/>
      <c r="O175" s="742"/>
      <c r="P175" s="742"/>
      <c r="Q175" s="742"/>
      <c r="R175" s="742"/>
      <c r="S175" s="785" t="s">
        <v>1</v>
      </c>
      <c r="T175" s="4072" t="s">
        <v>7</v>
      </c>
      <c r="U175" s="4073" t="str">
        <f>X175</f>
        <v>Dessert assiette.J.Jus de fraises des bois.Recette mère ►.M.Mille-feuille meringue et chiboust pamplemousse aux fraises des bois</v>
      </c>
      <c r="V175" s="4073">
        <f>X173</f>
        <v>18</v>
      </c>
      <c r="W175" s="4073" t="str">
        <f>Y173</f>
        <v>assiettes</v>
      </c>
      <c r="X175" s="4074" t="str">
        <f>UPPER(LEFT(Z169,1))&amp;LOWER(MID(Z169,2,999))&amp;"."&amp;UPPER(LEFT(AB169,1))&amp;"."&amp;UPPER(LEFT(AB169,1))&amp;LOWER(MID(AB169,2,999))&amp;"."&amp;IF(ISTEXT(AD175),AC175&amp;"."&amp;UPPER(LEFT(AD175,1))&amp;"."&amp;UPPER(LEFT(AD175,1))&amp;LOWER(MID(AD175,2,999)),Y175)</f>
        <v>Dessert assiette.J.Jus de fraises des bois.Recette mère ►.M.Mille-feuille meringue et chiboust pamplemousse aux fraises des bois</v>
      </c>
      <c r="Y175" s="4075" t="s">
        <v>2384</v>
      </c>
      <c r="Z175" s="4810" t="s">
        <v>104</v>
      </c>
      <c r="AA175" s="4810"/>
      <c r="AB175" s="4810"/>
      <c r="AC175" s="4076" t="s">
        <v>2381</v>
      </c>
      <c r="AD175" s="1135" t="s">
        <v>2332</v>
      </c>
      <c r="AE175" s="4161" t="s">
        <v>1</v>
      </c>
      <c r="AF175" s="4172">
        <f t="shared" si="77"/>
        <v>0</v>
      </c>
      <c r="AG175" s="4173">
        <f t="shared" si="78"/>
        <v>0</v>
      </c>
      <c r="AH175" s="4174"/>
      <c r="AI175" s="1112">
        <f t="shared" si="68"/>
        <v>0</v>
      </c>
      <c r="AJ175" s="1184" t="str">
        <f>IF(OR(AI175=0, ISBLANK(AB175)), "", TEXT(ROUND(AI175/INDEX(AV19:AV89, MATCH(AB175, AU19:AU89, 0)), 0),"# ##0") &amp; " " &amp; AB175)</f>
        <v/>
      </c>
      <c r="AK175" s="557">
        <f t="shared" si="69"/>
        <v>0</v>
      </c>
      <c r="AL175" s="558">
        <f t="shared" si="70"/>
        <v>0</v>
      </c>
      <c r="AM175" s="1187" t="str">
        <f t="shared" si="71"/>
        <v/>
      </c>
      <c r="AN175" s="156"/>
      <c r="AO175" s="1112">
        <f t="shared" si="72"/>
        <v>0</v>
      </c>
      <c r="AP175" s="4190"/>
      <c r="AQ175" s="1181" t="str">
        <f t="shared" si="73"/>
        <v/>
      </c>
      <c r="AR175" s="4168"/>
      <c r="AS175" s="4180">
        <f t="shared" si="74"/>
        <v>0</v>
      </c>
      <c r="AT175" s="4181">
        <f>IF(AND(AH175&lt;&gt;"", ISNUMBER(AF175)), IFERROR(INDEX(AV19:AV89, MATCH(AB175, AU19:AU89, 0)) * AA175 * IF(ISBLANK(X175), 1, X175), 0), 0)</f>
        <v>0</v>
      </c>
      <c r="AX175" s="2"/>
      <c r="AY175" s="750" t="str">
        <f t="shared" si="67"/>
        <v>►</v>
      </c>
      <c r="AZ175" s="2"/>
      <c r="BA175" s="2"/>
      <c r="BB175" s="2"/>
      <c r="BC175" s="717"/>
      <c r="BD175" s="717"/>
      <c r="BH175" s="717"/>
      <c r="BI175" s="6">
        <v>1</v>
      </c>
    </row>
    <row r="176" spans="1:61" s="73" customFormat="1" ht="18" customHeight="1">
      <c r="A176" s="750" t="str">
        <f t="shared" si="61"/>
        <v>►</v>
      </c>
      <c r="B176" s="616" t="str">
        <f t="shared" si="59"/>
        <v>►</v>
      </c>
      <c r="C176" s="617" t="str">
        <f t="shared" si="62"/>
        <v>►</v>
      </c>
      <c r="D176" s="4157" t="str">
        <f t="shared" si="63"/>
        <v>►</v>
      </c>
      <c r="E176" s="616" t="str">
        <f t="shared" si="64"/>
        <v>►</v>
      </c>
      <c r="F176" s="616" t="str">
        <f t="shared" si="65"/>
        <v>►</v>
      </c>
      <c r="G176" s="616" t="str">
        <f t="shared" si="66"/>
        <v>►</v>
      </c>
      <c r="H176" s="1066" t="s">
        <v>1</v>
      </c>
      <c r="I176" s="741"/>
      <c r="J176" s="741"/>
      <c r="K176" s="741"/>
      <c r="L176" s="742"/>
      <c r="M176" s="742"/>
      <c r="N176" s="742"/>
      <c r="O176" s="742"/>
      <c r="P176" s="742"/>
      <c r="Q176" s="742"/>
      <c r="R176" s="742"/>
      <c r="S176" s="785" t="s">
        <v>1</v>
      </c>
      <c r="T176" s="4078" t="s">
        <v>7</v>
      </c>
      <c r="U176" s="4079" t="str">
        <f>U175</f>
        <v>Dessert assiette.J.Jus de fraises des bois.Recette mère ►.M.Mille-feuille meringue et chiboust pamplemousse aux fraises des bois</v>
      </c>
      <c r="V176" s="4080"/>
      <c r="W176" s="4080"/>
      <c r="X176" s="4081" t="s">
        <v>19</v>
      </c>
      <c r="Y176" s="4081" t="s">
        <v>18</v>
      </c>
      <c r="Z176" s="4081" t="s">
        <v>17</v>
      </c>
      <c r="AA176" s="4081" t="s">
        <v>16</v>
      </c>
      <c r="AB176" s="4081" t="s">
        <v>15</v>
      </c>
      <c r="AC176" s="4082" t="s">
        <v>14</v>
      </c>
      <c r="AD176" s="4083" t="s">
        <v>13</v>
      </c>
      <c r="AE176" s="4161" t="s">
        <v>1</v>
      </c>
      <c r="AF176" s="4172">
        <f t="shared" si="77"/>
        <v>0</v>
      </c>
      <c r="AG176" s="4173">
        <f t="shared" si="78"/>
        <v>0</v>
      </c>
      <c r="AH176" s="4174"/>
      <c r="AI176" s="1113">
        <f t="shared" si="68"/>
        <v>0</v>
      </c>
      <c r="AJ176" s="1183" t="str">
        <f>IF(OR(AI176=0, ISBLANK(AB176)), "", TEXT(ROUND(AI176/INDEX(AV19:AV89, MATCH(AB176, AU19:AU89, 0)), 0),"# ##0") &amp; " " &amp; AB176)</f>
        <v/>
      </c>
      <c r="AK176" s="559">
        <f t="shared" si="69"/>
        <v>0</v>
      </c>
      <c r="AL176" s="560">
        <f t="shared" si="70"/>
        <v>0</v>
      </c>
      <c r="AM176" s="1186" t="str">
        <f t="shared" si="71"/>
        <v/>
      </c>
      <c r="AN176" s="156"/>
      <c r="AO176" s="1113">
        <f t="shared" si="72"/>
        <v>0</v>
      </c>
      <c r="AP176" s="4190"/>
      <c r="AQ176" s="1182" t="str">
        <f t="shared" si="73"/>
        <v/>
      </c>
      <c r="AR176" s="4168"/>
      <c r="AS176" s="4180">
        <f t="shared" si="74"/>
        <v>0</v>
      </c>
      <c r="AT176" s="4181">
        <f>IF(AND(AH176&lt;&gt;"", ISNUMBER(AF176)), IFERROR(INDEX(AV19:AV89, MATCH(AB176, AU19:AU89, 0)) * AA176 * IF(ISBLANK(X176), 1, X176), 0), 0)</f>
        <v>0</v>
      </c>
      <c r="AX176" s="2"/>
      <c r="AY176" s="750" t="str">
        <f t="shared" si="67"/>
        <v>►</v>
      </c>
      <c r="AZ176" s="2"/>
      <c r="BA176" s="2"/>
      <c r="BB176" s="2"/>
      <c r="BC176" s="717"/>
      <c r="BD176" s="717"/>
      <c r="BH176" s="717"/>
      <c r="BI176" s="6">
        <v>1</v>
      </c>
    </row>
    <row r="177" spans="1:61" s="73" customFormat="1" ht="18" customHeight="1">
      <c r="A177" s="750" t="str">
        <f t="shared" si="61"/>
        <v>A</v>
      </c>
      <c r="B177" s="616" t="str">
        <f t="shared" si="59"/>
        <v>Dessert assiette.J.Jus de fraises des bois.Recette mère ►.M.Mille-feuille meringue et chiboust pamplemousse aux fraises des bois</v>
      </c>
      <c r="C177" s="617" t="str">
        <f t="shared" si="62"/>
        <v>Dessert assiette</v>
      </c>
      <c r="D177" s="4157" t="str">
        <f t="shared" si="63"/>
        <v>J</v>
      </c>
      <c r="E177" s="616" t="str">
        <f t="shared" si="64"/>
        <v>Jus de fraises des bois</v>
      </c>
      <c r="F177" s="616" t="str">
        <f t="shared" si="65"/>
        <v/>
      </c>
      <c r="G177" s="616" t="str">
        <f t="shared" si="66"/>
        <v>M.Mille-feuille meringue et chiboust pamplemousse aux fraises des bois</v>
      </c>
      <c r="H177" s="1066" t="s">
        <v>1</v>
      </c>
      <c r="I177" s="741"/>
      <c r="J177" s="741"/>
      <c r="K177" s="741"/>
      <c r="L177" s="742"/>
      <c r="M177" s="742"/>
      <c r="N177" s="742"/>
      <c r="O177" s="742"/>
      <c r="P177" s="742"/>
      <c r="Q177" s="742"/>
      <c r="R177" s="742"/>
      <c r="S177" s="785" t="s">
        <v>1</v>
      </c>
      <c r="T177" s="24" t="s">
        <v>6</v>
      </c>
      <c r="U177" s="4084" t="str">
        <f>U175</f>
        <v>Dessert assiette.J.Jus de fraises des bois.Recette mère ►.M.Mille-feuille meringue et chiboust pamplemousse aux fraises des bois</v>
      </c>
      <c r="V177" s="4068"/>
      <c r="W177" s="4068"/>
      <c r="X177" s="1140" t="s">
        <v>217</v>
      </c>
      <c r="Y177" s="760" t="s">
        <v>216</v>
      </c>
      <c r="Z177" s="1081"/>
      <c r="AA177" s="4814" t="s">
        <v>215</v>
      </c>
      <c r="AB177" s="4815" t="s">
        <v>194</v>
      </c>
      <c r="AC177" s="4816" t="s">
        <v>158</v>
      </c>
      <c r="AD177" s="1082" t="s">
        <v>214</v>
      </c>
      <c r="AE177" s="4161" t="s">
        <v>1</v>
      </c>
      <c r="AF177" s="4172">
        <f t="shared" si="77"/>
        <v>0</v>
      </c>
      <c r="AG177" s="4173">
        <f t="shared" si="78"/>
        <v>0</v>
      </c>
      <c r="AH177" s="4174"/>
      <c r="AI177" s="1112">
        <f t="shared" si="68"/>
        <v>0</v>
      </c>
      <c r="AJ177" s="1184" t="str">
        <f>IF(OR(AI177=0, ISBLANK(AB177)), "", TEXT(ROUND(AI177/INDEX(AV19:AV89, MATCH(AB177, AU19:AU89, 0)), 0),"# ##0") &amp; " " &amp; AB177)</f>
        <v/>
      </c>
      <c r="AK177" s="557">
        <f t="shared" si="69"/>
        <v>0</v>
      </c>
      <c r="AL177" s="558">
        <f t="shared" si="70"/>
        <v>0</v>
      </c>
      <c r="AM177" s="1187" t="str">
        <f t="shared" si="71"/>
        <v/>
      </c>
      <c r="AN177" s="156"/>
      <c r="AO177" s="1112">
        <f t="shared" si="72"/>
        <v>0</v>
      </c>
      <c r="AP177" s="4190"/>
      <c r="AQ177" s="1181" t="str">
        <f t="shared" si="73"/>
        <v/>
      </c>
      <c r="AR177" s="4168"/>
      <c r="AS177" s="4180">
        <f t="shared" si="74"/>
        <v>0</v>
      </c>
      <c r="AT177" s="4181">
        <f>IF(AND(AH177&lt;&gt;"", ISNUMBER(AF177)), IFERROR(INDEX(AV19:AV89, MATCH(AB177, AU19:AU89, 0)) * AA177 * IF(ISBLANK(X177), 1, X177), 0), 0)</f>
        <v>0</v>
      </c>
      <c r="AX177" s="2"/>
      <c r="AY177" s="750" t="str">
        <f t="shared" si="67"/>
        <v>A</v>
      </c>
      <c r="AZ177" s="2"/>
      <c r="BA177" s="2"/>
      <c r="BB177" s="2"/>
      <c r="BC177" s="717"/>
      <c r="BD177" s="717"/>
      <c r="BH177" s="717"/>
      <c r="BI177" s="6">
        <v>1</v>
      </c>
    </row>
    <row r="178" spans="1:61" s="73" customFormat="1" ht="18" customHeight="1">
      <c r="A178" s="750" t="str">
        <f t="shared" si="61"/>
        <v>A</v>
      </c>
      <c r="B178" s="616" t="str">
        <f t="shared" si="59"/>
        <v>Dessert assiette.J.Jus de fraises des bois.Recette mère ►.M.Mille-feuille meringue et chiboust pamplemousse aux fraises des bois</v>
      </c>
      <c r="C178" s="617" t="str">
        <f t="shared" si="62"/>
        <v>Dessert assiette</v>
      </c>
      <c r="D178" s="4157" t="str">
        <f t="shared" si="63"/>
        <v>J</v>
      </c>
      <c r="E178" s="616" t="str">
        <f t="shared" si="64"/>
        <v>Jus de fraises des bois</v>
      </c>
      <c r="F178" s="616" t="str">
        <f t="shared" si="65"/>
        <v/>
      </c>
      <c r="G178" s="616" t="str">
        <f t="shared" si="66"/>
        <v>M.Mille-feuille meringue et chiboust pamplemousse aux fraises des bois</v>
      </c>
      <c r="H178" s="1066" t="s">
        <v>1</v>
      </c>
      <c r="I178" s="741"/>
      <c r="J178" s="741"/>
      <c r="K178" s="741"/>
      <c r="L178" s="742"/>
      <c r="M178" s="742"/>
      <c r="N178" s="742"/>
      <c r="O178" s="742"/>
      <c r="P178" s="742"/>
      <c r="Q178" s="742"/>
      <c r="R178" s="742"/>
      <c r="S178" s="785" t="s">
        <v>1</v>
      </c>
      <c r="T178" s="24" t="s">
        <v>6</v>
      </c>
      <c r="U178" s="4084" t="str">
        <f>U175</f>
        <v>Dessert assiette.J.Jus de fraises des bois.Recette mère ►.M.Mille-feuille meringue et chiboust pamplemousse aux fraises des bois</v>
      </c>
      <c r="V178" s="4068"/>
      <c r="W178" s="4068"/>
      <c r="X178" s="3866" t="s">
        <v>208</v>
      </c>
      <c r="Y178" s="80" t="s">
        <v>207</v>
      </c>
      <c r="Z178" s="41" t="s">
        <v>206</v>
      </c>
      <c r="AA178" s="4591"/>
      <c r="AB178" s="4593"/>
      <c r="AC178" s="4817"/>
      <c r="AD178" s="1083" t="s">
        <v>205</v>
      </c>
      <c r="AE178" s="4161" t="s">
        <v>1</v>
      </c>
      <c r="AF178" s="4172">
        <f t="shared" si="77"/>
        <v>0</v>
      </c>
      <c r="AG178" s="4173">
        <f t="shared" si="78"/>
        <v>0</v>
      </c>
      <c r="AH178" s="4174"/>
      <c r="AI178" s="1113">
        <f t="shared" si="68"/>
        <v>0</v>
      </c>
      <c r="AJ178" s="1183" t="str">
        <f>IF(OR(AI178=0, ISBLANK(AB178)), "", TEXT(ROUND(AI178/INDEX(AV19:AV89, MATCH(AB178, AU19:AU89, 0)), 0),"# ##0") &amp; " " &amp; AB178)</f>
        <v/>
      </c>
      <c r="AK178" s="559">
        <f t="shared" si="69"/>
        <v>0</v>
      </c>
      <c r="AL178" s="560">
        <f t="shared" si="70"/>
        <v>0</v>
      </c>
      <c r="AM178" s="1186" t="str">
        <f t="shared" si="71"/>
        <v/>
      </c>
      <c r="AN178" s="156"/>
      <c r="AO178" s="1113">
        <f t="shared" si="72"/>
        <v>0</v>
      </c>
      <c r="AP178" s="4190"/>
      <c r="AQ178" s="1182" t="str">
        <f t="shared" si="73"/>
        <v/>
      </c>
      <c r="AR178" s="4168"/>
      <c r="AS178" s="4180">
        <f t="shared" si="74"/>
        <v>0</v>
      </c>
      <c r="AT178" s="4181">
        <f>IF(AND(AH178&lt;&gt;"", ISNUMBER(AF178)), IFERROR(INDEX(AV19:AV89, MATCH(AB178, AU19:AU89, 0)) * AA178 * IF(ISBLANK(X178), 1, X178), 0), 0)</f>
        <v>0</v>
      </c>
      <c r="AX178" s="2"/>
      <c r="AY178" s="750" t="str">
        <f t="shared" si="67"/>
        <v>A</v>
      </c>
      <c r="AZ178" s="2"/>
      <c r="BA178" s="2"/>
      <c r="BB178" s="2"/>
      <c r="BC178" s="717"/>
      <c r="BD178" s="717"/>
      <c r="BH178" s="717"/>
      <c r="BI178" s="6">
        <v>1</v>
      </c>
    </row>
    <row r="179" spans="1:61" s="73" customFormat="1" ht="18" customHeight="1">
      <c r="A179" s="750" t="str">
        <f t="shared" si="61"/>
        <v>A</v>
      </c>
      <c r="B179" s="616" t="str">
        <f t="shared" ref="B179:B242" si="80">IF(A179="►","►",IF(A179="A",IF(AND(ISTEXT(U179),ISTEXT(I179)),U179,IF(ISTEXT(U179),U179,IF(ISBLANK(U179),I179,U179)))))</f>
        <v>Dessert assiette.J.Jus de fraises des bois.Recette mère ►.M.Mille-feuille meringue et chiboust pamplemousse aux fraises des bois</v>
      </c>
      <c r="C179" s="617" t="str">
        <f t="shared" si="62"/>
        <v>Dessert assiette</v>
      </c>
      <c r="D179" s="4157" t="str">
        <f t="shared" si="63"/>
        <v>J</v>
      </c>
      <c r="E179" s="616" t="str">
        <f t="shared" si="64"/>
        <v>Jus de fraises des bois</v>
      </c>
      <c r="F179" s="616" t="str">
        <f t="shared" si="65"/>
        <v/>
      </c>
      <c r="G179" s="616" t="str">
        <f t="shared" si="66"/>
        <v>M.Mille-feuille meringue et chiboust pamplemousse aux fraises des bois</v>
      </c>
      <c r="H179" s="1066" t="s">
        <v>1</v>
      </c>
      <c r="I179" s="741"/>
      <c r="J179" s="741"/>
      <c r="K179" s="741"/>
      <c r="L179" s="742"/>
      <c r="M179" s="742"/>
      <c r="N179" s="742"/>
      <c r="O179" s="742"/>
      <c r="P179" s="742"/>
      <c r="Q179" s="742"/>
      <c r="R179" s="742"/>
      <c r="S179" s="785" t="s">
        <v>1</v>
      </c>
      <c r="T179" s="24" t="s">
        <v>6</v>
      </c>
      <c r="U179" s="4084" t="str">
        <f>U175</f>
        <v>Dessert assiette.J.Jus de fraises des bois.Recette mère ►.M.Mille-feuille meringue et chiboust pamplemousse aux fraises des bois</v>
      </c>
      <c r="V179" s="4068">
        <f>V175</f>
        <v>18</v>
      </c>
      <c r="W179" s="4068" t="str">
        <f>W175</f>
        <v>assiettes</v>
      </c>
      <c r="X179" s="69"/>
      <c r="Y179" s="66"/>
      <c r="Z179" s="65" t="str">
        <f t="shared" ref="Z179:Z185" si="81">IF(OR(ISTEXT(X179), X179&lt;=0, AA179&lt;=0), "", "de")</f>
        <v/>
      </c>
      <c r="AA179" s="64">
        <v>150</v>
      </c>
      <c r="AB179" s="952" t="s">
        <v>134</v>
      </c>
      <c r="AC179" s="68">
        <v>1</v>
      </c>
      <c r="AD179" s="1084" t="s">
        <v>2379</v>
      </c>
      <c r="AE179" s="4161" t="s">
        <v>1</v>
      </c>
      <c r="AF179" s="4172">
        <v>150</v>
      </c>
      <c r="AG179" s="4173" t="s">
        <v>6515</v>
      </c>
      <c r="AH179" s="4174">
        <v>200</v>
      </c>
      <c r="AI179" s="1112">
        <f t="shared" si="68"/>
        <v>0.19999999999999998</v>
      </c>
      <c r="AJ179" s="1184" t="str">
        <f>IF(OR(AI179=0, ISBLANK(AB179)), "", TEXT(ROUND(AI179/INDEX(AV19:AV89, MATCH(AB179, AU19:AU89, 0)), 0),"# ##0") &amp; " " &amp; AB179)</f>
        <v>200 g</v>
      </c>
      <c r="AK179" s="557">
        <f t="shared" si="69"/>
        <v>0</v>
      </c>
      <c r="AL179" s="558">
        <f t="shared" si="70"/>
        <v>0</v>
      </c>
      <c r="AM179" s="1187" t="str">
        <f t="shared" si="71"/>
        <v>fraises</v>
      </c>
      <c r="AN179" s="156"/>
      <c r="AO179" s="1112">
        <f t="shared" si="72"/>
        <v>0.19999999999999998</v>
      </c>
      <c r="AP179" s="4190"/>
      <c r="AQ179" s="1181" t="str">
        <f t="shared" si="73"/>
        <v/>
      </c>
      <c r="AR179" s="4168"/>
      <c r="AS179" s="4180">
        <f t="shared" si="74"/>
        <v>1.3333333333333333</v>
      </c>
      <c r="AT179" s="4181">
        <f>IF(AND(AH179&lt;&gt;"", ISNUMBER(AF179)), IFERROR(INDEX(AV19:AV89, MATCH(AB179, AU19:AU89, 0)) * AA179 * IF(ISBLANK(X179), 1, X179), 0), 0)</f>
        <v>0.15</v>
      </c>
      <c r="AX179" s="2"/>
      <c r="AY179" s="750" t="str">
        <f t="shared" si="67"/>
        <v>A</v>
      </c>
      <c r="AZ179" s="2"/>
      <c r="BA179" s="2"/>
      <c r="BB179" s="2"/>
      <c r="BC179" s="717"/>
      <c r="BD179" s="717"/>
      <c r="BH179" s="717"/>
      <c r="BI179" s="6">
        <v>1</v>
      </c>
    </row>
    <row r="180" spans="1:61" s="73" customFormat="1" ht="18" customHeight="1">
      <c r="A180" s="750" t="str">
        <f t="shared" si="61"/>
        <v>A</v>
      </c>
      <c r="B180" s="616" t="str">
        <f t="shared" si="80"/>
        <v>Dessert assiette.J.Jus de fraises des bois.Recette mère ►.M.Mille-feuille meringue et chiboust pamplemousse aux fraises des bois</v>
      </c>
      <c r="C180" s="617" t="str">
        <f t="shared" si="62"/>
        <v>Dessert assiette</v>
      </c>
      <c r="D180" s="4157" t="str">
        <f t="shared" si="63"/>
        <v>J</v>
      </c>
      <c r="E180" s="616" t="str">
        <f t="shared" si="64"/>
        <v>Jus de fraises des bois</v>
      </c>
      <c r="F180" s="616" t="str">
        <f t="shared" si="65"/>
        <v/>
      </c>
      <c r="G180" s="616" t="str">
        <f t="shared" si="66"/>
        <v>M.Mille-feuille meringue et chiboust pamplemousse aux fraises des bois</v>
      </c>
      <c r="H180" s="1066" t="s">
        <v>1</v>
      </c>
      <c r="I180" s="741"/>
      <c r="J180" s="741"/>
      <c r="K180" s="741"/>
      <c r="L180" s="742"/>
      <c r="M180" s="742"/>
      <c r="N180" s="742"/>
      <c r="O180" s="742"/>
      <c r="P180" s="742"/>
      <c r="Q180" s="742"/>
      <c r="R180" s="742"/>
      <c r="S180" s="785" t="s">
        <v>1</v>
      </c>
      <c r="T180" s="25" t="str">
        <f t="shared" ref="T180:T185" si="82">IF(AD180&lt;&gt;"","A","►")</f>
        <v>A</v>
      </c>
      <c r="U180" s="4084" t="str">
        <f>U175</f>
        <v>Dessert assiette.J.Jus de fraises des bois.Recette mère ►.M.Mille-feuille meringue et chiboust pamplemousse aux fraises des bois</v>
      </c>
      <c r="V180" s="4068">
        <f>V175</f>
        <v>18</v>
      </c>
      <c r="W180" s="4068" t="str">
        <f>W175</f>
        <v>assiettes</v>
      </c>
      <c r="X180" s="69"/>
      <c r="Y180" s="66"/>
      <c r="Z180" s="65" t="str">
        <f t="shared" si="81"/>
        <v/>
      </c>
      <c r="AA180" s="64">
        <v>8</v>
      </c>
      <c r="AB180" s="952" t="s">
        <v>134</v>
      </c>
      <c r="AC180" s="68">
        <v>1</v>
      </c>
      <c r="AD180" s="1084" t="s">
        <v>2380</v>
      </c>
      <c r="AE180" s="4161" t="s">
        <v>1</v>
      </c>
      <c r="AF180" s="4172">
        <v>150</v>
      </c>
      <c r="AG180" s="4173" t="s">
        <v>6515</v>
      </c>
      <c r="AH180" s="4174">
        <v>200</v>
      </c>
      <c r="AI180" s="1113">
        <f t="shared" si="68"/>
        <v>1.0666666666666666E-2</v>
      </c>
      <c r="AJ180" s="1183" t="str">
        <f>IF(OR(AI180=0, ISBLANK(AB180)), "", TEXT(ROUND(AI180/INDEX(AV19:AV89, MATCH(AB180, AU19:AU89, 0)), 0),"# ##0") &amp; " " &amp; AB180)</f>
        <v>11 g</v>
      </c>
      <c r="AK180" s="559">
        <f t="shared" si="69"/>
        <v>0</v>
      </c>
      <c r="AL180" s="560">
        <f t="shared" si="70"/>
        <v>0</v>
      </c>
      <c r="AM180" s="1186" t="str">
        <f t="shared" si="71"/>
        <v>framboises</v>
      </c>
      <c r="AN180" s="156"/>
      <c r="AO180" s="1113">
        <f t="shared" si="72"/>
        <v>1.0666666666666666E-2</v>
      </c>
      <c r="AP180" s="4190"/>
      <c r="AQ180" s="1182" t="str">
        <f t="shared" si="73"/>
        <v/>
      </c>
      <c r="AR180" s="4168"/>
      <c r="AS180" s="4180">
        <f t="shared" si="74"/>
        <v>1.3333333333333333</v>
      </c>
      <c r="AT180" s="4181">
        <f>IF(AND(AH180&lt;&gt;"", ISNUMBER(AF180)), IFERROR(INDEX(AV19:AV89, MATCH(AB180, AU19:AU89, 0)) * AA180 * IF(ISBLANK(X180), 1, X180), 0), 0)</f>
        <v>8.0000000000000002E-3</v>
      </c>
      <c r="AX180" s="2"/>
      <c r="AY180" s="750" t="str">
        <f t="shared" si="67"/>
        <v>A</v>
      </c>
      <c r="AZ180" s="2"/>
      <c r="BA180" s="2"/>
      <c r="BB180" s="2"/>
      <c r="BC180" s="717"/>
      <c r="BD180" s="717"/>
      <c r="BH180" s="717"/>
      <c r="BI180" s="6">
        <v>1</v>
      </c>
    </row>
    <row r="181" spans="1:61" s="73" customFormat="1" ht="18" customHeight="1">
      <c r="A181" s="750" t="str">
        <f t="shared" si="61"/>
        <v>A</v>
      </c>
      <c r="B181" s="616" t="str">
        <f t="shared" si="80"/>
        <v>Dessert assiette.J.Jus de fraises des bois.Recette mère ►.M.Mille-feuille meringue et chiboust pamplemousse aux fraises des bois</v>
      </c>
      <c r="C181" s="617" t="str">
        <f t="shared" si="62"/>
        <v>Dessert assiette</v>
      </c>
      <c r="D181" s="4157" t="str">
        <f t="shared" si="63"/>
        <v>J</v>
      </c>
      <c r="E181" s="616" t="str">
        <f t="shared" si="64"/>
        <v>Jus de fraises des bois</v>
      </c>
      <c r="F181" s="616" t="str">
        <f t="shared" si="65"/>
        <v/>
      </c>
      <c r="G181" s="616" t="str">
        <f t="shared" si="66"/>
        <v>M.Mille-feuille meringue et chiboust pamplemousse aux fraises des bois</v>
      </c>
      <c r="H181" s="1066" t="s">
        <v>1</v>
      </c>
      <c r="I181" s="741"/>
      <c r="J181" s="741"/>
      <c r="K181" s="741"/>
      <c r="L181" s="742"/>
      <c r="M181" s="742"/>
      <c r="N181" s="742"/>
      <c r="O181" s="742"/>
      <c r="P181" s="742"/>
      <c r="Q181" s="742"/>
      <c r="R181" s="742"/>
      <c r="S181" s="785" t="s">
        <v>1</v>
      </c>
      <c r="T181" s="25" t="str">
        <f t="shared" si="82"/>
        <v>A</v>
      </c>
      <c r="U181" s="4084" t="str">
        <f>U175</f>
        <v>Dessert assiette.J.Jus de fraises des bois.Recette mère ►.M.Mille-feuille meringue et chiboust pamplemousse aux fraises des bois</v>
      </c>
      <c r="V181" s="4068">
        <f>V175</f>
        <v>18</v>
      </c>
      <c r="W181" s="4068" t="str">
        <f>W175</f>
        <v>assiettes</v>
      </c>
      <c r="X181" s="69"/>
      <c r="Y181" s="74"/>
      <c r="Z181" s="65" t="str">
        <f t="shared" si="81"/>
        <v/>
      </c>
      <c r="AA181" s="64">
        <v>105</v>
      </c>
      <c r="AB181" s="952" t="s">
        <v>134</v>
      </c>
      <c r="AC181" s="68">
        <v>1</v>
      </c>
      <c r="AD181" s="1084" t="s">
        <v>2377</v>
      </c>
      <c r="AE181" s="4161" t="s">
        <v>1</v>
      </c>
      <c r="AF181" s="4172">
        <v>150</v>
      </c>
      <c r="AG181" s="4173" t="s">
        <v>6515</v>
      </c>
      <c r="AH181" s="4174">
        <v>200</v>
      </c>
      <c r="AI181" s="1112">
        <f t="shared" si="68"/>
        <v>0.13999999999999999</v>
      </c>
      <c r="AJ181" s="1184" t="str">
        <f>IF(OR(AI181=0, ISBLANK(AB181)), "", TEXT(ROUND(AI181/INDEX(AV19:AV89, MATCH(AB181, AU19:AU89, 0)), 0),"# ##0") &amp; " " &amp; AB181)</f>
        <v>140 g</v>
      </c>
      <c r="AK181" s="557">
        <f t="shared" si="69"/>
        <v>0</v>
      </c>
      <c r="AL181" s="558">
        <f t="shared" si="70"/>
        <v>0</v>
      </c>
      <c r="AM181" s="1187" t="str">
        <f t="shared" si="71"/>
        <v>sucre semoule pâtissière</v>
      </c>
      <c r="AN181" s="156"/>
      <c r="AO181" s="1112">
        <f t="shared" si="72"/>
        <v>0.13999999999999999</v>
      </c>
      <c r="AP181" s="4190"/>
      <c r="AQ181" s="1181" t="str">
        <f t="shared" si="73"/>
        <v/>
      </c>
      <c r="AR181" s="4168"/>
      <c r="AS181" s="4180">
        <f t="shared" si="74"/>
        <v>1.3333333333333333</v>
      </c>
      <c r="AT181" s="4181">
        <f>IF(AND(AH181&lt;&gt;"", ISNUMBER(AF181)), IFERROR(INDEX(AV19:AV89, MATCH(AB181, AU19:AU89, 0)) * AA181 * IF(ISBLANK(X181), 1, X181), 0), 0)</f>
        <v>0.105</v>
      </c>
      <c r="AX181" s="2"/>
      <c r="AY181" s="750" t="str">
        <f t="shared" si="67"/>
        <v>A</v>
      </c>
      <c r="AZ181" s="2"/>
      <c r="BA181" s="2"/>
      <c r="BB181" s="2"/>
      <c r="BC181" s="717"/>
      <c r="BD181" s="717"/>
      <c r="BH181" s="717"/>
      <c r="BI181" s="6">
        <v>1</v>
      </c>
    </row>
    <row r="182" spans="1:61" s="73" customFormat="1" ht="18" customHeight="1">
      <c r="A182" s="750" t="str">
        <f t="shared" si="61"/>
        <v>►</v>
      </c>
      <c r="B182" s="616" t="str">
        <f t="shared" si="80"/>
        <v>►</v>
      </c>
      <c r="C182" s="617" t="str">
        <f t="shared" si="62"/>
        <v>►</v>
      </c>
      <c r="D182" s="4157" t="str">
        <f t="shared" si="63"/>
        <v>►</v>
      </c>
      <c r="E182" s="616" t="str">
        <f t="shared" si="64"/>
        <v>►</v>
      </c>
      <c r="F182" s="616" t="str">
        <f t="shared" si="65"/>
        <v>►</v>
      </c>
      <c r="G182" s="616" t="str">
        <f t="shared" si="66"/>
        <v>►</v>
      </c>
      <c r="H182" s="1066" t="s">
        <v>1</v>
      </c>
      <c r="I182" s="741"/>
      <c r="J182" s="741"/>
      <c r="K182" s="741"/>
      <c r="L182" s="742"/>
      <c r="M182" s="742"/>
      <c r="N182" s="742"/>
      <c r="O182" s="742"/>
      <c r="P182" s="742"/>
      <c r="Q182" s="742"/>
      <c r="R182" s="742"/>
      <c r="S182" s="785" t="s">
        <v>1</v>
      </c>
      <c r="T182" s="25" t="str">
        <f t="shared" si="82"/>
        <v>►</v>
      </c>
      <c r="U182" s="4084" t="str">
        <f>U175</f>
        <v>Dessert assiette.J.Jus de fraises des bois.Recette mère ►.M.Mille-feuille meringue et chiboust pamplemousse aux fraises des bois</v>
      </c>
      <c r="V182" s="4068">
        <f>V175</f>
        <v>18</v>
      </c>
      <c r="W182" s="4068" t="str">
        <f>W175</f>
        <v>assiettes</v>
      </c>
      <c r="X182" s="69"/>
      <c r="Y182" s="74"/>
      <c r="Z182" s="65" t="str">
        <f t="shared" si="81"/>
        <v/>
      </c>
      <c r="AA182" s="64"/>
      <c r="AB182" s="4085"/>
      <c r="AC182" s="68">
        <v>1</v>
      </c>
      <c r="AD182" s="1084"/>
      <c r="AE182" s="4161" t="s">
        <v>1</v>
      </c>
      <c r="AF182" s="4172">
        <f t="shared" si="77"/>
        <v>0</v>
      </c>
      <c r="AG182" s="4173">
        <f t="shared" si="78"/>
        <v>0</v>
      </c>
      <c r="AH182" s="4174"/>
      <c r="AI182" s="1113">
        <f t="shared" si="68"/>
        <v>0</v>
      </c>
      <c r="AJ182" s="1183" t="str">
        <f>IF(OR(AI182=0, ISBLANK(AB182)), "", TEXT(ROUND(AI182/INDEX(AV19:AV89, MATCH(AB182, AU19:AU89, 0)), 0),"# ##0") &amp; " " &amp; AB182)</f>
        <v/>
      </c>
      <c r="AK182" s="559">
        <f t="shared" si="69"/>
        <v>0</v>
      </c>
      <c r="AL182" s="560">
        <f t="shared" si="70"/>
        <v>0</v>
      </c>
      <c r="AM182" s="1186" t="str">
        <f t="shared" si="71"/>
        <v/>
      </c>
      <c r="AN182" s="156"/>
      <c r="AO182" s="1113">
        <f t="shared" si="72"/>
        <v>0</v>
      </c>
      <c r="AP182" s="4190"/>
      <c r="AQ182" s="1182" t="str">
        <f t="shared" si="73"/>
        <v/>
      </c>
      <c r="AR182" s="4168"/>
      <c r="AS182" s="4180">
        <f t="shared" si="74"/>
        <v>0</v>
      </c>
      <c r="AT182" s="4181">
        <f>IF(AND(AH182&lt;&gt;"", ISNUMBER(AF182)), IFERROR(INDEX(AV19:AV89, MATCH(AB182, AU19:AU89, 0)) * AA182 * IF(ISBLANK(X182), 1, X182), 0), 0)</f>
        <v>0</v>
      </c>
      <c r="AX182" s="2"/>
      <c r="AY182" s="750" t="str">
        <f t="shared" si="67"/>
        <v>►</v>
      </c>
      <c r="AZ182" s="2"/>
      <c r="BA182" s="2"/>
      <c r="BB182" s="2"/>
      <c r="BC182" s="717"/>
      <c r="BD182" s="717"/>
      <c r="BH182" s="717"/>
      <c r="BI182" s="6">
        <v>1</v>
      </c>
    </row>
    <row r="183" spans="1:61" s="73" customFormat="1" ht="18" customHeight="1">
      <c r="A183" s="750" t="str">
        <f t="shared" si="61"/>
        <v>►</v>
      </c>
      <c r="B183" s="616" t="str">
        <f t="shared" si="80"/>
        <v>►</v>
      </c>
      <c r="C183" s="617" t="str">
        <f t="shared" si="62"/>
        <v>►</v>
      </c>
      <c r="D183" s="4157" t="str">
        <f t="shared" si="63"/>
        <v>►</v>
      </c>
      <c r="E183" s="616" t="str">
        <f t="shared" si="64"/>
        <v>►</v>
      </c>
      <c r="F183" s="616" t="str">
        <f t="shared" si="65"/>
        <v>►</v>
      </c>
      <c r="G183" s="616" t="str">
        <f t="shared" si="66"/>
        <v>►</v>
      </c>
      <c r="H183" s="1066" t="s">
        <v>1</v>
      </c>
      <c r="I183" s="741"/>
      <c r="J183" s="741"/>
      <c r="K183" s="741"/>
      <c r="L183" s="742"/>
      <c r="M183" s="742"/>
      <c r="N183" s="742"/>
      <c r="O183" s="742"/>
      <c r="P183" s="742"/>
      <c r="Q183" s="742"/>
      <c r="R183" s="742"/>
      <c r="S183" s="785" t="s">
        <v>1</v>
      </c>
      <c r="T183" s="25" t="str">
        <f t="shared" si="82"/>
        <v>►</v>
      </c>
      <c r="U183" s="4084" t="str">
        <f>U175</f>
        <v>Dessert assiette.J.Jus de fraises des bois.Recette mère ►.M.Mille-feuille meringue et chiboust pamplemousse aux fraises des bois</v>
      </c>
      <c r="V183" s="4068">
        <f>V175</f>
        <v>18</v>
      </c>
      <c r="W183" s="4068" t="str">
        <f>W175</f>
        <v>assiettes</v>
      </c>
      <c r="X183" s="69"/>
      <c r="Y183" s="74"/>
      <c r="Z183" s="65" t="str">
        <f t="shared" si="81"/>
        <v/>
      </c>
      <c r="AA183" s="64"/>
      <c r="AB183" s="4085"/>
      <c r="AC183" s="68">
        <v>1</v>
      </c>
      <c r="AD183" s="1084"/>
      <c r="AE183" s="4161" t="s">
        <v>1</v>
      </c>
      <c r="AF183" s="4172">
        <f t="shared" si="77"/>
        <v>0</v>
      </c>
      <c r="AG183" s="4173">
        <f t="shared" si="78"/>
        <v>0</v>
      </c>
      <c r="AH183" s="4174"/>
      <c r="AI183" s="1112">
        <f t="shared" si="68"/>
        <v>0</v>
      </c>
      <c r="AJ183" s="1184" t="str">
        <f>IF(OR(AI183=0, ISBLANK(AB183)), "", TEXT(ROUND(AI183/INDEX(AV19:AV89, MATCH(AB183, AU19:AU89, 0)), 0),"# ##0") &amp; " " &amp; AB183)</f>
        <v/>
      </c>
      <c r="AK183" s="557">
        <f t="shared" si="69"/>
        <v>0</v>
      </c>
      <c r="AL183" s="561">
        <f t="shared" si="70"/>
        <v>0</v>
      </c>
      <c r="AM183" s="1188" t="str">
        <f t="shared" si="71"/>
        <v/>
      </c>
      <c r="AN183" s="156"/>
      <c r="AO183" s="1112">
        <f t="shared" si="72"/>
        <v>0</v>
      </c>
      <c r="AP183" s="4190"/>
      <c r="AQ183" s="1181" t="str">
        <f t="shared" si="73"/>
        <v/>
      </c>
      <c r="AR183" s="4168"/>
      <c r="AS183" s="4180">
        <f t="shared" si="74"/>
        <v>0</v>
      </c>
      <c r="AT183" s="4181">
        <f>IF(AND(AH183&lt;&gt;"", ISNUMBER(AF183)), IFERROR(INDEX(AV19:AV89, MATCH(AB183, AU19:AU89, 0)) * AA183 * IF(ISBLANK(X183), 1, X183), 0), 0)</f>
        <v>0</v>
      </c>
      <c r="AU183"/>
      <c r="AV183"/>
      <c r="AW183"/>
      <c r="AX183" s="2"/>
      <c r="AY183" s="750" t="str">
        <f t="shared" si="67"/>
        <v>►</v>
      </c>
      <c r="AZ183" s="2"/>
      <c r="BA183" s="2"/>
      <c r="BB183" s="2"/>
      <c r="BC183" s="717"/>
      <c r="BD183" s="717"/>
      <c r="BH183" s="717"/>
      <c r="BI183" s="6">
        <v>1</v>
      </c>
    </row>
    <row r="184" spans="1:61" s="73" customFormat="1" ht="18" customHeight="1">
      <c r="A184" s="750" t="str">
        <f t="shared" si="61"/>
        <v>►</v>
      </c>
      <c r="B184" s="616" t="str">
        <f t="shared" si="80"/>
        <v>►</v>
      </c>
      <c r="C184" s="617" t="str">
        <f t="shared" si="62"/>
        <v>►</v>
      </c>
      <c r="D184" s="4157" t="str">
        <f t="shared" si="63"/>
        <v>►</v>
      </c>
      <c r="E184" s="616" t="str">
        <f t="shared" si="64"/>
        <v>►</v>
      </c>
      <c r="F184" s="616" t="str">
        <f t="shared" si="65"/>
        <v>►</v>
      </c>
      <c r="G184" s="616" t="str">
        <f t="shared" si="66"/>
        <v>►</v>
      </c>
      <c r="H184" s="1066" t="s">
        <v>1</v>
      </c>
      <c r="I184" s="741"/>
      <c r="J184" s="741"/>
      <c r="K184" s="741"/>
      <c r="L184" s="742"/>
      <c r="M184" s="742"/>
      <c r="N184" s="742"/>
      <c r="O184" s="742"/>
      <c r="P184" s="742"/>
      <c r="Q184" s="742"/>
      <c r="R184" s="742"/>
      <c r="S184" s="785" t="s">
        <v>1</v>
      </c>
      <c r="T184" s="25" t="str">
        <f t="shared" si="82"/>
        <v>►</v>
      </c>
      <c r="U184" s="4084" t="str">
        <f>U175</f>
        <v>Dessert assiette.J.Jus de fraises des bois.Recette mère ►.M.Mille-feuille meringue et chiboust pamplemousse aux fraises des bois</v>
      </c>
      <c r="V184" s="4068">
        <f>V175</f>
        <v>18</v>
      </c>
      <c r="W184" s="4068" t="str">
        <f>W175</f>
        <v>assiettes</v>
      </c>
      <c r="X184" s="69"/>
      <c r="Y184" s="74"/>
      <c r="Z184" s="65" t="str">
        <f t="shared" si="81"/>
        <v/>
      </c>
      <c r="AA184" s="64"/>
      <c r="AB184" s="4085"/>
      <c r="AC184" s="68">
        <v>1</v>
      </c>
      <c r="AD184" s="1084"/>
      <c r="AE184" s="4161" t="s">
        <v>1</v>
      </c>
      <c r="AF184" s="4172">
        <f t="shared" si="77"/>
        <v>0</v>
      </c>
      <c r="AG184" s="4173">
        <f t="shared" si="78"/>
        <v>0</v>
      </c>
      <c r="AH184" s="4174"/>
      <c r="AI184" s="1113">
        <f t="shared" si="68"/>
        <v>0</v>
      </c>
      <c r="AJ184" s="1183" t="str">
        <f>IF(OR(AI184=0, ISBLANK(AB184)), "", TEXT(ROUND(AI184/INDEX(AV19:AV89, MATCH(AB184, AU19:AU89, 0)), 0),"# ##0") &amp; " " &amp; AB184)</f>
        <v/>
      </c>
      <c r="AK184" s="559">
        <f t="shared" si="69"/>
        <v>0</v>
      </c>
      <c r="AL184" s="560">
        <f t="shared" si="70"/>
        <v>0</v>
      </c>
      <c r="AM184" s="1186" t="str">
        <f t="shared" si="71"/>
        <v/>
      </c>
      <c r="AN184" s="156"/>
      <c r="AO184" s="1113">
        <f t="shared" si="72"/>
        <v>0</v>
      </c>
      <c r="AP184" s="4190"/>
      <c r="AQ184" s="1182" t="str">
        <f t="shared" si="73"/>
        <v/>
      </c>
      <c r="AR184" s="4168"/>
      <c r="AS184" s="4180">
        <f t="shared" si="74"/>
        <v>0</v>
      </c>
      <c r="AT184" s="4181">
        <f>IF(AND(AH184&lt;&gt;"", ISNUMBER(AF184)), IFERROR(INDEX(AV19:AV89, MATCH(AB184, AU19:AU89, 0)) * AA184 * IF(ISBLANK(X184), 1, X184), 0), 0)</f>
        <v>0</v>
      </c>
      <c r="AU184"/>
      <c r="AV184"/>
      <c r="AW184"/>
      <c r="AX184" s="2"/>
      <c r="AY184" s="750" t="str">
        <f t="shared" si="67"/>
        <v>►</v>
      </c>
      <c r="AZ184" s="2"/>
      <c r="BA184" s="2"/>
      <c r="BB184" s="2"/>
      <c r="BC184" s="717"/>
      <c r="BD184" s="717"/>
      <c r="BH184" s="717"/>
      <c r="BI184" s="6">
        <v>1</v>
      </c>
    </row>
    <row r="185" spans="1:61" s="73" customFormat="1" ht="18" customHeight="1">
      <c r="A185" s="750" t="str">
        <f t="shared" si="61"/>
        <v>►</v>
      </c>
      <c r="B185" s="616" t="str">
        <f t="shared" si="80"/>
        <v>►</v>
      </c>
      <c r="C185" s="617" t="str">
        <f t="shared" si="62"/>
        <v>►</v>
      </c>
      <c r="D185" s="4157" t="str">
        <f t="shared" si="63"/>
        <v>►</v>
      </c>
      <c r="E185" s="616" t="str">
        <f t="shared" si="64"/>
        <v>►</v>
      </c>
      <c r="F185" s="616" t="str">
        <f t="shared" si="65"/>
        <v>►</v>
      </c>
      <c r="G185" s="616" t="str">
        <f t="shared" si="66"/>
        <v>►</v>
      </c>
      <c r="H185" s="1066" t="s">
        <v>1</v>
      </c>
      <c r="I185" s="741"/>
      <c r="J185" s="741"/>
      <c r="K185" s="741"/>
      <c r="L185" s="742"/>
      <c r="M185" s="742"/>
      <c r="N185" s="742"/>
      <c r="O185" s="742"/>
      <c r="P185" s="742"/>
      <c r="Q185" s="742"/>
      <c r="R185" s="742"/>
      <c r="S185" s="785" t="s">
        <v>1</v>
      </c>
      <c r="T185" s="25" t="str">
        <f t="shared" si="82"/>
        <v>►</v>
      </c>
      <c r="U185" s="4084" t="str">
        <f>U175</f>
        <v>Dessert assiette.J.Jus de fraises des bois.Recette mère ►.M.Mille-feuille meringue et chiboust pamplemousse aux fraises des bois</v>
      </c>
      <c r="V185" s="4068">
        <f>V175</f>
        <v>18</v>
      </c>
      <c r="W185" s="4068" t="str">
        <f>W175</f>
        <v>assiettes</v>
      </c>
      <c r="X185" s="69"/>
      <c r="Y185" s="74"/>
      <c r="Z185" s="65" t="str">
        <f t="shared" si="81"/>
        <v/>
      </c>
      <c r="AA185" s="64"/>
      <c r="AB185" s="4085"/>
      <c r="AC185" s="68">
        <v>1</v>
      </c>
      <c r="AD185" s="1084"/>
      <c r="AE185" s="4161" t="s">
        <v>1</v>
      </c>
      <c r="AF185" s="4172">
        <f t="shared" si="77"/>
        <v>0</v>
      </c>
      <c r="AG185" s="4173">
        <f t="shared" si="78"/>
        <v>0</v>
      </c>
      <c r="AH185" s="4174"/>
      <c r="AI185" s="1112">
        <f t="shared" si="68"/>
        <v>0</v>
      </c>
      <c r="AJ185" s="1184" t="str">
        <f>IF(OR(AI185=0, ISBLANK(AB185)), "", TEXT(ROUND(AI185/INDEX(AV19:AV89, MATCH(AB185, AU19:AU89, 0)), 0),"# ##0") &amp; " " &amp; AB185)</f>
        <v/>
      </c>
      <c r="AK185" s="557">
        <f t="shared" si="69"/>
        <v>0</v>
      </c>
      <c r="AL185" s="558">
        <f t="shared" si="70"/>
        <v>0</v>
      </c>
      <c r="AM185" s="1187" t="str">
        <f t="shared" si="71"/>
        <v/>
      </c>
      <c r="AN185" s="156"/>
      <c r="AO185" s="1112">
        <f t="shared" si="72"/>
        <v>0</v>
      </c>
      <c r="AP185" s="4190"/>
      <c r="AQ185" s="1181" t="str">
        <f t="shared" si="73"/>
        <v/>
      </c>
      <c r="AR185" s="4168"/>
      <c r="AS185" s="4180">
        <f t="shared" si="74"/>
        <v>0</v>
      </c>
      <c r="AT185" s="4181">
        <f>IF(AND(AH185&lt;&gt;"", ISNUMBER(AF185)), IFERROR(INDEX(AV19:AV89, MATCH(AB185, AU19:AU89, 0)) * AA185 * IF(ISBLANK(X185), 1, X185), 0), 0)</f>
        <v>0</v>
      </c>
      <c r="AU185"/>
      <c r="AV185"/>
      <c r="AW185"/>
      <c r="AX185" s="2"/>
      <c r="AY185" s="750" t="str">
        <f t="shared" si="67"/>
        <v>►</v>
      </c>
      <c r="AZ185" s="2"/>
      <c r="BA185" s="2"/>
      <c r="BB185" s="2"/>
      <c r="BC185" s="717"/>
      <c r="BD185" s="717"/>
      <c r="BH185" s="717"/>
      <c r="BI185" s="6">
        <v>1</v>
      </c>
    </row>
    <row r="186" spans="1:61" s="73" customFormat="1" ht="18" customHeight="1">
      <c r="A186" s="750" t="str">
        <f t="shared" si="61"/>
        <v>A</v>
      </c>
      <c r="B186" s="616" t="str">
        <f t="shared" si="80"/>
        <v>Dessert assiette.J.Jus de fraises des bois.Recette mère ►.M.Mille-feuille meringue et chiboust pamplemousse aux fraises des bois</v>
      </c>
      <c r="C186" s="617" t="str">
        <f t="shared" si="62"/>
        <v>Dessert assiette</v>
      </c>
      <c r="D186" s="4157" t="str">
        <f t="shared" si="63"/>
        <v>J</v>
      </c>
      <c r="E186" s="616" t="str">
        <f t="shared" si="64"/>
        <v>Jus de fraises des bois</v>
      </c>
      <c r="F186" s="616" t="str">
        <f t="shared" si="65"/>
        <v/>
      </c>
      <c r="G186" s="616" t="str">
        <f t="shared" si="66"/>
        <v>M.Mille-feuille meringue et chiboust pamplemousse aux fraises des bois</v>
      </c>
      <c r="H186" s="1066" t="s">
        <v>1</v>
      </c>
      <c r="I186" s="741"/>
      <c r="J186" s="741"/>
      <c r="K186" s="741"/>
      <c r="L186" s="742"/>
      <c r="M186" s="742"/>
      <c r="N186" s="742"/>
      <c r="O186" s="742"/>
      <c r="P186" s="742"/>
      <c r="Q186" s="742"/>
      <c r="R186" s="742"/>
      <c r="S186" s="785" t="s">
        <v>1</v>
      </c>
      <c r="T186" s="24" t="s">
        <v>6</v>
      </c>
      <c r="U186" s="4087" t="str">
        <f>U175</f>
        <v>Dessert assiette.J.Jus de fraises des bois.Recette mère ►.M.Mille-feuille meringue et chiboust pamplemousse aux fraises des bois</v>
      </c>
      <c r="V186" s="4088">
        <f>V175</f>
        <v>18</v>
      </c>
      <c r="W186" s="4089" t="str">
        <f>W175</f>
        <v>assiettes</v>
      </c>
      <c r="X186" s="4090" t="s">
        <v>1090</v>
      </c>
      <c r="Y186" s="4091"/>
      <c r="Z186" s="4092"/>
      <c r="AA186" s="4092"/>
      <c r="AB186" s="4092"/>
      <c r="AC186" s="4092"/>
      <c r="AD186" s="4093"/>
      <c r="AE186" s="4161" t="s">
        <v>1</v>
      </c>
      <c r="AF186" s="4172">
        <f t="shared" si="77"/>
        <v>0</v>
      </c>
      <c r="AG186" s="4173">
        <f t="shared" si="78"/>
        <v>0</v>
      </c>
      <c r="AH186" s="4174"/>
      <c r="AI186" s="1113">
        <f t="shared" si="68"/>
        <v>0</v>
      </c>
      <c r="AJ186" s="1183" t="str">
        <f>IF(OR(AI186=0, ISBLANK(AB186)), "", TEXT(ROUND(AI186/INDEX(AV19:AV89, MATCH(AB186, AU19:AU89, 0)), 0),"# ##0") &amp; " " &amp; AB186)</f>
        <v/>
      </c>
      <c r="AK186" s="559">
        <f t="shared" si="69"/>
        <v>0</v>
      </c>
      <c r="AL186" s="560">
        <f t="shared" si="70"/>
        <v>0</v>
      </c>
      <c r="AM186" s="1186" t="str">
        <f t="shared" si="71"/>
        <v/>
      </c>
      <c r="AN186" s="156"/>
      <c r="AO186" s="1113">
        <f t="shared" si="72"/>
        <v>0</v>
      </c>
      <c r="AP186" s="4190"/>
      <c r="AQ186" s="1182" t="str">
        <f t="shared" si="73"/>
        <v/>
      </c>
      <c r="AR186" s="4168"/>
      <c r="AS186" s="4180">
        <f t="shared" si="74"/>
        <v>0</v>
      </c>
      <c r="AT186" s="4181">
        <f>IF(AND(AH186&lt;&gt;"", ISNUMBER(AF186)), IFERROR(INDEX(AV19:AV89, MATCH(AB186, AU19:AU89, 0)) * AA186 * IF(ISBLANK(X186), 1, X186), 0), 0)</f>
        <v>0</v>
      </c>
      <c r="AU186"/>
      <c r="AV186"/>
      <c r="AW186"/>
      <c r="AX186" s="2"/>
      <c r="AY186" s="750" t="str">
        <f t="shared" si="67"/>
        <v>A</v>
      </c>
      <c r="AZ186" s="2"/>
      <c r="BA186" s="2"/>
      <c r="BB186" s="2"/>
      <c r="BC186" s="717"/>
      <c r="BD186" s="717"/>
      <c r="BH186" s="717"/>
      <c r="BI186" s="6">
        <v>1</v>
      </c>
    </row>
    <row r="187" spans="1:61" s="73" customFormat="1" ht="18" customHeight="1">
      <c r="A187" s="750" t="str">
        <f t="shared" si="61"/>
        <v>A</v>
      </c>
      <c r="B187" s="616" t="str">
        <f t="shared" si="80"/>
        <v>Dessert assiette.J.Jus de fraises des bois.Recette mère ►.M.Mille-feuille meringue et chiboust pamplemousse aux fraises des bois</v>
      </c>
      <c r="C187" s="617" t="str">
        <f t="shared" si="62"/>
        <v>Dessert assiette</v>
      </c>
      <c r="D187" s="4157" t="str">
        <f t="shared" si="63"/>
        <v>J</v>
      </c>
      <c r="E187" s="616" t="str">
        <f t="shared" si="64"/>
        <v>Jus de fraises des bois</v>
      </c>
      <c r="F187" s="616" t="str">
        <f t="shared" si="65"/>
        <v/>
      </c>
      <c r="G187" s="616" t="str">
        <f t="shared" si="66"/>
        <v>M.Mille-feuille meringue et chiboust pamplemousse aux fraises des bois</v>
      </c>
      <c r="H187" s="1066" t="s">
        <v>1</v>
      </c>
      <c r="I187" s="741"/>
      <c r="J187" s="741"/>
      <c r="K187" s="741"/>
      <c r="L187" s="742"/>
      <c r="M187" s="742"/>
      <c r="N187" s="742"/>
      <c r="O187" s="742"/>
      <c r="P187" s="742"/>
      <c r="Q187" s="742"/>
      <c r="R187" s="742"/>
      <c r="S187" s="785" t="s">
        <v>1</v>
      </c>
      <c r="T187" s="4095" t="s">
        <v>6</v>
      </c>
      <c r="U187" s="4096" t="str">
        <f>U175</f>
        <v>Dessert assiette.J.Jus de fraises des bois.Recette mère ►.M.Mille-feuille meringue et chiboust pamplemousse aux fraises des bois</v>
      </c>
      <c r="V187" s="4096">
        <f>V175</f>
        <v>18</v>
      </c>
      <c r="W187" s="4096" t="str">
        <f>W175</f>
        <v>assiettes</v>
      </c>
      <c r="X187" s="4097" t="s">
        <v>19</v>
      </c>
      <c r="Y187" s="4098">
        <v>9</v>
      </c>
      <c r="Z187" s="4099" t="s">
        <v>6462</v>
      </c>
      <c r="AA187" s="4100"/>
      <c r="AB187" s="4100"/>
      <c r="AC187" s="4100"/>
      <c r="AD187" s="4101"/>
      <c r="AE187" s="4161" t="s">
        <v>1</v>
      </c>
      <c r="AF187" s="4172">
        <f t="shared" si="77"/>
        <v>0</v>
      </c>
      <c r="AG187" s="4173">
        <f t="shared" si="78"/>
        <v>0</v>
      </c>
      <c r="AH187" s="4174"/>
      <c r="AI187" s="1112">
        <f t="shared" si="68"/>
        <v>0</v>
      </c>
      <c r="AJ187" s="1184" t="str">
        <f>IF(OR(AI187=0, ISBLANK(AB187)), "", TEXT(ROUND(AI187/INDEX(AV19:AV89, MATCH(AB187, AU19:AU89, 0)), 0),"# ##0") &amp; " " &amp; AB187)</f>
        <v/>
      </c>
      <c r="AK187" s="557">
        <f t="shared" si="69"/>
        <v>0</v>
      </c>
      <c r="AL187" s="558">
        <f t="shared" si="70"/>
        <v>0</v>
      </c>
      <c r="AM187" s="1187" t="str">
        <f t="shared" si="71"/>
        <v/>
      </c>
      <c r="AN187" s="156"/>
      <c r="AO187" s="1112">
        <f t="shared" si="72"/>
        <v>0</v>
      </c>
      <c r="AP187" s="4190"/>
      <c r="AQ187" s="1181" t="str">
        <f t="shared" si="73"/>
        <v/>
      </c>
      <c r="AR187" s="4168"/>
      <c r="AS187" s="4180">
        <f t="shared" si="74"/>
        <v>0</v>
      </c>
      <c r="AT187" s="4181">
        <f>IF(AND(AH187&lt;&gt;"", ISNUMBER(AF187)), IFERROR(INDEX(AV19:AV89, MATCH(AB187, AU19:AU89, 0)) * AA187 * IF(ISBLANK(X187), 1, X187), 0), 0)</f>
        <v>0</v>
      </c>
      <c r="AU187"/>
      <c r="AV187"/>
      <c r="AW187"/>
      <c r="AX187" s="2"/>
      <c r="AY187" s="750" t="str">
        <f t="shared" si="67"/>
        <v>A</v>
      </c>
      <c r="AZ187" s="2"/>
      <c r="BA187" s="2"/>
      <c r="BB187" s="2"/>
      <c r="BC187" s="717"/>
      <c r="BD187" s="717"/>
      <c r="BH187" s="717"/>
      <c r="BI187" s="6">
        <v>1</v>
      </c>
    </row>
    <row r="188" spans="1:61" s="73" customFormat="1" ht="18" customHeight="1">
      <c r="A188" s="750" t="str">
        <f t="shared" si="61"/>
        <v>A</v>
      </c>
      <c r="B188" s="616" t="str">
        <f t="shared" si="80"/>
        <v>Dessert assiette.J.Jus de fraises des bois.Recette mère ►.M.Mille-feuille meringue et chiboust pamplemousse aux fraises des bois</v>
      </c>
      <c r="C188" s="617" t="str">
        <f t="shared" si="62"/>
        <v>Dessert assiette</v>
      </c>
      <c r="D188" s="4157" t="str">
        <f t="shared" si="63"/>
        <v>J</v>
      </c>
      <c r="E188" s="616" t="str">
        <f t="shared" si="64"/>
        <v>Jus de fraises des bois</v>
      </c>
      <c r="F188" s="616" t="str">
        <f t="shared" si="65"/>
        <v/>
      </c>
      <c r="G188" s="616" t="str">
        <f t="shared" si="66"/>
        <v>M.Mille-feuille meringue et chiboust pamplemousse aux fraises des bois</v>
      </c>
      <c r="H188" s="1066" t="s">
        <v>1</v>
      </c>
      <c r="I188" s="741"/>
      <c r="J188" s="741"/>
      <c r="K188" s="741"/>
      <c r="L188" s="742"/>
      <c r="M188" s="742"/>
      <c r="N188" s="742"/>
      <c r="O188" s="742"/>
      <c r="P188" s="742"/>
      <c r="Q188" s="742"/>
      <c r="R188" s="742"/>
      <c r="S188" s="785" t="s">
        <v>1</v>
      </c>
      <c r="T188" s="1143" t="s">
        <v>6</v>
      </c>
      <c r="U188" s="4102" t="str">
        <f>U175</f>
        <v>Dessert assiette.J.Jus de fraises des bois.Recette mère ►.M.Mille-feuille meringue et chiboust pamplemousse aux fraises des bois</v>
      </c>
      <c r="V188" s="4102">
        <f>V175</f>
        <v>18</v>
      </c>
      <c r="W188" s="4102" t="str">
        <f>W175</f>
        <v>assiettes</v>
      </c>
      <c r="X188" s="1320" t="s">
        <v>2627</v>
      </c>
      <c r="Y188" s="11"/>
      <c r="Z188" s="11"/>
      <c r="AA188" s="11"/>
      <c r="AB188" s="11"/>
      <c r="AC188" s="11"/>
      <c r="AD188" s="1094"/>
      <c r="AE188" s="4161" t="s">
        <v>1</v>
      </c>
      <c r="AF188" s="4172">
        <f t="shared" si="77"/>
        <v>0</v>
      </c>
      <c r="AG188" s="4173">
        <f t="shared" si="78"/>
        <v>0</v>
      </c>
      <c r="AH188" s="4174"/>
      <c r="AI188" s="1114">
        <f t="shared" si="68"/>
        <v>0</v>
      </c>
      <c r="AJ188" s="1185" t="str">
        <f>IF(OR(AI188=0, ISBLANK(AB188)), "", TEXT(ROUND(AI188/INDEX(AV19:AV89, MATCH(AB188, AU19:AU89, 0)), 0),"# ##0") &amp; " " &amp; AB188)</f>
        <v/>
      </c>
      <c r="AK188" s="559">
        <f t="shared" si="69"/>
        <v>0</v>
      </c>
      <c r="AL188" s="560">
        <f t="shared" si="70"/>
        <v>0</v>
      </c>
      <c r="AM188" s="1186" t="str">
        <f t="shared" si="71"/>
        <v/>
      </c>
      <c r="AN188" s="156"/>
      <c r="AO188" s="1113">
        <f t="shared" si="72"/>
        <v>0</v>
      </c>
      <c r="AP188" s="4190"/>
      <c r="AQ188" s="1182" t="str">
        <f t="shared" si="73"/>
        <v/>
      </c>
      <c r="AR188" s="4168"/>
      <c r="AS188" s="4180">
        <f t="shared" si="74"/>
        <v>0</v>
      </c>
      <c r="AT188" s="4181">
        <f>IF(AND(AH188&lt;&gt;"", ISNUMBER(AF188)), IFERROR(INDEX(AV19:AV89, MATCH(AB188, AU19:AU89, 0)) * AA188 * IF(ISBLANK(X188), 1, X188), 0), 0)</f>
        <v>0</v>
      </c>
      <c r="AU188"/>
      <c r="AV188"/>
      <c r="AW188"/>
      <c r="AX188" s="2"/>
      <c r="AY188" s="750" t="str">
        <f t="shared" si="67"/>
        <v>A</v>
      </c>
      <c r="AZ188" s="2"/>
      <c r="BA188" s="2"/>
      <c r="BB188" s="2"/>
      <c r="BC188" s="717"/>
      <c r="BD188" s="717"/>
      <c r="BH188" s="717"/>
      <c r="BI188" s="6">
        <v>1</v>
      </c>
    </row>
    <row r="189" spans="1:61" s="73" customFormat="1" ht="18" customHeight="1">
      <c r="A189" s="750" t="str">
        <f t="shared" si="61"/>
        <v>A</v>
      </c>
      <c r="B189" s="616" t="str">
        <f t="shared" si="80"/>
        <v>Dessert assiette.J.Jus de fraises des bois.Recette mère ►.M.Mille-feuille meringue et chiboust pamplemousse aux fraises des bois</v>
      </c>
      <c r="C189" s="617" t="str">
        <f t="shared" si="62"/>
        <v>Dessert assiette</v>
      </c>
      <c r="D189" s="4157" t="str">
        <f t="shared" si="63"/>
        <v>J</v>
      </c>
      <c r="E189" s="616" t="str">
        <f t="shared" si="64"/>
        <v>Jus de fraises des bois</v>
      </c>
      <c r="F189" s="616" t="str">
        <f t="shared" si="65"/>
        <v/>
      </c>
      <c r="G189" s="616" t="str">
        <f t="shared" si="66"/>
        <v>M.Mille-feuille meringue et chiboust pamplemousse aux fraises des bois</v>
      </c>
      <c r="H189" s="1066" t="s">
        <v>1</v>
      </c>
      <c r="I189" s="741"/>
      <c r="J189" s="741"/>
      <c r="K189" s="741"/>
      <c r="L189" s="742"/>
      <c r="M189" s="742"/>
      <c r="N189" s="742"/>
      <c r="O189" s="742"/>
      <c r="P189" s="742"/>
      <c r="Q189" s="742"/>
      <c r="R189" s="742"/>
      <c r="S189" s="785" t="s">
        <v>1</v>
      </c>
      <c r="T189" s="25" t="str">
        <f t="shared" ref="T189:T195" si="83">IF(OR(X189&lt;&gt;"",Y189&lt;&gt; "",Z189&lt;&gt;"",AA189&lt;&gt;""),"A", "►")</f>
        <v>A</v>
      </c>
      <c r="U189" s="4102" t="str">
        <f>U175</f>
        <v>Dessert assiette.J.Jus de fraises des bois.Recette mère ►.M.Mille-feuille meringue et chiboust pamplemousse aux fraises des bois</v>
      </c>
      <c r="V189" s="4102">
        <f>V175</f>
        <v>18</v>
      </c>
      <c r="W189" s="4102" t="str">
        <f>W175</f>
        <v>assiettes</v>
      </c>
      <c r="X189" s="1321" t="s">
        <v>2628</v>
      </c>
      <c r="Y189" s="20"/>
      <c r="Z189" s="20"/>
      <c r="AA189" s="20"/>
      <c r="AB189" s="20"/>
      <c r="AC189" s="20"/>
      <c r="AD189" s="1094"/>
      <c r="AE189" s="4161" t="s">
        <v>1</v>
      </c>
      <c r="AF189" s="4172">
        <f t="shared" si="77"/>
        <v>0</v>
      </c>
      <c r="AG189" s="4173">
        <f t="shared" si="78"/>
        <v>0</v>
      </c>
      <c r="AH189" s="4174"/>
      <c r="AI189" s="1112">
        <f t="shared" si="68"/>
        <v>0</v>
      </c>
      <c r="AJ189" s="1184" t="str">
        <f>IF(OR(AI189=0, ISBLANK(AB189)), "", TEXT(ROUND(AI189/INDEX(AV19:AV89, MATCH(AB189, AU19:AU89, 0)), 0),"# ##0") &amp; " " &amp; AB189)</f>
        <v/>
      </c>
      <c r="AK189" s="557">
        <f t="shared" si="69"/>
        <v>0</v>
      </c>
      <c r="AL189" s="558">
        <f t="shared" si="70"/>
        <v>0</v>
      </c>
      <c r="AM189" s="1187" t="str">
        <f t="shared" si="71"/>
        <v/>
      </c>
      <c r="AN189" s="156"/>
      <c r="AO189" s="1112">
        <f t="shared" si="72"/>
        <v>0</v>
      </c>
      <c r="AP189" s="4190"/>
      <c r="AQ189" s="1181" t="str">
        <f t="shared" si="73"/>
        <v/>
      </c>
      <c r="AR189" s="4168"/>
      <c r="AS189" s="4180">
        <f t="shared" si="74"/>
        <v>0</v>
      </c>
      <c r="AT189" s="4181">
        <f>IF(AND(AH189&lt;&gt;"", ISNUMBER(AF189)), IFERROR(INDEX(AV19:AV89, MATCH(AB189, AU19:AU89, 0)) * AA189 * IF(ISBLANK(X189), 1, X189), 0), 0)</f>
        <v>0</v>
      </c>
      <c r="AU189"/>
      <c r="AV189"/>
      <c r="AW189"/>
      <c r="AX189" s="2"/>
      <c r="AY189" s="750" t="str">
        <f t="shared" si="67"/>
        <v>A</v>
      </c>
      <c r="AZ189" s="2"/>
      <c r="BA189" s="2"/>
      <c r="BB189" s="2"/>
      <c r="BC189" s="717"/>
      <c r="BD189" s="717"/>
      <c r="BH189" s="717"/>
      <c r="BI189" s="6">
        <v>1</v>
      </c>
    </row>
    <row r="190" spans="1:61" s="73" customFormat="1" ht="18" customHeight="1">
      <c r="A190" s="750" t="str">
        <f t="shared" si="61"/>
        <v>►</v>
      </c>
      <c r="B190" s="616" t="str">
        <f t="shared" si="80"/>
        <v>►</v>
      </c>
      <c r="C190" s="617" t="str">
        <f t="shared" si="62"/>
        <v>►</v>
      </c>
      <c r="D190" s="4157" t="str">
        <f t="shared" si="63"/>
        <v>►</v>
      </c>
      <c r="E190" s="616" t="str">
        <f t="shared" si="64"/>
        <v>►</v>
      </c>
      <c r="F190" s="616" t="str">
        <f t="shared" si="65"/>
        <v>►</v>
      </c>
      <c r="G190" s="616" t="str">
        <f t="shared" si="66"/>
        <v>►</v>
      </c>
      <c r="H190" s="1066" t="s">
        <v>1</v>
      </c>
      <c r="I190" s="741"/>
      <c r="J190" s="741"/>
      <c r="K190" s="741"/>
      <c r="L190" s="742"/>
      <c r="M190" s="742"/>
      <c r="N190" s="742"/>
      <c r="O190" s="742"/>
      <c r="P190" s="742"/>
      <c r="Q190" s="742"/>
      <c r="R190" s="742"/>
      <c r="S190" s="785" t="s">
        <v>1</v>
      </c>
      <c r="T190" s="25" t="str">
        <f t="shared" si="83"/>
        <v>►</v>
      </c>
      <c r="U190" s="4102" t="str">
        <f>U175</f>
        <v>Dessert assiette.J.Jus de fraises des bois.Recette mère ►.M.Mille-feuille meringue et chiboust pamplemousse aux fraises des bois</v>
      </c>
      <c r="V190" s="4102">
        <f>V175</f>
        <v>18</v>
      </c>
      <c r="W190" s="4102" t="str">
        <f>W175</f>
        <v>assiettes</v>
      </c>
      <c r="X190" s="1321"/>
      <c r="Y190" s="1323"/>
      <c r="Z190" s="1323"/>
      <c r="AA190" s="1323"/>
      <c r="AB190" s="1323"/>
      <c r="AC190" s="1323"/>
      <c r="AD190" s="1324"/>
      <c r="AE190" s="4161" t="s">
        <v>1</v>
      </c>
      <c r="AF190" s="4172">
        <f t="shared" si="77"/>
        <v>0</v>
      </c>
      <c r="AG190" s="4173">
        <f t="shared" si="78"/>
        <v>0</v>
      </c>
      <c r="AH190" s="4174"/>
      <c r="AI190" s="1113">
        <f t="shared" si="68"/>
        <v>0</v>
      </c>
      <c r="AJ190" s="1183" t="str">
        <f>IF(OR(AI190=0, ISBLANK(AB190)), "", TEXT(ROUND(AI190/INDEX(AV19:AV89, MATCH(AB190, AU19:AU89, 0)), 0),"# ##0") &amp; " " &amp; AB190)</f>
        <v/>
      </c>
      <c r="AK190" s="559">
        <f t="shared" si="69"/>
        <v>0</v>
      </c>
      <c r="AL190" s="560">
        <f t="shared" si="70"/>
        <v>0</v>
      </c>
      <c r="AM190" s="1186" t="str">
        <f t="shared" si="71"/>
        <v/>
      </c>
      <c r="AN190" s="156"/>
      <c r="AO190" s="1113">
        <f t="shared" si="72"/>
        <v>0</v>
      </c>
      <c r="AP190" s="4190"/>
      <c r="AQ190" s="1182" t="str">
        <f t="shared" si="73"/>
        <v/>
      </c>
      <c r="AR190" s="4168"/>
      <c r="AS190" s="4180">
        <f t="shared" si="74"/>
        <v>0</v>
      </c>
      <c r="AT190" s="4181">
        <f>IF(AND(AH190&lt;&gt;"", ISNUMBER(AF190)), IFERROR(INDEX(AV19:AV89, MATCH(AB190, AU19:AU89, 0)) * AA190 * IF(ISBLANK(X190), 1, X190), 0), 0)</f>
        <v>0</v>
      </c>
      <c r="AU190"/>
      <c r="AV190"/>
      <c r="AW190"/>
      <c r="AX190" s="2"/>
      <c r="AY190" s="750" t="str">
        <f t="shared" si="67"/>
        <v>►</v>
      </c>
      <c r="AZ190" s="2"/>
      <c r="BA190" s="2"/>
      <c r="BB190" s="2"/>
      <c r="BC190" s="717"/>
      <c r="BD190" s="717"/>
      <c r="BH190" s="717"/>
      <c r="BI190" s="6">
        <v>1</v>
      </c>
    </row>
    <row r="191" spans="1:61" s="73" customFormat="1" ht="18" customHeight="1">
      <c r="A191" s="750" t="str">
        <f t="shared" si="61"/>
        <v>►</v>
      </c>
      <c r="B191" s="616" t="str">
        <f t="shared" si="80"/>
        <v>►</v>
      </c>
      <c r="C191" s="617" t="str">
        <f t="shared" si="62"/>
        <v>►</v>
      </c>
      <c r="D191" s="4157" t="str">
        <f t="shared" si="63"/>
        <v>►</v>
      </c>
      <c r="E191" s="616" t="str">
        <f t="shared" si="64"/>
        <v>►</v>
      </c>
      <c r="F191" s="616" t="str">
        <f t="shared" si="65"/>
        <v>►</v>
      </c>
      <c r="G191" s="616" t="str">
        <f t="shared" si="66"/>
        <v>►</v>
      </c>
      <c r="H191" s="1066" t="s">
        <v>1</v>
      </c>
      <c r="I191" s="741"/>
      <c r="J191" s="741"/>
      <c r="K191" s="741"/>
      <c r="L191" s="742"/>
      <c r="M191" s="742"/>
      <c r="N191" s="742"/>
      <c r="O191" s="742"/>
      <c r="P191" s="742"/>
      <c r="Q191" s="742"/>
      <c r="R191" s="742"/>
      <c r="S191" s="785" t="s">
        <v>1</v>
      </c>
      <c r="T191" s="25" t="str">
        <f t="shared" si="83"/>
        <v>►</v>
      </c>
      <c r="U191" s="4102" t="str">
        <f>U175</f>
        <v>Dessert assiette.J.Jus de fraises des bois.Recette mère ►.M.Mille-feuille meringue et chiboust pamplemousse aux fraises des bois</v>
      </c>
      <c r="V191" s="4102">
        <f>V175</f>
        <v>18</v>
      </c>
      <c r="W191" s="4102" t="str">
        <f>W175</f>
        <v>assiettes</v>
      </c>
      <c r="X191" s="1321"/>
      <c r="Y191" s="1323"/>
      <c r="Z191" s="1323"/>
      <c r="AA191" s="1323"/>
      <c r="AB191" s="1323"/>
      <c r="AC191" s="1323" t="s">
        <v>6463</v>
      </c>
      <c r="AD191" s="1324"/>
      <c r="AE191" s="4161" t="s">
        <v>1</v>
      </c>
      <c r="AF191" s="4172">
        <f t="shared" si="77"/>
        <v>0</v>
      </c>
      <c r="AG191" s="4173">
        <f t="shared" si="78"/>
        <v>0</v>
      </c>
      <c r="AH191" s="4174"/>
      <c r="AI191" s="1112">
        <f t="shared" si="68"/>
        <v>0</v>
      </c>
      <c r="AJ191" s="1184" t="str">
        <f>IF(OR(AI191=0, ISBLANK(AB191)), "", TEXT(ROUND(AI191/INDEX(AV19:AV89, MATCH(AB191, AU19:AU89, 0)), 0),"# ##0") &amp; " " &amp; AB191)</f>
        <v/>
      </c>
      <c r="AK191" s="557">
        <f t="shared" si="69"/>
        <v>0</v>
      </c>
      <c r="AL191" s="558">
        <f t="shared" si="70"/>
        <v>0</v>
      </c>
      <c r="AM191" s="1187" t="str">
        <f t="shared" si="71"/>
        <v/>
      </c>
      <c r="AN191" s="156"/>
      <c r="AO191" s="1112">
        <f t="shared" si="72"/>
        <v>0</v>
      </c>
      <c r="AP191" s="4190"/>
      <c r="AQ191" s="1181" t="str">
        <f t="shared" si="73"/>
        <v/>
      </c>
      <c r="AR191" s="4168"/>
      <c r="AS191" s="4180">
        <f t="shared" si="74"/>
        <v>0</v>
      </c>
      <c r="AT191" s="4181">
        <f>IF(AND(AH191&lt;&gt;"", ISNUMBER(AF191)), IFERROR(INDEX(AV19:AV89, MATCH(AB191, AU19:AU89, 0)) * AA191 * IF(ISBLANK(X191), 1, X191), 0), 0)</f>
        <v>0</v>
      </c>
      <c r="AU191"/>
      <c r="AV191"/>
      <c r="AW191"/>
      <c r="AX191" s="2"/>
      <c r="AY191" s="750" t="str">
        <f t="shared" si="67"/>
        <v>►</v>
      </c>
      <c r="AZ191" s="2"/>
      <c r="BA191" s="2"/>
      <c r="BB191" s="2"/>
      <c r="BC191" s="717"/>
      <c r="BD191" s="717"/>
      <c r="BH191" s="717"/>
      <c r="BI191" s="6">
        <v>1</v>
      </c>
    </row>
    <row r="192" spans="1:61" s="73" customFormat="1" ht="18" customHeight="1">
      <c r="A192" s="750" t="str">
        <f t="shared" si="61"/>
        <v>►</v>
      </c>
      <c r="B192" s="616" t="str">
        <f t="shared" si="80"/>
        <v>►</v>
      </c>
      <c r="C192" s="617" t="str">
        <f t="shared" si="62"/>
        <v>►</v>
      </c>
      <c r="D192" s="4157" t="str">
        <f t="shared" si="63"/>
        <v>►</v>
      </c>
      <c r="E192" s="616" t="str">
        <f t="shared" si="64"/>
        <v>►</v>
      </c>
      <c r="F192" s="616" t="str">
        <f t="shared" si="65"/>
        <v>►</v>
      </c>
      <c r="G192" s="616" t="str">
        <f t="shared" si="66"/>
        <v>►</v>
      </c>
      <c r="H192" s="1066" t="s">
        <v>1</v>
      </c>
      <c r="I192" s="741"/>
      <c r="J192" s="741"/>
      <c r="K192" s="741"/>
      <c r="L192" s="742"/>
      <c r="M192" s="742"/>
      <c r="N192" s="742"/>
      <c r="O192" s="742"/>
      <c r="P192" s="742"/>
      <c r="Q192" s="742"/>
      <c r="R192" s="742"/>
      <c r="S192" s="785" t="s">
        <v>1</v>
      </c>
      <c r="T192" s="25" t="str">
        <f t="shared" si="83"/>
        <v>►</v>
      </c>
      <c r="U192" s="4102" t="str">
        <f>U175</f>
        <v>Dessert assiette.J.Jus de fraises des bois.Recette mère ►.M.Mille-feuille meringue et chiboust pamplemousse aux fraises des bois</v>
      </c>
      <c r="V192" s="4102">
        <f>V175</f>
        <v>18</v>
      </c>
      <c r="W192" s="4102" t="str">
        <f>W175</f>
        <v>assiettes</v>
      </c>
      <c r="X192" s="1321"/>
      <c r="Y192" s="1323"/>
      <c r="Z192" s="1323"/>
      <c r="AA192" s="1323"/>
      <c r="AB192" s="1323"/>
      <c r="AC192" s="1323"/>
      <c r="AD192" s="1324"/>
      <c r="AE192" s="4161" t="s">
        <v>1</v>
      </c>
      <c r="AF192" s="4172">
        <f t="shared" si="77"/>
        <v>0</v>
      </c>
      <c r="AG192" s="4173">
        <f t="shared" si="78"/>
        <v>0</v>
      </c>
      <c r="AH192" s="4174"/>
      <c r="AI192" s="1113">
        <f t="shared" si="68"/>
        <v>0</v>
      </c>
      <c r="AJ192" s="1183" t="str">
        <f>IF(OR(AI192=0, ISBLANK(AB192)), "", TEXT(ROUND(AI192/INDEX(AV19:AV89, MATCH(AB192, AU19:AU89, 0)), 0),"# ##0") &amp; " " &amp; AB192)</f>
        <v/>
      </c>
      <c r="AK192" s="559">
        <f t="shared" si="69"/>
        <v>0</v>
      </c>
      <c r="AL192" s="560">
        <f t="shared" si="70"/>
        <v>0</v>
      </c>
      <c r="AM192" s="1186" t="str">
        <f t="shared" si="71"/>
        <v/>
      </c>
      <c r="AN192" s="156"/>
      <c r="AO192" s="1113">
        <f t="shared" si="72"/>
        <v>0</v>
      </c>
      <c r="AP192" s="4190"/>
      <c r="AQ192" s="1182" t="str">
        <f t="shared" si="73"/>
        <v/>
      </c>
      <c r="AR192" s="4168"/>
      <c r="AS192" s="4180">
        <f t="shared" si="74"/>
        <v>0</v>
      </c>
      <c r="AT192" s="4181">
        <f>IF(AND(AH192&lt;&gt;"", ISNUMBER(AF192)), IFERROR(INDEX(AV19:AV89, MATCH(AB192, AU19:AU89, 0)) * AA192 * IF(ISBLANK(X192), 1, X192), 0), 0)</f>
        <v>0</v>
      </c>
      <c r="AU192"/>
      <c r="AV192"/>
      <c r="AW192"/>
      <c r="AX192" s="2"/>
      <c r="AY192" s="750" t="str">
        <f t="shared" si="67"/>
        <v>►</v>
      </c>
      <c r="AZ192" s="2"/>
      <c r="BA192" s="2"/>
      <c r="BB192" s="2"/>
      <c r="BC192" s="717"/>
      <c r="BD192" s="717"/>
      <c r="BH192" s="717"/>
      <c r="BI192" s="6">
        <v>1</v>
      </c>
    </row>
    <row r="193" spans="1:61" s="73" customFormat="1" ht="18" customHeight="1">
      <c r="A193" s="750" t="str">
        <f t="shared" si="61"/>
        <v>►</v>
      </c>
      <c r="B193" s="616" t="str">
        <f t="shared" si="80"/>
        <v>►</v>
      </c>
      <c r="C193" s="617" t="str">
        <f t="shared" si="62"/>
        <v>►</v>
      </c>
      <c r="D193" s="4157" t="str">
        <f t="shared" si="63"/>
        <v>►</v>
      </c>
      <c r="E193" s="616" t="str">
        <f t="shared" si="64"/>
        <v>►</v>
      </c>
      <c r="F193" s="616" t="str">
        <f t="shared" si="65"/>
        <v>►</v>
      </c>
      <c r="G193" s="616" t="str">
        <f t="shared" si="66"/>
        <v>►</v>
      </c>
      <c r="H193" s="1066" t="s">
        <v>1</v>
      </c>
      <c r="I193" s="741"/>
      <c r="J193" s="741"/>
      <c r="K193" s="741"/>
      <c r="L193" s="742"/>
      <c r="M193" s="742"/>
      <c r="N193" s="742"/>
      <c r="O193" s="742"/>
      <c r="P193" s="742"/>
      <c r="Q193" s="742"/>
      <c r="R193" s="742"/>
      <c r="S193" s="785" t="s">
        <v>1</v>
      </c>
      <c r="T193" s="25" t="str">
        <f t="shared" si="83"/>
        <v>►</v>
      </c>
      <c r="U193" s="4102" t="str">
        <f>U175</f>
        <v>Dessert assiette.J.Jus de fraises des bois.Recette mère ►.M.Mille-feuille meringue et chiboust pamplemousse aux fraises des bois</v>
      </c>
      <c r="V193" s="4102">
        <f>V175</f>
        <v>18</v>
      </c>
      <c r="W193" s="4102" t="str">
        <f>W175</f>
        <v>assiettes</v>
      </c>
      <c r="X193" s="1321"/>
      <c r="Y193" s="1323"/>
      <c r="Z193" s="1323"/>
      <c r="AA193" s="1323"/>
      <c r="AB193" s="1323"/>
      <c r="AC193" s="1323"/>
      <c r="AD193" s="1324"/>
      <c r="AE193" s="4161" t="s">
        <v>1</v>
      </c>
      <c r="AF193" s="4172">
        <f t="shared" si="77"/>
        <v>0</v>
      </c>
      <c r="AG193" s="4173">
        <f t="shared" si="78"/>
        <v>0</v>
      </c>
      <c r="AH193" s="4174"/>
      <c r="AI193" s="1112">
        <f t="shared" si="68"/>
        <v>0</v>
      </c>
      <c r="AJ193" s="1184" t="str">
        <f>IF(OR(AI193=0, ISBLANK(AB193)), "", TEXT(ROUND(AI193/INDEX(AV19:AV89, MATCH(AB193, AU19:AU89, 0)), 0),"# ##0") &amp; " " &amp; AB193)</f>
        <v/>
      </c>
      <c r="AK193" s="557">
        <f t="shared" si="69"/>
        <v>0</v>
      </c>
      <c r="AL193" s="558">
        <f t="shared" si="70"/>
        <v>0</v>
      </c>
      <c r="AM193" s="1187" t="str">
        <f t="shared" si="71"/>
        <v/>
      </c>
      <c r="AN193" s="156"/>
      <c r="AO193" s="1112">
        <f t="shared" si="72"/>
        <v>0</v>
      </c>
      <c r="AP193" s="4190"/>
      <c r="AQ193" s="1181" t="str">
        <f t="shared" si="73"/>
        <v/>
      </c>
      <c r="AR193" s="4168"/>
      <c r="AS193" s="4180">
        <f t="shared" si="74"/>
        <v>0</v>
      </c>
      <c r="AT193" s="4181">
        <f>IF(AND(AH193&lt;&gt;"", ISNUMBER(AF193)), IFERROR(INDEX(AV19:AV89, MATCH(AB193, AU19:AU89, 0)) * AA193 * IF(ISBLANK(X193), 1, X193), 0), 0)</f>
        <v>0</v>
      </c>
      <c r="AU193"/>
      <c r="AV193"/>
      <c r="AW193"/>
      <c r="AX193" s="2"/>
      <c r="AY193" s="750" t="str">
        <f t="shared" si="67"/>
        <v>►</v>
      </c>
      <c r="AZ193" s="2"/>
      <c r="BA193" s="2"/>
      <c r="BB193" s="717"/>
      <c r="BC193" s="717"/>
      <c r="BD193" s="717"/>
      <c r="BH193" s="717"/>
      <c r="BI193" s="6">
        <v>1</v>
      </c>
    </row>
    <row r="194" spans="1:61" s="73" customFormat="1" ht="18" customHeight="1">
      <c r="A194" s="750" t="str">
        <f t="shared" si="61"/>
        <v>►</v>
      </c>
      <c r="B194" s="616" t="str">
        <f t="shared" si="80"/>
        <v>►</v>
      </c>
      <c r="C194" s="617" t="str">
        <f t="shared" si="62"/>
        <v>►</v>
      </c>
      <c r="D194" s="4157" t="str">
        <f t="shared" si="63"/>
        <v>►</v>
      </c>
      <c r="E194" s="616" t="str">
        <f t="shared" si="64"/>
        <v>►</v>
      </c>
      <c r="F194" s="616" t="str">
        <f t="shared" si="65"/>
        <v>►</v>
      </c>
      <c r="G194" s="616" t="str">
        <f t="shared" si="66"/>
        <v>►</v>
      </c>
      <c r="H194" s="1066" t="s">
        <v>1</v>
      </c>
      <c r="I194" s="741"/>
      <c r="J194" s="741"/>
      <c r="K194" s="741"/>
      <c r="L194" s="742"/>
      <c r="M194" s="742"/>
      <c r="N194" s="742"/>
      <c r="O194" s="742"/>
      <c r="P194" s="742"/>
      <c r="Q194" s="742"/>
      <c r="R194" s="742"/>
      <c r="S194" s="785" t="s">
        <v>1</v>
      </c>
      <c r="T194" s="25" t="str">
        <f t="shared" si="83"/>
        <v>►</v>
      </c>
      <c r="U194" s="4102" t="str">
        <f>U175</f>
        <v>Dessert assiette.J.Jus de fraises des bois.Recette mère ►.M.Mille-feuille meringue et chiboust pamplemousse aux fraises des bois</v>
      </c>
      <c r="V194" s="4102">
        <f>V175</f>
        <v>18</v>
      </c>
      <c r="W194" s="4102" t="str">
        <f>W175</f>
        <v>assiettes</v>
      </c>
      <c r="X194" s="1321"/>
      <c r="Y194" s="1323"/>
      <c r="Z194" s="1323"/>
      <c r="AA194" s="1323"/>
      <c r="AB194" s="1323"/>
      <c r="AC194" s="1323"/>
      <c r="AD194" s="1347"/>
      <c r="AE194" s="4161" t="s">
        <v>1</v>
      </c>
      <c r="AF194" s="4172">
        <f t="shared" si="77"/>
        <v>0</v>
      </c>
      <c r="AG194" s="4173">
        <f t="shared" si="78"/>
        <v>0</v>
      </c>
      <c r="AH194" s="4174"/>
      <c r="AI194" s="1113">
        <f t="shared" si="68"/>
        <v>0</v>
      </c>
      <c r="AJ194" s="1183" t="str">
        <f>IF(OR(AI194=0, ISBLANK(AB194)), "", TEXT(ROUND(AI194/INDEX(AV19:AV89, MATCH(AB194, AU19:AU89, 0)), 0),"# ##0") &amp; " " &amp; AB194)</f>
        <v/>
      </c>
      <c r="AK194" s="559">
        <f t="shared" si="69"/>
        <v>0</v>
      </c>
      <c r="AL194" s="560">
        <f t="shared" si="70"/>
        <v>0</v>
      </c>
      <c r="AM194" s="1186" t="str">
        <f t="shared" si="71"/>
        <v/>
      </c>
      <c r="AN194" s="156"/>
      <c r="AO194" s="1113">
        <f t="shared" si="72"/>
        <v>0</v>
      </c>
      <c r="AP194" s="4190"/>
      <c r="AQ194" s="1182" t="str">
        <f t="shared" si="73"/>
        <v/>
      </c>
      <c r="AR194" s="4168"/>
      <c r="AS194" s="4180">
        <f t="shared" si="74"/>
        <v>0</v>
      </c>
      <c r="AT194" s="4181">
        <f>IF(AND(AH194&lt;&gt;"", ISNUMBER(AF194)), IFERROR(INDEX(AV19:AV89, MATCH(AB194, AU19:AU89, 0)) * AA194 * IF(ISBLANK(X194), 1, X194), 0), 0)</f>
        <v>0</v>
      </c>
      <c r="AU194"/>
      <c r="AV194"/>
      <c r="AW194"/>
      <c r="AX194" s="2"/>
      <c r="AY194" s="750" t="str">
        <f t="shared" si="67"/>
        <v>►</v>
      </c>
      <c r="AZ194" s="2"/>
      <c r="BA194" s="2"/>
      <c r="BB194" s="717"/>
      <c r="BC194" s="717"/>
      <c r="BD194" s="717"/>
      <c r="BH194" s="717"/>
      <c r="BI194" s="6">
        <v>1</v>
      </c>
    </row>
    <row r="195" spans="1:61" s="73" customFormat="1" ht="18" customHeight="1">
      <c r="A195" s="750" t="str">
        <f t="shared" si="61"/>
        <v>►</v>
      </c>
      <c r="B195" s="616" t="str">
        <f t="shared" si="80"/>
        <v>►</v>
      </c>
      <c r="C195" s="617" t="str">
        <f t="shared" si="62"/>
        <v>►</v>
      </c>
      <c r="D195" s="4157" t="str">
        <f t="shared" si="63"/>
        <v>►</v>
      </c>
      <c r="E195" s="616" t="str">
        <f t="shared" si="64"/>
        <v>►</v>
      </c>
      <c r="F195" s="616" t="str">
        <f t="shared" si="65"/>
        <v>►</v>
      </c>
      <c r="G195" s="616" t="str">
        <f t="shared" si="66"/>
        <v>►</v>
      </c>
      <c r="H195" s="1066" t="s">
        <v>1</v>
      </c>
      <c r="I195" s="741"/>
      <c r="J195" s="741"/>
      <c r="K195" s="741"/>
      <c r="L195" s="742"/>
      <c r="M195" s="742"/>
      <c r="N195" s="742"/>
      <c r="O195" s="742"/>
      <c r="P195" s="742"/>
      <c r="Q195" s="742"/>
      <c r="R195" s="742"/>
      <c r="S195" s="785" t="s">
        <v>1</v>
      </c>
      <c r="T195" s="25" t="str">
        <f t="shared" si="83"/>
        <v>►</v>
      </c>
      <c r="U195" s="4102" t="str">
        <f>U175</f>
        <v>Dessert assiette.J.Jus de fraises des bois.Recette mère ►.M.Mille-feuille meringue et chiboust pamplemousse aux fraises des bois</v>
      </c>
      <c r="V195" s="4102">
        <f>V175</f>
        <v>18</v>
      </c>
      <c r="W195" s="4102" t="str">
        <f>W175</f>
        <v>assiettes</v>
      </c>
      <c r="X195" s="1321"/>
      <c r="Y195" s="1323"/>
      <c r="Z195" s="1323"/>
      <c r="AA195" s="1323"/>
      <c r="AB195" s="1323"/>
      <c r="AC195" s="1323"/>
      <c r="AD195" s="1347" t="s">
        <v>2631</v>
      </c>
      <c r="AE195" s="4161" t="s">
        <v>1</v>
      </c>
      <c r="AF195" s="4172">
        <f t="shared" si="77"/>
        <v>0</v>
      </c>
      <c r="AG195" s="4173">
        <f t="shared" si="78"/>
        <v>0</v>
      </c>
      <c r="AH195" s="4174"/>
      <c r="AI195" s="1112">
        <f t="shared" si="68"/>
        <v>0</v>
      </c>
      <c r="AJ195" s="1184" t="str">
        <f>IF(OR(AI195=0, ISBLANK(AB195)), "", TEXT(ROUND(AI195/INDEX(AV19:AV89, MATCH(AB195, AU19:AU89, 0)), 0),"# ##0") &amp; " " &amp; AB195)</f>
        <v/>
      </c>
      <c r="AK195" s="557">
        <f t="shared" si="69"/>
        <v>0</v>
      </c>
      <c r="AL195" s="558">
        <f t="shared" si="70"/>
        <v>0</v>
      </c>
      <c r="AM195" s="1187" t="str">
        <f t="shared" si="71"/>
        <v/>
      </c>
      <c r="AN195" s="156"/>
      <c r="AO195" s="1112">
        <f t="shared" si="72"/>
        <v>0</v>
      </c>
      <c r="AP195" s="4190"/>
      <c r="AQ195" s="1181" t="str">
        <f t="shared" si="73"/>
        <v/>
      </c>
      <c r="AR195" s="4168"/>
      <c r="AS195" s="4180">
        <f t="shared" si="74"/>
        <v>0</v>
      </c>
      <c r="AT195" s="4181">
        <f>IF(AND(AH195&lt;&gt;"", ISNUMBER(AF195)), IFERROR(INDEX(AV19:AV89, MATCH(AB195, AU19:AU89, 0)) * AA195 * IF(ISBLANK(X195), 1, X195), 0), 0)</f>
        <v>0</v>
      </c>
      <c r="AU195"/>
      <c r="AV195"/>
      <c r="AW195"/>
      <c r="AX195" s="2"/>
      <c r="AY195" s="750" t="str">
        <f t="shared" si="67"/>
        <v>►</v>
      </c>
      <c r="AZ195" s="2"/>
      <c r="BA195" s="2"/>
      <c r="BB195" s="717"/>
      <c r="BC195" s="717"/>
      <c r="BD195" s="717"/>
      <c r="BH195" s="717"/>
      <c r="BI195" s="6">
        <v>1</v>
      </c>
    </row>
    <row r="196" spans="1:61" s="73" customFormat="1" ht="18" customHeight="1">
      <c r="A196" s="750" t="str">
        <f t="shared" si="61"/>
        <v>A</v>
      </c>
      <c r="B196" s="616" t="str">
        <f t="shared" si="80"/>
        <v>Dessert assiette.J.Jus de fraises des bois.Recette mère ►.M.Mille-feuille meringue et chiboust pamplemousse aux fraises des bois</v>
      </c>
      <c r="C196" s="617" t="str">
        <f t="shared" si="62"/>
        <v>Dessert assiette</v>
      </c>
      <c r="D196" s="4157" t="str">
        <f t="shared" si="63"/>
        <v>J</v>
      </c>
      <c r="E196" s="616" t="str">
        <f t="shared" si="64"/>
        <v>Jus de fraises des bois</v>
      </c>
      <c r="F196" s="616" t="str">
        <f t="shared" si="65"/>
        <v/>
      </c>
      <c r="G196" s="616" t="str">
        <f t="shared" si="66"/>
        <v>M.Mille-feuille meringue et chiboust pamplemousse aux fraises des bois</v>
      </c>
      <c r="H196" s="1066" t="s">
        <v>1</v>
      </c>
      <c r="I196" s="741"/>
      <c r="J196" s="741"/>
      <c r="K196" s="741"/>
      <c r="L196" s="742"/>
      <c r="M196" s="742"/>
      <c r="N196" s="742"/>
      <c r="O196" s="742"/>
      <c r="P196" s="742"/>
      <c r="Q196" s="742"/>
      <c r="R196" s="742"/>
      <c r="S196" s="785" t="s">
        <v>1</v>
      </c>
      <c r="T196" s="1145" t="s">
        <v>6</v>
      </c>
      <c r="U196" s="4102" t="str">
        <f>U175</f>
        <v>Dessert assiette.J.Jus de fraises des bois.Recette mère ►.M.Mille-feuille meringue et chiboust pamplemousse aux fraises des bois</v>
      </c>
      <c r="V196" s="4102">
        <f>V175</f>
        <v>18</v>
      </c>
      <c r="W196" s="4102" t="str">
        <f>W175</f>
        <v>assiettes</v>
      </c>
      <c r="X196" s="4103"/>
      <c r="Y196" s="1323"/>
      <c r="Z196" s="1323"/>
      <c r="AA196" s="1323"/>
      <c r="AB196" s="1323"/>
      <c r="AC196" s="1323"/>
      <c r="AD196" s="1347" t="s">
        <v>2632</v>
      </c>
      <c r="AE196" s="4161" t="s">
        <v>1</v>
      </c>
      <c r="AF196" s="4172">
        <f t="shared" si="77"/>
        <v>0</v>
      </c>
      <c r="AG196" s="4173">
        <f t="shared" si="78"/>
        <v>0</v>
      </c>
      <c r="AH196" s="4174"/>
      <c r="AI196" s="1113">
        <f t="shared" si="68"/>
        <v>0</v>
      </c>
      <c r="AJ196" s="1183" t="str">
        <f>IF(OR(AI196=0, ISBLANK(AB196)), "", TEXT(ROUND(AI196/INDEX(AV19:AV89, MATCH(AB196, AU19:AU89, 0)), 0),"# ##0") &amp; " " &amp; AB196)</f>
        <v/>
      </c>
      <c r="AK196" s="559">
        <f t="shared" si="69"/>
        <v>0</v>
      </c>
      <c r="AL196" s="560">
        <f t="shared" si="70"/>
        <v>0</v>
      </c>
      <c r="AM196" s="1186" t="str">
        <f t="shared" si="71"/>
        <v/>
      </c>
      <c r="AN196" s="156"/>
      <c r="AO196" s="1113">
        <f t="shared" si="72"/>
        <v>0</v>
      </c>
      <c r="AP196" s="4190"/>
      <c r="AQ196" s="1182" t="str">
        <f t="shared" si="73"/>
        <v/>
      </c>
      <c r="AR196" s="4168"/>
      <c r="AS196" s="4180">
        <f t="shared" si="74"/>
        <v>0</v>
      </c>
      <c r="AT196" s="4181">
        <f>IF(AND(AH196&lt;&gt;"", ISNUMBER(AF196)), IFERROR(INDEX(AV19:AV89, MATCH(AB196, AU19:AU89, 0)) * AA196 * IF(ISBLANK(X196), 1, X196), 0), 0)</f>
        <v>0</v>
      </c>
      <c r="AU196"/>
      <c r="AV196"/>
      <c r="AW196"/>
      <c r="AX196" s="2"/>
      <c r="AY196" s="750" t="str">
        <f t="shared" si="67"/>
        <v>A</v>
      </c>
      <c r="AZ196" s="2"/>
      <c r="BA196" s="2"/>
      <c r="BB196" s="717"/>
      <c r="BC196" s="717"/>
      <c r="BD196" s="717"/>
      <c r="BH196" s="717"/>
      <c r="BI196" s="6">
        <v>1</v>
      </c>
    </row>
    <row r="197" spans="1:61" s="73" customFormat="1" ht="18" customHeight="1">
      <c r="A197" s="750" t="str">
        <f t="shared" si="61"/>
        <v>A</v>
      </c>
      <c r="B197" s="616" t="str">
        <f t="shared" si="80"/>
        <v>Dessert assiette.J.Jus de fraises des bois.Recette mère ►.M.Mille-feuille meringue et chiboust pamplemousse aux fraises des bois</v>
      </c>
      <c r="C197" s="617" t="str">
        <f t="shared" si="62"/>
        <v>Dessert assiette</v>
      </c>
      <c r="D197" s="4157" t="str">
        <f t="shared" si="63"/>
        <v>J</v>
      </c>
      <c r="E197" s="616" t="str">
        <f t="shared" si="64"/>
        <v>Jus de fraises des bois</v>
      </c>
      <c r="F197" s="616" t="str">
        <f t="shared" si="65"/>
        <v/>
      </c>
      <c r="G197" s="616" t="str">
        <f t="shared" si="66"/>
        <v>M.Mille-feuille meringue et chiboust pamplemousse aux fraises des bois</v>
      </c>
      <c r="H197" s="1066" t="s">
        <v>1</v>
      </c>
      <c r="I197" s="741"/>
      <c r="J197" s="741"/>
      <c r="K197" s="741"/>
      <c r="L197" s="742"/>
      <c r="M197" s="742"/>
      <c r="N197" s="742"/>
      <c r="O197" s="742"/>
      <c r="P197" s="742"/>
      <c r="Q197" s="742"/>
      <c r="R197" s="742"/>
      <c r="S197" s="785" t="s">
        <v>1</v>
      </c>
      <c r="T197" s="1145" t="s">
        <v>6</v>
      </c>
      <c r="U197" s="4102" t="str">
        <f>U175</f>
        <v>Dessert assiette.J.Jus de fraises des bois.Recette mère ►.M.Mille-feuille meringue et chiboust pamplemousse aux fraises des bois</v>
      </c>
      <c r="V197" s="4102">
        <f>V175</f>
        <v>18</v>
      </c>
      <c r="W197" s="4102" t="str">
        <f>W175</f>
        <v>assiettes</v>
      </c>
      <c r="X197" s="4104"/>
      <c r="Y197" s="4104"/>
      <c r="Z197" s="4104" t="s">
        <v>6464</v>
      </c>
      <c r="AA197" s="4105"/>
      <c r="AB197" s="4106"/>
      <c r="AC197" s="4106"/>
      <c r="AD197" s="4107"/>
      <c r="AE197" s="4161" t="s">
        <v>1</v>
      </c>
      <c r="AF197" s="4172">
        <f t="shared" si="77"/>
        <v>0</v>
      </c>
      <c r="AG197" s="4173">
        <f t="shared" si="78"/>
        <v>0</v>
      </c>
      <c r="AH197" s="4174"/>
      <c r="AI197" s="1112">
        <f t="shared" si="68"/>
        <v>0</v>
      </c>
      <c r="AJ197" s="1184" t="str">
        <f>IF(OR(AI197=0, ISBLANK(AB197)), "", TEXT(ROUND(AI197/INDEX(AV19:AV89, MATCH(AB197, AU19:AU89, 0)), 0),"# ##0") &amp; " " &amp; AB197)</f>
        <v/>
      </c>
      <c r="AK197" s="557">
        <f t="shared" si="69"/>
        <v>0</v>
      </c>
      <c r="AL197" s="558">
        <f t="shared" si="70"/>
        <v>0</v>
      </c>
      <c r="AM197" s="1187" t="str">
        <f t="shared" si="71"/>
        <v/>
      </c>
      <c r="AN197" s="156"/>
      <c r="AO197" s="1112">
        <f t="shared" si="72"/>
        <v>0</v>
      </c>
      <c r="AP197" s="4190"/>
      <c r="AQ197" s="1181" t="str">
        <f t="shared" si="73"/>
        <v/>
      </c>
      <c r="AR197" s="4168"/>
      <c r="AS197" s="4180">
        <f t="shared" si="74"/>
        <v>0</v>
      </c>
      <c r="AT197" s="4181">
        <f>IF(AND(AH197&lt;&gt;"", ISNUMBER(AF197)), IFERROR(INDEX(AV19:AV89, MATCH(AB197, AU19:AU89, 0)) * AA197 * IF(ISBLANK(X197), 1, X197), 0), 0)</f>
        <v>0</v>
      </c>
      <c r="AU197"/>
      <c r="AV197"/>
      <c r="AW197"/>
      <c r="AX197" s="2"/>
      <c r="AY197" s="750" t="str">
        <f t="shared" si="67"/>
        <v>A</v>
      </c>
      <c r="AZ197" s="2"/>
      <c r="BA197" s="2"/>
      <c r="BB197" s="717"/>
      <c r="BC197" s="717"/>
      <c r="BD197" s="717"/>
      <c r="BH197" s="717"/>
      <c r="BI197" s="6">
        <v>1</v>
      </c>
    </row>
    <row r="198" spans="1:61" s="73" customFormat="1" ht="18" customHeight="1" thickBot="1">
      <c r="A198" s="750" t="str">
        <f t="shared" si="61"/>
        <v>A</v>
      </c>
      <c r="B198" s="616" t="str">
        <f t="shared" si="80"/>
        <v>Dessert assiette.J.Jus de fraises des bois.Recette mère ►.M.Mille-feuille meringue et chiboust pamplemousse aux fraises des bois</v>
      </c>
      <c r="C198" s="617" t="str">
        <f t="shared" si="62"/>
        <v>Dessert assiette</v>
      </c>
      <c r="D198" s="4157" t="str">
        <f t="shared" si="63"/>
        <v>J</v>
      </c>
      <c r="E198" s="616" t="str">
        <f t="shared" si="64"/>
        <v>Jus de fraises des bois</v>
      </c>
      <c r="F198" s="616" t="str">
        <f t="shared" si="65"/>
        <v/>
      </c>
      <c r="G198" s="616" t="str">
        <f t="shared" si="66"/>
        <v>M.Mille-feuille meringue et chiboust pamplemousse aux fraises des bois</v>
      </c>
      <c r="H198" s="1066" t="s">
        <v>1</v>
      </c>
      <c r="I198" s="741"/>
      <c r="J198" s="741"/>
      <c r="K198" s="741"/>
      <c r="L198" s="742"/>
      <c r="M198" s="742"/>
      <c r="N198" s="742"/>
      <c r="O198" s="742"/>
      <c r="P198" s="742"/>
      <c r="Q198" s="742"/>
      <c r="R198" s="742"/>
      <c r="S198" s="785" t="s">
        <v>1</v>
      </c>
      <c r="T198" s="1146" t="s">
        <v>6</v>
      </c>
      <c r="U198" s="4108" t="str">
        <f>U175</f>
        <v>Dessert assiette.J.Jus de fraises des bois.Recette mère ►.M.Mille-feuille meringue et chiboust pamplemousse aux fraises des bois</v>
      </c>
      <c r="V198" s="4108">
        <f>V175</f>
        <v>18</v>
      </c>
      <c r="W198" s="4108" t="str">
        <f>W175</f>
        <v>assiettes</v>
      </c>
      <c r="X198" s="1325" t="s">
        <v>1090</v>
      </c>
      <c r="Y198" s="1148"/>
      <c r="Z198" s="1149"/>
      <c r="AA198" s="1179"/>
      <c r="AB198" s="1149"/>
      <c r="AC198" s="1149"/>
      <c r="AD198" s="1150"/>
      <c r="AE198" s="4161" t="s">
        <v>1</v>
      </c>
      <c r="AF198" s="4172">
        <f t="shared" si="77"/>
        <v>0</v>
      </c>
      <c r="AG198" s="4173">
        <f t="shared" si="78"/>
        <v>0</v>
      </c>
      <c r="AH198" s="4174"/>
      <c r="AI198" s="1113">
        <f t="shared" si="68"/>
        <v>0</v>
      </c>
      <c r="AJ198" s="1183" t="str">
        <f>IF(OR(AI198=0, ISBLANK(AB198)), "", TEXT(ROUND(AI198/INDEX(AV19:AV89, MATCH(AB198, AU19:AU89, 0)), 0),"# ##0") &amp; " " &amp; AB198)</f>
        <v/>
      </c>
      <c r="AK198" s="559">
        <f t="shared" si="69"/>
        <v>0</v>
      </c>
      <c r="AL198" s="560">
        <f t="shared" si="70"/>
        <v>0</v>
      </c>
      <c r="AM198" s="1186" t="str">
        <f t="shared" si="71"/>
        <v/>
      </c>
      <c r="AN198" s="156"/>
      <c r="AO198" s="1113">
        <f t="shared" si="72"/>
        <v>0</v>
      </c>
      <c r="AP198" s="4190"/>
      <c r="AQ198" s="1182" t="str">
        <f t="shared" si="73"/>
        <v/>
      </c>
      <c r="AR198" s="4168"/>
      <c r="AS198" s="4180">
        <f t="shared" si="74"/>
        <v>0</v>
      </c>
      <c r="AT198" s="4181">
        <f>IF(AND(AH198&lt;&gt;"", ISNUMBER(AF198)), IFERROR(INDEX(AV19:AV89, MATCH(AB198, AU19:AU89, 0)) * AA198 * IF(ISBLANK(X198), 1, X198), 0), 0)</f>
        <v>0</v>
      </c>
      <c r="AU198"/>
      <c r="AV198"/>
      <c r="AW198"/>
      <c r="AX198" s="2"/>
      <c r="AY198" s="750" t="str">
        <f t="shared" si="67"/>
        <v>A</v>
      </c>
      <c r="AZ198" s="2"/>
      <c r="BA198" s="2"/>
      <c r="BB198" s="717"/>
      <c r="BC198" s="717"/>
      <c r="BD198" s="717"/>
      <c r="BH198" s="717"/>
      <c r="BI198" s="6">
        <v>1</v>
      </c>
    </row>
    <row r="199" spans="1:61" s="73" customFormat="1" ht="18" customHeight="1">
      <c r="A199" s="750" t="str">
        <f t="shared" si="61"/>
        <v>A</v>
      </c>
      <c r="B199" s="616">
        <f t="shared" si="80"/>
        <v>0</v>
      </c>
      <c r="C199" s="617">
        <f t="shared" si="62"/>
        <v>0</v>
      </c>
      <c r="D199" s="4157">
        <f t="shared" si="63"/>
        <v>0</v>
      </c>
      <c r="E199" s="616">
        <f t="shared" si="64"/>
        <v>0</v>
      </c>
      <c r="F199" s="616">
        <f t="shared" si="65"/>
        <v>0</v>
      </c>
      <c r="G199" s="616" t="str">
        <f t="shared" si="66"/>
        <v/>
      </c>
      <c r="H199" s="1066" t="s">
        <v>1</v>
      </c>
      <c r="I199" s="741"/>
      <c r="J199" s="741"/>
      <c r="K199" s="741"/>
      <c r="L199" s="742"/>
      <c r="M199" s="742"/>
      <c r="N199" s="742"/>
      <c r="O199" s="742"/>
      <c r="P199" s="742"/>
      <c r="Q199" s="742"/>
      <c r="R199" s="742"/>
      <c r="S199" s="785" t="s">
        <v>1</v>
      </c>
      <c r="T199" s="1546" t="s">
        <v>6</v>
      </c>
      <c r="U199" s="1043"/>
      <c r="V199" s="1043"/>
      <c r="W199" s="1043"/>
      <c r="X199" s="1044" t="s">
        <v>6496</v>
      </c>
      <c r="Y199" s="1044"/>
      <c r="Z199" s="1044"/>
      <c r="AA199" s="1044"/>
      <c r="AB199" s="1044"/>
      <c r="AC199" s="1044"/>
      <c r="AD199" s="4222" t="s">
        <v>898</v>
      </c>
      <c r="AE199" s="4161" t="s">
        <v>1</v>
      </c>
      <c r="AF199" s="4172">
        <f t="shared" si="77"/>
        <v>0</v>
      </c>
      <c r="AG199" s="4173">
        <f t="shared" si="78"/>
        <v>0</v>
      </c>
      <c r="AH199" s="4174"/>
      <c r="AI199" s="1112">
        <f t="shared" si="68"/>
        <v>0</v>
      </c>
      <c r="AJ199" s="1184" t="str">
        <f>IF(OR(AI199=0, ISBLANK(AB199)), "", TEXT(ROUND(AI199/INDEX(AV19:AV89, MATCH(AB199, AU19:AU89, 0)), 0),"# ##0") &amp; " " &amp; AB199)</f>
        <v/>
      </c>
      <c r="AK199" s="557">
        <f t="shared" si="69"/>
        <v>0</v>
      </c>
      <c r="AL199" s="558">
        <f t="shared" si="70"/>
        <v>0</v>
      </c>
      <c r="AM199" s="1187" t="str">
        <f t="shared" si="71"/>
        <v/>
      </c>
      <c r="AN199" s="156"/>
      <c r="AO199" s="1112">
        <f t="shared" si="72"/>
        <v>0</v>
      </c>
      <c r="AP199" s="4190"/>
      <c r="AQ199" s="1181" t="str">
        <f t="shared" si="73"/>
        <v/>
      </c>
      <c r="AR199" s="4168"/>
      <c r="AS199" s="4180">
        <f t="shared" si="74"/>
        <v>0</v>
      </c>
      <c r="AT199" s="4181">
        <f>IF(AND(AH199&lt;&gt;"", ISNUMBER(AF199)), IFERROR(INDEX(AV19:AV89, MATCH(AB199, AU19:AU89, 0)) * AA199 * IF(ISBLANK(X199), 1, X199), 0), 0)</f>
        <v>0</v>
      </c>
      <c r="AU199"/>
      <c r="AV199"/>
      <c r="AW199"/>
      <c r="AX199" s="2"/>
      <c r="AY199" s="750" t="str">
        <f t="shared" si="67"/>
        <v>A</v>
      </c>
      <c r="AZ199" s="2"/>
      <c r="BA199" s="2"/>
      <c r="BB199" s="717"/>
      <c r="BC199" s="717"/>
      <c r="BD199" s="717"/>
      <c r="BH199" s="717"/>
      <c r="BI199" s="6">
        <v>1</v>
      </c>
    </row>
    <row r="200" spans="1:61" s="73" customFormat="1" ht="18" customHeight="1">
      <c r="A200" s="750" t="str">
        <f t="shared" si="61"/>
        <v>►</v>
      </c>
      <c r="B200" s="616" t="str">
        <f t="shared" si="80"/>
        <v>►</v>
      </c>
      <c r="C200" s="617" t="str">
        <f t="shared" si="62"/>
        <v>►</v>
      </c>
      <c r="D200" s="4157" t="str">
        <f t="shared" si="63"/>
        <v>►</v>
      </c>
      <c r="E200" s="616" t="str">
        <f t="shared" si="64"/>
        <v>►</v>
      </c>
      <c r="F200" s="616" t="str">
        <f t="shared" si="65"/>
        <v>►</v>
      </c>
      <c r="G200" s="616" t="str">
        <f t="shared" si="66"/>
        <v>►</v>
      </c>
      <c r="H200" s="1066" t="s">
        <v>1</v>
      </c>
      <c r="I200" s="741"/>
      <c r="J200" s="741"/>
      <c r="K200" s="741"/>
      <c r="L200" s="742"/>
      <c r="M200" s="742"/>
      <c r="N200" s="742"/>
      <c r="O200" s="742"/>
      <c r="P200" s="742"/>
      <c r="Q200" s="742"/>
      <c r="R200" s="742"/>
      <c r="S200" s="785" t="s">
        <v>1</v>
      </c>
      <c r="T200" s="1066" t="s">
        <v>1</v>
      </c>
      <c r="U200" s="741"/>
      <c r="V200" s="741"/>
      <c r="W200" s="741"/>
      <c r="X200" s="742"/>
      <c r="Y200" s="742"/>
      <c r="Z200" s="742"/>
      <c r="AA200" s="742"/>
      <c r="AB200" s="742"/>
      <c r="AC200" s="742"/>
      <c r="AD200" s="1086"/>
      <c r="AE200" s="4161" t="s">
        <v>1</v>
      </c>
      <c r="AF200" s="4172">
        <f t="shared" si="77"/>
        <v>0</v>
      </c>
      <c r="AG200" s="4173">
        <f t="shared" si="78"/>
        <v>0</v>
      </c>
      <c r="AH200" s="4174"/>
      <c r="AI200" s="1113">
        <f t="shared" si="68"/>
        <v>0</v>
      </c>
      <c r="AJ200" s="1183" t="str">
        <f>IF(OR(AI200=0, ISBLANK(AB200)), "", TEXT(ROUND(AI200/INDEX(AV19:AV89, MATCH(AB200, AU19:AU89, 0)), 0),"# ##0") &amp; " " &amp; AB200)</f>
        <v/>
      </c>
      <c r="AK200" s="559">
        <f t="shared" si="69"/>
        <v>0</v>
      </c>
      <c r="AL200" s="560">
        <f t="shared" si="70"/>
        <v>0</v>
      </c>
      <c r="AM200" s="1186" t="str">
        <f t="shared" si="71"/>
        <v/>
      </c>
      <c r="AN200" s="156"/>
      <c r="AO200" s="1113">
        <f t="shared" si="72"/>
        <v>0</v>
      </c>
      <c r="AP200" s="4190"/>
      <c r="AQ200" s="1182" t="str">
        <f t="shared" si="73"/>
        <v/>
      </c>
      <c r="AR200" s="4168"/>
      <c r="AS200" s="4180">
        <f t="shared" si="74"/>
        <v>0</v>
      </c>
      <c r="AT200" s="4181">
        <f>IF(AND(AH200&lt;&gt;"", ISNUMBER(AF200)), IFERROR(INDEX(AV19:AV89, MATCH(AB200, AU19:AU89, 0)) * AA200 * IF(ISBLANK(X200), 1, X200), 0), 0)</f>
        <v>0</v>
      </c>
      <c r="AU200"/>
      <c r="AV200"/>
      <c r="AW200"/>
      <c r="AX200" s="2"/>
      <c r="AY200" s="750" t="str">
        <f t="shared" si="67"/>
        <v>►</v>
      </c>
      <c r="AZ200" s="2"/>
      <c r="BA200" s="2"/>
      <c r="BB200" s="717"/>
      <c r="BC200" s="717"/>
      <c r="BD200" s="717"/>
      <c r="BH200" s="717"/>
      <c r="BI200" s="6">
        <v>1</v>
      </c>
    </row>
    <row r="201" spans="1:61" s="73" customFormat="1" ht="18" customHeight="1">
      <c r="A201" s="750" t="str">
        <f t="shared" si="61"/>
        <v>►</v>
      </c>
      <c r="B201" s="616" t="str">
        <f t="shared" si="80"/>
        <v>►</v>
      </c>
      <c r="C201" s="617" t="str">
        <f t="shared" si="62"/>
        <v>►</v>
      </c>
      <c r="D201" s="4157" t="str">
        <f t="shared" si="63"/>
        <v>►</v>
      </c>
      <c r="E201" s="616" t="str">
        <f t="shared" si="64"/>
        <v>►</v>
      </c>
      <c r="F201" s="616" t="str">
        <f t="shared" si="65"/>
        <v>►</v>
      </c>
      <c r="G201" s="616" t="str">
        <f t="shared" si="66"/>
        <v>►</v>
      </c>
      <c r="H201" s="1066" t="s">
        <v>1</v>
      </c>
      <c r="I201" s="741"/>
      <c r="J201" s="741"/>
      <c r="K201" s="741"/>
      <c r="L201" s="742"/>
      <c r="M201" s="742"/>
      <c r="N201" s="742"/>
      <c r="O201" s="742"/>
      <c r="P201" s="742"/>
      <c r="Q201" s="742"/>
      <c r="R201" s="742"/>
      <c r="S201" s="785" t="s">
        <v>1</v>
      </c>
      <c r="T201" s="1066" t="s">
        <v>1</v>
      </c>
      <c r="U201" s="741"/>
      <c r="V201" s="741"/>
      <c r="W201" s="741"/>
      <c r="X201" s="742"/>
      <c r="Y201" s="742"/>
      <c r="Z201" s="742"/>
      <c r="AA201" s="742"/>
      <c r="AB201" s="742"/>
      <c r="AC201" s="742"/>
      <c r="AD201" s="1086"/>
      <c r="AE201" s="4161" t="s">
        <v>1</v>
      </c>
      <c r="AF201" s="4172">
        <f t="shared" si="77"/>
        <v>0</v>
      </c>
      <c r="AG201" s="4173">
        <f t="shared" si="78"/>
        <v>0</v>
      </c>
      <c r="AH201" s="4174"/>
      <c r="AI201" s="1112">
        <f t="shared" si="68"/>
        <v>0</v>
      </c>
      <c r="AJ201" s="1184" t="str">
        <f>IF(OR(AI201=0, ISBLANK(AB201)), "", TEXT(ROUND(AI201/INDEX(AV19:AV89, MATCH(AB201, AU19:AU89, 0)), 0),"# ##0") &amp; " " &amp; AB201)</f>
        <v/>
      </c>
      <c r="AK201" s="557">
        <f t="shared" si="69"/>
        <v>0</v>
      </c>
      <c r="AL201" s="558">
        <f t="shared" si="70"/>
        <v>0</v>
      </c>
      <c r="AM201" s="1187" t="str">
        <f t="shared" si="71"/>
        <v/>
      </c>
      <c r="AN201" s="156"/>
      <c r="AO201" s="1112">
        <f t="shared" si="72"/>
        <v>0</v>
      </c>
      <c r="AP201" s="4190"/>
      <c r="AQ201" s="1181" t="str">
        <f t="shared" si="73"/>
        <v/>
      </c>
      <c r="AR201" s="4168"/>
      <c r="AS201" s="4180">
        <f t="shared" si="74"/>
        <v>0</v>
      </c>
      <c r="AT201" s="4181">
        <f>IF(AND(AH201&lt;&gt;"", ISNUMBER(AF201)), IFERROR(INDEX(AV19:AV89, MATCH(AB201, AU19:AU89, 0)) * AA201 * IF(ISBLANK(X201), 1, X201), 0), 0)</f>
        <v>0</v>
      </c>
      <c r="AU201"/>
      <c r="AV201"/>
      <c r="AW201"/>
      <c r="AX201" s="2"/>
      <c r="AY201" s="750" t="str">
        <f t="shared" si="67"/>
        <v>►</v>
      </c>
      <c r="AZ201" s="2"/>
      <c r="BA201" s="2"/>
      <c r="BB201" s="717"/>
      <c r="BC201" s="717"/>
      <c r="BD201" s="717"/>
      <c r="BH201" s="717"/>
      <c r="BI201" s="6">
        <v>1</v>
      </c>
    </row>
    <row r="202" spans="1:61" s="73" customFormat="1" ht="18" customHeight="1">
      <c r="A202" s="750" t="str">
        <f t="shared" si="61"/>
        <v>►</v>
      </c>
      <c r="B202" s="616" t="str">
        <f t="shared" si="80"/>
        <v>►</v>
      </c>
      <c r="C202" s="617" t="str">
        <f t="shared" si="62"/>
        <v>►</v>
      </c>
      <c r="D202" s="4157" t="str">
        <f t="shared" si="63"/>
        <v>►</v>
      </c>
      <c r="E202" s="616" t="str">
        <f t="shared" si="64"/>
        <v>►</v>
      </c>
      <c r="F202" s="616" t="str">
        <f t="shared" si="65"/>
        <v>►</v>
      </c>
      <c r="G202" s="616" t="str">
        <f t="shared" si="66"/>
        <v>►</v>
      </c>
      <c r="H202" s="1066" t="s">
        <v>1</v>
      </c>
      <c r="I202" s="741"/>
      <c r="J202" s="741"/>
      <c r="K202" s="741"/>
      <c r="L202" s="742"/>
      <c r="M202" s="742"/>
      <c r="N202" s="742"/>
      <c r="O202" s="742"/>
      <c r="P202" s="742"/>
      <c r="Q202" s="742"/>
      <c r="R202" s="742"/>
      <c r="S202" s="785" t="s">
        <v>1</v>
      </c>
      <c r="T202" s="1066" t="s">
        <v>1</v>
      </c>
      <c r="U202" s="741"/>
      <c r="V202" s="741"/>
      <c r="W202" s="741"/>
      <c r="X202" s="742"/>
      <c r="Y202" s="742"/>
      <c r="Z202" s="742"/>
      <c r="AA202" s="742"/>
      <c r="AB202" s="742"/>
      <c r="AC202" s="742"/>
      <c r="AD202" s="1086"/>
      <c r="AE202" s="4161" t="s">
        <v>1</v>
      </c>
      <c r="AF202" s="4172">
        <f t="shared" si="77"/>
        <v>0</v>
      </c>
      <c r="AG202" s="4173">
        <f t="shared" si="78"/>
        <v>0</v>
      </c>
      <c r="AH202" s="4174"/>
      <c r="AI202" s="1113">
        <f t="shared" si="68"/>
        <v>0</v>
      </c>
      <c r="AJ202" s="1183" t="str">
        <f>IF(OR(AI202=0, ISBLANK(AB202)), "", TEXT(ROUND(AI202/INDEX(AV19:AV89, MATCH(AB202, AU19:AU89, 0)), 0),"# ##0") &amp; " " &amp; AB202)</f>
        <v/>
      </c>
      <c r="AK202" s="559">
        <f t="shared" si="69"/>
        <v>0</v>
      </c>
      <c r="AL202" s="560">
        <f t="shared" si="70"/>
        <v>0</v>
      </c>
      <c r="AM202" s="1186" t="str">
        <f t="shared" si="71"/>
        <v/>
      </c>
      <c r="AN202" s="156"/>
      <c r="AO202" s="1113">
        <f t="shared" si="72"/>
        <v>0</v>
      </c>
      <c r="AP202" s="4190"/>
      <c r="AQ202" s="1182" t="str">
        <f t="shared" si="73"/>
        <v/>
      </c>
      <c r="AR202" s="4168"/>
      <c r="AS202" s="4180">
        <f t="shared" si="74"/>
        <v>0</v>
      </c>
      <c r="AT202" s="4181">
        <f>IF(AND(AH202&lt;&gt;"", ISNUMBER(AF202)), IFERROR(INDEX(AV19:AV89, MATCH(AB202, AU19:AU89, 0)) * AA202 * IF(ISBLANK(X202), 1, X202), 0), 0)</f>
        <v>0</v>
      </c>
      <c r="AU202"/>
      <c r="AV202"/>
      <c r="AW202"/>
      <c r="AX202" s="2"/>
      <c r="AY202" s="750" t="str">
        <f t="shared" si="67"/>
        <v>►</v>
      </c>
      <c r="AZ202" s="2"/>
      <c r="BA202" s="2"/>
      <c r="BB202" s="717"/>
      <c r="BC202" s="717"/>
      <c r="BD202" s="717"/>
      <c r="BH202" s="717"/>
      <c r="BI202" s="6">
        <v>1</v>
      </c>
    </row>
    <row r="203" spans="1:61" s="73" customFormat="1" ht="18" customHeight="1">
      <c r="A203" s="750" t="str">
        <f t="shared" si="61"/>
        <v>►</v>
      </c>
      <c r="B203" s="616" t="str">
        <f t="shared" si="80"/>
        <v>►</v>
      </c>
      <c r="C203" s="617" t="str">
        <f t="shared" si="62"/>
        <v>►</v>
      </c>
      <c r="D203" s="4157" t="str">
        <f t="shared" si="63"/>
        <v>►</v>
      </c>
      <c r="E203" s="616" t="str">
        <f t="shared" si="64"/>
        <v>►</v>
      </c>
      <c r="F203" s="616" t="str">
        <f t="shared" si="65"/>
        <v>►</v>
      </c>
      <c r="G203" s="616" t="str">
        <f t="shared" si="66"/>
        <v>►</v>
      </c>
      <c r="H203" s="1066" t="s">
        <v>1</v>
      </c>
      <c r="I203" s="741"/>
      <c r="J203" s="741"/>
      <c r="K203" s="741"/>
      <c r="L203" s="742"/>
      <c r="M203" s="742"/>
      <c r="N203" s="742"/>
      <c r="O203" s="742"/>
      <c r="P203" s="742"/>
      <c r="Q203" s="742"/>
      <c r="R203" s="742"/>
      <c r="S203" s="785" t="s">
        <v>1</v>
      </c>
      <c r="T203" s="1066" t="s">
        <v>1</v>
      </c>
      <c r="U203" s="741"/>
      <c r="V203" s="741"/>
      <c r="W203" s="741"/>
      <c r="X203" s="742"/>
      <c r="Y203" s="742"/>
      <c r="Z203" s="742"/>
      <c r="AA203" s="742"/>
      <c r="AB203" s="742"/>
      <c r="AC203" s="742"/>
      <c r="AD203" s="1086"/>
      <c r="AE203" s="4161" t="s">
        <v>1</v>
      </c>
      <c r="AF203" s="4172">
        <f t="shared" si="77"/>
        <v>0</v>
      </c>
      <c r="AG203" s="4173">
        <f t="shared" si="78"/>
        <v>0</v>
      </c>
      <c r="AH203" s="4174"/>
      <c r="AI203" s="1112">
        <f t="shared" si="68"/>
        <v>0</v>
      </c>
      <c r="AJ203" s="1184" t="str">
        <f>IF(OR(AI203=0, ISBLANK(AB203)), "", TEXT(ROUND(AI203/INDEX(AV19:AV89, MATCH(AB203, AU19:AU89, 0)), 0),"# ##0") &amp; " " &amp; AB203)</f>
        <v/>
      </c>
      <c r="AK203" s="557">
        <f t="shared" si="69"/>
        <v>0</v>
      </c>
      <c r="AL203" s="558">
        <f t="shared" si="70"/>
        <v>0</v>
      </c>
      <c r="AM203" s="1187" t="str">
        <f t="shared" si="71"/>
        <v/>
      </c>
      <c r="AN203" s="156"/>
      <c r="AO203" s="1112">
        <f t="shared" si="72"/>
        <v>0</v>
      </c>
      <c r="AP203" s="4190"/>
      <c r="AQ203" s="1181" t="str">
        <f t="shared" si="73"/>
        <v/>
      </c>
      <c r="AR203" s="4168"/>
      <c r="AS203" s="4180">
        <f t="shared" si="74"/>
        <v>0</v>
      </c>
      <c r="AT203" s="4181">
        <f>IF(AND(AH203&lt;&gt;"", ISNUMBER(AF203)), IFERROR(INDEX(AV19:AV89, MATCH(AB203, AU19:AU89, 0)) * AA203 * IF(ISBLANK(X203), 1, X203), 0), 0)</f>
        <v>0</v>
      </c>
      <c r="AU203"/>
      <c r="AV203"/>
      <c r="AW203"/>
      <c r="AX203" s="2"/>
      <c r="AY203" s="750" t="str">
        <f t="shared" si="67"/>
        <v>►</v>
      </c>
      <c r="AZ203" s="2"/>
      <c r="BA203" s="2"/>
      <c r="BB203" s="717"/>
      <c r="BC203" s="717"/>
      <c r="BD203" s="717"/>
      <c r="BH203" s="717"/>
      <c r="BI203" s="6">
        <v>1</v>
      </c>
    </row>
    <row r="204" spans="1:61" s="73" customFormat="1" ht="18" customHeight="1">
      <c r="A204" s="750" t="str">
        <f t="shared" si="61"/>
        <v>►</v>
      </c>
      <c r="B204" s="616" t="str">
        <f t="shared" si="80"/>
        <v>►</v>
      </c>
      <c r="C204" s="617" t="str">
        <f t="shared" si="62"/>
        <v>►</v>
      </c>
      <c r="D204" s="4157" t="str">
        <f t="shared" si="63"/>
        <v>►</v>
      </c>
      <c r="E204" s="616" t="str">
        <f t="shared" si="64"/>
        <v>►</v>
      </c>
      <c r="F204" s="616" t="str">
        <f t="shared" si="65"/>
        <v>►</v>
      </c>
      <c r="G204" s="616" t="str">
        <f t="shared" si="66"/>
        <v>►</v>
      </c>
      <c r="H204" s="1066" t="s">
        <v>1</v>
      </c>
      <c r="I204" s="741"/>
      <c r="J204" s="741"/>
      <c r="K204" s="741"/>
      <c r="L204" s="742"/>
      <c r="M204" s="742"/>
      <c r="N204" s="742"/>
      <c r="O204" s="742"/>
      <c r="P204" s="742"/>
      <c r="Q204" s="742"/>
      <c r="R204" s="742"/>
      <c r="S204" s="785" t="s">
        <v>1</v>
      </c>
      <c r="T204" s="1066" t="s">
        <v>1</v>
      </c>
      <c r="U204" s="741"/>
      <c r="V204" s="741"/>
      <c r="W204" s="741"/>
      <c r="X204" s="742"/>
      <c r="Y204" s="742"/>
      <c r="Z204" s="742"/>
      <c r="AA204" s="742"/>
      <c r="AB204" s="742"/>
      <c r="AC204" s="742"/>
      <c r="AD204" s="1086"/>
      <c r="AE204" s="4161" t="s">
        <v>1</v>
      </c>
      <c r="AF204" s="4172">
        <f t="shared" si="77"/>
        <v>0</v>
      </c>
      <c r="AG204" s="4173">
        <f t="shared" si="78"/>
        <v>0</v>
      </c>
      <c r="AH204" s="4174"/>
      <c r="AI204" s="1113">
        <f t="shared" si="68"/>
        <v>0</v>
      </c>
      <c r="AJ204" s="1183" t="str">
        <f>IF(OR(AI204=0, ISBLANK(AB204)), "", TEXT(ROUND(AI204/INDEX(AV19:AV89, MATCH(AB204, AU19:AU89, 0)), 0),"# ##0") &amp; " " &amp; AB204)</f>
        <v/>
      </c>
      <c r="AK204" s="559">
        <f t="shared" si="69"/>
        <v>0</v>
      </c>
      <c r="AL204" s="560">
        <f t="shared" si="70"/>
        <v>0</v>
      </c>
      <c r="AM204" s="1186" t="str">
        <f t="shared" si="71"/>
        <v/>
      </c>
      <c r="AN204" s="156"/>
      <c r="AO204" s="1113">
        <f t="shared" si="72"/>
        <v>0</v>
      </c>
      <c r="AP204" s="4190"/>
      <c r="AQ204" s="1182" t="str">
        <f t="shared" si="73"/>
        <v/>
      </c>
      <c r="AR204" s="4168"/>
      <c r="AS204" s="4180">
        <f t="shared" si="74"/>
        <v>0</v>
      </c>
      <c r="AT204" s="4181">
        <f>IF(AND(AH204&lt;&gt;"", ISNUMBER(AF204)), IFERROR(INDEX(AV19:AV89, MATCH(AB204, AU19:AU89, 0)) * AA204 * IF(ISBLANK(X204), 1, X204), 0), 0)</f>
        <v>0</v>
      </c>
      <c r="AU204"/>
      <c r="AV204"/>
      <c r="AW204"/>
      <c r="AX204" s="2"/>
      <c r="AY204" s="750" t="str">
        <f t="shared" si="67"/>
        <v>►</v>
      </c>
      <c r="AZ204" s="2"/>
      <c r="BA204" s="2"/>
      <c r="BB204" s="717"/>
      <c r="BC204" s="717"/>
      <c r="BD204" s="717"/>
      <c r="BH204" s="717"/>
      <c r="BI204" s="6">
        <v>1</v>
      </c>
    </row>
    <row r="205" spans="1:61" s="73" customFormat="1" ht="18" customHeight="1">
      <c r="A205" s="750" t="str">
        <f t="shared" si="61"/>
        <v>►</v>
      </c>
      <c r="B205" s="616" t="str">
        <f t="shared" si="80"/>
        <v>►</v>
      </c>
      <c r="C205" s="617" t="str">
        <f t="shared" si="62"/>
        <v>►</v>
      </c>
      <c r="D205" s="4157" t="str">
        <f t="shared" si="63"/>
        <v>►</v>
      </c>
      <c r="E205" s="616" t="str">
        <f t="shared" si="64"/>
        <v>►</v>
      </c>
      <c r="F205" s="616" t="str">
        <f t="shared" si="65"/>
        <v>►</v>
      </c>
      <c r="G205" s="616" t="str">
        <f t="shared" si="66"/>
        <v>►</v>
      </c>
      <c r="H205" s="1066" t="s">
        <v>1</v>
      </c>
      <c r="I205" s="741"/>
      <c r="J205" s="741"/>
      <c r="K205" s="741"/>
      <c r="L205" s="742"/>
      <c r="M205" s="742"/>
      <c r="N205" s="742"/>
      <c r="O205" s="742"/>
      <c r="P205" s="742"/>
      <c r="Q205" s="742"/>
      <c r="R205" s="742"/>
      <c r="S205" s="785" t="s">
        <v>1</v>
      </c>
      <c r="T205" s="1066" t="s">
        <v>1</v>
      </c>
      <c r="U205" s="741"/>
      <c r="V205" s="741"/>
      <c r="W205" s="741"/>
      <c r="X205" s="742"/>
      <c r="Y205" s="742"/>
      <c r="Z205" s="742"/>
      <c r="AA205" s="742"/>
      <c r="AB205" s="742"/>
      <c r="AC205" s="742"/>
      <c r="AD205" s="1086"/>
      <c r="AE205" s="4161" t="s">
        <v>1</v>
      </c>
      <c r="AF205" s="4172">
        <f t="shared" si="77"/>
        <v>0</v>
      </c>
      <c r="AG205" s="4173">
        <f t="shared" si="78"/>
        <v>0</v>
      </c>
      <c r="AH205" s="4174"/>
      <c r="AI205" s="1112">
        <f t="shared" si="68"/>
        <v>0</v>
      </c>
      <c r="AJ205" s="1184" t="str">
        <f>IF(OR(AI205=0, ISBLANK(AB205)), "", TEXT(ROUND(AI205/INDEX(AV19:AV89, MATCH(AB205, AU19:AU89, 0)), 0),"# ##0") &amp; " " &amp; AB205)</f>
        <v/>
      </c>
      <c r="AK205" s="557">
        <f t="shared" si="69"/>
        <v>0</v>
      </c>
      <c r="AL205" s="558">
        <f t="shared" si="70"/>
        <v>0</v>
      </c>
      <c r="AM205" s="1187" t="str">
        <f t="shared" si="71"/>
        <v/>
      </c>
      <c r="AN205" s="156"/>
      <c r="AO205" s="1112">
        <f t="shared" si="72"/>
        <v>0</v>
      </c>
      <c r="AP205" s="4190"/>
      <c r="AQ205" s="1181" t="str">
        <f t="shared" si="73"/>
        <v/>
      </c>
      <c r="AR205" s="4168"/>
      <c r="AS205" s="4180">
        <f t="shared" si="74"/>
        <v>0</v>
      </c>
      <c r="AT205" s="4181">
        <f>IF(AND(AH205&lt;&gt;"", ISNUMBER(AF205)), IFERROR(INDEX(AV19:AV89, MATCH(AB205, AU19:AU89, 0)) * AA205 * IF(ISBLANK(X205), 1, X205), 0), 0)</f>
        <v>0</v>
      </c>
      <c r="AU205"/>
      <c r="AV205"/>
      <c r="AW205"/>
      <c r="AX205" s="2"/>
      <c r="AY205" s="750" t="str">
        <f t="shared" si="67"/>
        <v>►</v>
      </c>
      <c r="AZ205" s="2"/>
      <c r="BA205" s="2"/>
      <c r="BB205" s="717"/>
      <c r="BC205" s="717"/>
      <c r="BD205" s="717"/>
      <c r="BH205" s="717"/>
      <c r="BI205" s="6">
        <v>1</v>
      </c>
    </row>
    <row r="206" spans="1:61" s="73" customFormat="1" ht="18" customHeight="1">
      <c r="A206" s="750" t="str">
        <f t="shared" ref="A206:A269" si="84">IF(OR(H206="A",T206="A"),"A",IF(AND(H206="►",T206="►"),"►",IF(AND(ISBLANK(H206),ISBLANK(T206)),"►","►")))</f>
        <v>►</v>
      </c>
      <c r="B206" s="616" t="str">
        <f t="shared" si="80"/>
        <v>►</v>
      </c>
      <c r="C206" s="617" t="str">
        <f t="shared" ref="C206:C269" si="85">IF(B206="►","►",IFERROR(LEFT(B206,SEARCH(".",B206)-1),0))</f>
        <v>►</v>
      </c>
      <c r="D206" s="4157" t="str">
        <f t="shared" ref="D206:D269" si="86">IF(B206="►","►",IFERROR(MID(B206,SEARCH(".",B206)+1,SEARCH(".",B206,SEARCH(".",B206)+1)-SEARCH(".",B206)-1),0))</f>
        <v>►</v>
      </c>
      <c r="E206" s="616" t="str">
        <f t="shared" ref="E206:E269" si="87">IF(B206="►","►",IFERROR(MID(B206,SEARCH(".",B206,SEARCH(".",B206)+1)+1,SEARCH(".",B206,SEARCH(".",B206,SEARCH(".",B206)+1)+1)-SEARCH(".",B206,SEARCH(".",B206)+1)-1),0))</f>
        <v>►</v>
      </c>
      <c r="F206" s="616" t="str">
        <f t="shared" ref="F206:F269" si="88">IF(B206="►","►",IFERROR(MID(I206,SEARCH(".",B206,SEARCH(".",B206,SEARCH(".",B206)+1)+1)+1,SEARCH(".",B206,SEARCH(".",B206,SEARCH(".",B206,SEARCH(".",B206)+1)+1)+1)-SEARCH(".",B206,SEARCH(".",B206,SEARCH(".",B206)+1)+1)-1),0))</f>
        <v>►</v>
      </c>
      <c r="G206" s="616" t="str">
        <f t="shared" si="66"/>
        <v>►</v>
      </c>
      <c r="H206" s="1066" t="s">
        <v>1</v>
      </c>
      <c r="I206" s="741"/>
      <c r="J206" s="741"/>
      <c r="K206" s="741"/>
      <c r="L206" s="742"/>
      <c r="M206" s="742"/>
      <c r="N206" s="742"/>
      <c r="O206" s="742"/>
      <c r="P206" s="742"/>
      <c r="Q206" s="742"/>
      <c r="R206" s="742"/>
      <c r="S206" s="785" t="s">
        <v>1</v>
      </c>
      <c r="T206" s="1066" t="s">
        <v>1</v>
      </c>
      <c r="U206" s="741"/>
      <c r="V206" s="741"/>
      <c r="W206" s="741"/>
      <c r="X206" s="742"/>
      <c r="Y206" s="742"/>
      <c r="Z206" s="742"/>
      <c r="AA206" s="742"/>
      <c r="AB206" s="742"/>
      <c r="AC206" s="742"/>
      <c r="AD206" s="1086"/>
      <c r="AE206" s="4161" t="s">
        <v>1</v>
      </c>
      <c r="AF206" s="4172">
        <f t="shared" si="77"/>
        <v>0</v>
      </c>
      <c r="AG206" s="4173">
        <f t="shared" si="78"/>
        <v>0</v>
      </c>
      <c r="AH206" s="4174"/>
      <c r="AI206" s="1113">
        <f t="shared" si="68"/>
        <v>0</v>
      </c>
      <c r="AJ206" s="1183" t="str">
        <f>IF(OR(AI206=0, ISBLANK(AB206)), "", TEXT(ROUND(AI206/INDEX(AV19:AV89, MATCH(AB206, AU19:AU89, 0)), 0),"# ##0") &amp; " " &amp; AB206)</f>
        <v/>
      </c>
      <c r="AK206" s="559">
        <f t="shared" si="69"/>
        <v>0</v>
      </c>
      <c r="AL206" s="560">
        <f t="shared" si="70"/>
        <v>0</v>
      </c>
      <c r="AM206" s="1186" t="str">
        <f t="shared" si="71"/>
        <v/>
      </c>
      <c r="AN206" s="156"/>
      <c r="AO206" s="1113">
        <f t="shared" si="72"/>
        <v>0</v>
      </c>
      <c r="AP206" s="4190"/>
      <c r="AQ206" s="1182" t="str">
        <f t="shared" si="73"/>
        <v/>
      </c>
      <c r="AR206" s="4168"/>
      <c r="AS206" s="4180">
        <f t="shared" si="74"/>
        <v>0</v>
      </c>
      <c r="AT206" s="4181">
        <f>IF(AND(AH206&lt;&gt;"", ISNUMBER(AF206)), IFERROR(INDEX(AV19:AV89, MATCH(AB206, AU19:AU89, 0)) * AA206 * IF(ISBLANK(X206), 1, X206), 0), 0)</f>
        <v>0</v>
      </c>
      <c r="AU206"/>
      <c r="AV206"/>
      <c r="AW206"/>
      <c r="AX206" s="2"/>
      <c r="AY206" s="750" t="str">
        <f t="shared" si="67"/>
        <v>►</v>
      </c>
      <c r="AZ206" s="2"/>
      <c r="BA206" s="2"/>
      <c r="BB206" s="717"/>
      <c r="BC206" s="717"/>
      <c r="BD206" s="717"/>
      <c r="BH206" s="717"/>
      <c r="BI206" s="6">
        <v>1</v>
      </c>
    </row>
    <row r="207" spans="1:61" s="73" customFormat="1" ht="18" customHeight="1">
      <c r="A207" s="750" t="str">
        <f t="shared" si="84"/>
        <v>►</v>
      </c>
      <c r="B207" s="616" t="str">
        <f t="shared" si="80"/>
        <v>►</v>
      </c>
      <c r="C207" s="617" t="str">
        <f t="shared" si="85"/>
        <v>►</v>
      </c>
      <c r="D207" s="4157" t="str">
        <f t="shared" si="86"/>
        <v>►</v>
      </c>
      <c r="E207" s="616" t="str">
        <f t="shared" si="87"/>
        <v>►</v>
      </c>
      <c r="F207" s="616" t="str">
        <f t="shared" si="88"/>
        <v>►</v>
      </c>
      <c r="G207" s="616" t="str">
        <f t="shared" si="66"/>
        <v>►</v>
      </c>
      <c r="H207" s="1066" t="s">
        <v>1</v>
      </c>
      <c r="I207" s="741"/>
      <c r="J207" s="741"/>
      <c r="K207" s="741"/>
      <c r="L207" s="742"/>
      <c r="M207" s="742"/>
      <c r="N207" s="742"/>
      <c r="O207" s="742"/>
      <c r="P207" s="742"/>
      <c r="Q207" s="742"/>
      <c r="R207" s="742"/>
      <c r="S207" s="785" t="s">
        <v>1</v>
      </c>
      <c r="T207" s="1066" t="s">
        <v>1</v>
      </c>
      <c r="U207" s="741"/>
      <c r="V207" s="741"/>
      <c r="W207" s="741"/>
      <c r="X207" s="742"/>
      <c r="Y207" s="742"/>
      <c r="Z207" s="742"/>
      <c r="AA207" s="742"/>
      <c r="AB207" s="742"/>
      <c r="AC207" s="742"/>
      <c r="AD207" s="1086"/>
      <c r="AE207" s="4161" t="s">
        <v>1</v>
      </c>
      <c r="AF207" s="4172">
        <f t="shared" si="77"/>
        <v>0</v>
      </c>
      <c r="AG207" s="4173">
        <f t="shared" si="78"/>
        <v>0</v>
      </c>
      <c r="AH207" s="4174"/>
      <c r="AI207" s="1112">
        <f t="shared" si="68"/>
        <v>0</v>
      </c>
      <c r="AJ207" s="1184" t="str">
        <f>IF(OR(AI207=0, ISBLANK(AB207)), "", TEXT(ROUND(AI207/INDEX(AV19:AV89, MATCH(AB207, AU19:AU89, 0)), 0),"# ##0") &amp; " " &amp; AB207)</f>
        <v/>
      </c>
      <c r="AK207" s="557">
        <f t="shared" si="69"/>
        <v>0</v>
      </c>
      <c r="AL207" s="558">
        <f t="shared" si="70"/>
        <v>0</v>
      </c>
      <c r="AM207" s="1187" t="str">
        <f t="shared" si="71"/>
        <v/>
      </c>
      <c r="AN207" s="156"/>
      <c r="AO207" s="1112">
        <f t="shared" si="72"/>
        <v>0</v>
      </c>
      <c r="AP207" s="4190"/>
      <c r="AQ207" s="1181" t="str">
        <f t="shared" si="73"/>
        <v/>
      </c>
      <c r="AR207" s="4168"/>
      <c r="AS207" s="4180">
        <f t="shared" si="74"/>
        <v>0</v>
      </c>
      <c r="AT207" s="4181">
        <f>IF(AND(AH207&lt;&gt;"", ISNUMBER(AF207)), IFERROR(INDEX(AV19:AV89, MATCH(AB207, AU19:AU89, 0)) * AA207 * IF(ISBLANK(X207), 1, X207), 0), 0)</f>
        <v>0</v>
      </c>
      <c r="AU207"/>
      <c r="AV207"/>
      <c r="AW207"/>
      <c r="AX207" s="2"/>
      <c r="AY207" s="750" t="str">
        <f t="shared" si="67"/>
        <v>►</v>
      </c>
      <c r="AZ207" s="2"/>
      <c r="BA207" s="2"/>
      <c r="BB207" s="717"/>
      <c r="BC207" s="717"/>
      <c r="BD207" s="717"/>
      <c r="BH207" s="717"/>
      <c r="BI207" s="6">
        <v>1</v>
      </c>
    </row>
    <row r="208" spans="1:61" s="73" customFormat="1" ht="18" customHeight="1">
      <c r="A208" s="750" t="str">
        <f t="shared" si="84"/>
        <v>►</v>
      </c>
      <c r="B208" s="616" t="str">
        <f t="shared" si="80"/>
        <v>►</v>
      </c>
      <c r="C208" s="617" t="str">
        <f t="shared" si="85"/>
        <v>►</v>
      </c>
      <c r="D208" s="4157" t="str">
        <f t="shared" si="86"/>
        <v>►</v>
      </c>
      <c r="E208" s="616" t="str">
        <f t="shared" si="87"/>
        <v>►</v>
      </c>
      <c r="F208" s="616" t="str">
        <f t="shared" si="88"/>
        <v>►</v>
      </c>
      <c r="G208" s="616" t="str">
        <f t="shared" ref="G208:G271" si="89">IF(B208="►","►",IF(ISBLANK(B208),"►",IFERROR(RIGHT(B208,LEN(B208)-FIND("►",B208)-1),"")))</f>
        <v>►</v>
      </c>
      <c r="H208" s="1066" t="s">
        <v>1</v>
      </c>
      <c r="I208" s="741"/>
      <c r="J208" s="741"/>
      <c r="K208" s="741"/>
      <c r="L208" s="742"/>
      <c r="M208" s="742"/>
      <c r="N208" s="742"/>
      <c r="O208" s="742"/>
      <c r="P208" s="742"/>
      <c r="Q208" s="742"/>
      <c r="R208" s="742"/>
      <c r="S208" s="785" t="s">
        <v>1</v>
      </c>
      <c r="T208" s="1066" t="s">
        <v>1</v>
      </c>
      <c r="U208" s="741"/>
      <c r="V208" s="741"/>
      <c r="W208" s="741"/>
      <c r="X208" s="742"/>
      <c r="Y208" s="742"/>
      <c r="Z208" s="742"/>
      <c r="AA208" s="742"/>
      <c r="AB208" s="742"/>
      <c r="AC208" s="742"/>
      <c r="AD208" s="1086"/>
      <c r="AE208" s="4161" t="s">
        <v>1</v>
      </c>
      <c r="AF208" s="4172">
        <f t="shared" si="77"/>
        <v>0</v>
      </c>
      <c r="AG208" s="4173">
        <f t="shared" si="78"/>
        <v>0</v>
      </c>
      <c r="AH208" s="4174"/>
      <c r="AI208" s="1113">
        <f t="shared" si="68"/>
        <v>0</v>
      </c>
      <c r="AJ208" s="1183" t="str">
        <f>IF(OR(AI208=0, ISBLANK(AB208)), "", TEXT(ROUND(AI208/INDEX(AV19:AV89, MATCH(AB208, AU19:AU89, 0)), 0),"# ##0") &amp; " " &amp; AB208)</f>
        <v/>
      </c>
      <c r="AK208" s="559">
        <f t="shared" si="69"/>
        <v>0</v>
      </c>
      <c r="AL208" s="560">
        <f t="shared" si="70"/>
        <v>0</v>
      </c>
      <c r="AM208" s="1186" t="str">
        <f t="shared" si="71"/>
        <v/>
      </c>
      <c r="AN208" s="156"/>
      <c r="AO208" s="1113">
        <f t="shared" si="72"/>
        <v>0</v>
      </c>
      <c r="AP208" s="4190"/>
      <c r="AQ208" s="1182" t="str">
        <f t="shared" si="73"/>
        <v/>
      </c>
      <c r="AR208" s="4168"/>
      <c r="AS208" s="4180">
        <f t="shared" si="74"/>
        <v>0</v>
      </c>
      <c r="AT208" s="4181">
        <f>IF(AND(AH208&lt;&gt;"", ISNUMBER(AF208)), IFERROR(INDEX(AV19:AV89, MATCH(AB208, AU19:AU89, 0)) * AA208 * IF(ISBLANK(X208), 1, X208), 0), 0)</f>
        <v>0</v>
      </c>
      <c r="AU208"/>
      <c r="AV208"/>
      <c r="AW208"/>
      <c r="AX208" s="2"/>
      <c r="AY208" s="750" t="str">
        <f t="shared" ref="AY208:AY271" si="90">A208</f>
        <v>►</v>
      </c>
      <c r="AZ208" s="2"/>
      <c r="BA208" s="2"/>
      <c r="BB208" s="717"/>
      <c r="BC208" s="717"/>
      <c r="BD208" s="717"/>
      <c r="BH208" s="717"/>
      <c r="BI208" s="6">
        <v>1</v>
      </c>
    </row>
    <row r="209" spans="1:61" s="73" customFormat="1" ht="18" customHeight="1">
      <c r="A209" s="750" t="str">
        <f t="shared" si="84"/>
        <v>►</v>
      </c>
      <c r="B209" s="616" t="str">
        <f t="shared" si="80"/>
        <v>►</v>
      </c>
      <c r="C209" s="617" t="str">
        <f t="shared" si="85"/>
        <v>►</v>
      </c>
      <c r="D209" s="4157" t="str">
        <f t="shared" si="86"/>
        <v>►</v>
      </c>
      <c r="E209" s="616" t="str">
        <f t="shared" si="87"/>
        <v>►</v>
      </c>
      <c r="F209" s="616" t="str">
        <f t="shared" si="88"/>
        <v>►</v>
      </c>
      <c r="G209" s="616" t="str">
        <f t="shared" si="89"/>
        <v>►</v>
      </c>
      <c r="H209" s="1066" t="s">
        <v>1</v>
      </c>
      <c r="I209" s="741"/>
      <c r="J209" s="741"/>
      <c r="K209" s="741"/>
      <c r="L209" s="742"/>
      <c r="M209" s="742"/>
      <c r="N209" s="742"/>
      <c r="O209" s="742"/>
      <c r="P209" s="742"/>
      <c r="Q209" s="742"/>
      <c r="R209" s="742"/>
      <c r="S209" s="785" t="s">
        <v>1</v>
      </c>
      <c r="T209" s="1066" t="s">
        <v>1</v>
      </c>
      <c r="U209" s="741"/>
      <c r="V209" s="741"/>
      <c r="W209" s="741"/>
      <c r="X209" s="742"/>
      <c r="Y209" s="742"/>
      <c r="Z209" s="742"/>
      <c r="AA209" s="742"/>
      <c r="AB209" s="742"/>
      <c r="AC209" s="742"/>
      <c r="AD209" s="1086"/>
      <c r="AE209" s="4161" t="s">
        <v>1</v>
      </c>
      <c r="AF209" s="4172">
        <f t="shared" si="77"/>
        <v>0</v>
      </c>
      <c r="AG209" s="4173">
        <f t="shared" si="78"/>
        <v>0</v>
      </c>
      <c r="AH209" s="4174"/>
      <c r="AI209" s="1112">
        <f t="shared" ref="AI209:AI272" si="91">IF(ISBLANK(AH209) + (AH209=0), 0, IFERROR(AT209*AS209*AC209, 0))</f>
        <v>0</v>
      </c>
      <c r="AJ209" s="1184" t="str">
        <f>IF(OR(AI209=0, ISBLANK(AB209)), "", TEXT(ROUND(AI209/INDEX(AV19:AV89, MATCH(AB209, AU19:AU89, 0)), 0),"# ##0") &amp; " " &amp; AB209)</f>
        <v/>
      </c>
      <c r="AK209" s="557">
        <f t="shared" ref="AK209:AK272" si="92">IFERROR(IF(AH209&gt;0, X209*AS209*AC209, 0), 0)</f>
        <v>0</v>
      </c>
      <c r="AL209" s="558">
        <f t="shared" ref="AL209:AL272" si="93">IFERROR(IF(AH209&gt;0,Y209,0),0)</f>
        <v>0</v>
      </c>
      <c r="AM209" s="1187" t="str">
        <f t="shared" ref="AM209:AM272" si="94">IF(AH209&gt;0,AD209,"")</f>
        <v/>
      </c>
      <c r="AN209" s="156"/>
      <c r="AO209" s="1112">
        <f t="shared" ref="AO209:AO272" si="95">IF(ISBLANK(AN209), AI209, AI209*(1-AN209/100))</f>
        <v>0</v>
      </c>
      <c r="AP209" s="4190"/>
      <c r="AQ209" s="1181" t="str">
        <f t="shared" ref="AQ209:AQ272" si="96">IF(OR(ISBLANK(AP209), ISTEXT(X209)), "", IF(AI209=0, AK209*AP209, AI209*AP209))</f>
        <v/>
      </c>
      <c r="AR209" s="4168"/>
      <c r="AS209" s="4180">
        <f t="shared" ref="AS209:AS272" si="97">IFERROR(IF(ISNUMBER(AH209)*ISNUMBER(AF209),AH209/AF209,0),0)</f>
        <v>0</v>
      </c>
      <c r="AT209" s="4181">
        <f>IF(AND(AH209&lt;&gt;"", ISNUMBER(AF209)), IFERROR(INDEX(AV19:AV89, MATCH(AB209, AU19:AU89, 0)) * AA209 * IF(ISBLANK(X209), 1, X209), 0), 0)</f>
        <v>0</v>
      </c>
      <c r="AU209"/>
      <c r="AV209"/>
      <c r="AW209"/>
      <c r="AX209" s="2"/>
      <c r="AY209" s="750" t="str">
        <f t="shared" si="90"/>
        <v>►</v>
      </c>
      <c r="AZ209" s="2"/>
      <c r="BA209" s="2"/>
      <c r="BB209" s="717"/>
      <c r="BC209" s="717"/>
      <c r="BD209" s="717"/>
      <c r="BH209" s="717"/>
      <c r="BI209" s="6">
        <v>1</v>
      </c>
    </row>
    <row r="210" spans="1:61" s="73" customFormat="1" ht="18" customHeight="1">
      <c r="A210" s="750" t="str">
        <f t="shared" si="84"/>
        <v>►</v>
      </c>
      <c r="B210" s="616" t="str">
        <f t="shared" si="80"/>
        <v>►</v>
      </c>
      <c r="C210" s="617" t="str">
        <f t="shared" si="85"/>
        <v>►</v>
      </c>
      <c r="D210" s="4157" t="str">
        <f t="shared" si="86"/>
        <v>►</v>
      </c>
      <c r="E210" s="616" t="str">
        <f t="shared" si="87"/>
        <v>►</v>
      </c>
      <c r="F210" s="616" t="str">
        <f t="shared" si="88"/>
        <v>►</v>
      </c>
      <c r="G210" s="616" t="str">
        <f t="shared" si="89"/>
        <v>►</v>
      </c>
      <c r="H210" s="1066" t="s">
        <v>1</v>
      </c>
      <c r="I210" s="741"/>
      <c r="J210" s="741"/>
      <c r="K210" s="741"/>
      <c r="L210" s="742"/>
      <c r="M210" s="742"/>
      <c r="N210" s="742"/>
      <c r="O210" s="742"/>
      <c r="P210" s="742"/>
      <c r="Q210" s="742"/>
      <c r="R210" s="742"/>
      <c r="S210" s="785" t="s">
        <v>1</v>
      </c>
      <c r="T210" s="1066" t="s">
        <v>1</v>
      </c>
      <c r="U210" s="741"/>
      <c r="V210" s="741"/>
      <c r="W210" s="741"/>
      <c r="X210" s="742"/>
      <c r="Y210" s="742"/>
      <c r="Z210" s="742"/>
      <c r="AA210" s="742"/>
      <c r="AB210" s="742"/>
      <c r="AC210" s="742"/>
      <c r="AD210" s="1086"/>
      <c r="AE210" s="4161" t="s">
        <v>1</v>
      </c>
      <c r="AF210" s="4172">
        <f t="shared" si="77"/>
        <v>0</v>
      </c>
      <c r="AG210" s="4173">
        <f t="shared" si="78"/>
        <v>0</v>
      </c>
      <c r="AH210" s="4174"/>
      <c r="AI210" s="1113">
        <f t="shared" si="91"/>
        <v>0</v>
      </c>
      <c r="AJ210" s="1183" t="str">
        <f>IF(OR(AI210=0, ISBLANK(AB210)), "", TEXT(ROUND(AI210/INDEX(AV19:AV89, MATCH(AB210, AU19:AU89, 0)), 0),"# ##0") &amp; " " &amp; AB210)</f>
        <v/>
      </c>
      <c r="AK210" s="559">
        <f t="shared" si="92"/>
        <v>0</v>
      </c>
      <c r="AL210" s="560">
        <f t="shared" si="93"/>
        <v>0</v>
      </c>
      <c r="AM210" s="1186" t="str">
        <f t="shared" si="94"/>
        <v/>
      </c>
      <c r="AN210" s="156"/>
      <c r="AO210" s="1113">
        <f t="shared" si="95"/>
        <v>0</v>
      </c>
      <c r="AP210" s="4190"/>
      <c r="AQ210" s="1182" t="str">
        <f t="shared" si="96"/>
        <v/>
      </c>
      <c r="AR210" s="4168"/>
      <c r="AS210" s="4180">
        <f t="shared" si="97"/>
        <v>0</v>
      </c>
      <c r="AT210" s="4181">
        <f>IF(AND(AH210&lt;&gt;"", ISNUMBER(AF210)), IFERROR(INDEX(AV19:AV89, MATCH(AB210, AU19:AU89, 0)) * AA210 * IF(ISBLANK(X210), 1, X210), 0), 0)</f>
        <v>0</v>
      </c>
      <c r="AU210"/>
      <c r="AV210"/>
      <c r="AW210"/>
      <c r="AX210" s="2"/>
      <c r="AY210" s="750" t="str">
        <f t="shared" si="90"/>
        <v>►</v>
      </c>
      <c r="AZ210" s="2"/>
      <c r="BA210" s="2"/>
      <c r="BB210" s="717"/>
      <c r="BC210" s="717"/>
      <c r="BD210" s="717"/>
      <c r="BH210" s="717"/>
      <c r="BI210" s="6">
        <v>1</v>
      </c>
    </row>
    <row r="211" spans="1:61" s="73" customFormat="1" ht="18" customHeight="1">
      <c r="A211" s="750" t="str">
        <f t="shared" si="84"/>
        <v>►</v>
      </c>
      <c r="B211" s="616" t="str">
        <f t="shared" si="80"/>
        <v>►</v>
      </c>
      <c r="C211" s="617" t="str">
        <f t="shared" si="85"/>
        <v>►</v>
      </c>
      <c r="D211" s="4157" t="str">
        <f t="shared" si="86"/>
        <v>►</v>
      </c>
      <c r="E211" s="616" t="str">
        <f t="shared" si="87"/>
        <v>►</v>
      </c>
      <c r="F211" s="616" t="str">
        <f t="shared" si="88"/>
        <v>►</v>
      </c>
      <c r="G211" s="616" t="str">
        <f t="shared" si="89"/>
        <v>►</v>
      </c>
      <c r="H211" s="1066" t="s">
        <v>1</v>
      </c>
      <c r="I211" s="741"/>
      <c r="J211" s="741"/>
      <c r="K211" s="741"/>
      <c r="L211" s="742"/>
      <c r="M211" s="742"/>
      <c r="N211" s="742"/>
      <c r="O211" s="742"/>
      <c r="P211" s="742"/>
      <c r="Q211" s="742"/>
      <c r="R211" s="742"/>
      <c r="S211" s="785" t="s">
        <v>1</v>
      </c>
      <c r="T211" s="1066" t="s">
        <v>1</v>
      </c>
      <c r="U211" s="741"/>
      <c r="V211" s="741"/>
      <c r="W211" s="741"/>
      <c r="X211" s="742"/>
      <c r="Y211" s="742"/>
      <c r="Z211" s="742"/>
      <c r="AA211" s="742"/>
      <c r="AB211" s="742"/>
      <c r="AC211" s="742"/>
      <c r="AD211" s="1086"/>
      <c r="AE211" s="4161" t="s">
        <v>1</v>
      </c>
      <c r="AF211" s="4172">
        <f t="shared" si="77"/>
        <v>0</v>
      </c>
      <c r="AG211" s="4173">
        <f t="shared" si="78"/>
        <v>0</v>
      </c>
      <c r="AH211" s="4174"/>
      <c r="AI211" s="1112">
        <f t="shared" si="91"/>
        <v>0</v>
      </c>
      <c r="AJ211" s="1184" t="str">
        <f>IF(OR(AI211=0, ISBLANK(AB211)), "", TEXT(ROUND(AI211/INDEX(AV19:AV89, MATCH(AB211, AU19:AU89, 0)), 0),"# ##0") &amp; " " &amp; AB211)</f>
        <v/>
      </c>
      <c r="AK211" s="557">
        <f t="shared" si="92"/>
        <v>0</v>
      </c>
      <c r="AL211" s="558">
        <f t="shared" si="93"/>
        <v>0</v>
      </c>
      <c r="AM211" s="1187" t="str">
        <f t="shared" si="94"/>
        <v/>
      </c>
      <c r="AN211" s="156"/>
      <c r="AO211" s="1112">
        <f t="shared" si="95"/>
        <v>0</v>
      </c>
      <c r="AP211" s="4190"/>
      <c r="AQ211" s="1181" t="str">
        <f t="shared" si="96"/>
        <v/>
      </c>
      <c r="AR211" s="4168"/>
      <c r="AS211" s="4180">
        <f t="shared" si="97"/>
        <v>0</v>
      </c>
      <c r="AT211" s="4181">
        <f>IF(AND(AH211&lt;&gt;"", ISNUMBER(AF211)), IFERROR(INDEX(AV19:AV89, MATCH(AB211, AU19:AU89, 0)) * AA211 * IF(ISBLANK(X211), 1, X211), 0), 0)</f>
        <v>0</v>
      </c>
      <c r="AU211"/>
      <c r="AV211"/>
      <c r="AW211"/>
      <c r="AX211" s="2"/>
      <c r="AY211" s="750" t="str">
        <f t="shared" si="90"/>
        <v>►</v>
      </c>
      <c r="AZ211" s="2"/>
      <c r="BA211" s="2"/>
      <c r="BB211" s="717"/>
      <c r="BC211" s="717"/>
      <c r="BD211" s="717"/>
      <c r="BH211" s="717"/>
      <c r="BI211" s="6">
        <v>1</v>
      </c>
    </row>
    <row r="212" spans="1:61" s="73" customFormat="1" ht="18" customHeight="1">
      <c r="A212" s="750" t="str">
        <f t="shared" si="84"/>
        <v>►</v>
      </c>
      <c r="B212" s="616" t="str">
        <f t="shared" si="80"/>
        <v>►</v>
      </c>
      <c r="C212" s="617" t="str">
        <f t="shared" si="85"/>
        <v>►</v>
      </c>
      <c r="D212" s="4157" t="str">
        <f t="shared" si="86"/>
        <v>►</v>
      </c>
      <c r="E212" s="616" t="str">
        <f t="shared" si="87"/>
        <v>►</v>
      </c>
      <c r="F212" s="616" t="str">
        <f t="shared" si="88"/>
        <v>►</v>
      </c>
      <c r="G212" s="616" t="str">
        <f t="shared" si="89"/>
        <v>►</v>
      </c>
      <c r="H212" s="1066" t="s">
        <v>1</v>
      </c>
      <c r="I212" s="741"/>
      <c r="J212" s="741"/>
      <c r="K212" s="741"/>
      <c r="L212" s="742"/>
      <c r="M212" s="742"/>
      <c r="N212" s="742"/>
      <c r="O212" s="742"/>
      <c r="P212" s="742"/>
      <c r="Q212" s="742"/>
      <c r="R212" s="742"/>
      <c r="S212" s="785" t="s">
        <v>1</v>
      </c>
      <c r="T212" s="1066" t="s">
        <v>1</v>
      </c>
      <c r="U212" s="741"/>
      <c r="V212" s="741"/>
      <c r="W212" s="741"/>
      <c r="X212" s="742"/>
      <c r="Y212" s="742"/>
      <c r="Z212" s="742"/>
      <c r="AA212" s="742"/>
      <c r="AB212" s="742"/>
      <c r="AC212" s="742"/>
      <c r="AD212" s="1086"/>
      <c r="AE212" s="4161" t="s">
        <v>1</v>
      </c>
      <c r="AF212" s="4172">
        <f t="shared" si="77"/>
        <v>0</v>
      </c>
      <c r="AG212" s="4173">
        <f t="shared" si="78"/>
        <v>0</v>
      </c>
      <c r="AH212" s="4174"/>
      <c r="AI212" s="1113">
        <f t="shared" si="91"/>
        <v>0</v>
      </c>
      <c r="AJ212" s="1183" t="str">
        <f>IF(OR(AI212=0, ISBLANK(AB212)), "", TEXT(ROUND(AI212/INDEX(AV19:AV89, MATCH(AB212, AU19:AU89, 0)), 0),"# ##0") &amp; " " &amp; AB212)</f>
        <v/>
      </c>
      <c r="AK212" s="559">
        <f t="shared" si="92"/>
        <v>0</v>
      </c>
      <c r="AL212" s="560">
        <f t="shared" si="93"/>
        <v>0</v>
      </c>
      <c r="AM212" s="1186" t="str">
        <f t="shared" si="94"/>
        <v/>
      </c>
      <c r="AN212" s="156"/>
      <c r="AO212" s="1113">
        <f t="shared" si="95"/>
        <v>0</v>
      </c>
      <c r="AP212" s="4190"/>
      <c r="AQ212" s="1182" t="str">
        <f t="shared" si="96"/>
        <v/>
      </c>
      <c r="AR212" s="4168"/>
      <c r="AS212" s="4180">
        <f t="shared" si="97"/>
        <v>0</v>
      </c>
      <c r="AT212" s="4181">
        <f>IF(AND(AH212&lt;&gt;"", ISNUMBER(AF212)), IFERROR(INDEX(AV19:AV89, MATCH(AB212, AU19:AU89, 0)) * AA212 * IF(ISBLANK(X212), 1, X212), 0), 0)</f>
        <v>0</v>
      </c>
      <c r="AU212"/>
      <c r="AV212"/>
      <c r="AW212"/>
      <c r="AX212" s="2"/>
      <c r="AY212" s="750" t="str">
        <f t="shared" si="90"/>
        <v>►</v>
      </c>
      <c r="AZ212" s="2"/>
      <c r="BA212" s="2"/>
      <c r="BB212" s="717"/>
      <c r="BC212" s="717"/>
      <c r="BD212" s="717"/>
      <c r="BH212" s="717"/>
      <c r="BI212" s="6">
        <v>1</v>
      </c>
    </row>
    <row r="213" spans="1:61" s="73" customFormat="1" ht="18" customHeight="1">
      <c r="A213" s="750" t="str">
        <f t="shared" si="84"/>
        <v>►</v>
      </c>
      <c r="B213" s="616" t="str">
        <f t="shared" si="80"/>
        <v>►</v>
      </c>
      <c r="C213" s="617" t="str">
        <f t="shared" si="85"/>
        <v>►</v>
      </c>
      <c r="D213" s="4157" t="str">
        <f t="shared" si="86"/>
        <v>►</v>
      </c>
      <c r="E213" s="616" t="str">
        <f t="shared" si="87"/>
        <v>►</v>
      </c>
      <c r="F213" s="616" t="str">
        <f t="shared" si="88"/>
        <v>►</v>
      </c>
      <c r="G213" s="616" t="str">
        <f t="shared" si="89"/>
        <v>►</v>
      </c>
      <c r="H213" s="1066" t="s">
        <v>1</v>
      </c>
      <c r="I213" s="741"/>
      <c r="J213" s="741"/>
      <c r="K213" s="741"/>
      <c r="L213" s="742"/>
      <c r="M213" s="742"/>
      <c r="N213" s="742"/>
      <c r="O213" s="742"/>
      <c r="P213" s="742"/>
      <c r="Q213" s="742"/>
      <c r="R213" s="742"/>
      <c r="S213" s="785" t="s">
        <v>1</v>
      </c>
      <c r="T213" s="1066" t="s">
        <v>1</v>
      </c>
      <c r="U213" s="741"/>
      <c r="V213" s="741"/>
      <c r="W213" s="741"/>
      <c r="X213" s="742"/>
      <c r="Y213" s="742"/>
      <c r="Z213" s="742"/>
      <c r="AA213" s="742"/>
      <c r="AB213" s="742"/>
      <c r="AC213" s="742"/>
      <c r="AD213" s="1086"/>
      <c r="AE213" s="4161" t="s">
        <v>1</v>
      </c>
      <c r="AF213" s="4172">
        <f t="shared" si="77"/>
        <v>0</v>
      </c>
      <c r="AG213" s="4173">
        <f t="shared" si="78"/>
        <v>0</v>
      </c>
      <c r="AH213" s="4174"/>
      <c r="AI213" s="1112">
        <f t="shared" si="91"/>
        <v>0</v>
      </c>
      <c r="AJ213" s="1184" t="str">
        <f>IF(OR(AI213=0, ISBLANK(AB213)), "", TEXT(ROUND(AI213/INDEX(AV19:AV89, MATCH(AB213, AU19:AU89, 0)), 0),"# ##0") &amp; " " &amp; AB213)</f>
        <v/>
      </c>
      <c r="AK213" s="557">
        <f t="shared" si="92"/>
        <v>0</v>
      </c>
      <c r="AL213" s="558">
        <f t="shared" si="93"/>
        <v>0</v>
      </c>
      <c r="AM213" s="1187" t="str">
        <f t="shared" si="94"/>
        <v/>
      </c>
      <c r="AN213" s="156"/>
      <c r="AO213" s="1112">
        <f t="shared" si="95"/>
        <v>0</v>
      </c>
      <c r="AP213" s="4190"/>
      <c r="AQ213" s="1181" t="str">
        <f t="shared" si="96"/>
        <v/>
      </c>
      <c r="AR213" s="4168"/>
      <c r="AS213" s="4180">
        <f t="shared" si="97"/>
        <v>0</v>
      </c>
      <c r="AT213" s="4181">
        <f>IF(AND(AH213&lt;&gt;"", ISNUMBER(AF213)), IFERROR(INDEX(AV19:AV89, MATCH(AB213, AU19:AU89, 0)) * AA213 * IF(ISBLANK(X213), 1, X213), 0), 0)</f>
        <v>0</v>
      </c>
      <c r="AU213"/>
      <c r="AV213"/>
      <c r="AW213"/>
      <c r="AX213" s="2"/>
      <c r="AY213" s="750" t="str">
        <f t="shared" si="90"/>
        <v>►</v>
      </c>
      <c r="AZ213" s="2"/>
      <c r="BA213" s="2"/>
      <c r="BB213" s="717"/>
      <c r="BC213" s="717"/>
      <c r="BD213" s="717"/>
      <c r="BH213" s="717"/>
      <c r="BI213" s="6">
        <v>1</v>
      </c>
    </row>
    <row r="214" spans="1:61" s="73" customFormat="1" ht="18" customHeight="1">
      <c r="A214" s="750" t="str">
        <f t="shared" si="84"/>
        <v>►</v>
      </c>
      <c r="B214" s="616" t="str">
        <f t="shared" si="80"/>
        <v>►</v>
      </c>
      <c r="C214" s="617" t="str">
        <f t="shared" si="85"/>
        <v>►</v>
      </c>
      <c r="D214" s="4157" t="str">
        <f t="shared" si="86"/>
        <v>►</v>
      </c>
      <c r="E214" s="616" t="str">
        <f t="shared" si="87"/>
        <v>►</v>
      </c>
      <c r="F214" s="616" t="str">
        <f t="shared" si="88"/>
        <v>►</v>
      </c>
      <c r="G214" s="616" t="str">
        <f t="shared" si="89"/>
        <v>►</v>
      </c>
      <c r="H214" s="1066" t="s">
        <v>1</v>
      </c>
      <c r="I214" s="741"/>
      <c r="J214" s="741"/>
      <c r="K214" s="741"/>
      <c r="L214" s="742"/>
      <c r="M214" s="742"/>
      <c r="N214" s="742"/>
      <c r="O214" s="742"/>
      <c r="P214" s="742"/>
      <c r="Q214" s="742"/>
      <c r="R214" s="742"/>
      <c r="S214" s="785" t="s">
        <v>1</v>
      </c>
      <c r="T214" s="1066" t="s">
        <v>1</v>
      </c>
      <c r="U214" s="741"/>
      <c r="V214" s="741"/>
      <c r="W214" s="741"/>
      <c r="X214" s="742"/>
      <c r="Y214" s="742"/>
      <c r="Z214" s="742"/>
      <c r="AA214" s="742"/>
      <c r="AB214" s="742"/>
      <c r="AC214" s="742"/>
      <c r="AD214" s="1086"/>
      <c r="AE214" s="4161" t="s">
        <v>1</v>
      </c>
      <c r="AF214" s="4172">
        <f t="shared" si="77"/>
        <v>0</v>
      </c>
      <c r="AG214" s="4173">
        <f t="shared" si="78"/>
        <v>0</v>
      </c>
      <c r="AH214" s="4174"/>
      <c r="AI214" s="1113">
        <f t="shared" si="91"/>
        <v>0</v>
      </c>
      <c r="AJ214" s="1183" t="str">
        <f>IF(OR(AI214=0, ISBLANK(AB214)), "", TEXT(ROUND(AI214/INDEX(AV19:AV89, MATCH(AB214, AU19:AU89, 0)), 0),"# ##0") &amp; " " &amp; AB214)</f>
        <v/>
      </c>
      <c r="AK214" s="559">
        <f t="shared" si="92"/>
        <v>0</v>
      </c>
      <c r="AL214" s="560">
        <f t="shared" si="93"/>
        <v>0</v>
      </c>
      <c r="AM214" s="1186" t="str">
        <f t="shared" si="94"/>
        <v/>
      </c>
      <c r="AN214" s="156"/>
      <c r="AO214" s="1113">
        <f t="shared" si="95"/>
        <v>0</v>
      </c>
      <c r="AP214" s="4190"/>
      <c r="AQ214" s="1182" t="str">
        <f t="shared" si="96"/>
        <v/>
      </c>
      <c r="AR214" s="4168"/>
      <c r="AS214" s="4180">
        <f t="shared" si="97"/>
        <v>0</v>
      </c>
      <c r="AT214" s="4181">
        <f>IF(AND(AH214&lt;&gt;"", ISNUMBER(AF214)), IFERROR(INDEX(AV19:AV89, MATCH(AB214, AU19:AU89, 0)) * AA214 * IF(ISBLANK(X214), 1, X214), 0), 0)</f>
        <v>0</v>
      </c>
      <c r="AU214"/>
      <c r="AV214"/>
      <c r="AW214"/>
      <c r="AX214" s="2"/>
      <c r="AY214" s="750" t="str">
        <f t="shared" si="90"/>
        <v>►</v>
      </c>
      <c r="AZ214" s="2"/>
      <c r="BA214" s="2"/>
      <c r="BB214" s="717"/>
      <c r="BC214" s="717"/>
      <c r="BD214" s="717"/>
      <c r="BH214" s="717"/>
      <c r="BI214" s="6">
        <v>1</v>
      </c>
    </row>
    <row r="215" spans="1:61" s="73" customFormat="1" ht="18" customHeight="1">
      <c r="A215" s="750" t="str">
        <f t="shared" si="84"/>
        <v>►</v>
      </c>
      <c r="B215" s="616" t="str">
        <f t="shared" si="80"/>
        <v>►</v>
      </c>
      <c r="C215" s="617" t="str">
        <f t="shared" si="85"/>
        <v>►</v>
      </c>
      <c r="D215" s="4157" t="str">
        <f t="shared" si="86"/>
        <v>►</v>
      </c>
      <c r="E215" s="616" t="str">
        <f t="shared" si="87"/>
        <v>►</v>
      </c>
      <c r="F215" s="616" t="str">
        <f t="shared" si="88"/>
        <v>►</v>
      </c>
      <c r="G215" s="616" t="str">
        <f t="shared" si="89"/>
        <v>►</v>
      </c>
      <c r="H215" s="1066" t="s">
        <v>1</v>
      </c>
      <c r="I215" s="741"/>
      <c r="J215" s="741"/>
      <c r="K215" s="741"/>
      <c r="L215" s="742"/>
      <c r="M215" s="742"/>
      <c r="N215" s="742"/>
      <c r="O215" s="742"/>
      <c r="P215" s="742"/>
      <c r="Q215" s="742"/>
      <c r="R215" s="742"/>
      <c r="S215" s="785" t="s">
        <v>1</v>
      </c>
      <c r="T215" s="1066" t="s">
        <v>1</v>
      </c>
      <c r="U215" s="741"/>
      <c r="V215" s="741"/>
      <c r="W215" s="741"/>
      <c r="X215" s="742"/>
      <c r="Y215" s="742"/>
      <c r="Z215" s="742"/>
      <c r="AA215" s="742"/>
      <c r="AB215" s="742"/>
      <c r="AC215" s="742"/>
      <c r="AD215" s="1086"/>
      <c r="AE215" s="4161" t="s">
        <v>1</v>
      </c>
      <c r="AF215" s="4172">
        <f t="shared" si="77"/>
        <v>0</v>
      </c>
      <c r="AG215" s="4173">
        <f t="shared" si="78"/>
        <v>0</v>
      </c>
      <c r="AH215" s="4174"/>
      <c r="AI215" s="1112">
        <f t="shared" si="91"/>
        <v>0</v>
      </c>
      <c r="AJ215" s="1184" t="str">
        <f>IF(OR(AI215=0, ISBLANK(AB215)), "", TEXT(ROUND(AI215/INDEX(AV19:AV89, MATCH(AB215, AU19:AU89, 0)), 0),"# ##0") &amp; " " &amp; AB215)</f>
        <v/>
      </c>
      <c r="AK215" s="557">
        <f t="shared" si="92"/>
        <v>0</v>
      </c>
      <c r="AL215" s="558">
        <f t="shared" si="93"/>
        <v>0</v>
      </c>
      <c r="AM215" s="1187" t="str">
        <f t="shared" si="94"/>
        <v/>
      </c>
      <c r="AN215" s="156"/>
      <c r="AO215" s="1112">
        <f t="shared" si="95"/>
        <v>0</v>
      </c>
      <c r="AP215" s="4190"/>
      <c r="AQ215" s="1181" t="str">
        <f t="shared" si="96"/>
        <v/>
      </c>
      <c r="AR215" s="4168"/>
      <c r="AS215" s="4180">
        <f t="shared" si="97"/>
        <v>0</v>
      </c>
      <c r="AT215" s="4181">
        <f>IF(AND(AH215&lt;&gt;"", ISNUMBER(AF215)), IFERROR(INDEX(AV19:AV89, MATCH(AB215, AU19:AU89, 0)) * AA215 * IF(ISBLANK(X215), 1, X215), 0), 0)</f>
        <v>0</v>
      </c>
      <c r="AU215"/>
      <c r="AV215"/>
      <c r="AW215"/>
      <c r="AX215" s="2"/>
      <c r="AY215" s="750" t="str">
        <f t="shared" si="90"/>
        <v>►</v>
      </c>
      <c r="AZ215" s="2"/>
      <c r="BA215" s="2"/>
      <c r="BB215" s="717"/>
      <c r="BC215" s="717"/>
      <c r="BD215" s="717"/>
      <c r="BH215" s="717"/>
      <c r="BI215" s="6">
        <v>1</v>
      </c>
    </row>
    <row r="216" spans="1:61" s="73" customFormat="1" ht="18" customHeight="1">
      <c r="A216" s="750" t="str">
        <f t="shared" si="84"/>
        <v>►</v>
      </c>
      <c r="B216" s="616" t="str">
        <f t="shared" si="80"/>
        <v>►</v>
      </c>
      <c r="C216" s="617" t="str">
        <f t="shared" si="85"/>
        <v>►</v>
      </c>
      <c r="D216" s="4157" t="str">
        <f t="shared" si="86"/>
        <v>►</v>
      </c>
      <c r="E216" s="616" t="str">
        <f t="shared" si="87"/>
        <v>►</v>
      </c>
      <c r="F216" s="616" t="str">
        <f t="shared" si="88"/>
        <v>►</v>
      </c>
      <c r="G216" s="616" t="str">
        <f t="shared" si="89"/>
        <v>►</v>
      </c>
      <c r="H216" s="1066" t="s">
        <v>1</v>
      </c>
      <c r="I216" s="741"/>
      <c r="J216" s="741"/>
      <c r="K216" s="741"/>
      <c r="L216" s="742"/>
      <c r="M216" s="742"/>
      <c r="N216" s="742"/>
      <c r="O216" s="742"/>
      <c r="P216" s="742"/>
      <c r="Q216" s="742"/>
      <c r="R216" s="742"/>
      <c r="S216" s="785" t="s">
        <v>1</v>
      </c>
      <c r="T216" s="1066" t="s">
        <v>1</v>
      </c>
      <c r="U216" s="741"/>
      <c r="V216" s="741"/>
      <c r="W216" s="741"/>
      <c r="X216" s="742"/>
      <c r="Y216" s="742"/>
      <c r="Z216" s="742"/>
      <c r="AA216" s="742"/>
      <c r="AB216" s="742"/>
      <c r="AC216" s="742"/>
      <c r="AD216" s="1086"/>
      <c r="AE216" s="4161" t="s">
        <v>1</v>
      </c>
      <c r="AF216" s="4172">
        <f t="shared" ref="AF216:AF279" si="98">IFERROR(IF(AND(ISNUMBER(AH216),V216&gt;0),V216,0),0)</f>
        <v>0</v>
      </c>
      <c r="AG216" s="4173">
        <f t="shared" ref="AG216:AG279" si="99">IFERROR(IF(AND(ISNUMBER(AF216),AH216&gt;0),W216,0),0)</f>
        <v>0</v>
      </c>
      <c r="AH216" s="4174"/>
      <c r="AI216" s="1113">
        <f t="shared" si="91"/>
        <v>0</v>
      </c>
      <c r="AJ216" s="1183" t="str">
        <f>IF(OR(AI216=0, ISBLANK(AB216)), "", TEXT(ROUND(AI216/INDEX(AV19:AV89, MATCH(AB216, AU19:AU89, 0)), 0),"# ##0") &amp; " " &amp; AB216)</f>
        <v/>
      </c>
      <c r="AK216" s="559">
        <f t="shared" si="92"/>
        <v>0</v>
      </c>
      <c r="AL216" s="560">
        <f t="shared" si="93"/>
        <v>0</v>
      </c>
      <c r="AM216" s="1186" t="str">
        <f t="shared" si="94"/>
        <v/>
      </c>
      <c r="AN216" s="156"/>
      <c r="AO216" s="1113">
        <f t="shared" si="95"/>
        <v>0</v>
      </c>
      <c r="AP216" s="4190"/>
      <c r="AQ216" s="1182" t="str">
        <f t="shared" si="96"/>
        <v/>
      </c>
      <c r="AR216" s="4168"/>
      <c r="AS216" s="4180">
        <f t="shared" si="97"/>
        <v>0</v>
      </c>
      <c r="AT216" s="4181">
        <f>IF(AND(AH216&lt;&gt;"", ISNUMBER(AF216)), IFERROR(INDEX(AV19:AV89, MATCH(AB216, AU19:AU89, 0)) * AA216 * IF(ISBLANK(X216), 1, X216), 0), 0)</f>
        <v>0</v>
      </c>
      <c r="AU216"/>
      <c r="AV216"/>
      <c r="AW216"/>
      <c r="AX216" s="2"/>
      <c r="AY216" s="750" t="str">
        <f t="shared" si="90"/>
        <v>►</v>
      </c>
      <c r="AZ216" s="2"/>
      <c r="BA216" s="2"/>
      <c r="BB216" s="717"/>
      <c r="BC216" s="717"/>
      <c r="BD216" s="717"/>
      <c r="BH216" s="717"/>
      <c r="BI216" s="6">
        <v>1</v>
      </c>
    </row>
    <row r="217" spans="1:61" s="73" customFormat="1" ht="18" customHeight="1">
      <c r="A217" s="750" t="str">
        <f t="shared" si="84"/>
        <v>►</v>
      </c>
      <c r="B217" s="616" t="str">
        <f t="shared" si="80"/>
        <v>►</v>
      </c>
      <c r="C217" s="617" t="str">
        <f t="shared" si="85"/>
        <v>►</v>
      </c>
      <c r="D217" s="4157" t="str">
        <f t="shared" si="86"/>
        <v>►</v>
      </c>
      <c r="E217" s="616" t="str">
        <f t="shared" si="87"/>
        <v>►</v>
      </c>
      <c r="F217" s="616" t="str">
        <f t="shared" si="88"/>
        <v>►</v>
      </c>
      <c r="G217" s="616" t="str">
        <f t="shared" si="89"/>
        <v>►</v>
      </c>
      <c r="H217" s="1066" t="s">
        <v>1</v>
      </c>
      <c r="I217" s="741"/>
      <c r="J217" s="741"/>
      <c r="K217" s="741"/>
      <c r="L217" s="742"/>
      <c r="M217" s="742"/>
      <c r="N217" s="742"/>
      <c r="O217" s="742"/>
      <c r="P217" s="742"/>
      <c r="Q217" s="742"/>
      <c r="R217" s="742"/>
      <c r="S217" s="785" t="s">
        <v>1</v>
      </c>
      <c r="T217" s="1066" t="s">
        <v>1</v>
      </c>
      <c r="U217" s="741"/>
      <c r="V217" s="741"/>
      <c r="W217" s="741"/>
      <c r="X217" s="742"/>
      <c r="Y217" s="742"/>
      <c r="Z217" s="742"/>
      <c r="AA217" s="742"/>
      <c r="AB217" s="742"/>
      <c r="AC217" s="742"/>
      <c r="AD217" s="1086"/>
      <c r="AE217" s="4161" t="s">
        <v>1</v>
      </c>
      <c r="AF217" s="4172">
        <f t="shared" si="98"/>
        <v>0</v>
      </c>
      <c r="AG217" s="4173">
        <f t="shared" si="99"/>
        <v>0</v>
      </c>
      <c r="AH217" s="4174"/>
      <c r="AI217" s="1112">
        <f t="shared" si="91"/>
        <v>0</v>
      </c>
      <c r="AJ217" s="1184" t="str">
        <f>IF(OR(AI217=0, ISBLANK(AB217)), "", TEXT(ROUND(AI217/INDEX(AV19:AV89, MATCH(AB217, AU19:AU89, 0)), 0),"# ##0") &amp; " " &amp; AB217)</f>
        <v/>
      </c>
      <c r="AK217" s="557">
        <f t="shared" si="92"/>
        <v>0</v>
      </c>
      <c r="AL217" s="558">
        <f t="shared" si="93"/>
        <v>0</v>
      </c>
      <c r="AM217" s="1187" t="str">
        <f t="shared" si="94"/>
        <v/>
      </c>
      <c r="AN217" s="156"/>
      <c r="AO217" s="1112">
        <f t="shared" si="95"/>
        <v>0</v>
      </c>
      <c r="AP217" s="4190"/>
      <c r="AQ217" s="1181" t="str">
        <f t="shared" si="96"/>
        <v/>
      </c>
      <c r="AR217" s="4168"/>
      <c r="AS217" s="4180">
        <f t="shared" si="97"/>
        <v>0</v>
      </c>
      <c r="AT217" s="4181">
        <f>IF(AND(AH217&lt;&gt;"", ISNUMBER(AF217)), IFERROR(INDEX(AV19:AV89, MATCH(AB217, AU19:AU89, 0)) * AA217 * IF(ISBLANK(X217), 1, X217), 0), 0)</f>
        <v>0</v>
      </c>
      <c r="AU217"/>
      <c r="AV217"/>
      <c r="AW217"/>
      <c r="AX217" s="2"/>
      <c r="AY217" s="750" t="str">
        <f t="shared" si="90"/>
        <v>►</v>
      </c>
      <c r="AZ217" s="2"/>
      <c r="BA217" s="2"/>
      <c r="BB217" s="717"/>
      <c r="BC217" s="717"/>
      <c r="BD217" s="717"/>
      <c r="BH217" s="717"/>
      <c r="BI217" s="6">
        <v>1</v>
      </c>
    </row>
    <row r="218" spans="1:61" s="73" customFormat="1" ht="18" customHeight="1">
      <c r="A218" s="750" t="str">
        <f t="shared" si="84"/>
        <v>►</v>
      </c>
      <c r="B218" s="616" t="str">
        <f t="shared" si="80"/>
        <v>►</v>
      </c>
      <c r="C218" s="617" t="str">
        <f t="shared" si="85"/>
        <v>►</v>
      </c>
      <c r="D218" s="4157" t="str">
        <f t="shared" si="86"/>
        <v>►</v>
      </c>
      <c r="E218" s="616" t="str">
        <f t="shared" si="87"/>
        <v>►</v>
      </c>
      <c r="F218" s="616" t="str">
        <f t="shared" si="88"/>
        <v>►</v>
      </c>
      <c r="G218" s="616" t="str">
        <f t="shared" si="89"/>
        <v>►</v>
      </c>
      <c r="H218" s="1066" t="s">
        <v>1</v>
      </c>
      <c r="I218" s="741"/>
      <c r="J218" s="741"/>
      <c r="K218" s="741"/>
      <c r="L218" s="742"/>
      <c r="M218" s="742"/>
      <c r="N218" s="742"/>
      <c r="O218" s="742"/>
      <c r="P218" s="742"/>
      <c r="Q218" s="742"/>
      <c r="R218" s="742"/>
      <c r="S218" s="785" t="s">
        <v>1</v>
      </c>
      <c r="T218" s="1066" t="s">
        <v>1</v>
      </c>
      <c r="U218" s="741"/>
      <c r="V218" s="741"/>
      <c r="W218" s="741"/>
      <c r="X218" s="742"/>
      <c r="Y218" s="742"/>
      <c r="Z218" s="742"/>
      <c r="AA218" s="742"/>
      <c r="AB218" s="742"/>
      <c r="AC218" s="742"/>
      <c r="AD218" s="742"/>
      <c r="AE218" s="4161" t="s">
        <v>1</v>
      </c>
      <c r="AF218" s="4172">
        <f t="shared" si="98"/>
        <v>0</v>
      </c>
      <c r="AG218" s="4173">
        <f t="shared" si="99"/>
        <v>0</v>
      </c>
      <c r="AH218" s="4174"/>
      <c r="AI218" s="1113">
        <f t="shared" si="91"/>
        <v>0</v>
      </c>
      <c r="AJ218" s="1183" t="str">
        <f>IF(OR(AI218=0, ISBLANK(AB218)), "", TEXT(ROUND(AI218/INDEX(AV19:AV89, MATCH(AB218, AU19:AU89, 0)), 0),"# ##0") &amp; " " &amp; AB218)</f>
        <v/>
      </c>
      <c r="AK218" s="559">
        <f t="shared" si="92"/>
        <v>0</v>
      </c>
      <c r="AL218" s="560">
        <f t="shared" si="93"/>
        <v>0</v>
      </c>
      <c r="AM218" s="1186" t="str">
        <f t="shared" si="94"/>
        <v/>
      </c>
      <c r="AN218" s="156"/>
      <c r="AO218" s="1113">
        <f t="shared" si="95"/>
        <v>0</v>
      </c>
      <c r="AP218" s="4190"/>
      <c r="AQ218" s="1182" t="str">
        <f t="shared" si="96"/>
        <v/>
      </c>
      <c r="AR218" s="4168"/>
      <c r="AS218" s="4180">
        <f t="shared" si="97"/>
        <v>0</v>
      </c>
      <c r="AT218" s="4181">
        <f>IF(AND(AH218&lt;&gt;"", ISNUMBER(AF218)), IFERROR(INDEX(AV19:AV89, MATCH(AB218, AU19:AU89, 0)) * AA218 * IF(ISBLANK(X218), 1, X218), 0), 0)</f>
        <v>0</v>
      </c>
      <c r="AU218"/>
      <c r="AV218"/>
      <c r="AW218"/>
      <c r="AX218" s="2"/>
      <c r="AY218" s="750" t="str">
        <f t="shared" si="90"/>
        <v>►</v>
      </c>
      <c r="AZ218" s="2"/>
      <c r="BA218" s="2"/>
      <c r="BB218" s="717"/>
      <c r="BC218" s="717"/>
      <c r="BD218" s="717"/>
      <c r="BH218" s="717"/>
      <c r="BI218" s="6">
        <v>1</v>
      </c>
    </row>
    <row r="219" spans="1:61" s="73" customFormat="1" ht="18" customHeight="1">
      <c r="A219" s="750" t="str">
        <f t="shared" si="84"/>
        <v>►</v>
      </c>
      <c r="B219" s="616" t="str">
        <f t="shared" si="80"/>
        <v>►</v>
      </c>
      <c r="C219" s="617" t="str">
        <f t="shared" si="85"/>
        <v>►</v>
      </c>
      <c r="D219" s="4157" t="str">
        <f t="shared" si="86"/>
        <v>►</v>
      </c>
      <c r="E219" s="616" t="str">
        <f t="shared" si="87"/>
        <v>►</v>
      </c>
      <c r="F219" s="616" t="str">
        <f t="shared" si="88"/>
        <v>►</v>
      </c>
      <c r="G219" s="616" t="str">
        <f t="shared" si="89"/>
        <v>►</v>
      </c>
      <c r="H219" s="1066" t="s">
        <v>1</v>
      </c>
      <c r="I219" s="741"/>
      <c r="J219" s="741"/>
      <c r="K219" s="741"/>
      <c r="L219" s="742"/>
      <c r="M219" s="742"/>
      <c r="N219" s="742"/>
      <c r="O219" s="742"/>
      <c r="P219" s="742"/>
      <c r="Q219" s="742"/>
      <c r="R219" s="742"/>
      <c r="S219" s="785" t="s">
        <v>1</v>
      </c>
      <c r="T219" s="1066" t="s">
        <v>1</v>
      </c>
      <c r="U219" s="741"/>
      <c r="V219" s="741"/>
      <c r="W219" s="741"/>
      <c r="X219" s="742"/>
      <c r="Y219" s="742"/>
      <c r="Z219" s="742"/>
      <c r="AA219" s="742"/>
      <c r="AB219" s="742"/>
      <c r="AC219" s="742"/>
      <c r="AD219" s="742"/>
      <c r="AE219" s="4161" t="s">
        <v>1</v>
      </c>
      <c r="AF219" s="4172">
        <f t="shared" si="98"/>
        <v>0</v>
      </c>
      <c r="AG219" s="4173">
        <f t="shared" si="99"/>
        <v>0</v>
      </c>
      <c r="AH219" s="4174"/>
      <c r="AI219" s="1112">
        <f t="shared" si="91"/>
        <v>0</v>
      </c>
      <c r="AJ219" s="1184" t="str">
        <f>IF(OR(AI219=0, ISBLANK(AB219)), "", TEXT(ROUND(AI219/INDEX(AV19:AV89, MATCH(AB219, AU19:AU89, 0)), 0),"# ##0") &amp; " " &amp; AB219)</f>
        <v/>
      </c>
      <c r="AK219" s="557">
        <f t="shared" si="92"/>
        <v>0</v>
      </c>
      <c r="AL219" s="558">
        <f t="shared" si="93"/>
        <v>0</v>
      </c>
      <c r="AM219" s="1187" t="str">
        <f t="shared" si="94"/>
        <v/>
      </c>
      <c r="AN219" s="156"/>
      <c r="AO219" s="1112">
        <f t="shared" si="95"/>
        <v>0</v>
      </c>
      <c r="AP219" s="4190"/>
      <c r="AQ219" s="1181" t="str">
        <f t="shared" si="96"/>
        <v/>
      </c>
      <c r="AR219" s="4168"/>
      <c r="AS219" s="4180">
        <f t="shared" si="97"/>
        <v>0</v>
      </c>
      <c r="AT219" s="4181">
        <f>IF(AND(AH219&lt;&gt;"", ISNUMBER(AF219)), IFERROR(INDEX(AV19:AV89, MATCH(AB219, AU19:AU89, 0)) * AA219 * IF(ISBLANK(X219), 1, X219), 0), 0)</f>
        <v>0</v>
      </c>
      <c r="AU219"/>
      <c r="AV219"/>
      <c r="AW219"/>
      <c r="AX219" s="2"/>
      <c r="AY219" s="750" t="str">
        <f t="shared" si="90"/>
        <v>►</v>
      </c>
      <c r="AZ219" s="2"/>
      <c r="BA219" s="2"/>
      <c r="BB219" s="717"/>
      <c r="BC219" s="717"/>
      <c r="BD219" s="717"/>
      <c r="BH219" s="717"/>
      <c r="BI219" s="6">
        <v>1</v>
      </c>
    </row>
    <row r="220" spans="1:61" s="73" customFormat="1" ht="18" customHeight="1">
      <c r="A220" s="750" t="str">
        <f t="shared" si="84"/>
        <v>►</v>
      </c>
      <c r="B220" s="616" t="str">
        <f t="shared" si="80"/>
        <v>►</v>
      </c>
      <c r="C220" s="617" t="str">
        <f t="shared" si="85"/>
        <v>►</v>
      </c>
      <c r="D220" s="4157" t="str">
        <f t="shared" si="86"/>
        <v>►</v>
      </c>
      <c r="E220" s="616" t="str">
        <f t="shared" si="87"/>
        <v>►</v>
      </c>
      <c r="F220" s="616" t="str">
        <f t="shared" si="88"/>
        <v>►</v>
      </c>
      <c r="G220" s="616" t="str">
        <f t="shared" si="89"/>
        <v>►</v>
      </c>
      <c r="H220" s="1066" t="s">
        <v>1</v>
      </c>
      <c r="I220" s="741"/>
      <c r="J220" s="741"/>
      <c r="K220" s="741"/>
      <c r="L220" s="742"/>
      <c r="M220" s="742"/>
      <c r="N220" s="742"/>
      <c r="O220" s="742"/>
      <c r="P220" s="742"/>
      <c r="Q220" s="742"/>
      <c r="R220" s="742"/>
      <c r="S220" s="785" t="s">
        <v>1</v>
      </c>
      <c r="T220" s="1066" t="s">
        <v>1</v>
      </c>
      <c r="U220" s="741"/>
      <c r="V220" s="741"/>
      <c r="W220" s="741"/>
      <c r="X220" s="742"/>
      <c r="Y220" s="742"/>
      <c r="Z220" s="742"/>
      <c r="AA220" s="742"/>
      <c r="AB220" s="742"/>
      <c r="AC220" s="742"/>
      <c r="AD220" s="742"/>
      <c r="AE220" s="4161" t="s">
        <v>1</v>
      </c>
      <c r="AF220" s="4172">
        <f t="shared" si="98"/>
        <v>0</v>
      </c>
      <c r="AG220" s="4173">
        <f t="shared" si="99"/>
        <v>0</v>
      </c>
      <c r="AH220" s="4174"/>
      <c r="AI220" s="1113">
        <f t="shared" si="91"/>
        <v>0</v>
      </c>
      <c r="AJ220" s="1183" t="str">
        <f>IF(OR(AI220=0, ISBLANK(AB220)), "", TEXT(ROUND(AI220/INDEX(AV19:AV89, MATCH(AB220, AU19:AU89, 0)), 0),"# ##0") &amp; " " &amp; AB220)</f>
        <v/>
      </c>
      <c r="AK220" s="559">
        <f t="shared" si="92"/>
        <v>0</v>
      </c>
      <c r="AL220" s="560">
        <f t="shared" si="93"/>
        <v>0</v>
      </c>
      <c r="AM220" s="1186" t="str">
        <f t="shared" si="94"/>
        <v/>
      </c>
      <c r="AN220" s="156"/>
      <c r="AO220" s="1113">
        <f t="shared" si="95"/>
        <v>0</v>
      </c>
      <c r="AP220" s="4190"/>
      <c r="AQ220" s="1182" t="str">
        <f t="shared" si="96"/>
        <v/>
      </c>
      <c r="AR220" s="4168"/>
      <c r="AS220" s="4180">
        <f t="shared" si="97"/>
        <v>0</v>
      </c>
      <c r="AT220" s="4181">
        <f>IF(AND(AH220&lt;&gt;"", ISNUMBER(AF220)), IFERROR(INDEX(AV19:AV89, MATCH(AB220, AU19:AU89, 0)) * AA220 * IF(ISBLANK(X220), 1, X220), 0), 0)</f>
        <v>0</v>
      </c>
      <c r="AU220"/>
      <c r="AV220"/>
      <c r="AW220"/>
      <c r="AX220" s="2"/>
      <c r="AY220" s="750" t="str">
        <f t="shared" si="90"/>
        <v>►</v>
      </c>
      <c r="AZ220" s="2"/>
      <c r="BA220" s="2"/>
      <c r="BB220" s="717"/>
      <c r="BC220" s="717"/>
      <c r="BD220" s="717"/>
      <c r="BH220" s="717"/>
      <c r="BI220" s="6">
        <v>1</v>
      </c>
    </row>
    <row r="221" spans="1:61" s="73" customFormat="1" ht="18" customHeight="1">
      <c r="A221" s="750" t="str">
        <f t="shared" si="84"/>
        <v>►</v>
      </c>
      <c r="B221" s="616" t="str">
        <f t="shared" si="80"/>
        <v>►</v>
      </c>
      <c r="C221" s="617" t="str">
        <f t="shared" si="85"/>
        <v>►</v>
      </c>
      <c r="D221" s="4157" t="str">
        <f t="shared" si="86"/>
        <v>►</v>
      </c>
      <c r="E221" s="616" t="str">
        <f t="shared" si="87"/>
        <v>►</v>
      </c>
      <c r="F221" s="616" t="str">
        <f t="shared" si="88"/>
        <v>►</v>
      </c>
      <c r="G221" s="616" t="str">
        <f t="shared" si="89"/>
        <v>►</v>
      </c>
      <c r="H221" s="1066" t="s">
        <v>1</v>
      </c>
      <c r="I221" s="741"/>
      <c r="J221" s="741"/>
      <c r="K221" s="741"/>
      <c r="L221" s="742"/>
      <c r="M221" s="742"/>
      <c r="N221" s="742"/>
      <c r="O221" s="742"/>
      <c r="P221" s="742"/>
      <c r="Q221" s="742"/>
      <c r="R221" s="742"/>
      <c r="S221" s="785" t="s">
        <v>1</v>
      </c>
      <c r="T221" s="1066" t="s">
        <v>1</v>
      </c>
      <c r="U221" s="741"/>
      <c r="V221" s="741"/>
      <c r="W221" s="741"/>
      <c r="X221" s="742"/>
      <c r="Y221" s="742"/>
      <c r="Z221" s="742"/>
      <c r="AA221" s="742"/>
      <c r="AB221" s="742"/>
      <c r="AC221" s="742"/>
      <c r="AD221" s="742"/>
      <c r="AE221" s="4161" t="s">
        <v>1</v>
      </c>
      <c r="AF221" s="4172">
        <f t="shared" si="98"/>
        <v>0</v>
      </c>
      <c r="AG221" s="4173">
        <f t="shared" si="99"/>
        <v>0</v>
      </c>
      <c r="AH221" s="4174"/>
      <c r="AI221" s="1112">
        <f t="shared" si="91"/>
        <v>0</v>
      </c>
      <c r="AJ221" s="1184" t="str">
        <f>IF(OR(AI221=0, ISBLANK(AB221)), "", TEXT(ROUND(AI221/INDEX(AV19:AV89, MATCH(AB221, AU19:AU89, 0)), 0),"# ##0") &amp; " " &amp; AB221)</f>
        <v/>
      </c>
      <c r="AK221" s="557">
        <f t="shared" si="92"/>
        <v>0</v>
      </c>
      <c r="AL221" s="561">
        <f t="shared" si="93"/>
        <v>0</v>
      </c>
      <c r="AM221" s="1188" t="str">
        <f t="shared" si="94"/>
        <v/>
      </c>
      <c r="AN221" s="156"/>
      <c r="AO221" s="1112">
        <f t="shared" si="95"/>
        <v>0</v>
      </c>
      <c r="AP221" s="4190"/>
      <c r="AQ221" s="1181" t="str">
        <f t="shared" si="96"/>
        <v/>
      </c>
      <c r="AR221" s="4168"/>
      <c r="AS221" s="4180">
        <f t="shared" si="97"/>
        <v>0</v>
      </c>
      <c r="AT221" s="4181">
        <f>IF(AND(AH221&lt;&gt;"", ISNUMBER(AF221)), IFERROR(INDEX(AV19:AV89, MATCH(AB221, AU19:AU89, 0)) * AA221 * IF(ISBLANK(X221), 1, X221), 0), 0)</f>
        <v>0</v>
      </c>
      <c r="AU221"/>
      <c r="AV221"/>
      <c r="AW221"/>
      <c r="AX221" s="2"/>
      <c r="AY221" s="750" t="str">
        <f t="shared" si="90"/>
        <v>►</v>
      </c>
      <c r="AZ221" s="2"/>
      <c r="BA221" s="2"/>
      <c r="BB221" s="717"/>
      <c r="BC221" s="717"/>
      <c r="BD221" s="717"/>
      <c r="BH221" s="717"/>
      <c r="BI221" s="6">
        <v>1</v>
      </c>
    </row>
    <row r="222" spans="1:61" s="73" customFormat="1" ht="18" customHeight="1">
      <c r="A222" s="750" t="str">
        <f t="shared" si="84"/>
        <v>►</v>
      </c>
      <c r="B222" s="616" t="str">
        <f t="shared" si="80"/>
        <v>►</v>
      </c>
      <c r="C222" s="617" t="str">
        <f t="shared" si="85"/>
        <v>►</v>
      </c>
      <c r="D222" s="4157" t="str">
        <f t="shared" si="86"/>
        <v>►</v>
      </c>
      <c r="E222" s="616" t="str">
        <f t="shared" si="87"/>
        <v>►</v>
      </c>
      <c r="F222" s="616" t="str">
        <f t="shared" si="88"/>
        <v>►</v>
      </c>
      <c r="G222" s="616" t="str">
        <f t="shared" si="89"/>
        <v>►</v>
      </c>
      <c r="H222" s="1066" t="s">
        <v>1</v>
      </c>
      <c r="I222" s="741"/>
      <c r="J222" s="741"/>
      <c r="K222" s="741"/>
      <c r="L222" s="742"/>
      <c r="M222" s="742"/>
      <c r="N222" s="742"/>
      <c r="O222" s="742"/>
      <c r="P222" s="742"/>
      <c r="Q222" s="742"/>
      <c r="R222" s="742"/>
      <c r="S222" s="785" t="s">
        <v>1</v>
      </c>
      <c r="T222" s="1066" t="s">
        <v>1</v>
      </c>
      <c r="U222" s="741"/>
      <c r="V222" s="741"/>
      <c r="W222" s="741"/>
      <c r="X222" s="742"/>
      <c r="Y222" s="742"/>
      <c r="Z222" s="742"/>
      <c r="AA222" s="742"/>
      <c r="AB222" s="742"/>
      <c r="AC222" s="742"/>
      <c r="AD222" s="742"/>
      <c r="AE222" s="4161" t="s">
        <v>1</v>
      </c>
      <c r="AF222" s="4172">
        <f t="shared" si="98"/>
        <v>0</v>
      </c>
      <c r="AG222" s="4173">
        <f t="shared" si="99"/>
        <v>0</v>
      </c>
      <c r="AH222" s="4174"/>
      <c r="AI222" s="1113">
        <f t="shared" si="91"/>
        <v>0</v>
      </c>
      <c r="AJ222" s="1183" t="str">
        <f>IF(OR(AI222=0, ISBLANK(AB222)), "", TEXT(ROUND(AI222/INDEX(AV19:AV89, MATCH(AB222, AU19:AU89, 0)), 0),"# ##0") &amp; " " &amp; AB222)</f>
        <v/>
      </c>
      <c r="AK222" s="559">
        <f t="shared" si="92"/>
        <v>0</v>
      </c>
      <c r="AL222" s="560">
        <f t="shared" si="93"/>
        <v>0</v>
      </c>
      <c r="AM222" s="1186" t="str">
        <f t="shared" si="94"/>
        <v/>
      </c>
      <c r="AN222" s="156"/>
      <c r="AO222" s="1113">
        <f t="shared" si="95"/>
        <v>0</v>
      </c>
      <c r="AP222" s="4190"/>
      <c r="AQ222" s="1182" t="str">
        <f t="shared" si="96"/>
        <v/>
      </c>
      <c r="AR222" s="4168"/>
      <c r="AS222" s="4180">
        <f t="shared" si="97"/>
        <v>0</v>
      </c>
      <c r="AT222" s="4181">
        <f>IF(AND(AH222&lt;&gt;"", ISNUMBER(AF222)), IFERROR(INDEX(AV19:AV89, MATCH(AB222, AU19:AU89, 0)) * AA222 * IF(ISBLANK(X222), 1, X222), 0), 0)</f>
        <v>0</v>
      </c>
      <c r="AU222"/>
      <c r="AV222"/>
      <c r="AW222"/>
      <c r="AX222" s="2"/>
      <c r="AY222" s="750" t="str">
        <f t="shared" si="90"/>
        <v>►</v>
      </c>
      <c r="AZ222" s="2"/>
      <c r="BA222" s="2"/>
      <c r="BB222" s="717"/>
      <c r="BC222" s="717"/>
      <c r="BD222" s="717"/>
      <c r="BH222" s="717"/>
      <c r="BI222" s="6">
        <v>1</v>
      </c>
    </row>
    <row r="223" spans="1:61" s="73" customFormat="1" ht="18" customHeight="1">
      <c r="A223" s="750" t="str">
        <f t="shared" si="84"/>
        <v>►</v>
      </c>
      <c r="B223" s="616" t="str">
        <f t="shared" si="80"/>
        <v>►</v>
      </c>
      <c r="C223" s="617" t="str">
        <f t="shared" si="85"/>
        <v>►</v>
      </c>
      <c r="D223" s="4157" t="str">
        <f t="shared" si="86"/>
        <v>►</v>
      </c>
      <c r="E223" s="616" t="str">
        <f t="shared" si="87"/>
        <v>►</v>
      </c>
      <c r="F223" s="616" t="str">
        <f t="shared" si="88"/>
        <v>►</v>
      </c>
      <c r="G223" s="616" t="str">
        <f t="shared" si="89"/>
        <v>►</v>
      </c>
      <c r="H223" s="1066" t="s">
        <v>1</v>
      </c>
      <c r="I223" s="741"/>
      <c r="J223" s="741"/>
      <c r="K223" s="741"/>
      <c r="L223" s="742"/>
      <c r="M223" s="742"/>
      <c r="N223" s="742"/>
      <c r="O223" s="742"/>
      <c r="P223" s="742"/>
      <c r="Q223" s="742"/>
      <c r="R223" s="742"/>
      <c r="S223" s="785" t="s">
        <v>1</v>
      </c>
      <c r="T223" s="1066" t="s">
        <v>1</v>
      </c>
      <c r="U223" s="741"/>
      <c r="V223" s="741"/>
      <c r="W223" s="741"/>
      <c r="X223" s="742"/>
      <c r="Y223" s="742"/>
      <c r="Z223" s="742"/>
      <c r="AA223" s="742"/>
      <c r="AB223" s="742"/>
      <c r="AC223" s="742"/>
      <c r="AD223" s="742"/>
      <c r="AE223" s="4161" t="s">
        <v>1</v>
      </c>
      <c r="AF223" s="4172">
        <f t="shared" si="98"/>
        <v>0</v>
      </c>
      <c r="AG223" s="4173">
        <f t="shared" si="99"/>
        <v>0</v>
      </c>
      <c r="AH223" s="4174"/>
      <c r="AI223" s="1112">
        <f t="shared" si="91"/>
        <v>0</v>
      </c>
      <c r="AJ223" s="1184" t="str">
        <f>IF(OR(AI223=0, ISBLANK(AB223)), "", TEXT(ROUND(AI223/INDEX(AV19:AV89, MATCH(AB223, AU19:AU89, 0)), 0),"# ##0") &amp; " " &amp; AB223)</f>
        <v/>
      </c>
      <c r="AK223" s="557">
        <f t="shared" si="92"/>
        <v>0</v>
      </c>
      <c r="AL223" s="558">
        <f t="shared" si="93"/>
        <v>0</v>
      </c>
      <c r="AM223" s="1187" t="str">
        <f t="shared" si="94"/>
        <v/>
      </c>
      <c r="AN223" s="156"/>
      <c r="AO223" s="1112">
        <f t="shared" si="95"/>
        <v>0</v>
      </c>
      <c r="AP223" s="4190"/>
      <c r="AQ223" s="1181" t="str">
        <f t="shared" si="96"/>
        <v/>
      </c>
      <c r="AR223" s="4168"/>
      <c r="AS223" s="4180">
        <f t="shared" si="97"/>
        <v>0</v>
      </c>
      <c r="AT223" s="4181">
        <f>IF(AND(AH223&lt;&gt;"", ISNUMBER(AF223)), IFERROR(INDEX(AV19:AV89, MATCH(AB223, AU19:AU89, 0)) * AA223 * IF(ISBLANK(X223), 1, X223), 0), 0)</f>
        <v>0</v>
      </c>
      <c r="AU223"/>
      <c r="AV223"/>
      <c r="AW223"/>
      <c r="AX223" s="2"/>
      <c r="AY223" s="750" t="str">
        <f t="shared" si="90"/>
        <v>►</v>
      </c>
      <c r="AZ223" s="2"/>
      <c r="BA223" s="2"/>
      <c r="BB223" s="717"/>
      <c r="BC223" s="717"/>
      <c r="BD223" s="717"/>
      <c r="BH223" s="717"/>
      <c r="BI223" s="6">
        <v>1</v>
      </c>
    </row>
    <row r="224" spans="1:61" s="73" customFormat="1" ht="18" customHeight="1">
      <c r="A224" s="750" t="str">
        <f t="shared" si="84"/>
        <v>►</v>
      </c>
      <c r="B224" s="616" t="str">
        <f t="shared" si="80"/>
        <v>►</v>
      </c>
      <c r="C224" s="617" t="str">
        <f t="shared" si="85"/>
        <v>►</v>
      </c>
      <c r="D224" s="4157" t="str">
        <f t="shared" si="86"/>
        <v>►</v>
      </c>
      <c r="E224" s="616" t="str">
        <f t="shared" si="87"/>
        <v>►</v>
      </c>
      <c r="F224" s="616" t="str">
        <f t="shared" si="88"/>
        <v>►</v>
      </c>
      <c r="G224" s="616" t="str">
        <f t="shared" si="89"/>
        <v>►</v>
      </c>
      <c r="H224" s="1066" t="s">
        <v>1</v>
      </c>
      <c r="I224" s="741"/>
      <c r="J224" s="741"/>
      <c r="K224" s="741"/>
      <c r="L224" s="742"/>
      <c r="M224" s="742"/>
      <c r="N224" s="742"/>
      <c r="O224" s="742"/>
      <c r="P224" s="742"/>
      <c r="Q224" s="742"/>
      <c r="R224" s="742"/>
      <c r="S224" s="785" t="s">
        <v>1</v>
      </c>
      <c r="T224" s="1066" t="s">
        <v>1</v>
      </c>
      <c r="U224" s="741"/>
      <c r="V224" s="741"/>
      <c r="W224" s="741"/>
      <c r="X224" s="742"/>
      <c r="Y224" s="742"/>
      <c r="Z224" s="742"/>
      <c r="AA224" s="742"/>
      <c r="AB224" s="742"/>
      <c r="AC224" s="742"/>
      <c r="AD224" s="742"/>
      <c r="AE224" s="4161" t="s">
        <v>1</v>
      </c>
      <c r="AF224" s="4172">
        <f t="shared" si="98"/>
        <v>0</v>
      </c>
      <c r="AG224" s="4173">
        <f t="shared" si="99"/>
        <v>0</v>
      </c>
      <c r="AH224" s="4174"/>
      <c r="AI224" s="1113">
        <f t="shared" si="91"/>
        <v>0</v>
      </c>
      <c r="AJ224" s="1183" t="str">
        <f>IF(OR(AI224=0, ISBLANK(AB224)), "", TEXT(ROUND(AI224/INDEX(AV19:AV89, MATCH(AB224, AU19:AU89, 0)), 0),"# ##0") &amp; " " &amp; AB224)</f>
        <v/>
      </c>
      <c r="AK224" s="559">
        <f t="shared" si="92"/>
        <v>0</v>
      </c>
      <c r="AL224" s="560">
        <f t="shared" si="93"/>
        <v>0</v>
      </c>
      <c r="AM224" s="1186" t="str">
        <f t="shared" si="94"/>
        <v/>
      </c>
      <c r="AN224" s="156"/>
      <c r="AO224" s="1113">
        <f t="shared" si="95"/>
        <v>0</v>
      </c>
      <c r="AP224" s="4190"/>
      <c r="AQ224" s="1182" t="str">
        <f t="shared" si="96"/>
        <v/>
      </c>
      <c r="AR224" s="4168"/>
      <c r="AS224" s="4180">
        <f t="shared" si="97"/>
        <v>0</v>
      </c>
      <c r="AT224" s="4181">
        <f>IF(AND(AH224&lt;&gt;"", ISNUMBER(AF224)), IFERROR(INDEX(AV19:AV89, MATCH(AB224, AU19:AU89, 0)) * AA224 * IF(ISBLANK(X224), 1, X224), 0), 0)</f>
        <v>0</v>
      </c>
      <c r="AU224"/>
      <c r="AV224"/>
      <c r="AW224"/>
      <c r="AX224" s="2"/>
      <c r="AY224" s="750" t="str">
        <f t="shared" si="90"/>
        <v>►</v>
      </c>
      <c r="AZ224" s="2"/>
      <c r="BA224" s="2"/>
      <c r="BB224" s="717"/>
      <c r="BC224" s="717"/>
      <c r="BD224" s="717"/>
      <c r="BH224" s="717"/>
      <c r="BI224" s="6">
        <v>1</v>
      </c>
    </row>
    <row r="225" spans="1:61" s="73" customFormat="1" ht="18" customHeight="1">
      <c r="A225" s="750" t="str">
        <f t="shared" si="84"/>
        <v>►</v>
      </c>
      <c r="B225" s="616" t="str">
        <f t="shared" si="80"/>
        <v>►</v>
      </c>
      <c r="C225" s="617" t="str">
        <f t="shared" si="85"/>
        <v>►</v>
      </c>
      <c r="D225" s="4157" t="str">
        <f t="shared" si="86"/>
        <v>►</v>
      </c>
      <c r="E225" s="616" t="str">
        <f t="shared" si="87"/>
        <v>►</v>
      </c>
      <c r="F225" s="616" t="str">
        <f t="shared" si="88"/>
        <v>►</v>
      </c>
      <c r="G225" s="616" t="str">
        <f t="shared" si="89"/>
        <v>►</v>
      </c>
      <c r="H225" s="1066" t="s">
        <v>1</v>
      </c>
      <c r="I225" s="741"/>
      <c r="J225" s="741"/>
      <c r="K225" s="741"/>
      <c r="L225" s="742"/>
      <c r="M225" s="742"/>
      <c r="N225" s="742"/>
      <c r="O225" s="742"/>
      <c r="P225" s="742"/>
      <c r="Q225" s="742"/>
      <c r="R225" s="742"/>
      <c r="S225" s="785" t="s">
        <v>1</v>
      </c>
      <c r="T225" s="1066" t="s">
        <v>1</v>
      </c>
      <c r="U225" s="741"/>
      <c r="V225" s="741"/>
      <c r="W225" s="741"/>
      <c r="X225" s="742"/>
      <c r="Y225" s="742"/>
      <c r="Z225" s="742"/>
      <c r="AA225" s="742"/>
      <c r="AB225" s="742"/>
      <c r="AC225" s="742"/>
      <c r="AD225" s="742"/>
      <c r="AE225" s="4161" t="s">
        <v>1</v>
      </c>
      <c r="AF225" s="4172">
        <f t="shared" si="98"/>
        <v>0</v>
      </c>
      <c r="AG225" s="4173">
        <f t="shared" si="99"/>
        <v>0</v>
      </c>
      <c r="AH225" s="4174"/>
      <c r="AI225" s="1112">
        <f t="shared" si="91"/>
        <v>0</v>
      </c>
      <c r="AJ225" s="1184" t="str">
        <f>IF(OR(AI225=0, ISBLANK(AB225)), "", TEXT(ROUND(AI225/INDEX(AV19:AV89, MATCH(AB225, AU19:AU89, 0)), 0),"# ##0") &amp; " " &amp; AB225)</f>
        <v/>
      </c>
      <c r="AK225" s="557">
        <f t="shared" si="92"/>
        <v>0</v>
      </c>
      <c r="AL225" s="558">
        <f t="shared" si="93"/>
        <v>0</v>
      </c>
      <c r="AM225" s="1187" t="str">
        <f t="shared" si="94"/>
        <v/>
      </c>
      <c r="AN225" s="156"/>
      <c r="AO225" s="1112">
        <f t="shared" si="95"/>
        <v>0</v>
      </c>
      <c r="AP225" s="4190"/>
      <c r="AQ225" s="1181" t="str">
        <f t="shared" si="96"/>
        <v/>
      </c>
      <c r="AR225" s="4168"/>
      <c r="AS225" s="4180">
        <f t="shared" si="97"/>
        <v>0</v>
      </c>
      <c r="AT225" s="4181">
        <f>IF(AND(AH225&lt;&gt;"", ISNUMBER(AF225)), IFERROR(INDEX(AV19:AV89, MATCH(AB225, AU19:AU89, 0)) * AA225 * IF(ISBLANK(X225), 1, X225), 0), 0)</f>
        <v>0</v>
      </c>
      <c r="AU225"/>
      <c r="AV225"/>
      <c r="AW225"/>
      <c r="AX225" s="2"/>
      <c r="AY225" s="750" t="str">
        <f t="shared" si="90"/>
        <v>►</v>
      </c>
      <c r="AZ225" s="2"/>
      <c r="BA225" s="2"/>
      <c r="BB225" s="717"/>
      <c r="BC225" s="717"/>
      <c r="BD225" s="717"/>
      <c r="BH225" s="717"/>
      <c r="BI225" s="6">
        <v>1</v>
      </c>
    </row>
    <row r="226" spans="1:61" s="73" customFormat="1" ht="18" customHeight="1">
      <c r="A226" s="750" t="str">
        <f t="shared" si="84"/>
        <v>►</v>
      </c>
      <c r="B226" s="616" t="str">
        <f t="shared" si="80"/>
        <v>►</v>
      </c>
      <c r="C226" s="617" t="str">
        <f t="shared" si="85"/>
        <v>►</v>
      </c>
      <c r="D226" s="4157" t="str">
        <f t="shared" si="86"/>
        <v>►</v>
      </c>
      <c r="E226" s="616" t="str">
        <f t="shared" si="87"/>
        <v>►</v>
      </c>
      <c r="F226" s="616" t="str">
        <f t="shared" si="88"/>
        <v>►</v>
      </c>
      <c r="G226" s="616" t="str">
        <f t="shared" si="89"/>
        <v>►</v>
      </c>
      <c r="H226" s="1066" t="s">
        <v>1</v>
      </c>
      <c r="I226" s="741"/>
      <c r="J226" s="741"/>
      <c r="K226" s="741"/>
      <c r="L226" s="742"/>
      <c r="M226" s="742"/>
      <c r="N226" s="742"/>
      <c r="O226" s="742"/>
      <c r="P226" s="742"/>
      <c r="Q226" s="742"/>
      <c r="R226" s="742"/>
      <c r="S226" s="785" t="s">
        <v>1</v>
      </c>
      <c r="T226" s="1066" t="s">
        <v>1</v>
      </c>
      <c r="U226" s="741"/>
      <c r="V226" s="741"/>
      <c r="W226" s="741"/>
      <c r="X226" s="742"/>
      <c r="Y226" s="742"/>
      <c r="Z226" s="742"/>
      <c r="AA226" s="742"/>
      <c r="AB226" s="742"/>
      <c r="AC226" s="742"/>
      <c r="AD226" s="742"/>
      <c r="AE226" s="4161" t="s">
        <v>1</v>
      </c>
      <c r="AF226" s="4172">
        <f t="shared" si="98"/>
        <v>0</v>
      </c>
      <c r="AG226" s="4173">
        <f t="shared" si="99"/>
        <v>0</v>
      </c>
      <c r="AH226" s="4174"/>
      <c r="AI226" s="1114">
        <f t="shared" si="91"/>
        <v>0</v>
      </c>
      <c r="AJ226" s="1185" t="str">
        <f>IF(OR(AI226=0, ISBLANK(AB226)), "", TEXT(ROUND(AI226/INDEX(AV19:AV89, MATCH(AB226, AU19:AU89, 0)), 0),"# ##0") &amp; " " &amp; AB226)</f>
        <v/>
      </c>
      <c r="AK226" s="559">
        <f t="shared" si="92"/>
        <v>0</v>
      </c>
      <c r="AL226" s="560">
        <f t="shared" si="93"/>
        <v>0</v>
      </c>
      <c r="AM226" s="1186" t="str">
        <f t="shared" si="94"/>
        <v/>
      </c>
      <c r="AN226" s="156"/>
      <c r="AO226" s="1113">
        <f t="shared" si="95"/>
        <v>0</v>
      </c>
      <c r="AP226" s="4190"/>
      <c r="AQ226" s="1182" t="str">
        <f t="shared" si="96"/>
        <v/>
      </c>
      <c r="AR226" s="4168"/>
      <c r="AS226" s="4180">
        <f t="shared" si="97"/>
        <v>0</v>
      </c>
      <c r="AT226" s="4181">
        <f>IF(AND(AH226&lt;&gt;"", ISNUMBER(AF226)), IFERROR(INDEX(AV19:AV89, MATCH(AB226, AU19:AU89, 0)) * AA226 * IF(ISBLANK(X226), 1, X226), 0), 0)</f>
        <v>0</v>
      </c>
      <c r="AU226"/>
      <c r="AV226"/>
      <c r="AW226"/>
      <c r="AX226" s="2"/>
      <c r="AY226" s="750" t="str">
        <f t="shared" si="90"/>
        <v>►</v>
      </c>
      <c r="AZ226" s="2"/>
      <c r="BA226" s="2"/>
      <c r="BB226" s="717"/>
      <c r="BC226" s="717"/>
      <c r="BD226" s="717"/>
      <c r="BH226" s="717"/>
      <c r="BI226" s="6">
        <v>1</v>
      </c>
    </row>
    <row r="227" spans="1:61" s="73" customFormat="1" ht="18" customHeight="1">
      <c r="A227" s="750" t="str">
        <f t="shared" si="84"/>
        <v>►</v>
      </c>
      <c r="B227" s="616" t="str">
        <f t="shared" si="80"/>
        <v>►</v>
      </c>
      <c r="C227" s="617" t="str">
        <f t="shared" si="85"/>
        <v>►</v>
      </c>
      <c r="D227" s="4157" t="str">
        <f t="shared" si="86"/>
        <v>►</v>
      </c>
      <c r="E227" s="616" t="str">
        <f t="shared" si="87"/>
        <v>►</v>
      </c>
      <c r="F227" s="616" t="str">
        <f t="shared" si="88"/>
        <v>►</v>
      </c>
      <c r="G227" s="616" t="str">
        <f t="shared" si="89"/>
        <v>►</v>
      </c>
      <c r="H227" s="1066" t="s">
        <v>1</v>
      </c>
      <c r="I227" s="741"/>
      <c r="J227" s="741"/>
      <c r="K227" s="741"/>
      <c r="L227" s="742"/>
      <c r="M227" s="742"/>
      <c r="N227" s="742"/>
      <c r="O227" s="742"/>
      <c r="P227" s="742"/>
      <c r="Q227" s="742"/>
      <c r="R227" s="742"/>
      <c r="S227" s="785" t="s">
        <v>1</v>
      </c>
      <c r="T227" s="1066" t="s">
        <v>1</v>
      </c>
      <c r="U227" s="741"/>
      <c r="V227" s="741"/>
      <c r="W227" s="741"/>
      <c r="X227" s="742"/>
      <c r="Y227" s="742"/>
      <c r="Z227" s="742"/>
      <c r="AA227" s="742"/>
      <c r="AB227" s="742"/>
      <c r="AC227" s="742"/>
      <c r="AD227" s="742"/>
      <c r="AE227" s="4161" t="s">
        <v>1</v>
      </c>
      <c r="AF227" s="4172">
        <f t="shared" si="98"/>
        <v>0</v>
      </c>
      <c r="AG227" s="4173">
        <f t="shared" si="99"/>
        <v>0</v>
      </c>
      <c r="AH227" s="4174"/>
      <c r="AI227" s="1112">
        <f t="shared" si="91"/>
        <v>0</v>
      </c>
      <c r="AJ227" s="1184" t="str">
        <f>IF(OR(AI227=0, ISBLANK(AB227)), "", TEXT(ROUND(AI227/INDEX(AV19:AV89, MATCH(AB227, AU19:AU89, 0)), 0),"# ##0") &amp; " " &amp; AB227)</f>
        <v/>
      </c>
      <c r="AK227" s="557">
        <f t="shared" si="92"/>
        <v>0</v>
      </c>
      <c r="AL227" s="558">
        <f t="shared" si="93"/>
        <v>0</v>
      </c>
      <c r="AM227" s="1187" t="str">
        <f t="shared" si="94"/>
        <v/>
      </c>
      <c r="AN227" s="156"/>
      <c r="AO227" s="1112">
        <f t="shared" si="95"/>
        <v>0</v>
      </c>
      <c r="AP227" s="4190"/>
      <c r="AQ227" s="1181" t="str">
        <f t="shared" si="96"/>
        <v/>
      </c>
      <c r="AR227" s="4168"/>
      <c r="AS227" s="4180">
        <f t="shared" si="97"/>
        <v>0</v>
      </c>
      <c r="AT227" s="4181">
        <f>IF(AND(AH227&lt;&gt;"", ISNUMBER(AF227)), IFERROR(INDEX(AV19:AV89, MATCH(AB227, AU19:AU89, 0)) * AA227 * IF(ISBLANK(X227), 1, X227), 0), 0)</f>
        <v>0</v>
      </c>
      <c r="AU227"/>
      <c r="AV227"/>
      <c r="AW227"/>
      <c r="AX227" s="2"/>
      <c r="AY227" s="750" t="str">
        <f t="shared" si="90"/>
        <v>►</v>
      </c>
      <c r="AZ227" s="2"/>
      <c r="BA227" s="2"/>
      <c r="BB227" s="717"/>
      <c r="BC227" s="717"/>
      <c r="BD227" s="717"/>
      <c r="BH227" s="717"/>
      <c r="BI227" s="6">
        <v>1</v>
      </c>
    </row>
    <row r="228" spans="1:61" s="73" customFormat="1" ht="18" customHeight="1">
      <c r="A228" s="750" t="str">
        <f t="shared" si="84"/>
        <v>►</v>
      </c>
      <c r="B228" s="616" t="str">
        <f t="shared" si="80"/>
        <v>►</v>
      </c>
      <c r="C228" s="617" t="str">
        <f t="shared" si="85"/>
        <v>►</v>
      </c>
      <c r="D228" s="4157" t="str">
        <f t="shared" si="86"/>
        <v>►</v>
      </c>
      <c r="E228" s="616" t="str">
        <f t="shared" si="87"/>
        <v>►</v>
      </c>
      <c r="F228" s="616" t="str">
        <f t="shared" si="88"/>
        <v>►</v>
      </c>
      <c r="G228" s="616" t="str">
        <f t="shared" si="89"/>
        <v>►</v>
      </c>
      <c r="H228" s="1066" t="s">
        <v>1</v>
      </c>
      <c r="I228" s="741"/>
      <c r="J228" s="741"/>
      <c r="K228" s="741"/>
      <c r="L228" s="742"/>
      <c r="M228" s="742"/>
      <c r="N228" s="742"/>
      <c r="O228" s="742"/>
      <c r="P228" s="742"/>
      <c r="Q228" s="742"/>
      <c r="R228" s="742"/>
      <c r="S228" s="785" t="s">
        <v>1</v>
      </c>
      <c r="T228" s="1066" t="s">
        <v>1</v>
      </c>
      <c r="U228" s="741"/>
      <c r="V228" s="741"/>
      <c r="W228" s="741"/>
      <c r="X228" s="742"/>
      <c r="Y228" s="742"/>
      <c r="Z228" s="742"/>
      <c r="AA228" s="742"/>
      <c r="AB228" s="742"/>
      <c r="AC228" s="742"/>
      <c r="AD228" s="742"/>
      <c r="AE228" s="4161" t="s">
        <v>1</v>
      </c>
      <c r="AF228" s="4172">
        <f t="shared" si="98"/>
        <v>0</v>
      </c>
      <c r="AG228" s="4173">
        <f t="shared" si="99"/>
        <v>0</v>
      </c>
      <c r="AH228" s="4174"/>
      <c r="AI228" s="1113">
        <f t="shared" si="91"/>
        <v>0</v>
      </c>
      <c r="AJ228" s="1183" t="str">
        <f>IF(OR(AI228=0, ISBLANK(AB228)), "", TEXT(ROUND(AI228/INDEX(AV19:AV89, MATCH(AB228, AU19:AU89, 0)), 0),"# ##0") &amp; " " &amp; AB228)</f>
        <v/>
      </c>
      <c r="AK228" s="559">
        <f t="shared" si="92"/>
        <v>0</v>
      </c>
      <c r="AL228" s="560">
        <f t="shared" si="93"/>
        <v>0</v>
      </c>
      <c r="AM228" s="1186" t="str">
        <f t="shared" si="94"/>
        <v/>
      </c>
      <c r="AN228" s="156"/>
      <c r="AO228" s="1113">
        <f t="shared" si="95"/>
        <v>0</v>
      </c>
      <c r="AP228" s="4190"/>
      <c r="AQ228" s="1182" t="str">
        <f t="shared" si="96"/>
        <v/>
      </c>
      <c r="AR228" s="4168"/>
      <c r="AS228" s="4180">
        <f t="shared" si="97"/>
        <v>0</v>
      </c>
      <c r="AT228" s="4181">
        <f>IF(AND(AH228&lt;&gt;"", ISNUMBER(AF228)), IFERROR(INDEX(AV19:AV89, MATCH(AB228, AU19:AU89, 0)) * AA228 * IF(ISBLANK(X228), 1, X228), 0), 0)</f>
        <v>0</v>
      </c>
      <c r="AU228"/>
      <c r="AV228"/>
      <c r="AW228"/>
      <c r="AX228" s="2"/>
      <c r="AY228" s="750" t="str">
        <f t="shared" si="90"/>
        <v>►</v>
      </c>
      <c r="AZ228" s="2"/>
      <c r="BA228" s="2"/>
      <c r="BB228" s="717"/>
      <c r="BC228" s="717"/>
      <c r="BD228" s="717"/>
      <c r="BH228" s="717"/>
      <c r="BI228" s="6">
        <v>1</v>
      </c>
    </row>
    <row r="229" spans="1:61" s="73" customFormat="1" ht="18" customHeight="1">
      <c r="A229" s="750" t="str">
        <f t="shared" si="84"/>
        <v>►</v>
      </c>
      <c r="B229" s="616" t="str">
        <f t="shared" si="80"/>
        <v>►</v>
      </c>
      <c r="C229" s="617" t="str">
        <f t="shared" si="85"/>
        <v>►</v>
      </c>
      <c r="D229" s="4157" t="str">
        <f t="shared" si="86"/>
        <v>►</v>
      </c>
      <c r="E229" s="616" t="str">
        <f t="shared" si="87"/>
        <v>►</v>
      </c>
      <c r="F229" s="616" t="str">
        <f t="shared" si="88"/>
        <v>►</v>
      </c>
      <c r="G229" s="616" t="str">
        <f t="shared" si="89"/>
        <v>►</v>
      </c>
      <c r="H229" s="1066" t="s">
        <v>1</v>
      </c>
      <c r="I229" s="741"/>
      <c r="J229" s="741"/>
      <c r="K229" s="741"/>
      <c r="L229" s="742"/>
      <c r="M229" s="742"/>
      <c r="N229" s="742"/>
      <c r="O229" s="742"/>
      <c r="P229" s="742"/>
      <c r="Q229" s="742"/>
      <c r="R229" s="742"/>
      <c r="S229" s="785" t="s">
        <v>1</v>
      </c>
      <c r="T229" s="1066" t="s">
        <v>1</v>
      </c>
      <c r="U229" s="741"/>
      <c r="V229" s="741"/>
      <c r="W229" s="741"/>
      <c r="X229" s="742"/>
      <c r="Y229" s="742"/>
      <c r="Z229" s="742"/>
      <c r="AA229" s="742"/>
      <c r="AB229" s="742"/>
      <c r="AC229" s="742"/>
      <c r="AD229" s="742"/>
      <c r="AE229" s="4161" t="s">
        <v>1</v>
      </c>
      <c r="AF229" s="4172">
        <f t="shared" si="98"/>
        <v>0</v>
      </c>
      <c r="AG229" s="4173">
        <f t="shared" si="99"/>
        <v>0</v>
      </c>
      <c r="AH229" s="4174"/>
      <c r="AI229" s="1112">
        <f t="shared" si="91"/>
        <v>0</v>
      </c>
      <c r="AJ229" s="1184" t="str">
        <f>IF(OR(AI229=0, ISBLANK(AB229)), "", TEXT(ROUND(AI229/INDEX(AV19:AV89, MATCH(AB229, AU19:AU89, 0)), 0),"# ##0") &amp; " " &amp; AB229)</f>
        <v/>
      </c>
      <c r="AK229" s="557">
        <f t="shared" si="92"/>
        <v>0</v>
      </c>
      <c r="AL229" s="558">
        <f t="shared" si="93"/>
        <v>0</v>
      </c>
      <c r="AM229" s="1187" t="str">
        <f t="shared" si="94"/>
        <v/>
      </c>
      <c r="AN229" s="156"/>
      <c r="AO229" s="1112">
        <f t="shared" si="95"/>
        <v>0</v>
      </c>
      <c r="AP229" s="4190"/>
      <c r="AQ229" s="1181" t="str">
        <f t="shared" si="96"/>
        <v/>
      </c>
      <c r="AR229" s="4168"/>
      <c r="AS229" s="4180">
        <f t="shared" si="97"/>
        <v>0</v>
      </c>
      <c r="AT229" s="4181">
        <f>IF(AND(AH229&lt;&gt;"", ISNUMBER(AF229)), IFERROR(INDEX(AV19:AV89, MATCH(AB229, AU19:AU89, 0)) * AA229 * IF(ISBLANK(X229), 1, X229), 0), 0)</f>
        <v>0</v>
      </c>
      <c r="AU229"/>
      <c r="AV229"/>
      <c r="AW229"/>
      <c r="AX229" s="2"/>
      <c r="AY229" s="750" t="str">
        <f t="shared" si="90"/>
        <v>►</v>
      </c>
      <c r="AZ229" s="2"/>
      <c r="BA229" s="2"/>
      <c r="BB229" s="717"/>
      <c r="BC229" s="717"/>
      <c r="BD229" s="717"/>
      <c r="BH229" s="717"/>
      <c r="BI229" s="6">
        <v>1</v>
      </c>
    </row>
    <row r="230" spans="1:61" s="73" customFormat="1" ht="18" customHeight="1">
      <c r="A230" s="750" t="str">
        <f t="shared" si="84"/>
        <v>►</v>
      </c>
      <c r="B230" s="616" t="str">
        <f t="shared" si="80"/>
        <v>►</v>
      </c>
      <c r="C230" s="617" t="str">
        <f t="shared" si="85"/>
        <v>►</v>
      </c>
      <c r="D230" s="4157" t="str">
        <f t="shared" si="86"/>
        <v>►</v>
      </c>
      <c r="E230" s="616" t="str">
        <f t="shared" si="87"/>
        <v>►</v>
      </c>
      <c r="F230" s="616" t="str">
        <f t="shared" si="88"/>
        <v>►</v>
      </c>
      <c r="G230" s="616" t="str">
        <f t="shared" si="89"/>
        <v>►</v>
      </c>
      <c r="H230" s="1066" t="s">
        <v>1</v>
      </c>
      <c r="I230" s="741"/>
      <c r="J230" s="741"/>
      <c r="K230" s="741"/>
      <c r="L230" s="742"/>
      <c r="M230" s="742"/>
      <c r="N230" s="742"/>
      <c r="O230" s="742"/>
      <c r="P230" s="742"/>
      <c r="Q230" s="742"/>
      <c r="R230" s="742"/>
      <c r="S230" s="785" t="s">
        <v>1</v>
      </c>
      <c r="T230" s="1066" t="s">
        <v>1</v>
      </c>
      <c r="U230" s="741"/>
      <c r="V230" s="741"/>
      <c r="W230" s="741"/>
      <c r="X230" s="742"/>
      <c r="Y230" s="742"/>
      <c r="Z230" s="742"/>
      <c r="AA230" s="742"/>
      <c r="AB230" s="742"/>
      <c r="AC230" s="742"/>
      <c r="AD230" s="742"/>
      <c r="AE230" s="4161" t="s">
        <v>1</v>
      </c>
      <c r="AF230" s="4172">
        <f t="shared" si="98"/>
        <v>0</v>
      </c>
      <c r="AG230" s="4173">
        <f t="shared" si="99"/>
        <v>0</v>
      </c>
      <c r="AH230" s="4174"/>
      <c r="AI230" s="1113">
        <f t="shared" si="91"/>
        <v>0</v>
      </c>
      <c r="AJ230" s="1183" t="str">
        <f>IF(OR(AI230=0, ISBLANK(AB230)), "", TEXT(ROUND(AI230/INDEX(AV19:AV89, MATCH(AB230, AU19:AU89, 0)), 0),"# ##0") &amp; " " &amp; AB230)</f>
        <v/>
      </c>
      <c r="AK230" s="559">
        <f t="shared" si="92"/>
        <v>0</v>
      </c>
      <c r="AL230" s="560">
        <f t="shared" si="93"/>
        <v>0</v>
      </c>
      <c r="AM230" s="1186" t="str">
        <f t="shared" si="94"/>
        <v/>
      </c>
      <c r="AN230" s="156"/>
      <c r="AO230" s="1113">
        <f t="shared" si="95"/>
        <v>0</v>
      </c>
      <c r="AP230" s="4190"/>
      <c r="AQ230" s="1182" t="str">
        <f t="shared" si="96"/>
        <v/>
      </c>
      <c r="AR230" s="4168"/>
      <c r="AS230" s="4180">
        <f t="shared" si="97"/>
        <v>0</v>
      </c>
      <c r="AT230" s="4181">
        <f>IF(AND(AH230&lt;&gt;"", ISNUMBER(AF230)), IFERROR(INDEX(AV19:AV89, MATCH(AB230, AU19:AU89, 0)) * AA230 * IF(ISBLANK(X230), 1, X230), 0), 0)</f>
        <v>0</v>
      </c>
      <c r="AU230"/>
      <c r="AV230"/>
      <c r="AW230"/>
      <c r="AX230" s="2"/>
      <c r="AY230" s="750" t="str">
        <f t="shared" si="90"/>
        <v>►</v>
      </c>
      <c r="AZ230" s="2"/>
      <c r="BA230" s="2"/>
      <c r="BB230" s="717"/>
      <c r="BC230" s="717"/>
      <c r="BD230" s="717"/>
      <c r="BH230" s="717"/>
      <c r="BI230" s="6">
        <v>1</v>
      </c>
    </row>
    <row r="231" spans="1:61" s="73" customFormat="1" ht="18" customHeight="1">
      <c r="A231" s="750" t="str">
        <f t="shared" si="84"/>
        <v>►</v>
      </c>
      <c r="B231" s="616" t="str">
        <f t="shared" si="80"/>
        <v>►</v>
      </c>
      <c r="C231" s="617" t="str">
        <f t="shared" si="85"/>
        <v>►</v>
      </c>
      <c r="D231" s="4157" t="str">
        <f t="shared" si="86"/>
        <v>►</v>
      </c>
      <c r="E231" s="616" t="str">
        <f t="shared" si="87"/>
        <v>►</v>
      </c>
      <c r="F231" s="616" t="str">
        <f t="shared" si="88"/>
        <v>►</v>
      </c>
      <c r="G231" s="616" t="str">
        <f t="shared" si="89"/>
        <v>►</v>
      </c>
      <c r="H231" s="1066" t="s">
        <v>1</v>
      </c>
      <c r="I231" s="741"/>
      <c r="J231" s="741"/>
      <c r="K231" s="741"/>
      <c r="L231" s="742"/>
      <c r="M231" s="742"/>
      <c r="N231" s="742"/>
      <c r="O231" s="742"/>
      <c r="P231" s="742"/>
      <c r="Q231" s="742"/>
      <c r="R231" s="742"/>
      <c r="S231" s="785" t="s">
        <v>1</v>
      </c>
      <c r="T231" s="1066" t="s">
        <v>1</v>
      </c>
      <c r="U231" s="741"/>
      <c r="V231" s="741"/>
      <c r="W231" s="741"/>
      <c r="X231" s="742"/>
      <c r="Y231" s="742"/>
      <c r="Z231" s="742"/>
      <c r="AA231" s="742"/>
      <c r="AB231" s="742"/>
      <c r="AC231" s="742"/>
      <c r="AD231" s="742"/>
      <c r="AE231" s="4161" t="s">
        <v>1</v>
      </c>
      <c r="AF231" s="4172">
        <f t="shared" si="98"/>
        <v>0</v>
      </c>
      <c r="AG231" s="4173">
        <f t="shared" si="99"/>
        <v>0</v>
      </c>
      <c r="AH231" s="4174"/>
      <c r="AI231" s="1112">
        <f t="shared" si="91"/>
        <v>0</v>
      </c>
      <c r="AJ231" s="1184" t="str">
        <f>IF(OR(AI231=0, ISBLANK(AB231)), "", TEXT(ROUND(AI231/INDEX(AV19:AV89, MATCH(AB231, AU19:AU89, 0)), 0),"# ##0") &amp; " " &amp; AB231)</f>
        <v/>
      </c>
      <c r="AK231" s="557">
        <f t="shared" si="92"/>
        <v>0</v>
      </c>
      <c r="AL231" s="558">
        <f t="shared" si="93"/>
        <v>0</v>
      </c>
      <c r="AM231" s="1187" t="str">
        <f t="shared" si="94"/>
        <v/>
      </c>
      <c r="AN231" s="156"/>
      <c r="AO231" s="1112">
        <f t="shared" si="95"/>
        <v>0</v>
      </c>
      <c r="AP231" s="4190"/>
      <c r="AQ231" s="1181" t="str">
        <f t="shared" si="96"/>
        <v/>
      </c>
      <c r="AR231" s="4168"/>
      <c r="AS231" s="4180">
        <f t="shared" si="97"/>
        <v>0</v>
      </c>
      <c r="AT231" s="4181">
        <f>IF(AND(AH231&lt;&gt;"", ISNUMBER(AF231)), IFERROR(INDEX(AV19:AV89, MATCH(AB231, AU19:AU89, 0)) * AA231 * IF(ISBLANK(X231), 1, X231), 0), 0)</f>
        <v>0</v>
      </c>
      <c r="AU231"/>
      <c r="AV231"/>
      <c r="AW231"/>
      <c r="AX231" s="2"/>
      <c r="AY231" s="750" t="str">
        <f t="shared" si="90"/>
        <v>►</v>
      </c>
      <c r="AZ231" s="2"/>
      <c r="BA231" s="2"/>
      <c r="BB231" s="717"/>
      <c r="BC231" s="717"/>
      <c r="BD231" s="717"/>
      <c r="BH231" s="717"/>
      <c r="BI231" s="6">
        <v>1</v>
      </c>
    </row>
    <row r="232" spans="1:61" s="73" customFormat="1" ht="18" customHeight="1">
      <c r="A232" s="750" t="str">
        <f t="shared" si="84"/>
        <v>►</v>
      </c>
      <c r="B232" s="616" t="str">
        <f t="shared" si="80"/>
        <v>►</v>
      </c>
      <c r="C232" s="617" t="str">
        <f t="shared" si="85"/>
        <v>►</v>
      </c>
      <c r="D232" s="4157" t="str">
        <f t="shared" si="86"/>
        <v>►</v>
      </c>
      <c r="E232" s="616" t="str">
        <f t="shared" si="87"/>
        <v>►</v>
      </c>
      <c r="F232" s="616" t="str">
        <f t="shared" si="88"/>
        <v>►</v>
      </c>
      <c r="G232" s="616" t="str">
        <f t="shared" si="89"/>
        <v>►</v>
      </c>
      <c r="H232" s="1066" t="s">
        <v>1</v>
      </c>
      <c r="I232" s="741"/>
      <c r="J232" s="741"/>
      <c r="K232" s="741"/>
      <c r="L232" s="742"/>
      <c r="M232" s="742"/>
      <c r="N232" s="742"/>
      <c r="O232" s="742"/>
      <c r="P232" s="742"/>
      <c r="Q232" s="742"/>
      <c r="R232" s="742"/>
      <c r="S232" s="785" t="s">
        <v>1</v>
      </c>
      <c r="T232" s="1066" t="s">
        <v>1</v>
      </c>
      <c r="U232" s="741"/>
      <c r="V232" s="741"/>
      <c r="W232" s="741"/>
      <c r="X232" s="742"/>
      <c r="Y232" s="742"/>
      <c r="Z232" s="742"/>
      <c r="AA232" s="742"/>
      <c r="AB232" s="742"/>
      <c r="AC232" s="742"/>
      <c r="AD232" s="742"/>
      <c r="AE232" s="4161" t="s">
        <v>1</v>
      </c>
      <c r="AF232" s="4172">
        <f t="shared" si="98"/>
        <v>0</v>
      </c>
      <c r="AG232" s="4173">
        <f t="shared" si="99"/>
        <v>0</v>
      </c>
      <c r="AH232" s="4174"/>
      <c r="AI232" s="1113">
        <f t="shared" si="91"/>
        <v>0</v>
      </c>
      <c r="AJ232" s="1183" t="str">
        <f>IF(OR(AI232=0, ISBLANK(AB232)), "", TEXT(ROUND(AI232/INDEX(AV19:AV89, MATCH(AB232, AU19:AU89, 0)), 0),"# ##0") &amp; " " &amp; AB232)</f>
        <v/>
      </c>
      <c r="AK232" s="559">
        <f t="shared" si="92"/>
        <v>0</v>
      </c>
      <c r="AL232" s="560">
        <f t="shared" si="93"/>
        <v>0</v>
      </c>
      <c r="AM232" s="1186" t="str">
        <f t="shared" si="94"/>
        <v/>
      </c>
      <c r="AN232" s="156"/>
      <c r="AO232" s="1113">
        <f t="shared" si="95"/>
        <v>0</v>
      </c>
      <c r="AP232" s="4190"/>
      <c r="AQ232" s="1182" t="str">
        <f t="shared" si="96"/>
        <v/>
      </c>
      <c r="AR232" s="4168"/>
      <c r="AS232" s="4180">
        <f t="shared" si="97"/>
        <v>0</v>
      </c>
      <c r="AT232" s="4181">
        <f>IF(AND(AH232&lt;&gt;"", ISNUMBER(AF232)), IFERROR(INDEX(AV19:AV89, MATCH(AB232, AU19:AU89, 0)) * AA232 * IF(ISBLANK(X232), 1, X232), 0), 0)</f>
        <v>0</v>
      </c>
      <c r="AU232"/>
      <c r="AV232"/>
      <c r="AW232"/>
      <c r="AX232" s="2"/>
      <c r="AY232" s="750" t="str">
        <f t="shared" si="90"/>
        <v>►</v>
      </c>
      <c r="AZ232" s="2"/>
      <c r="BA232" s="2"/>
      <c r="BB232" s="717"/>
      <c r="BC232" s="717"/>
      <c r="BD232" s="717"/>
      <c r="BH232" s="717"/>
      <c r="BI232" s="6">
        <v>1</v>
      </c>
    </row>
    <row r="233" spans="1:61" s="73" customFormat="1" ht="18" customHeight="1">
      <c r="A233" s="750" t="str">
        <f t="shared" si="84"/>
        <v>►</v>
      </c>
      <c r="B233" s="616" t="str">
        <f t="shared" si="80"/>
        <v>►</v>
      </c>
      <c r="C233" s="617" t="str">
        <f t="shared" si="85"/>
        <v>►</v>
      </c>
      <c r="D233" s="4157" t="str">
        <f t="shared" si="86"/>
        <v>►</v>
      </c>
      <c r="E233" s="616" t="str">
        <f t="shared" si="87"/>
        <v>►</v>
      </c>
      <c r="F233" s="616" t="str">
        <f t="shared" si="88"/>
        <v>►</v>
      </c>
      <c r="G233" s="616" t="str">
        <f t="shared" si="89"/>
        <v>►</v>
      </c>
      <c r="H233" s="1066" t="s">
        <v>1</v>
      </c>
      <c r="I233" s="741"/>
      <c r="J233" s="741"/>
      <c r="K233" s="741"/>
      <c r="L233" s="742"/>
      <c r="M233" s="742"/>
      <c r="N233" s="742"/>
      <c r="O233" s="742"/>
      <c r="P233" s="742"/>
      <c r="Q233" s="742"/>
      <c r="R233" s="742"/>
      <c r="S233" s="785" t="s">
        <v>1</v>
      </c>
      <c r="T233" s="1066" t="s">
        <v>1</v>
      </c>
      <c r="U233" s="741"/>
      <c r="V233" s="741"/>
      <c r="W233" s="741"/>
      <c r="X233" s="742"/>
      <c r="Y233" s="742"/>
      <c r="Z233" s="742"/>
      <c r="AA233" s="742"/>
      <c r="AB233" s="742"/>
      <c r="AC233" s="742"/>
      <c r="AD233" s="742"/>
      <c r="AE233" s="4161" t="s">
        <v>1</v>
      </c>
      <c r="AF233" s="4172">
        <f t="shared" si="98"/>
        <v>0</v>
      </c>
      <c r="AG233" s="4173">
        <f t="shared" si="99"/>
        <v>0</v>
      </c>
      <c r="AH233" s="4174"/>
      <c r="AI233" s="1112">
        <f t="shared" si="91"/>
        <v>0</v>
      </c>
      <c r="AJ233" s="1184" t="str">
        <f>IF(OR(AI233=0, ISBLANK(AB233)), "", TEXT(ROUND(AI233/INDEX(AV19:AV89, MATCH(AB233, AU19:AU89, 0)), 0),"# ##0") &amp; " " &amp; AB233)</f>
        <v/>
      </c>
      <c r="AK233" s="557">
        <f t="shared" si="92"/>
        <v>0</v>
      </c>
      <c r="AL233" s="558">
        <f t="shared" si="93"/>
        <v>0</v>
      </c>
      <c r="AM233" s="1187" t="str">
        <f t="shared" si="94"/>
        <v/>
      </c>
      <c r="AN233" s="156"/>
      <c r="AO233" s="1112">
        <f t="shared" si="95"/>
        <v>0</v>
      </c>
      <c r="AP233" s="4190"/>
      <c r="AQ233" s="1181" t="str">
        <f t="shared" si="96"/>
        <v/>
      </c>
      <c r="AR233" s="4168"/>
      <c r="AS233" s="4180">
        <f t="shared" si="97"/>
        <v>0</v>
      </c>
      <c r="AT233" s="4181">
        <f>IF(AND(AH233&lt;&gt;"", ISNUMBER(AF233)), IFERROR(INDEX(AV19:AV89, MATCH(AB233, AU19:AU89, 0)) * AA233 * IF(ISBLANK(X233), 1, X233), 0), 0)</f>
        <v>0</v>
      </c>
      <c r="AU233"/>
      <c r="AV233"/>
      <c r="AW233"/>
      <c r="AX233" s="2"/>
      <c r="AY233" s="750" t="str">
        <f t="shared" si="90"/>
        <v>►</v>
      </c>
      <c r="AZ233" s="2"/>
      <c r="BA233" s="2"/>
      <c r="BB233" s="717"/>
      <c r="BC233" s="717"/>
      <c r="BD233" s="717"/>
      <c r="BH233" s="717"/>
      <c r="BI233" s="6">
        <v>1</v>
      </c>
    </row>
    <row r="234" spans="1:61" s="73" customFormat="1" ht="18" customHeight="1">
      <c r="A234" s="750" t="str">
        <f t="shared" si="84"/>
        <v>►</v>
      </c>
      <c r="B234" s="616" t="str">
        <f t="shared" si="80"/>
        <v>►</v>
      </c>
      <c r="C234" s="617" t="str">
        <f t="shared" si="85"/>
        <v>►</v>
      </c>
      <c r="D234" s="4157" t="str">
        <f t="shared" si="86"/>
        <v>►</v>
      </c>
      <c r="E234" s="616" t="str">
        <f t="shared" si="87"/>
        <v>►</v>
      </c>
      <c r="F234" s="616" t="str">
        <f t="shared" si="88"/>
        <v>►</v>
      </c>
      <c r="G234" s="616" t="str">
        <f t="shared" si="89"/>
        <v>►</v>
      </c>
      <c r="H234" s="1066" t="s">
        <v>1</v>
      </c>
      <c r="I234" s="741"/>
      <c r="J234" s="741"/>
      <c r="K234" s="741"/>
      <c r="L234" s="742"/>
      <c r="M234" s="742"/>
      <c r="N234" s="742"/>
      <c r="O234" s="742"/>
      <c r="P234" s="742"/>
      <c r="Q234" s="742"/>
      <c r="R234" s="742"/>
      <c r="S234" s="785" t="s">
        <v>1</v>
      </c>
      <c r="T234" s="1066" t="s">
        <v>1</v>
      </c>
      <c r="U234" s="741"/>
      <c r="V234" s="741"/>
      <c r="W234" s="741"/>
      <c r="X234" s="742"/>
      <c r="Y234" s="742"/>
      <c r="Z234" s="742"/>
      <c r="AA234" s="742"/>
      <c r="AB234" s="742"/>
      <c r="AC234" s="742"/>
      <c r="AD234" s="742"/>
      <c r="AE234" s="4161" t="s">
        <v>1</v>
      </c>
      <c r="AF234" s="4172">
        <f t="shared" si="98"/>
        <v>0</v>
      </c>
      <c r="AG234" s="4173">
        <f t="shared" si="99"/>
        <v>0</v>
      </c>
      <c r="AH234" s="4174"/>
      <c r="AI234" s="1113">
        <f t="shared" si="91"/>
        <v>0</v>
      </c>
      <c r="AJ234" s="1183" t="str">
        <f>IF(OR(AI234=0, ISBLANK(AB234)), "", TEXT(ROUND(AI234/INDEX(AV19:AV89, MATCH(AB234, AU19:AU89, 0)), 0),"# ##0") &amp; " " &amp; AB234)</f>
        <v/>
      </c>
      <c r="AK234" s="559">
        <f t="shared" si="92"/>
        <v>0</v>
      </c>
      <c r="AL234" s="560">
        <f t="shared" si="93"/>
        <v>0</v>
      </c>
      <c r="AM234" s="1186" t="str">
        <f t="shared" si="94"/>
        <v/>
      </c>
      <c r="AN234" s="156"/>
      <c r="AO234" s="1113">
        <f t="shared" si="95"/>
        <v>0</v>
      </c>
      <c r="AP234" s="4190"/>
      <c r="AQ234" s="1182" t="str">
        <f t="shared" si="96"/>
        <v/>
      </c>
      <c r="AR234" s="4168"/>
      <c r="AS234" s="4180">
        <f t="shared" si="97"/>
        <v>0</v>
      </c>
      <c r="AT234" s="4181">
        <f>IF(AND(AH234&lt;&gt;"", ISNUMBER(AF234)), IFERROR(INDEX(AV19:AV89, MATCH(AB234, AU19:AU89, 0)) * AA234 * IF(ISBLANK(X234), 1, X234), 0), 0)</f>
        <v>0</v>
      </c>
      <c r="AU234"/>
      <c r="AV234"/>
      <c r="AW234"/>
      <c r="AX234" s="2"/>
      <c r="AY234" s="750" t="str">
        <f t="shared" si="90"/>
        <v>►</v>
      </c>
      <c r="AZ234" s="2"/>
      <c r="BA234" s="2"/>
      <c r="BB234" s="717"/>
      <c r="BC234" s="717"/>
      <c r="BD234" s="717"/>
      <c r="BH234" s="717"/>
      <c r="BI234" s="6">
        <v>1</v>
      </c>
    </row>
    <row r="235" spans="1:61" s="73" customFormat="1" ht="18" customHeight="1">
      <c r="A235" s="750" t="str">
        <f t="shared" si="84"/>
        <v>►</v>
      </c>
      <c r="B235" s="616" t="str">
        <f t="shared" si="80"/>
        <v>►</v>
      </c>
      <c r="C235" s="617" t="str">
        <f t="shared" si="85"/>
        <v>►</v>
      </c>
      <c r="D235" s="4157" t="str">
        <f t="shared" si="86"/>
        <v>►</v>
      </c>
      <c r="E235" s="616" t="str">
        <f t="shared" si="87"/>
        <v>►</v>
      </c>
      <c r="F235" s="616" t="str">
        <f t="shared" si="88"/>
        <v>►</v>
      </c>
      <c r="G235" s="616" t="str">
        <f t="shared" si="89"/>
        <v>►</v>
      </c>
      <c r="H235" s="1066" t="s">
        <v>1</v>
      </c>
      <c r="I235" s="741"/>
      <c r="J235" s="741"/>
      <c r="K235" s="741"/>
      <c r="L235" s="742"/>
      <c r="M235" s="742"/>
      <c r="N235" s="742"/>
      <c r="O235" s="742"/>
      <c r="P235" s="742"/>
      <c r="Q235" s="742"/>
      <c r="R235" s="742"/>
      <c r="S235" s="785" t="s">
        <v>1</v>
      </c>
      <c r="T235" s="1066" t="s">
        <v>1</v>
      </c>
      <c r="U235" s="741"/>
      <c r="V235" s="741"/>
      <c r="W235" s="741"/>
      <c r="X235" s="742"/>
      <c r="Y235" s="742"/>
      <c r="Z235" s="742"/>
      <c r="AA235" s="742"/>
      <c r="AB235" s="742"/>
      <c r="AC235" s="742"/>
      <c r="AD235" s="742"/>
      <c r="AE235" s="4161" t="s">
        <v>1</v>
      </c>
      <c r="AF235" s="4172">
        <f t="shared" si="98"/>
        <v>0</v>
      </c>
      <c r="AG235" s="4173">
        <f t="shared" si="99"/>
        <v>0</v>
      </c>
      <c r="AH235" s="4174"/>
      <c r="AI235" s="1112">
        <f t="shared" si="91"/>
        <v>0</v>
      </c>
      <c r="AJ235" s="1184" t="str">
        <f>IF(OR(AI235=0, ISBLANK(AB235)), "", TEXT(ROUND(AI235/INDEX(AV19:AV89, MATCH(AB235, AU19:AU89, 0)), 0),"# ##0") &amp; " " &amp; AB235)</f>
        <v/>
      </c>
      <c r="AK235" s="557">
        <f t="shared" si="92"/>
        <v>0</v>
      </c>
      <c r="AL235" s="558">
        <f t="shared" si="93"/>
        <v>0</v>
      </c>
      <c r="AM235" s="1187" t="str">
        <f t="shared" si="94"/>
        <v/>
      </c>
      <c r="AN235" s="156"/>
      <c r="AO235" s="1112">
        <f t="shared" si="95"/>
        <v>0</v>
      </c>
      <c r="AP235" s="4190"/>
      <c r="AQ235" s="1181" t="str">
        <f t="shared" si="96"/>
        <v/>
      </c>
      <c r="AR235" s="4168"/>
      <c r="AS235" s="4180">
        <f t="shared" si="97"/>
        <v>0</v>
      </c>
      <c r="AT235" s="4181">
        <f>IF(AND(AH235&lt;&gt;"", ISNUMBER(AF235)), IFERROR(INDEX(AV19:AV89, MATCH(AB235, AU19:AU89, 0)) * AA235 * IF(ISBLANK(X235), 1, X235), 0), 0)</f>
        <v>0</v>
      </c>
      <c r="AU235"/>
      <c r="AV235"/>
      <c r="AW235"/>
      <c r="AX235" s="2"/>
      <c r="AY235" s="750" t="str">
        <f t="shared" si="90"/>
        <v>►</v>
      </c>
      <c r="AZ235" s="2"/>
      <c r="BA235" s="2"/>
      <c r="BB235" s="717"/>
      <c r="BC235" s="717"/>
      <c r="BD235" s="717"/>
      <c r="BH235" s="717"/>
      <c r="BI235" s="6">
        <v>1</v>
      </c>
    </row>
    <row r="236" spans="1:61" s="73" customFormat="1" ht="18" customHeight="1">
      <c r="A236" s="750" t="str">
        <f t="shared" si="84"/>
        <v>►</v>
      </c>
      <c r="B236" s="616" t="str">
        <f t="shared" si="80"/>
        <v>►</v>
      </c>
      <c r="C236" s="617" t="str">
        <f t="shared" si="85"/>
        <v>►</v>
      </c>
      <c r="D236" s="4157" t="str">
        <f t="shared" si="86"/>
        <v>►</v>
      </c>
      <c r="E236" s="616" t="str">
        <f t="shared" si="87"/>
        <v>►</v>
      </c>
      <c r="F236" s="616" t="str">
        <f t="shared" si="88"/>
        <v>►</v>
      </c>
      <c r="G236" s="616" t="str">
        <f t="shared" si="89"/>
        <v>►</v>
      </c>
      <c r="H236" s="1066" t="s">
        <v>1</v>
      </c>
      <c r="I236" s="741"/>
      <c r="J236" s="741"/>
      <c r="K236" s="741"/>
      <c r="L236" s="742"/>
      <c r="M236" s="742"/>
      <c r="N236" s="742"/>
      <c r="O236" s="742"/>
      <c r="P236" s="742"/>
      <c r="Q236" s="742"/>
      <c r="R236" s="742"/>
      <c r="S236" s="785" t="s">
        <v>1</v>
      </c>
      <c r="T236" s="1066" t="s">
        <v>1</v>
      </c>
      <c r="U236" s="741"/>
      <c r="V236" s="741"/>
      <c r="W236" s="741"/>
      <c r="X236" s="742"/>
      <c r="Y236" s="742"/>
      <c r="Z236" s="742"/>
      <c r="AA236" s="742"/>
      <c r="AB236" s="742"/>
      <c r="AC236" s="742"/>
      <c r="AD236" s="742"/>
      <c r="AE236" s="4161" t="s">
        <v>1</v>
      </c>
      <c r="AF236" s="4172">
        <f t="shared" si="98"/>
        <v>0</v>
      </c>
      <c r="AG236" s="4173">
        <f t="shared" si="99"/>
        <v>0</v>
      </c>
      <c r="AH236" s="4174"/>
      <c r="AI236" s="1113">
        <f t="shared" si="91"/>
        <v>0</v>
      </c>
      <c r="AJ236" s="1183" t="str">
        <f>IF(OR(AI236=0, ISBLANK(AB236)), "", TEXT(ROUND(AI236/INDEX(AV19:AV89, MATCH(AB236, AU19:AU89, 0)), 0),"# ##0") &amp; " " &amp; AB236)</f>
        <v/>
      </c>
      <c r="AK236" s="559">
        <f t="shared" si="92"/>
        <v>0</v>
      </c>
      <c r="AL236" s="560">
        <f t="shared" si="93"/>
        <v>0</v>
      </c>
      <c r="AM236" s="1186" t="str">
        <f t="shared" si="94"/>
        <v/>
      </c>
      <c r="AN236" s="156"/>
      <c r="AO236" s="1113">
        <f t="shared" si="95"/>
        <v>0</v>
      </c>
      <c r="AP236" s="4190"/>
      <c r="AQ236" s="1182" t="str">
        <f t="shared" si="96"/>
        <v/>
      </c>
      <c r="AR236" s="4168"/>
      <c r="AS236" s="4180">
        <f t="shared" si="97"/>
        <v>0</v>
      </c>
      <c r="AT236" s="4181">
        <f>IF(AND(AH236&lt;&gt;"", ISNUMBER(AF236)), IFERROR(INDEX(AV19:AV89, MATCH(AB236, AU19:AU89, 0)) * AA236 * IF(ISBLANK(X236), 1, X236), 0), 0)</f>
        <v>0</v>
      </c>
      <c r="AU236"/>
      <c r="AV236"/>
      <c r="AW236"/>
      <c r="AX236" s="2"/>
      <c r="AY236" s="750" t="str">
        <f t="shared" si="90"/>
        <v>►</v>
      </c>
      <c r="AZ236" s="2"/>
      <c r="BA236" s="2"/>
      <c r="BB236" s="2"/>
      <c r="BC236" s="2"/>
      <c r="BD236" s="717"/>
      <c r="BH236" s="717"/>
      <c r="BI236" s="6">
        <v>1</v>
      </c>
    </row>
    <row r="237" spans="1:61" s="73" customFormat="1" ht="18" customHeight="1">
      <c r="A237" s="750" t="str">
        <f t="shared" si="84"/>
        <v>►</v>
      </c>
      <c r="B237" s="616" t="str">
        <f t="shared" si="80"/>
        <v>►</v>
      </c>
      <c r="C237" s="617" t="str">
        <f t="shared" si="85"/>
        <v>►</v>
      </c>
      <c r="D237" s="4157" t="str">
        <f t="shared" si="86"/>
        <v>►</v>
      </c>
      <c r="E237" s="616" t="str">
        <f t="shared" si="87"/>
        <v>►</v>
      </c>
      <c r="F237" s="616" t="str">
        <f t="shared" si="88"/>
        <v>►</v>
      </c>
      <c r="G237" s="616" t="str">
        <f t="shared" si="89"/>
        <v>►</v>
      </c>
      <c r="H237" s="1066" t="s">
        <v>1</v>
      </c>
      <c r="I237" s="741"/>
      <c r="J237" s="741"/>
      <c r="K237" s="741"/>
      <c r="L237" s="742"/>
      <c r="M237" s="742"/>
      <c r="N237" s="742"/>
      <c r="O237" s="742"/>
      <c r="P237" s="742"/>
      <c r="Q237" s="742"/>
      <c r="R237" s="742"/>
      <c r="S237" s="785" t="s">
        <v>1</v>
      </c>
      <c r="T237" s="1066" t="s">
        <v>1</v>
      </c>
      <c r="U237" s="741"/>
      <c r="V237" s="741"/>
      <c r="W237" s="741"/>
      <c r="X237" s="742"/>
      <c r="Y237" s="742"/>
      <c r="Z237" s="742"/>
      <c r="AA237" s="742"/>
      <c r="AB237" s="742"/>
      <c r="AC237" s="742"/>
      <c r="AD237" s="742"/>
      <c r="AE237" s="4161" t="s">
        <v>1</v>
      </c>
      <c r="AF237" s="4172">
        <f t="shared" si="98"/>
        <v>0</v>
      </c>
      <c r="AG237" s="4173">
        <f t="shared" si="99"/>
        <v>0</v>
      </c>
      <c r="AH237" s="4174"/>
      <c r="AI237" s="1112">
        <f t="shared" si="91"/>
        <v>0</v>
      </c>
      <c r="AJ237" s="1184" t="str">
        <f>IF(OR(AI237=0, ISBLANK(AB237)), "", TEXT(ROUND(AI237/INDEX(AV19:AV89, MATCH(AB237, AU19:AU89, 0)), 0),"# ##0") &amp; " " &amp; AB237)</f>
        <v/>
      </c>
      <c r="AK237" s="557">
        <f t="shared" si="92"/>
        <v>0</v>
      </c>
      <c r="AL237" s="558">
        <f t="shared" si="93"/>
        <v>0</v>
      </c>
      <c r="AM237" s="1187" t="str">
        <f t="shared" si="94"/>
        <v/>
      </c>
      <c r="AN237" s="156"/>
      <c r="AO237" s="1112">
        <f t="shared" si="95"/>
        <v>0</v>
      </c>
      <c r="AP237" s="4190"/>
      <c r="AQ237" s="1181" t="str">
        <f t="shared" si="96"/>
        <v/>
      </c>
      <c r="AR237" s="4168"/>
      <c r="AS237" s="4180">
        <f t="shared" si="97"/>
        <v>0</v>
      </c>
      <c r="AT237" s="4181">
        <f>IF(AND(AH237&lt;&gt;"", ISNUMBER(AF237)), IFERROR(INDEX(AV19:AV89, MATCH(AB237, AU19:AU89, 0)) * AA237 * IF(ISBLANK(X237), 1, X237), 0), 0)</f>
        <v>0</v>
      </c>
      <c r="AU237"/>
      <c r="AV237"/>
      <c r="AW237"/>
      <c r="AX237" s="2"/>
      <c r="AY237" s="750" t="str">
        <f t="shared" si="90"/>
        <v>►</v>
      </c>
      <c r="AZ237" s="2"/>
      <c r="BA237" s="2"/>
      <c r="BB237" s="2"/>
      <c r="BC237" s="2"/>
      <c r="BD237" s="717"/>
      <c r="BH237" s="717"/>
      <c r="BI237" s="6">
        <v>1</v>
      </c>
    </row>
    <row r="238" spans="1:61" s="73" customFormat="1" ht="18" customHeight="1">
      <c r="A238" s="750" t="str">
        <f t="shared" si="84"/>
        <v>►</v>
      </c>
      <c r="B238" s="616" t="str">
        <f t="shared" si="80"/>
        <v>►</v>
      </c>
      <c r="C238" s="617" t="str">
        <f t="shared" si="85"/>
        <v>►</v>
      </c>
      <c r="D238" s="4157" t="str">
        <f t="shared" si="86"/>
        <v>►</v>
      </c>
      <c r="E238" s="616" t="str">
        <f t="shared" si="87"/>
        <v>►</v>
      </c>
      <c r="F238" s="616" t="str">
        <f t="shared" si="88"/>
        <v>►</v>
      </c>
      <c r="G238" s="616" t="str">
        <f t="shared" si="89"/>
        <v>►</v>
      </c>
      <c r="H238" s="1066" t="s">
        <v>1</v>
      </c>
      <c r="I238" s="741"/>
      <c r="J238" s="741"/>
      <c r="K238" s="741"/>
      <c r="L238" s="742"/>
      <c r="M238" s="742"/>
      <c r="N238" s="742"/>
      <c r="O238" s="742"/>
      <c r="P238" s="742"/>
      <c r="Q238" s="742"/>
      <c r="R238" s="742"/>
      <c r="S238" s="785" t="s">
        <v>1</v>
      </c>
      <c r="T238" s="1066" t="s">
        <v>1</v>
      </c>
      <c r="U238" s="741"/>
      <c r="V238" s="741"/>
      <c r="W238" s="741"/>
      <c r="X238" s="742"/>
      <c r="Y238" s="742"/>
      <c r="Z238" s="742"/>
      <c r="AA238" s="742"/>
      <c r="AB238" s="742"/>
      <c r="AC238" s="742"/>
      <c r="AD238" s="742"/>
      <c r="AE238" s="4161" t="s">
        <v>1</v>
      </c>
      <c r="AF238" s="4172">
        <f t="shared" si="98"/>
        <v>0</v>
      </c>
      <c r="AG238" s="4173">
        <f t="shared" si="99"/>
        <v>0</v>
      </c>
      <c r="AH238" s="4174"/>
      <c r="AI238" s="1113">
        <f t="shared" si="91"/>
        <v>0</v>
      </c>
      <c r="AJ238" s="1183" t="str">
        <f>IF(OR(AI238=0, ISBLANK(AB238)), "", TEXT(ROUND(AI238/INDEX(AV19:AV89, MATCH(AB238, AU19:AU89, 0)), 0),"# ##0") &amp; " " &amp; AB238)</f>
        <v/>
      </c>
      <c r="AK238" s="559">
        <f t="shared" si="92"/>
        <v>0</v>
      </c>
      <c r="AL238" s="560">
        <f t="shared" si="93"/>
        <v>0</v>
      </c>
      <c r="AM238" s="1186" t="str">
        <f t="shared" si="94"/>
        <v/>
      </c>
      <c r="AN238" s="156"/>
      <c r="AO238" s="1113">
        <f t="shared" si="95"/>
        <v>0</v>
      </c>
      <c r="AP238" s="4190"/>
      <c r="AQ238" s="1182" t="str">
        <f t="shared" si="96"/>
        <v/>
      </c>
      <c r="AR238" s="4168"/>
      <c r="AS238" s="4180">
        <f t="shared" si="97"/>
        <v>0</v>
      </c>
      <c r="AT238" s="4181">
        <f>IF(AND(AH238&lt;&gt;"", ISNUMBER(AF238)), IFERROR(INDEX(AV19:AV89, MATCH(AB238, AU19:AU89, 0)) * AA238 * IF(ISBLANK(X238), 1, X238), 0), 0)</f>
        <v>0</v>
      </c>
      <c r="AU238"/>
      <c r="AV238"/>
      <c r="AW238"/>
      <c r="AX238" s="2"/>
      <c r="AY238" s="750" t="str">
        <f t="shared" si="90"/>
        <v>►</v>
      </c>
      <c r="AZ238" s="2"/>
      <c r="BA238" s="2"/>
      <c r="BB238" s="2"/>
      <c r="BC238" s="2"/>
      <c r="BD238" s="717"/>
      <c r="BH238" s="717"/>
      <c r="BI238" s="6">
        <v>1</v>
      </c>
    </row>
    <row r="239" spans="1:61" s="73" customFormat="1" ht="18" customHeight="1">
      <c r="A239" s="750" t="str">
        <f t="shared" si="84"/>
        <v>►</v>
      </c>
      <c r="B239" s="616" t="str">
        <f t="shared" si="80"/>
        <v>►</v>
      </c>
      <c r="C239" s="617" t="str">
        <f t="shared" si="85"/>
        <v>►</v>
      </c>
      <c r="D239" s="4157" t="str">
        <f t="shared" si="86"/>
        <v>►</v>
      </c>
      <c r="E239" s="616" t="str">
        <f t="shared" si="87"/>
        <v>►</v>
      </c>
      <c r="F239" s="616" t="str">
        <f t="shared" si="88"/>
        <v>►</v>
      </c>
      <c r="G239" s="616" t="str">
        <f t="shared" si="89"/>
        <v>►</v>
      </c>
      <c r="H239" s="1066" t="s">
        <v>1</v>
      </c>
      <c r="I239" s="741"/>
      <c r="J239" s="741"/>
      <c r="K239" s="741"/>
      <c r="L239" s="742"/>
      <c r="M239" s="742"/>
      <c r="N239" s="742"/>
      <c r="O239" s="742"/>
      <c r="P239" s="742"/>
      <c r="Q239" s="742"/>
      <c r="R239" s="742"/>
      <c r="S239" s="785" t="s">
        <v>1</v>
      </c>
      <c r="T239" s="1066" t="s">
        <v>1</v>
      </c>
      <c r="U239" s="741"/>
      <c r="V239" s="741"/>
      <c r="W239" s="741"/>
      <c r="X239" s="742"/>
      <c r="Y239" s="742"/>
      <c r="Z239" s="742"/>
      <c r="AA239" s="742"/>
      <c r="AB239" s="742"/>
      <c r="AC239" s="742"/>
      <c r="AD239" s="742"/>
      <c r="AE239" s="4161" t="s">
        <v>1</v>
      </c>
      <c r="AF239" s="4172">
        <f t="shared" si="98"/>
        <v>0</v>
      </c>
      <c r="AG239" s="4173">
        <f t="shared" si="99"/>
        <v>0</v>
      </c>
      <c r="AH239" s="4174"/>
      <c r="AI239" s="1112">
        <f t="shared" si="91"/>
        <v>0</v>
      </c>
      <c r="AJ239" s="1184" t="str">
        <f>IF(OR(AI239=0, ISBLANK(AB239)), "", TEXT(ROUND(AI239/INDEX(AV19:AV89, MATCH(AB239, AU19:AU89, 0)), 0),"# ##0") &amp; " " &amp; AB239)</f>
        <v/>
      </c>
      <c r="AK239" s="557">
        <f t="shared" si="92"/>
        <v>0</v>
      </c>
      <c r="AL239" s="558">
        <f t="shared" si="93"/>
        <v>0</v>
      </c>
      <c r="AM239" s="1187" t="str">
        <f t="shared" si="94"/>
        <v/>
      </c>
      <c r="AN239" s="156"/>
      <c r="AO239" s="1112">
        <f t="shared" si="95"/>
        <v>0</v>
      </c>
      <c r="AP239" s="4190"/>
      <c r="AQ239" s="1181" t="str">
        <f t="shared" si="96"/>
        <v/>
      </c>
      <c r="AR239" s="4168"/>
      <c r="AS239" s="4180">
        <f t="shared" si="97"/>
        <v>0</v>
      </c>
      <c r="AT239" s="4181">
        <f>IF(AND(AH239&lt;&gt;"", ISNUMBER(AF239)), IFERROR(INDEX(AV19:AV89, MATCH(AB239, AU19:AU89, 0)) * AA239 * IF(ISBLANK(X239), 1, X239), 0), 0)</f>
        <v>0</v>
      </c>
      <c r="AU239"/>
      <c r="AV239"/>
      <c r="AW239"/>
      <c r="AX239" s="2"/>
      <c r="AY239" s="750" t="str">
        <f t="shared" si="90"/>
        <v>►</v>
      </c>
      <c r="AZ239" s="2"/>
      <c r="BA239" s="2"/>
      <c r="BB239" s="2"/>
      <c r="BC239" s="2"/>
      <c r="BD239" s="717"/>
      <c r="BH239" s="717"/>
      <c r="BI239" s="6">
        <v>1</v>
      </c>
    </row>
    <row r="240" spans="1:61" s="73" customFormat="1" ht="18" customHeight="1">
      <c r="A240" s="750" t="str">
        <f t="shared" si="84"/>
        <v>►</v>
      </c>
      <c r="B240" s="616" t="str">
        <f t="shared" si="80"/>
        <v>►</v>
      </c>
      <c r="C240" s="617" t="str">
        <f t="shared" si="85"/>
        <v>►</v>
      </c>
      <c r="D240" s="4157" t="str">
        <f t="shared" si="86"/>
        <v>►</v>
      </c>
      <c r="E240" s="616" t="str">
        <f t="shared" si="87"/>
        <v>►</v>
      </c>
      <c r="F240" s="616" t="str">
        <f t="shared" si="88"/>
        <v>►</v>
      </c>
      <c r="G240" s="616" t="str">
        <f t="shared" si="89"/>
        <v>►</v>
      </c>
      <c r="H240" s="1066" t="s">
        <v>1</v>
      </c>
      <c r="I240" s="741"/>
      <c r="J240" s="741"/>
      <c r="K240" s="741"/>
      <c r="L240" s="742"/>
      <c r="M240" s="742"/>
      <c r="N240" s="742"/>
      <c r="O240" s="742"/>
      <c r="P240" s="742"/>
      <c r="Q240" s="742"/>
      <c r="R240" s="742"/>
      <c r="S240" s="785" t="s">
        <v>1</v>
      </c>
      <c r="T240" s="1066" t="s">
        <v>1</v>
      </c>
      <c r="U240" s="741"/>
      <c r="V240" s="741"/>
      <c r="W240" s="741"/>
      <c r="X240" s="742"/>
      <c r="Y240" s="742"/>
      <c r="Z240" s="742"/>
      <c r="AA240" s="742"/>
      <c r="AB240" s="742"/>
      <c r="AC240" s="742"/>
      <c r="AD240" s="742"/>
      <c r="AE240" s="4161" t="s">
        <v>1</v>
      </c>
      <c r="AF240" s="4172">
        <f t="shared" si="98"/>
        <v>0</v>
      </c>
      <c r="AG240" s="4173">
        <f t="shared" si="99"/>
        <v>0</v>
      </c>
      <c r="AH240" s="4174"/>
      <c r="AI240" s="1113">
        <f t="shared" si="91"/>
        <v>0</v>
      </c>
      <c r="AJ240" s="1183" t="str">
        <f>IF(OR(AI240=0, ISBLANK(AB240)), "", TEXT(ROUND(AI240/INDEX(AV19:AV89, MATCH(AB240, AU19:AU89, 0)), 0),"# ##0") &amp; " " &amp; AB240)</f>
        <v/>
      </c>
      <c r="AK240" s="559">
        <f t="shared" si="92"/>
        <v>0</v>
      </c>
      <c r="AL240" s="560">
        <f t="shared" si="93"/>
        <v>0</v>
      </c>
      <c r="AM240" s="1186" t="str">
        <f t="shared" si="94"/>
        <v/>
      </c>
      <c r="AN240" s="156"/>
      <c r="AO240" s="1113">
        <f t="shared" si="95"/>
        <v>0</v>
      </c>
      <c r="AP240" s="4190"/>
      <c r="AQ240" s="1182" t="str">
        <f t="shared" si="96"/>
        <v/>
      </c>
      <c r="AR240" s="4168"/>
      <c r="AS240" s="4180">
        <f t="shared" si="97"/>
        <v>0</v>
      </c>
      <c r="AT240" s="4181">
        <f>IF(AND(AH240&lt;&gt;"", ISNUMBER(AF240)), IFERROR(INDEX(AV19:AV89, MATCH(AB240, AU19:AU89, 0)) * AA240 * IF(ISBLANK(X240), 1, X240), 0), 0)</f>
        <v>0</v>
      </c>
      <c r="AU240"/>
      <c r="AV240"/>
      <c r="AW240"/>
      <c r="AX240" s="2"/>
      <c r="AY240" s="750" t="str">
        <f t="shared" si="90"/>
        <v>►</v>
      </c>
      <c r="AZ240" s="2"/>
      <c r="BA240" s="2"/>
      <c r="BB240" s="2"/>
      <c r="BC240" s="2"/>
      <c r="BD240" s="717"/>
      <c r="BH240" s="717"/>
      <c r="BI240" s="6">
        <v>1</v>
      </c>
    </row>
    <row r="241" spans="1:61" s="73" customFormat="1" ht="18" customHeight="1">
      <c r="A241" s="750" t="str">
        <f t="shared" si="84"/>
        <v>►</v>
      </c>
      <c r="B241" s="616" t="str">
        <f t="shared" si="80"/>
        <v>►</v>
      </c>
      <c r="C241" s="617" t="str">
        <f t="shared" si="85"/>
        <v>►</v>
      </c>
      <c r="D241" s="4157" t="str">
        <f t="shared" si="86"/>
        <v>►</v>
      </c>
      <c r="E241" s="616" t="str">
        <f t="shared" si="87"/>
        <v>►</v>
      </c>
      <c r="F241" s="616" t="str">
        <f t="shared" si="88"/>
        <v>►</v>
      </c>
      <c r="G241" s="616" t="str">
        <f t="shared" si="89"/>
        <v>►</v>
      </c>
      <c r="H241" s="1066" t="s">
        <v>1</v>
      </c>
      <c r="I241" s="741"/>
      <c r="J241" s="741"/>
      <c r="K241" s="741"/>
      <c r="L241" s="742"/>
      <c r="M241" s="742"/>
      <c r="N241" s="742"/>
      <c r="O241" s="742"/>
      <c r="P241" s="742"/>
      <c r="Q241" s="742"/>
      <c r="R241" s="742"/>
      <c r="S241" s="785" t="s">
        <v>1</v>
      </c>
      <c r="T241" s="1066" t="s">
        <v>1</v>
      </c>
      <c r="U241" s="741"/>
      <c r="V241" s="741"/>
      <c r="W241" s="741"/>
      <c r="X241" s="742"/>
      <c r="Y241" s="742"/>
      <c r="Z241" s="742"/>
      <c r="AA241" s="742"/>
      <c r="AB241" s="742"/>
      <c r="AC241" s="742"/>
      <c r="AD241" s="742"/>
      <c r="AE241" s="4161" t="s">
        <v>1</v>
      </c>
      <c r="AF241" s="4172">
        <f t="shared" si="98"/>
        <v>0</v>
      </c>
      <c r="AG241" s="4173">
        <f t="shared" si="99"/>
        <v>0</v>
      </c>
      <c r="AH241" s="4174"/>
      <c r="AI241" s="1112">
        <f t="shared" si="91"/>
        <v>0</v>
      </c>
      <c r="AJ241" s="1184" t="str">
        <f>IF(OR(AI241=0, ISBLANK(AB241)), "", TEXT(ROUND(AI241/INDEX(AV19:AV89, MATCH(AB241, AU19:AU89, 0)), 0),"# ##0") &amp; " " &amp; AB241)</f>
        <v/>
      </c>
      <c r="AK241" s="557">
        <f t="shared" si="92"/>
        <v>0</v>
      </c>
      <c r="AL241" s="558">
        <f t="shared" si="93"/>
        <v>0</v>
      </c>
      <c r="AM241" s="1187" t="str">
        <f t="shared" si="94"/>
        <v/>
      </c>
      <c r="AN241" s="156"/>
      <c r="AO241" s="1112">
        <f t="shared" si="95"/>
        <v>0</v>
      </c>
      <c r="AP241" s="4190"/>
      <c r="AQ241" s="1181" t="str">
        <f t="shared" si="96"/>
        <v/>
      </c>
      <c r="AR241" s="4168"/>
      <c r="AS241" s="4180">
        <f t="shared" si="97"/>
        <v>0</v>
      </c>
      <c r="AT241" s="4181">
        <f>IF(AND(AH241&lt;&gt;"", ISNUMBER(AF241)), IFERROR(INDEX(AV19:AV89, MATCH(AB241, AU19:AU89, 0)) * AA241 * IF(ISBLANK(X241), 1, X241), 0), 0)</f>
        <v>0</v>
      </c>
      <c r="AU241"/>
      <c r="AV241"/>
      <c r="AW241"/>
      <c r="AX241" s="2"/>
      <c r="AY241" s="750" t="str">
        <f t="shared" si="90"/>
        <v>►</v>
      </c>
      <c r="AZ241" s="2"/>
      <c r="BA241" s="2"/>
      <c r="BB241" s="2"/>
      <c r="BC241" s="2"/>
      <c r="BD241" s="717"/>
      <c r="BH241" s="717"/>
      <c r="BI241" s="6">
        <v>1</v>
      </c>
    </row>
    <row r="242" spans="1:61" s="73" customFormat="1" ht="18" customHeight="1">
      <c r="A242" s="750" t="str">
        <f t="shared" si="84"/>
        <v>►</v>
      </c>
      <c r="B242" s="616" t="str">
        <f t="shared" si="80"/>
        <v>►</v>
      </c>
      <c r="C242" s="617" t="str">
        <f t="shared" si="85"/>
        <v>►</v>
      </c>
      <c r="D242" s="4157" t="str">
        <f t="shared" si="86"/>
        <v>►</v>
      </c>
      <c r="E242" s="616" t="str">
        <f t="shared" si="87"/>
        <v>►</v>
      </c>
      <c r="F242" s="616" t="str">
        <f t="shared" si="88"/>
        <v>►</v>
      </c>
      <c r="G242" s="616" t="str">
        <f t="shared" si="89"/>
        <v>►</v>
      </c>
      <c r="H242" s="1066" t="s">
        <v>1</v>
      </c>
      <c r="I242" s="741"/>
      <c r="J242" s="741"/>
      <c r="K242" s="741"/>
      <c r="L242" s="742"/>
      <c r="M242" s="742"/>
      <c r="N242" s="742"/>
      <c r="O242" s="742"/>
      <c r="P242" s="742"/>
      <c r="Q242" s="742"/>
      <c r="R242" s="742"/>
      <c r="S242" s="785" t="s">
        <v>1</v>
      </c>
      <c r="T242" s="1066" t="s">
        <v>1</v>
      </c>
      <c r="U242" s="741"/>
      <c r="V242" s="741"/>
      <c r="W242" s="741"/>
      <c r="X242" s="742"/>
      <c r="Y242" s="742"/>
      <c r="Z242" s="742"/>
      <c r="AA242" s="742"/>
      <c r="AB242" s="742"/>
      <c r="AC242" s="742"/>
      <c r="AD242" s="742"/>
      <c r="AE242" s="4161" t="s">
        <v>1</v>
      </c>
      <c r="AF242" s="4172">
        <f t="shared" si="98"/>
        <v>0</v>
      </c>
      <c r="AG242" s="4173">
        <f t="shared" si="99"/>
        <v>0</v>
      </c>
      <c r="AH242" s="4174"/>
      <c r="AI242" s="1113">
        <f t="shared" si="91"/>
        <v>0</v>
      </c>
      <c r="AJ242" s="1183" t="str">
        <f>IF(OR(AI242=0, ISBLANK(AB242)), "", TEXT(ROUND(AI242/INDEX(AV19:AV89, MATCH(AB242, AU19:AU89, 0)), 0),"# ##0") &amp; " " &amp; AB242)</f>
        <v/>
      </c>
      <c r="AK242" s="559">
        <f t="shared" si="92"/>
        <v>0</v>
      </c>
      <c r="AL242" s="560">
        <f t="shared" si="93"/>
        <v>0</v>
      </c>
      <c r="AM242" s="1186" t="str">
        <f t="shared" si="94"/>
        <v/>
      </c>
      <c r="AN242" s="156"/>
      <c r="AO242" s="1113">
        <f t="shared" si="95"/>
        <v>0</v>
      </c>
      <c r="AP242" s="4190"/>
      <c r="AQ242" s="1182" t="str">
        <f t="shared" si="96"/>
        <v/>
      </c>
      <c r="AR242" s="4168"/>
      <c r="AS242" s="4180">
        <f t="shared" si="97"/>
        <v>0</v>
      </c>
      <c r="AT242" s="4181">
        <f>IF(AND(AH242&lt;&gt;"", ISNUMBER(AF242)), IFERROR(INDEX(AV19:AV89, MATCH(AB242, AU19:AU89, 0)) * AA242 * IF(ISBLANK(X242), 1, X242), 0), 0)</f>
        <v>0</v>
      </c>
      <c r="AU242"/>
      <c r="AV242"/>
      <c r="AW242"/>
      <c r="AX242" s="2"/>
      <c r="AY242" s="750" t="str">
        <f t="shared" si="90"/>
        <v>►</v>
      </c>
      <c r="AZ242" s="2"/>
      <c r="BA242" s="2"/>
      <c r="BB242" s="2"/>
      <c r="BC242" s="2"/>
      <c r="BD242" s="717"/>
      <c r="BH242" s="717"/>
      <c r="BI242" s="6">
        <v>1</v>
      </c>
    </row>
    <row r="243" spans="1:61" s="73" customFormat="1" ht="18" customHeight="1">
      <c r="A243" s="750" t="str">
        <f t="shared" si="84"/>
        <v>►</v>
      </c>
      <c r="B243" s="616" t="str">
        <f t="shared" ref="B243:B306" si="100">IF(A243="►","►",IF(A243="A",IF(AND(ISTEXT(U243),ISTEXT(I243)),U243,IF(ISTEXT(U243),U243,IF(ISBLANK(U243),I243,U243)))))</f>
        <v>►</v>
      </c>
      <c r="C243" s="617" t="str">
        <f t="shared" si="85"/>
        <v>►</v>
      </c>
      <c r="D243" s="4157" t="str">
        <f t="shared" si="86"/>
        <v>►</v>
      </c>
      <c r="E243" s="616" t="str">
        <f t="shared" si="87"/>
        <v>►</v>
      </c>
      <c r="F243" s="616" t="str">
        <f t="shared" si="88"/>
        <v>►</v>
      </c>
      <c r="G243" s="616" t="str">
        <f t="shared" si="89"/>
        <v>►</v>
      </c>
      <c r="H243" s="1066" t="s">
        <v>1</v>
      </c>
      <c r="I243" s="741"/>
      <c r="J243" s="741"/>
      <c r="K243" s="741"/>
      <c r="L243" s="742"/>
      <c r="M243" s="742"/>
      <c r="N243" s="742"/>
      <c r="O243" s="742"/>
      <c r="P243" s="742"/>
      <c r="Q243" s="742"/>
      <c r="R243" s="742"/>
      <c r="S243" s="785" t="s">
        <v>1</v>
      </c>
      <c r="T243" s="1066" t="s">
        <v>1</v>
      </c>
      <c r="U243" s="741"/>
      <c r="V243" s="741"/>
      <c r="W243" s="741"/>
      <c r="X243" s="742"/>
      <c r="Y243" s="742"/>
      <c r="Z243" s="742"/>
      <c r="AA243" s="742"/>
      <c r="AB243" s="742"/>
      <c r="AC243" s="742"/>
      <c r="AD243" s="742"/>
      <c r="AE243" s="4161" t="s">
        <v>1</v>
      </c>
      <c r="AF243" s="4172">
        <f t="shared" si="98"/>
        <v>0</v>
      </c>
      <c r="AG243" s="4173">
        <f t="shared" si="99"/>
        <v>0</v>
      </c>
      <c r="AH243" s="4174"/>
      <c r="AI243" s="1112">
        <f t="shared" si="91"/>
        <v>0</v>
      </c>
      <c r="AJ243" s="1184" t="str">
        <f>IF(OR(AI243=0, ISBLANK(AB243)), "", TEXT(ROUND(AI243/INDEX(AV19:AV89, MATCH(AB243, AU19:AU89, 0)), 0),"# ##0") &amp; " " &amp; AB243)</f>
        <v/>
      </c>
      <c r="AK243" s="557">
        <f t="shared" si="92"/>
        <v>0</v>
      </c>
      <c r="AL243" s="558">
        <f t="shared" si="93"/>
        <v>0</v>
      </c>
      <c r="AM243" s="1187" t="str">
        <f t="shared" si="94"/>
        <v/>
      </c>
      <c r="AN243" s="156"/>
      <c r="AO243" s="1112">
        <f t="shared" si="95"/>
        <v>0</v>
      </c>
      <c r="AP243" s="4190"/>
      <c r="AQ243" s="1181" t="str">
        <f t="shared" si="96"/>
        <v/>
      </c>
      <c r="AR243" s="4168"/>
      <c r="AS243" s="4180">
        <f t="shared" si="97"/>
        <v>0</v>
      </c>
      <c r="AT243" s="4181">
        <f>IF(AND(AH243&lt;&gt;"", ISNUMBER(AF243)), IFERROR(INDEX(AV19:AV89, MATCH(AB243, AU19:AU89, 0)) * AA243 * IF(ISBLANK(X243), 1, X243), 0), 0)</f>
        <v>0</v>
      </c>
      <c r="AU243"/>
      <c r="AV243"/>
      <c r="AW243"/>
      <c r="AX243" s="2"/>
      <c r="AY243" s="750" t="str">
        <f t="shared" si="90"/>
        <v>►</v>
      </c>
      <c r="AZ243" s="2"/>
      <c r="BA243" s="2"/>
      <c r="BB243" s="2"/>
      <c r="BC243" s="2"/>
      <c r="BD243" s="717"/>
      <c r="BH243" s="717"/>
      <c r="BI243" s="6">
        <v>1</v>
      </c>
    </row>
    <row r="244" spans="1:61" s="73" customFormat="1" ht="18" customHeight="1">
      <c r="A244" s="750" t="str">
        <f t="shared" si="84"/>
        <v>►</v>
      </c>
      <c r="B244" s="616" t="str">
        <f t="shared" si="100"/>
        <v>►</v>
      </c>
      <c r="C244" s="617" t="str">
        <f t="shared" si="85"/>
        <v>►</v>
      </c>
      <c r="D244" s="4157" t="str">
        <f t="shared" si="86"/>
        <v>►</v>
      </c>
      <c r="E244" s="616" t="str">
        <f t="shared" si="87"/>
        <v>►</v>
      </c>
      <c r="F244" s="616" t="str">
        <f t="shared" si="88"/>
        <v>►</v>
      </c>
      <c r="G244" s="616" t="str">
        <f t="shared" si="89"/>
        <v>►</v>
      </c>
      <c r="H244" s="1066" t="s">
        <v>1</v>
      </c>
      <c r="I244" s="741"/>
      <c r="J244" s="741"/>
      <c r="K244" s="741"/>
      <c r="L244" s="742"/>
      <c r="M244" s="742"/>
      <c r="N244" s="742"/>
      <c r="O244" s="742"/>
      <c r="P244" s="742"/>
      <c r="Q244" s="742"/>
      <c r="R244" s="742"/>
      <c r="S244" s="785" t="s">
        <v>1</v>
      </c>
      <c r="T244" s="1066" t="s">
        <v>1</v>
      </c>
      <c r="U244" s="741"/>
      <c r="V244" s="741"/>
      <c r="W244" s="741"/>
      <c r="X244" s="742"/>
      <c r="Y244" s="742"/>
      <c r="Z244" s="742"/>
      <c r="AA244" s="742"/>
      <c r="AB244" s="742"/>
      <c r="AC244" s="742"/>
      <c r="AD244" s="742"/>
      <c r="AE244" s="4161" t="s">
        <v>1</v>
      </c>
      <c r="AF244" s="4172">
        <f t="shared" si="98"/>
        <v>0</v>
      </c>
      <c r="AG244" s="4173">
        <f t="shared" si="99"/>
        <v>0</v>
      </c>
      <c r="AH244" s="4174"/>
      <c r="AI244" s="1113">
        <f t="shared" si="91"/>
        <v>0</v>
      </c>
      <c r="AJ244" s="1183" t="str">
        <f>IF(OR(AI244=0, ISBLANK(AB244)), "", TEXT(ROUND(AI244/INDEX(AV19:AV89, MATCH(AB244, AU19:AU89, 0)), 0),"# ##0") &amp; " " &amp; AB244)</f>
        <v/>
      </c>
      <c r="AK244" s="559">
        <f t="shared" si="92"/>
        <v>0</v>
      </c>
      <c r="AL244" s="560">
        <f t="shared" si="93"/>
        <v>0</v>
      </c>
      <c r="AM244" s="1186" t="str">
        <f t="shared" si="94"/>
        <v/>
      </c>
      <c r="AN244" s="156"/>
      <c r="AO244" s="1113">
        <f t="shared" si="95"/>
        <v>0</v>
      </c>
      <c r="AP244" s="4190"/>
      <c r="AQ244" s="1182" t="str">
        <f t="shared" si="96"/>
        <v/>
      </c>
      <c r="AR244" s="4168"/>
      <c r="AS244" s="4180">
        <f t="shared" si="97"/>
        <v>0</v>
      </c>
      <c r="AT244" s="4181">
        <f>IF(AND(AH244&lt;&gt;"", ISNUMBER(AF244)), IFERROR(INDEX(AV19:AV89, MATCH(AB244, AU19:AU89, 0)) * AA244 * IF(ISBLANK(X244), 1, X244), 0), 0)</f>
        <v>0</v>
      </c>
      <c r="AU244"/>
      <c r="AV244"/>
      <c r="AW244"/>
      <c r="AX244" s="2"/>
      <c r="AY244" s="750" t="str">
        <f t="shared" si="90"/>
        <v>►</v>
      </c>
      <c r="AZ244" s="2"/>
      <c r="BA244" s="2"/>
      <c r="BB244" s="2"/>
      <c r="BC244" s="2"/>
      <c r="BD244" s="717"/>
      <c r="BH244" s="717"/>
      <c r="BI244" s="6">
        <v>1</v>
      </c>
    </row>
    <row r="245" spans="1:61" s="73" customFormat="1" ht="18" customHeight="1">
      <c r="A245" s="750" t="str">
        <f t="shared" si="84"/>
        <v>►</v>
      </c>
      <c r="B245" s="616" t="str">
        <f t="shared" si="100"/>
        <v>►</v>
      </c>
      <c r="C245" s="617" t="str">
        <f t="shared" si="85"/>
        <v>►</v>
      </c>
      <c r="D245" s="4157" t="str">
        <f t="shared" si="86"/>
        <v>►</v>
      </c>
      <c r="E245" s="616" t="str">
        <f t="shared" si="87"/>
        <v>►</v>
      </c>
      <c r="F245" s="616" t="str">
        <f t="shared" si="88"/>
        <v>►</v>
      </c>
      <c r="G245" s="616" t="str">
        <f t="shared" si="89"/>
        <v>►</v>
      </c>
      <c r="H245" s="1066" t="s">
        <v>1</v>
      </c>
      <c r="I245" s="741"/>
      <c r="J245" s="741"/>
      <c r="K245" s="741"/>
      <c r="L245" s="742"/>
      <c r="M245" s="742"/>
      <c r="N245" s="742"/>
      <c r="O245" s="742"/>
      <c r="P245" s="742"/>
      <c r="Q245" s="742"/>
      <c r="R245" s="742"/>
      <c r="S245" s="785" t="s">
        <v>1</v>
      </c>
      <c r="T245" s="1066" t="s">
        <v>1</v>
      </c>
      <c r="U245" s="741"/>
      <c r="V245" s="741"/>
      <c r="W245" s="741"/>
      <c r="X245" s="742"/>
      <c r="Y245" s="742"/>
      <c r="Z245" s="742"/>
      <c r="AA245" s="742"/>
      <c r="AB245" s="742"/>
      <c r="AC245" s="742"/>
      <c r="AD245" s="742"/>
      <c r="AE245" s="4161" t="s">
        <v>1</v>
      </c>
      <c r="AF245" s="4172">
        <f t="shared" si="98"/>
        <v>0</v>
      </c>
      <c r="AG245" s="4173">
        <f t="shared" si="99"/>
        <v>0</v>
      </c>
      <c r="AH245" s="4174"/>
      <c r="AI245" s="1112">
        <f t="shared" si="91"/>
        <v>0</v>
      </c>
      <c r="AJ245" s="1184" t="str">
        <f>IF(OR(AI245=0, ISBLANK(AB245)), "", TEXT(ROUND(AI245/INDEX(AV19:AV89, MATCH(AB245, AU19:AU89, 0)), 0),"# ##0") &amp; " " &amp; AB245)</f>
        <v/>
      </c>
      <c r="AK245" s="557">
        <f t="shared" si="92"/>
        <v>0</v>
      </c>
      <c r="AL245" s="558">
        <f t="shared" si="93"/>
        <v>0</v>
      </c>
      <c r="AM245" s="1187" t="str">
        <f t="shared" si="94"/>
        <v/>
      </c>
      <c r="AN245" s="156"/>
      <c r="AO245" s="1112">
        <f t="shared" si="95"/>
        <v>0</v>
      </c>
      <c r="AP245" s="4190"/>
      <c r="AQ245" s="1181" t="str">
        <f t="shared" si="96"/>
        <v/>
      </c>
      <c r="AR245" s="4168"/>
      <c r="AS245" s="4180">
        <f t="shared" si="97"/>
        <v>0</v>
      </c>
      <c r="AT245" s="4181">
        <f>IF(AND(AH245&lt;&gt;"", ISNUMBER(AF245)), IFERROR(INDEX(AV19:AV89, MATCH(AB245, AU19:AU89, 0)) * AA245 * IF(ISBLANK(X245), 1, X245), 0), 0)</f>
        <v>0</v>
      </c>
      <c r="AU245"/>
      <c r="AV245"/>
      <c r="AW245"/>
      <c r="AX245" s="2"/>
      <c r="AY245" s="750" t="str">
        <f t="shared" si="90"/>
        <v>►</v>
      </c>
      <c r="AZ245" s="2"/>
      <c r="BA245" s="2"/>
      <c r="BB245" s="2"/>
      <c r="BC245" s="2"/>
      <c r="BD245" s="717"/>
      <c r="BH245" s="717"/>
      <c r="BI245" s="6">
        <v>1</v>
      </c>
    </row>
    <row r="246" spans="1:61" s="73" customFormat="1" ht="18" customHeight="1">
      <c r="A246" s="750" t="str">
        <f t="shared" si="84"/>
        <v>►</v>
      </c>
      <c r="B246" s="616" t="str">
        <f t="shared" si="100"/>
        <v>►</v>
      </c>
      <c r="C246" s="617" t="str">
        <f t="shared" si="85"/>
        <v>►</v>
      </c>
      <c r="D246" s="4157" t="str">
        <f t="shared" si="86"/>
        <v>►</v>
      </c>
      <c r="E246" s="616" t="str">
        <f t="shared" si="87"/>
        <v>►</v>
      </c>
      <c r="F246" s="616" t="str">
        <f t="shared" si="88"/>
        <v>►</v>
      </c>
      <c r="G246" s="616" t="str">
        <f t="shared" si="89"/>
        <v>►</v>
      </c>
      <c r="H246" s="1066" t="s">
        <v>1</v>
      </c>
      <c r="I246" s="741"/>
      <c r="J246" s="741"/>
      <c r="K246" s="741"/>
      <c r="L246" s="742"/>
      <c r="M246" s="742"/>
      <c r="N246" s="742"/>
      <c r="O246" s="742"/>
      <c r="P246" s="742"/>
      <c r="Q246" s="742"/>
      <c r="R246" s="742"/>
      <c r="S246" s="785" t="s">
        <v>1</v>
      </c>
      <c r="T246" s="1066" t="s">
        <v>1</v>
      </c>
      <c r="U246" s="741"/>
      <c r="V246" s="741"/>
      <c r="W246" s="741"/>
      <c r="X246" s="742"/>
      <c r="Y246" s="742"/>
      <c r="Z246" s="742"/>
      <c r="AA246" s="742"/>
      <c r="AB246" s="742"/>
      <c r="AC246" s="742"/>
      <c r="AD246" s="742"/>
      <c r="AE246" s="4161" t="s">
        <v>1</v>
      </c>
      <c r="AF246" s="4172">
        <f t="shared" si="98"/>
        <v>0</v>
      </c>
      <c r="AG246" s="4173">
        <f t="shared" si="99"/>
        <v>0</v>
      </c>
      <c r="AH246" s="4174"/>
      <c r="AI246" s="1113">
        <f t="shared" si="91"/>
        <v>0</v>
      </c>
      <c r="AJ246" s="1183" t="str">
        <f>IF(OR(AI246=0, ISBLANK(AB246)), "", TEXT(ROUND(AI246/INDEX(AV19:AV89, MATCH(AB246, AU19:AU89, 0)), 0),"# ##0") &amp; " " &amp; AB246)</f>
        <v/>
      </c>
      <c r="AK246" s="559">
        <f t="shared" si="92"/>
        <v>0</v>
      </c>
      <c r="AL246" s="560">
        <f t="shared" si="93"/>
        <v>0</v>
      </c>
      <c r="AM246" s="1186" t="str">
        <f t="shared" si="94"/>
        <v/>
      </c>
      <c r="AN246" s="156"/>
      <c r="AO246" s="1113">
        <f t="shared" si="95"/>
        <v>0</v>
      </c>
      <c r="AP246" s="4190"/>
      <c r="AQ246" s="1182" t="str">
        <f t="shared" si="96"/>
        <v/>
      </c>
      <c r="AR246" s="4168"/>
      <c r="AS246" s="4180">
        <f t="shared" si="97"/>
        <v>0</v>
      </c>
      <c r="AT246" s="4181">
        <f>IF(AND(AH246&lt;&gt;"", ISNUMBER(AF246)), IFERROR(INDEX(AV19:AV89, MATCH(AB246, AU19:AU89, 0)) * AA246 * IF(ISBLANK(X246), 1, X246), 0), 0)</f>
        <v>0</v>
      </c>
      <c r="AU246"/>
      <c r="AV246"/>
      <c r="AW246"/>
      <c r="AX246" s="2"/>
      <c r="AY246" s="750" t="str">
        <f t="shared" si="90"/>
        <v>►</v>
      </c>
      <c r="AZ246" s="2"/>
      <c r="BA246" s="2"/>
      <c r="BB246" s="2"/>
      <c r="BC246" s="2"/>
      <c r="BD246" s="717"/>
      <c r="BH246" s="717"/>
      <c r="BI246" s="6">
        <v>1</v>
      </c>
    </row>
    <row r="247" spans="1:61" s="73" customFormat="1" ht="18" customHeight="1">
      <c r="A247" s="750" t="str">
        <f t="shared" si="84"/>
        <v>►</v>
      </c>
      <c r="B247" s="616" t="str">
        <f t="shared" si="100"/>
        <v>►</v>
      </c>
      <c r="C247" s="617" t="str">
        <f t="shared" si="85"/>
        <v>►</v>
      </c>
      <c r="D247" s="4157" t="str">
        <f t="shared" si="86"/>
        <v>►</v>
      </c>
      <c r="E247" s="616" t="str">
        <f t="shared" si="87"/>
        <v>►</v>
      </c>
      <c r="F247" s="616" t="str">
        <f t="shared" si="88"/>
        <v>►</v>
      </c>
      <c r="G247" s="616" t="str">
        <f t="shared" si="89"/>
        <v>►</v>
      </c>
      <c r="H247" s="1066" t="s">
        <v>1</v>
      </c>
      <c r="I247" s="741"/>
      <c r="J247" s="741"/>
      <c r="K247" s="741"/>
      <c r="L247" s="742"/>
      <c r="M247" s="742"/>
      <c r="N247" s="742"/>
      <c r="O247" s="742"/>
      <c r="P247" s="742"/>
      <c r="Q247" s="742"/>
      <c r="R247" s="742"/>
      <c r="S247" s="785" t="s">
        <v>1</v>
      </c>
      <c r="T247" s="1066" t="s">
        <v>1</v>
      </c>
      <c r="U247" s="741"/>
      <c r="V247" s="741"/>
      <c r="W247" s="741"/>
      <c r="X247" s="742"/>
      <c r="Y247" s="742"/>
      <c r="Z247" s="742"/>
      <c r="AA247" s="742"/>
      <c r="AB247" s="742"/>
      <c r="AC247" s="742"/>
      <c r="AD247" s="742"/>
      <c r="AE247" s="4161" t="s">
        <v>1</v>
      </c>
      <c r="AF247" s="4172">
        <f t="shared" si="98"/>
        <v>0</v>
      </c>
      <c r="AG247" s="4173">
        <f t="shared" si="99"/>
        <v>0</v>
      </c>
      <c r="AH247" s="4174"/>
      <c r="AI247" s="1112">
        <f t="shared" si="91"/>
        <v>0</v>
      </c>
      <c r="AJ247" s="1184" t="str">
        <f>IF(OR(AI247=0, ISBLANK(AB247)), "", TEXT(ROUND(AI247/INDEX(AV19:AV89, MATCH(AB247, AU19:AU89, 0)), 0),"# ##0") &amp; " " &amp; AB247)</f>
        <v/>
      </c>
      <c r="AK247" s="557">
        <f t="shared" si="92"/>
        <v>0</v>
      </c>
      <c r="AL247" s="558">
        <f t="shared" si="93"/>
        <v>0</v>
      </c>
      <c r="AM247" s="1187" t="str">
        <f t="shared" si="94"/>
        <v/>
      </c>
      <c r="AN247" s="156"/>
      <c r="AO247" s="1112">
        <f t="shared" si="95"/>
        <v>0</v>
      </c>
      <c r="AP247" s="4190"/>
      <c r="AQ247" s="1181" t="str">
        <f t="shared" si="96"/>
        <v/>
      </c>
      <c r="AR247" s="4168"/>
      <c r="AS247" s="4180">
        <f t="shared" si="97"/>
        <v>0</v>
      </c>
      <c r="AT247" s="4181">
        <f>IF(AND(AH247&lt;&gt;"", ISNUMBER(AF247)), IFERROR(INDEX(AV19:AV89, MATCH(AB247, AU19:AU89, 0)) * AA247 * IF(ISBLANK(X247), 1, X247), 0), 0)</f>
        <v>0</v>
      </c>
      <c r="AU247"/>
      <c r="AV247"/>
      <c r="AW247"/>
      <c r="AX247" s="2"/>
      <c r="AY247" s="750" t="str">
        <f t="shared" si="90"/>
        <v>►</v>
      </c>
      <c r="AZ247" s="2"/>
      <c r="BA247" s="2"/>
      <c r="BB247" s="2"/>
      <c r="BC247" s="2"/>
      <c r="BD247" s="717"/>
      <c r="BE247" s="2"/>
      <c r="BF247" s="2"/>
      <c r="BG247" s="2"/>
      <c r="BH247" s="717"/>
      <c r="BI247" s="6">
        <v>1</v>
      </c>
    </row>
    <row r="248" spans="1:61" s="73" customFormat="1" ht="18" customHeight="1">
      <c r="A248" s="750" t="str">
        <f t="shared" si="84"/>
        <v>►</v>
      </c>
      <c r="B248" s="616" t="str">
        <f t="shared" si="100"/>
        <v>►</v>
      </c>
      <c r="C248" s="617" t="str">
        <f t="shared" si="85"/>
        <v>►</v>
      </c>
      <c r="D248" s="4157" t="str">
        <f t="shared" si="86"/>
        <v>►</v>
      </c>
      <c r="E248" s="616" t="str">
        <f t="shared" si="87"/>
        <v>►</v>
      </c>
      <c r="F248" s="616" t="str">
        <f t="shared" si="88"/>
        <v>►</v>
      </c>
      <c r="G248" s="616" t="str">
        <f t="shared" si="89"/>
        <v>►</v>
      </c>
      <c r="H248" s="1066" t="s">
        <v>1</v>
      </c>
      <c r="I248" s="741"/>
      <c r="J248" s="741"/>
      <c r="K248" s="741"/>
      <c r="L248" s="742"/>
      <c r="M248" s="742"/>
      <c r="N248" s="742"/>
      <c r="O248" s="742"/>
      <c r="P248" s="742"/>
      <c r="Q248" s="742"/>
      <c r="R248" s="742"/>
      <c r="S248" s="785" t="s">
        <v>1</v>
      </c>
      <c r="T248" s="1066" t="s">
        <v>1</v>
      </c>
      <c r="U248" s="741"/>
      <c r="V248" s="741"/>
      <c r="W248" s="741"/>
      <c r="X248" s="742"/>
      <c r="Y248" s="742"/>
      <c r="Z248" s="742"/>
      <c r="AA248" s="742"/>
      <c r="AB248" s="742"/>
      <c r="AC248" s="742"/>
      <c r="AD248" s="742"/>
      <c r="AE248" s="4161" t="s">
        <v>1</v>
      </c>
      <c r="AF248" s="4172">
        <f t="shared" si="98"/>
        <v>0</v>
      </c>
      <c r="AG248" s="4173">
        <f t="shared" si="99"/>
        <v>0</v>
      </c>
      <c r="AH248" s="4174"/>
      <c r="AI248" s="1113">
        <f t="shared" si="91"/>
        <v>0</v>
      </c>
      <c r="AJ248" s="1183" t="str">
        <f>IF(OR(AI248=0, ISBLANK(AB248)), "", TEXT(ROUND(AI248/INDEX(AV19:AV89, MATCH(AB248, AU19:AU89, 0)), 0),"# ##0") &amp; " " &amp; AB248)</f>
        <v/>
      </c>
      <c r="AK248" s="559">
        <f t="shared" si="92"/>
        <v>0</v>
      </c>
      <c r="AL248" s="560">
        <f t="shared" si="93"/>
        <v>0</v>
      </c>
      <c r="AM248" s="1186" t="str">
        <f t="shared" si="94"/>
        <v/>
      </c>
      <c r="AN248" s="156"/>
      <c r="AO248" s="1113">
        <f t="shared" si="95"/>
        <v>0</v>
      </c>
      <c r="AP248" s="4190"/>
      <c r="AQ248" s="1182" t="str">
        <f t="shared" si="96"/>
        <v/>
      </c>
      <c r="AR248" s="4168"/>
      <c r="AS248" s="4180">
        <f t="shared" si="97"/>
        <v>0</v>
      </c>
      <c r="AT248" s="4181">
        <f>IF(AND(AH248&lt;&gt;"", ISNUMBER(AF248)), IFERROR(INDEX(AV19:AV89, MATCH(AB248, AU19:AU89, 0)) * AA248 * IF(ISBLANK(X248), 1, X248), 0), 0)</f>
        <v>0</v>
      </c>
      <c r="AU248"/>
      <c r="AV248"/>
      <c r="AW248"/>
      <c r="AX248" s="2"/>
      <c r="AY248" s="750" t="str">
        <f t="shared" si="90"/>
        <v>►</v>
      </c>
      <c r="AZ248" s="2"/>
      <c r="BA248" s="2"/>
      <c r="BB248" s="2"/>
      <c r="BC248" s="2"/>
      <c r="BD248" s="717"/>
      <c r="BE248" s="2"/>
      <c r="BF248" s="2"/>
      <c r="BG248" s="2"/>
      <c r="BH248" s="717"/>
      <c r="BI248" s="6">
        <v>1</v>
      </c>
    </row>
    <row r="249" spans="1:61" s="73" customFormat="1" ht="18" customHeight="1">
      <c r="A249" s="750" t="str">
        <f t="shared" si="84"/>
        <v>►</v>
      </c>
      <c r="B249" s="616" t="str">
        <f t="shared" si="100"/>
        <v>►</v>
      </c>
      <c r="C249" s="617" t="str">
        <f t="shared" si="85"/>
        <v>►</v>
      </c>
      <c r="D249" s="4157" t="str">
        <f t="shared" si="86"/>
        <v>►</v>
      </c>
      <c r="E249" s="616" t="str">
        <f t="shared" si="87"/>
        <v>►</v>
      </c>
      <c r="F249" s="616" t="str">
        <f t="shared" si="88"/>
        <v>►</v>
      </c>
      <c r="G249" s="616" t="str">
        <f t="shared" si="89"/>
        <v>►</v>
      </c>
      <c r="H249" s="1066" t="s">
        <v>1</v>
      </c>
      <c r="I249" s="741"/>
      <c r="J249" s="741"/>
      <c r="K249" s="741"/>
      <c r="L249" s="742"/>
      <c r="M249" s="742"/>
      <c r="N249" s="742"/>
      <c r="O249" s="742"/>
      <c r="P249" s="742"/>
      <c r="Q249" s="742"/>
      <c r="R249" s="742"/>
      <c r="S249" s="785" t="s">
        <v>1</v>
      </c>
      <c r="T249" s="1066" t="s">
        <v>1</v>
      </c>
      <c r="U249" s="741"/>
      <c r="V249" s="741"/>
      <c r="W249" s="741"/>
      <c r="X249" s="742"/>
      <c r="Y249" s="742"/>
      <c r="Z249" s="742"/>
      <c r="AA249" s="742"/>
      <c r="AB249" s="742"/>
      <c r="AC249" s="742"/>
      <c r="AD249" s="742"/>
      <c r="AE249" s="4161" t="s">
        <v>1</v>
      </c>
      <c r="AF249" s="4172">
        <f t="shared" si="98"/>
        <v>0</v>
      </c>
      <c r="AG249" s="4173">
        <f t="shared" si="99"/>
        <v>0</v>
      </c>
      <c r="AH249" s="4174"/>
      <c r="AI249" s="1112">
        <f t="shared" si="91"/>
        <v>0</v>
      </c>
      <c r="AJ249" s="1184" t="str">
        <f>IF(OR(AI249=0, ISBLANK(AB249)), "", TEXT(ROUND(AI249/INDEX(AV19:AV89, MATCH(AB249, AU19:AU89, 0)), 0),"# ##0") &amp; " " &amp; AB249)</f>
        <v/>
      </c>
      <c r="AK249" s="557">
        <f t="shared" si="92"/>
        <v>0</v>
      </c>
      <c r="AL249" s="558">
        <f t="shared" si="93"/>
        <v>0</v>
      </c>
      <c r="AM249" s="1187" t="str">
        <f t="shared" si="94"/>
        <v/>
      </c>
      <c r="AN249" s="156"/>
      <c r="AO249" s="1112">
        <f t="shared" si="95"/>
        <v>0</v>
      </c>
      <c r="AP249" s="4190"/>
      <c r="AQ249" s="1181" t="str">
        <f t="shared" si="96"/>
        <v/>
      </c>
      <c r="AR249" s="4168"/>
      <c r="AS249" s="4180">
        <f t="shared" si="97"/>
        <v>0</v>
      </c>
      <c r="AT249" s="4181">
        <f>IF(AND(AH249&lt;&gt;"", ISNUMBER(AF249)), IFERROR(INDEX(AV19:AV89, MATCH(AB249, AU19:AU89, 0)) * AA249 * IF(ISBLANK(X249), 1, X249), 0), 0)</f>
        <v>0</v>
      </c>
      <c r="AU249"/>
      <c r="AV249"/>
      <c r="AW249"/>
      <c r="AX249" s="2"/>
      <c r="AY249" s="750" t="str">
        <f t="shared" si="90"/>
        <v>►</v>
      </c>
      <c r="AZ249" s="2"/>
      <c r="BA249" s="2"/>
      <c r="BB249" s="2"/>
      <c r="BC249" s="2"/>
      <c r="BD249" s="717"/>
      <c r="BE249" s="2"/>
      <c r="BF249" s="2"/>
      <c r="BG249" s="2"/>
      <c r="BH249" s="717"/>
      <c r="BI249" s="6">
        <v>1</v>
      </c>
    </row>
    <row r="250" spans="1:61" s="73" customFormat="1" ht="18" customHeight="1">
      <c r="A250" s="750" t="str">
        <f t="shared" si="84"/>
        <v>►</v>
      </c>
      <c r="B250" s="616" t="str">
        <f t="shared" si="100"/>
        <v>►</v>
      </c>
      <c r="C250" s="617" t="str">
        <f t="shared" si="85"/>
        <v>►</v>
      </c>
      <c r="D250" s="4157" t="str">
        <f t="shared" si="86"/>
        <v>►</v>
      </c>
      <c r="E250" s="616" t="str">
        <f t="shared" si="87"/>
        <v>►</v>
      </c>
      <c r="F250" s="616" t="str">
        <f t="shared" si="88"/>
        <v>►</v>
      </c>
      <c r="G250" s="616" t="str">
        <f t="shared" si="89"/>
        <v>►</v>
      </c>
      <c r="H250" s="1066" t="s">
        <v>1</v>
      </c>
      <c r="I250" s="741"/>
      <c r="J250" s="741"/>
      <c r="K250" s="741"/>
      <c r="L250" s="742"/>
      <c r="M250" s="742"/>
      <c r="N250" s="742"/>
      <c r="O250" s="742"/>
      <c r="P250" s="742"/>
      <c r="Q250" s="742"/>
      <c r="R250" s="742"/>
      <c r="S250" s="785" t="s">
        <v>1</v>
      </c>
      <c r="T250" s="1066" t="s">
        <v>1</v>
      </c>
      <c r="U250" s="741"/>
      <c r="V250" s="741"/>
      <c r="W250" s="741"/>
      <c r="X250" s="742"/>
      <c r="Y250" s="742"/>
      <c r="Z250" s="742"/>
      <c r="AA250" s="742"/>
      <c r="AB250" s="742"/>
      <c r="AC250" s="742"/>
      <c r="AD250" s="742"/>
      <c r="AE250" s="4161" t="s">
        <v>1</v>
      </c>
      <c r="AF250" s="4172">
        <f t="shared" si="98"/>
        <v>0</v>
      </c>
      <c r="AG250" s="4173">
        <f t="shared" si="99"/>
        <v>0</v>
      </c>
      <c r="AH250" s="4174"/>
      <c r="AI250" s="1113">
        <f t="shared" si="91"/>
        <v>0</v>
      </c>
      <c r="AJ250" s="1183" t="str">
        <f>IF(OR(AI250=0, ISBLANK(AB250)), "", TEXT(ROUND(AI250/INDEX(AV19:AV89, MATCH(AB250, AU19:AU89, 0)), 0),"# ##0") &amp; " " &amp; AB250)</f>
        <v/>
      </c>
      <c r="AK250" s="559">
        <f t="shared" si="92"/>
        <v>0</v>
      </c>
      <c r="AL250" s="560">
        <f t="shared" si="93"/>
        <v>0</v>
      </c>
      <c r="AM250" s="1186" t="str">
        <f t="shared" si="94"/>
        <v/>
      </c>
      <c r="AN250" s="156"/>
      <c r="AO250" s="1113">
        <f t="shared" si="95"/>
        <v>0</v>
      </c>
      <c r="AP250" s="4190"/>
      <c r="AQ250" s="1182" t="str">
        <f t="shared" si="96"/>
        <v/>
      </c>
      <c r="AR250" s="4168"/>
      <c r="AS250" s="4180">
        <f t="shared" si="97"/>
        <v>0</v>
      </c>
      <c r="AT250" s="4181">
        <f>IF(AND(AH250&lt;&gt;"", ISNUMBER(AF250)), IFERROR(INDEX(AV19:AV89, MATCH(AB250, AU19:AU89, 0)) * AA250 * IF(ISBLANK(X250), 1, X250), 0), 0)</f>
        <v>0</v>
      </c>
      <c r="AU250"/>
      <c r="AV250"/>
      <c r="AW250"/>
      <c r="AX250" s="2"/>
      <c r="AY250" s="750" t="str">
        <f t="shared" si="90"/>
        <v>►</v>
      </c>
      <c r="AZ250" s="2"/>
      <c r="BA250" s="2"/>
      <c r="BB250" s="2"/>
      <c r="BC250" s="2"/>
      <c r="BD250" s="717"/>
      <c r="BE250" s="2"/>
      <c r="BF250" s="2"/>
      <c r="BG250" s="2"/>
      <c r="BH250" s="717"/>
      <c r="BI250" s="6">
        <v>1</v>
      </c>
    </row>
    <row r="251" spans="1:61" s="73" customFormat="1" ht="18" customHeight="1">
      <c r="A251" s="750" t="str">
        <f t="shared" si="84"/>
        <v>►</v>
      </c>
      <c r="B251" s="616" t="str">
        <f t="shared" si="100"/>
        <v>►</v>
      </c>
      <c r="C251" s="617" t="str">
        <f t="shared" si="85"/>
        <v>►</v>
      </c>
      <c r="D251" s="4157" t="str">
        <f t="shared" si="86"/>
        <v>►</v>
      </c>
      <c r="E251" s="616" t="str">
        <f t="shared" si="87"/>
        <v>►</v>
      </c>
      <c r="F251" s="616" t="str">
        <f t="shared" si="88"/>
        <v>►</v>
      </c>
      <c r="G251" s="616" t="str">
        <f t="shared" si="89"/>
        <v>►</v>
      </c>
      <c r="H251" s="1066" t="s">
        <v>1</v>
      </c>
      <c r="I251" s="741"/>
      <c r="J251" s="741"/>
      <c r="K251" s="741"/>
      <c r="L251" s="742"/>
      <c r="M251" s="742"/>
      <c r="N251" s="742"/>
      <c r="O251" s="742"/>
      <c r="P251" s="742"/>
      <c r="Q251" s="742"/>
      <c r="R251" s="742"/>
      <c r="S251" s="785" t="s">
        <v>1</v>
      </c>
      <c r="T251" s="1066" t="s">
        <v>1</v>
      </c>
      <c r="U251" s="741"/>
      <c r="V251" s="741"/>
      <c r="W251" s="741"/>
      <c r="X251" s="742"/>
      <c r="Y251" s="742"/>
      <c r="Z251" s="742"/>
      <c r="AA251" s="742"/>
      <c r="AB251" s="742"/>
      <c r="AC251" s="742"/>
      <c r="AD251" s="742"/>
      <c r="AE251" s="4161" t="s">
        <v>1</v>
      </c>
      <c r="AF251" s="4172">
        <f t="shared" si="98"/>
        <v>0</v>
      </c>
      <c r="AG251" s="4173">
        <f t="shared" si="99"/>
        <v>0</v>
      </c>
      <c r="AH251" s="4174"/>
      <c r="AI251" s="1112">
        <f t="shared" si="91"/>
        <v>0</v>
      </c>
      <c r="AJ251" s="1184" t="str">
        <f>IF(OR(AI251=0, ISBLANK(AB251)), "", TEXT(ROUND(AI251/INDEX(AV19:AV89, MATCH(AB251, AU19:AU89, 0)), 0),"# ##0") &amp; " " &amp; AB251)</f>
        <v/>
      </c>
      <c r="AK251" s="557">
        <f t="shared" si="92"/>
        <v>0</v>
      </c>
      <c r="AL251" s="558">
        <f t="shared" si="93"/>
        <v>0</v>
      </c>
      <c r="AM251" s="1187" t="str">
        <f t="shared" si="94"/>
        <v/>
      </c>
      <c r="AN251" s="156"/>
      <c r="AO251" s="1112">
        <f t="shared" si="95"/>
        <v>0</v>
      </c>
      <c r="AP251" s="4190"/>
      <c r="AQ251" s="1181" t="str">
        <f t="shared" si="96"/>
        <v/>
      </c>
      <c r="AR251" s="4168"/>
      <c r="AS251" s="4180">
        <f t="shared" si="97"/>
        <v>0</v>
      </c>
      <c r="AT251" s="4181">
        <f>IF(AND(AH251&lt;&gt;"", ISNUMBER(AF251)), IFERROR(INDEX(AV19:AV89, MATCH(AB251, AU19:AU89, 0)) * AA251 * IF(ISBLANK(X251), 1, X251), 0), 0)</f>
        <v>0</v>
      </c>
      <c r="AU251"/>
      <c r="AV251"/>
      <c r="AW251"/>
      <c r="AX251" s="2"/>
      <c r="AY251" s="750" t="str">
        <f t="shared" si="90"/>
        <v>►</v>
      </c>
      <c r="AZ251" s="2"/>
      <c r="BA251" s="2"/>
      <c r="BB251" s="2"/>
      <c r="BC251" s="2"/>
      <c r="BD251" s="717"/>
      <c r="BE251" s="2"/>
      <c r="BF251" s="2"/>
      <c r="BG251" s="2"/>
      <c r="BH251" s="717"/>
      <c r="BI251" s="6">
        <v>1</v>
      </c>
    </row>
    <row r="252" spans="1:61" s="73" customFormat="1" ht="18" customHeight="1">
      <c r="A252" s="750" t="str">
        <f t="shared" si="84"/>
        <v>►</v>
      </c>
      <c r="B252" s="616" t="str">
        <f t="shared" si="100"/>
        <v>►</v>
      </c>
      <c r="C252" s="617" t="str">
        <f t="shared" si="85"/>
        <v>►</v>
      </c>
      <c r="D252" s="4157" t="str">
        <f t="shared" si="86"/>
        <v>►</v>
      </c>
      <c r="E252" s="616" t="str">
        <f t="shared" si="87"/>
        <v>►</v>
      </c>
      <c r="F252" s="616" t="str">
        <f t="shared" si="88"/>
        <v>►</v>
      </c>
      <c r="G252" s="616" t="str">
        <f t="shared" si="89"/>
        <v>►</v>
      </c>
      <c r="H252" s="1066" t="s">
        <v>1</v>
      </c>
      <c r="I252" s="741"/>
      <c r="J252" s="741"/>
      <c r="K252" s="741"/>
      <c r="L252" s="742"/>
      <c r="M252" s="742"/>
      <c r="N252" s="742"/>
      <c r="O252" s="742"/>
      <c r="P252" s="742"/>
      <c r="Q252" s="742"/>
      <c r="R252" s="742"/>
      <c r="S252" s="785" t="s">
        <v>1</v>
      </c>
      <c r="T252" s="1066" t="s">
        <v>1</v>
      </c>
      <c r="U252" s="741"/>
      <c r="V252" s="741"/>
      <c r="W252" s="741"/>
      <c r="X252" s="742"/>
      <c r="Y252" s="742"/>
      <c r="Z252" s="742"/>
      <c r="AA252" s="742"/>
      <c r="AB252" s="742"/>
      <c r="AC252" s="742"/>
      <c r="AD252" s="742"/>
      <c r="AE252" s="4161" t="s">
        <v>1</v>
      </c>
      <c r="AF252" s="4172">
        <f t="shared" si="98"/>
        <v>0</v>
      </c>
      <c r="AG252" s="4173">
        <f t="shared" si="99"/>
        <v>0</v>
      </c>
      <c r="AH252" s="4174"/>
      <c r="AI252" s="1113">
        <f t="shared" si="91"/>
        <v>0</v>
      </c>
      <c r="AJ252" s="1183" t="str">
        <f>IF(OR(AI252=0, ISBLANK(AB252)), "", TEXT(ROUND(AI252/INDEX(AV19:AV89, MATCH(AB252, AU19:AU89, 0)), 0),"# ##0") &amp; " " &amp; AB252)</f>
        <v/>
      </c>
      <c r="AK252" s="559">
        <f t="shared" si="92"/>
        <v>0</v>
      </c>
      <c r="AL252" s="560">
        <f t="shared" si="93"/>
        <v>0</v>
      </c>
      <c r="AM252" s="1186" t="str">
        <f t="shared" si="94"/>
        <v/>
      </c>
      <c r="AN252" s="156"/>
      <c r="AO252" s="1113">
        <f t="shared" si="95"/>
        <v>0</v>
      </c>
      <c r="AP252" s="4190"/>
      <c r="AQ252" s="1182" t="str">
        <f t="shared" si="96"/>
        <v/>
      </c>
      <c r="AR252" s="4168"/>
      <c r="AS252" s="4180">
        <f t="shared" si="97"/>
        <v>0</v>
      </c>
      <c r="AT252" s="4181">
        <f>IF(AND(AH252&lt;&gt;"", ISNUMBER(AF252)), IFERROR(INDEX(AV19:AV89, MATCH(AB252, AU19:AU89, 0)) * AA252 * IF(ISBLANK(X252), 1, X252), 0), 0)</f>
        <v>0</v>
      </c>
      <c r="AU252"/>
      <c r="AV252"/>
      <c r="AW252"/>
      <c r="AX252" s="2"/>
      <c r="AY252" s="750" t="str">
        <f t="shared" si="90"/>
        <v>►</v>
      </c>
      <c r="AZ252" s="2"/>
      <c r="BA252" s="2"/>
      <c r="BB252" s="2"/>
      <c r="BC252" s="2"/>
      <c r="BD252" s="717"/>
      <c r="BE252" s="2"/>
      <c r="BF252" s="2"/>
      <c r="BG252" s="2"/>
      <c r="BH252" s="717"/>
      <c r="BI252" s="6">
        <v>1</v>
      </c>
    </row>
    <row r="253" spans="1:61" s="73" customFormat="1" ht="18" customHeight="1">
      <c r="A253" s="750" t="str">
        <f t="shared" si="84"/>
        <v>►</v>
      </c>
      <c r="B253" s="616" t="str">
        <f t="shared" si="100"/>
        <v>►</v>
      </c>
      <c r="C253" s="617" t="str">
        <f t="shared" si="85"/>
        <v>►</v>
      </c>
      <c r="D253" s="4157" t="str">
        <f t="shared" si="86"/>
        <v>►</v>
      </c>
      <c r="E253" s="616" t="str">
        <f t="shared" si="87"/>
        <v>►</v>
      </c>
      <c r="F253" s="616" t="str">
        <f t="shared" si="88"/>
        <v>►</v>
      </c>
      <c r="G253" s="616" t="str">
        <f t="shared" si="89"/>
        <v>►</v>
      </c>
      <c r="H253" s="1066" t="s">
        <v>1</v>
      </c>
      <c r="I253" s="741"/>
      <c r="J253" s="741"/>
      <c r="K253" s="741"/>
      <c r="L253" s="742"/>
      <c r="M253" s="742"/>
      <c r="N253" s="742"/>
      <c r="O253" s="742"/>
      <c r="P253" s="742"/>
      <c r="Q253" s="742"/>
      <c r="R253" s="742"/>
      <c r="S253" s="785" t="s">
        <v>1</v>
      </c>
      <c r="T253" s="1066" t="s">
        <v>1</v>
      </c>
      <c r="U253" s="741"/>
      <c r="V253" s="741"/>
      <c r="W253" s="741"/>
      <c r="X253" s="742"/>
      <c r="Y253" s="742"/>
      <c r="Z253" s="742"/>
      <c r="AA253" s="742"/>
      <c r="AB253" s="742"/>
      <c r="AC253" s="742"/>
      <c r="AD253" s="742"/>
      <c r="AE253" s="4161" t="s">
        <v>1</v>
      </c>
      <c r="AF253" s="4172">
        <f t="shared" si="98"/>
        <v>0</v>
      </c>
      <c r="AG253" s="4173">
        <f t="shared" si="99"/>
        <v>0</v>
      </c>
      <c r="AH253" s="4174"/>
      <c r="AI253" s="1112">
        <f t="shared" si="91"/>
        <v>0</v>
      </c>
      <c r="AJ253" s="1184" t="str">
        <f>IF(OR(AI253=0, ISBLANK(AB253)), "", TEXT(ROUND(AI253/INDEX(AV19:AV89, MATCH(AB253, AU19:AU89, 0)), 0),"# ##0") &amp; " " &amp; AB253)</f>
        <v/>
      </c>
      <c r="AK253" s="557">
        <f t="shared" si="92"/>
        <v>0</v>
      </c>
      <c r="AL253" s="558">
        <f t="shared" si="93"/>
        <v>0</v>
      </c>
      <c r="AM253" s="1187" t="str">
        <f t="shared" si="94"/>
        <v/>
      </c>
      <c r="AN253" s="156"/>
      <c r="AO253" s="1112">
        <f t="shared" si="95"/>
        <v>0</v>
      </c>
      <c r="AP253" s="4190"/>
      <c r="AQ253" s="1181" t="str">
        <f t="shared" si="96"/>
        <v/>
      </c>
      <c r="AR253" s="4168"/>
      <c r="AS253" s="4180">
        <f t="shared" si="97"/>
        <v>0</v>
      </c>
      <c r="AT253" s="4181">
        <f>IF(AND(AH253&lt;&gt;"", ISNUMBER(AF253)), IFERROR(INDEX(AV19:AV89, MATCH(AB253, AU19:AU89, 0)) * AA253 * IF(ISBLANK(X253), 1, X253), 0), 0)</f>
        <v>0</v>
      </c>
      <c r="AU253"/>
      <c r="AV253"/>
      <c r="AW253"/>
      <c r="AX253" s="2"/>
      <c r="AY253" s="750" t="str">
        <f t="shared" si="90"/>
        <v>►</v>
      </c>
      <c r="AZ253" s="2"/>
      <c r="BA253" s="2"/>
      <c r="BB253" s="2"/>
      <c r="BC253" s="2"/>
      <c r="BD253" s="717"/>
      <c r="BE253" s="2"/>
      <c r="BF253" s="2"/>
      <c r="BG253" s="2"/>
      <c r="BH253" s="717"/>
      <c r="BI253" s="6">
        <v>1</v>
      </c>
    </row>
    <row r="254" spans="1:61" s="73" customFormat="1" ht="18" customHeight="1">
      <c r="A254" s="750" t="str">
        <f t="shared" si="84"/>
        <v>►</v>
      </c>
      <c r="B254" s="616" t="str">
        <f t="shared" si="100"/>
        <v>►</v>
      </c>
      <c r="C254" s="617" t="str">
        <f t="shared" si="85"/>
        <v>►</v>
      </c>
      <c r="D254" s="4157" t="str">
        <f t="shared" si="86"/>
        <v>►</v>
      </c>
      <c r="E254" s="616" t="str">
        <f t="shared" si="87"/>
        <v>►</v>
      </c>
      <c r="F254" s="616" t="str">
        <f t="shared" si="88"/>
        <v>►</v>
      </c>
      <c r="G254" s="616" t="str">
        <f t="shared" si="89"/>
        <v>►</v>
      </c>
      <c r="H254" s="1066" t="s">
        <v>1</v>
      </c>
      <c r="I254" s="741"/>
      <c r="J254" s="741"/>
      <c r="K254" s="741"/>
      <c r="L254" s="742"/>
      <c r="M254" s="742"/>
      <c r="N254" s="742"/>
      <c r="O254" s="742"/>
      <c r="P254" s="742"/>
      <c r="Q254" s="742"/>
      <c r="R254" s="742"/>
      <c r="S254" s="785" t="s">
        <v>1</v>
      </c>
      <c r="T254" s="1066" t="s">
        <v>1</v>
      </c>
      <c r="U254" s="741"/>
      <c r="V254" s="741"/>
      <c r="W254" s="741"/>
      <c r="X254" s="742"/>
      <c r="Y254" s="742"/>
      <c r="Z254" s="742"/>
      <c r="AA254" s="742"/>
      <c r="AB254" s="742"/>
      <c r="AC254" s="742"/>
      <c r="AD254" s="742"/>
      <c r="AE254" s="4161" t="s">
        <v>1</v>
      </c>
      <c r="AF254" s="4172">
        <f t="shared" si="98"/>
        <v>0</v>
      </c>
      <c r="AG254" s="4173">
        <f t="shared" si="99"/>
        <v>0</v>
      </c>
      <c r="AH254" s="4174"/>
      <c r="AI254" s="1113">
        <f t="shared" si="91"/>
        <v>0</v>
      </c>
      <c r="AJ254" s="1183" t="str">
        <f>IF(OR(AI254=0, ISBLANK(AB254)), "", TEXT(ROUND(AI254/INDEX(AV19:AV89, MATCH(AB254, AU19:AU89, 0)), 0),"# ##0") &amp; " " &amp; AB254)</f>
        <v/>
      </c>
      <c r="AK254" s="559">
        <f t="shared" si="92"/>
        <v>0</v>
      </c>
      <c r="AL254" s="560">
        <f t="shared" si="93"/>
        <v>0</v>
      </c>
      <c r="AM254" s="1186" t="str">
        <f t="shared" si="94"/>
        <v/>
      </c>
      <c r="AN254" s="156"/>
      <c r="AO254" s="1113">
        <f t="shared" si="95"/>
        <v>0</v>
      </c>
      <c r="AP254" s="4190"/>
      <c r="AQ254" s="1182" t="str">
        <f t="shared" si="96"/>
        <v/>
      </c>
      <c r="AR254" s="4168"/>
      <c r="AS254" s="4180">
        <f t="shared" si="97"/>
        <v>0</v>
      </c>
      <c r="AT254" s="4181">
        <f>IF(AND(AH254&lt;&gt;"", ISNUMBER(AF254)), IFERROR(INDEX(AV19:AV89, MATCH(AB254, AU19:AU89, 0)) * AA254 * IF(ISBLANK(X254), 1, X254), 0), 0)</f>
        <v>0</v>
      </c>
      <c r="AU254"/>
      <c r="AV254"/>
      <c r="AW254"/>
      <c r="AX254" s="2"/>
      <c r="AY254" s="750" t="str">
        <f t="shared" si="90"/>
        <v>►</v>
      </c>
      <c r="AZ254" s="2"/>
      <c r="BA254" s="2"/>
      <c r="BB254" s="2"/>
      <c r="BC254" s="2"/>
      <c r="BD254" s="717"/>
      <c r="BE254" s="2"/>
      <c r="BF254" s="2"/>
      <c r="BG254" s="2"/>
      <c r="BH254" s="717"/>
      <c r="BI254" s="6">
        <v>1</v>
      </c>
    </row>
    <row r="255" spans="1:61" s="73" customFormat="1" ht="18" customHeight="1">
      <c r="A255" s="750" t="str">
        <f t="shared" si="84"/>
        <v>►</v>
      </c>
      <c r="B255" s="616" t="str">
        <f t="shared" si="100"/>
        <v>►</v>
      </c>
      <c r="C255" s="617" t="str">
        <f t="shared" si="85"/>
        <v>►</v>
      </c>
      <c r="D255" s="4157" t="str">
        <f t="shared" si="86"/>
        <v>►</v>
      </c>
      <c r="E255" s="616" t="str">
        <f t="shared" si="87"/>
        <v>►</v>
      </c>
      <c r="F255" s="616" t="str">
        <f t="shared" si="88"/>
        <v>►</v>
      </c>
      <c r="G255" s="616" t="str">
        <f t="shared" si="89"/>
        <v>►</v>
      </c>
      <c r="H255" s="1066" t="s">
        <v>1</v>
      </c>
      <c r="I255" s="741"/>
      <c r="J255" s="741"/>
      <c r="K255" s="741"/>
      <c r="L255" s="742"/>
      <c r="M255" s="742"/>
      <c r="N255" s="742"/>
      <c r="O255" s="742"/>
      <c r="P255" s="742"/>
      <c r="Q255" s="742"/>
      <c r="R255" s="742"/>
      <c r="S255" s="785" t="s">
        <v>1</v>
      </c>
      <c r="T255" s="1066" t="s">
        <v>1</v>
      </c>
      <c r="U255" s="741"/>
      <c r="V255" s="741"/>
      <c r="W255" s="741"/>
      <c r="X255" s="742"/>
      <c r="Y255" s="742"/>
      <c r="Z255" s="742"/>
      <c r="AA255" s="742"/>
      <c r="AB255" s="742"/>
      <c r="AC255" s="742"/>
      <c r="AD255" s="742"/>
      <c r="AE255" s="4161" t="s">
        <v>1</v>
      </c>
      <c r="AF255" s="4172">
        <f t="shared" si="98"/>
        <v>0</v>
      </c>
      <c r="AG255" s="4173">
        <f t="shared" si="99"/>
        <v>0</v>
      </c>
      <c r="AH255" s="4174"/>
      <c r="AI255" s="1112">
        <f t="shared" si="91"/>
        <v>0</v>
      </c>
      <c r="AJ255" s="1184" t="str">
        <f>IF(OR(AI255=0, ISBLANK(AB255)), "", TEXT(ROUND(AI255/INDEX(AV19:AV89, MATCH(AB255, AU19:AU89, 0)), 0),"# ##0") &amp; " " &amp; AB255)</f>
        <v/>
      </c>
      <c r="AK255" s="557">
        <f t="shared" si="92"/>
        <v>0</v>
      </c>
      <c r="AL255" s="558">
        <f t="shared" si="93"/>
        <v>0</v>
      </c>
      <c r="AM255" s="1187" t="str">
        <f t="shared" si="94"/>
        <v/>
      </c>
      <c r="AN255" s="156"/>
      <c r="AO255" s="1112">
        <f t="shared" si="95"/>
        <v>0</v>
      </c>
      <c r="AP255" s="4190"/>
      <c r="AQ255" s="1181" t="str">
        <f t="shared" si="96"/>
        <v/>
      </c>
      <c r="AR255" s="4168"/>
      <c r="AS255" s="4180">
        <f t="shared" si="97"/>
        <v>0</v>
      </c>
      <c r="AT255" s="4181">
        <f>IF(AND(AH255&lt;&gt;"", ISNUMBER(AF255)), IFERROR(INDEX(AV19:AV89, MATCH(AB255, AU19:AU89, 0)) * AA255 * IF(ISBLANK(X255), 1, X255), 0), 0)</f>
        <v>0</v>
      </c>
      <c r="AU255"/>
      <c r="AV255"/>
      <c r="AW255"/>
      <c r="AX255" s="2"/>
      <c r="AY255" s="750" t="str">
        <f t="shared" si="90"/>
        <v>►</v>
      </c>
      <c r="AZ255" s="2"/>
      <c r="BA255" s="2"/>
      <c r="BB255" s="2"/>
      <c r="BC255" s="2"/>
      <c r="BD255" s="717"/>
      <c r="BE255" s="2"/>
      <c r="BF255" s="2"/>
      <c r="BG255" s="2"/>
      <c r="BH255" s="717"/>
      <c r="BI255" s="6">
        <v>1</v>
      </c>
    </row>
    <row r="256" spans="1:61" s="73" customFormat="1" ht="18" customHeight="1">
      <c r="A256" s="750" t="str">
        <f t="shared" si="84"/>
        <v>►</v>
      </c>
      <c r="B256" s="616" t="str">
        <f t="shared" si="100"/>
        <v>►</v>
      </c>
      <c r="C256" s="617" t="str">
        <f t="shared" si="85"/>
        <v>►</v>
      </c>
      <c r="D256" s="4157" t="str">
        <f t="shared" si="86"/>
        <v>►</v>
      </c>
      <c r="E256" s="616" t="str">
        <f t="shared" si="87"/>
        <v>►</v>
      </c>
      <c r="F256" s="616" t="str">
        <f t="shared" si="88"/>
        <v>►</v>
      </c>
      <c r="G256" s="616" t="str">
        <f t="shared" si="89"/>
        <v>►</v>
      </c>
      <c r="H256" s="1066" t="s">
        <v>1</v>
      </c>
      <c r="I256" s="741"/>
      <c r="J256" s="741"/>
      <c r="K256" s="741"/>
      <c r="L256" s="742"/>
      <c r="M256" s="742"/>
      <c r="N256" s="742"/>
      <c r="O256" s="742"/>
      <c r="P256" s="742"/>
      <c r="Q256" s="742"/>
      <c r="R256" s="742"/>
      <c r="S256" s="785" t="s">
        <v>1</v>
      </c>
      <c r="T256" s="1066" t="s">
        <v>1</v>
      </c>
      <c r="U256" s="741"/>
      <c r="V256" s="741"/>
      <c r="W256" s="741"/>
      <c r="X256" s="742"/>
      <c r="Y256" s="742"/>
      <c r="Z256" s="742"/>
      <c r="AA256" s="742"/>
      <c r="AB256" s="742"/>
      <c r="AC256" s="742"/>
      <c r="AD256" s="742"/>
      <c r="AE256" s="4161" t="s">
        <v>1</v>
      </c>
      <c r="AF256" s="4172">
        <f t="shared" si="98"/>
        <v>0</v>
      </c>
      <c r="AG256" s="4173">
        <f t="shared" si="99"/>
        <v>0</v>
      </c>
      <c r="AH256" s="4174"/>
      <c r="AI256" s="1113">
        <f t="shared" si="91"/>
        <v>0</v>
      </c>
      <c r="AJ256" s="1183" t="str">
        <f>IF(OR(AI256=0, ISBLANK(AB256)), "", TEXT(ROUND(AI256/INDEX(AV19:AV89, MATCH(AB256, AU19:AU89, 0)), 0),"# ##0") &amp; " " &amp; AB256)</f>
        <v/>
      </c>
      <c r="AK256" s="559">
        <f t="shared" si="92"/>
        <v>0</v>
      </c>
      <c r="AL256" s="560">
        <f t="shared" si="93"/>
        <v>0</v>
      </c>
      <c r="AM256" s="1186" t="str">
        <f t="shared" si="94"/>
        <v/>
      </c>
      <c r="AN256" s="156"/>
      <c r="AO256" s="1113">
        <f t="shared" si="95"/>
        <v>0</v>
      </c>
      <c r="AP256" s="4190"/>
      <c r="AQ256" s="1182" t="str">
        <f t="shared" si="96"/>
        <v/>
      </c>
      <c r="AR256" s="4168"/>
      <c r="AS256" s="4180">
        <f t="shared" si="97"/>
        <v>0</v>
      </c>
      <c r="AT256" s="4181">
        <f>IF(AND(AH256&lt;&gt;"", ISNUMBER(AF256)), IFERROR(INDEX(AV19:AV89, MATCH(AB256, AU19:AU89, 0)) * AA256 * IF(ISBLANK(X256), 1, X256), 0), 0)</f>
        <v>0</v>
      </c>
      <c r="AU256"/>
      <c r="AV256"/>
      <c r="AW256"/>
      <c r="AX256" s="2"/>
      <c r="AY256" s="750" t="str">
        <f t="shared" si="90"/>
        <v>►</v>
      </c>
      <c r="AZ256" s="2"/>
      <c r="BA256" s="2"/>
      <c r="BB256" s="2"/>
      <c r="BC256" s="2"/>
      <c r="BD256" s="717"/>
      <c r="BE256" s="2"/>
      <c r="BF256" s="2"/>
      <c r="BG256" s="2"/>
      <c r="BH256" s="717"/>
      <c r="BI256" s="6">
        <v>1</v>
      </c>
    </row>
    <row r="257" spans="1:61" s="73" customFormat="1" ht="18" customHeight="1">
      <c r="A257" s="750" t="str">
        <f t="shared" si="84"/>
        <v>►</v>
      </c>
      <c r="B257" s="616" t="str">
        <f t="shared" si="100"/>
        <v>►</v>
      </c>
      <c r="C257" s="617" t="str">
        <f t="shared" si="85"/>
        <v>►</v>
      </c>
      <c r="D257" s="4157" t="str">
        <f t="shared" si="86"/>
        <v>►</v>
      </c>
      <c r="E257" s="616" t="str">
        <f t="shared" si="87"/>
        <v>►</v>
      </c>
      <c r="F257" s="616" t="str">
        <f t="shared" si="88"/>
        <v>►</v>
      </c>
      <c r="G257" s="616" t="str">
        <f t="shared" si="89"/>
        <v>►</v>
      </c>
      <c r="H257" s="1066" t="s">
        <v>1</v>
      </c>
      <c r="I257" s="741"/>
      <c r="J257" s="741"/>
      <c r="K257" s="741"/>
      <c r="L257" s="742"/>
      <c r="M257" s="742"/>
      <c r="N257" s="742"/>
      <c r="O257" s="742"/>
      <c r="P257" s="742"/>
      <c r="Q257" s="742"/>
      <c r="R257" s="742"/>
      <c r="S257" s="785" t="s">
        <v>1</v>
      </c>
      <c r="T257" s="1066" t="s">
        <v>1</v>
      </c>
      <c r="U257" s="741"/>
      <c r="V257" s="741"/>
      <c r="W257" s="741"/>
      <c r="X257" s="742"/>
      <c r="Y257" s="742"/>
      <c r="Z257" s="742"/>
      <c r="AA257" s="742"/>
      <c r="AB257" s="742"/>
      <c r="AC257" s="742"/>
      <c r="AD257" s="742"/>
      <c r="AE257" s="4161" t="s">
        <v>1</v>
      </c>
      <c r="AF257" s="4172">
        <f t="shared" si="98"/>
        <v>0</v>
      </c>
      <c r="AG257" s="4173">
        <f t="shared" si="99"/>
        <v>0</v>
      </c>
      <c r="AH257" s="4174"/>
      <c r="AI257" s="1112">
        <f t="shared" si="91"/>
        <v>0</v>
      </c>
      <c r="AJ257" s="1184" t="str">
        <f>IF(OR(AI257=0, ISBLANK(AB257)), "", TEXT(ROUND(AI257/INDEX(AV19:AV89, MATCH(AB257, AU19:AU89, 0)), 0),"# ##0") &amp; " " &amp; AB257)</f>
        <v/>
      </c>
      <c r="AK257" s="557">
        <f t="shared" si="92"/>
        <v>0</v>
      </c>
      <c r="AL257" s="558">
        <f t="shared" si="93"/>
        <v>0</v>
      </c>
      <c r="AM257" s="1187" t="str">
        <f t="shared" si="94"/>
        <v/>
      </c>
      <c r="AN257" s="156"/>
      <c r="AO257" s="1112">
        <f t="shared" si="95"/>
        <v>0</v>
      </c>
      <c r="AP257" s="4190"/>
      <c r="AQ257" s="1181" t="str">
        <f t="shared" si="96"/>
        <v/>
      </c>
      <c r="AR257" s="4168"/>
      <c r="AS257" s="4180">
        <f t="shared" si="97"/>
        <v>0</v>
      </c>
      <c r="AT257" s="4181">
        <f>IF(AND(AH257&lt;&gt;"", ISNUMBER(AF257)), IFERROR(INDEX(AV19:AV89, MATCH(AB257, AU19:AU89, 0)) * AA257 * IF(ISBLANK(X257), 1, X257), 0), 0)</f>
        <v>0</v>
      </c>
      <c r="AU257"/>
      <c r="AV257"/>
      <c r="AW257"/>
      <c r="AX257" s="2"/>
      <c r="AY257" s="750" t="str">
        <f t="shared" si="90"/>
        <v>►</v>
      </c>
      <c r="AZ257" s="2"/>
      <c r="BA257" s="2"/>
      <c r="BB257" s="2"/>
      <c r="BC257" s="2"/>
      <c r="BD257" s="717"/>
      <c r="BE257" s="2"/>
      <c r="BF257" s="2"/>
      <c r="BG257" s="2"/>
      <c r="BH257" s="717"/>
      <c r="BI257" s="6">
        <v>1</v>
      </c>
    </row>
    <row r="258" spans="1:61" s="73" customFormat="1" ht="18" customHeight="1">
      <c r="A258" s="750" t="str">
        <f t="shared" si="84"/>
        <v>►</v>
      </c>
      <c r="B258" s="616" t="str">
        <f t="shared" si="100"/>
        <v>►</v>
      </c>
      <c r="C258" s="617" t="str">
        <f t="shared" si="85"/>
        <v>►</v>
      </c>
      <c r="D258" s="4157" t="str">
        <f t="shared" si="86"/>
        <v>►</v>
      </c>
      <c r="E258" s="616" t="str">
        <f t="shared" si="87"/>
        <v>►</v>
      </c>
      <c r="F258" s="616" t="str">
        <f t="shared" si="88"/>
        <v>►</v>
      </c>
      <c r="G258" s="616" t="str">
        <f t="shared" si="89"/>
        <v>►</v>
      </c>
      <c r="H258" s="1066" t="s">
        <v>1</v>
      </c>
      <c r="I258" s="741"/>
      <c r="J258" s="741"/>
      <c r="K258" s="741"/>
      <c r="L258" s="742"/>
      <c r="M258" s="742"/>
      <c r="N258" s="742"/>
      <c r="O258" s="742"/>
      <c r="P258" s="742"/>
      <c r="Q258" s="742"/>
      <c r="R258" s="742"/>
      <c r="S258" s="785" t="s">
        <v>1</v>
      </c>
      <c r="T258" s="1066" t="s">
        <v>1</v>
      </c>
      <c r="U258" s="741"/>
      <c r="V258" s="741"/>
      <c r="W258" s="741"/>
      <c r="X258" s="742"/>
      <c r="Y258" s="742"/>
      <c r="Z258" s="742"/>
      <c r="AA258" s="742"/>
      <c r="AB258" s="742"/>
      <c r="AC258" s="742"/>
      <c r="AD258" s="742"/>
      <c r="AE258" s="4161" t="s">
        <v>1</v>
      </c>
      <c r="AF258" s="4172">
        <f t="shared" si="98"/>
        <v>0</v>
      </c>
      <c r="AG258" s="4173">
        <f t="shared" si="99"/>
        <v>0</v>
      </c>
      <c r="AH258" s="4174"/>
      <c r="AI258" s="1113">
        <f t="shared" si="91"/>
        <v>0</v>
      </c>
      <c r="AJ258" s="1183" t="str">
        <f>IF(OR(AI258=0, ISBLANK(AB258)), "", TEXT(ROUND(AI258/INDEX(AV19:AV89, MATCH(AB258, AU19:AU89, 0)), 0),"# ##0") &amp; " " &amp; AB258)</f>
        <v/>
      </c>
      <c r="AK258" s="559">
        <f t="shared" si="92"/>
        <v>0</v>
      </c>
      <c r="AL258" s="560">
        <f t="shared" si="93"/>
        <v>0</v>
      </c>
      <c r="AM258" s="1186" t="str">
        <f t="shared" si="94"/>
        <v/>
      </c>
      <c r="AN258" s="156"/>
      <c r="AO258" s="1113">
        <f t="shared" si="95"/>
        <v>0</v>
      </c>
      <c r="AP258" s="4190"/>
      <c r="AQ258" s="1182" t="str">
        <f t="shared" si="96"/>
        <v/>
      </c>
      <c r="AR258" s="4168"/>
      <c r="AS258" s="4180">
        <f t="shared" si="97"/>
        <v>0</v>
      </c>
      <c r="AT258" s="4181">
        <f>IF(AND(AH258&lt;&gt;"", ISNUMBER(AF258)), IFERROR(INDEX(AV19:AV89, MATCH(AB258, AU19:AU89, 0)) * AA258 * IF(ISBLANK(X258), 1, X258), 0), 0)</f>
        <v>0</v>
      </c>
      <c r="AU258"/>
      <c r="AV258"/>
      <c r="AW258"/>
      <c r="AX258" s="2"/>
      <c r="AY258" s="750" t="str">
        <f t="shared" si="90"/>
        <v>►</v>
      </c>
      <c r="AZ258" s="2"/>
      <c r="BA258" s="2"/>
      <c r="BB258" s="2"/>
      <c r="BC258" s="2"/>
      <c r="BD258" s="717"/>
      <c r="BE258" s="2"/>
      <c r="BF258" s="2"/>
      <c r="BG258" s="2"/>
      <c r="BH258" s="717"/>
      <c r="BI258" s="6">
        <v>1</v>
      </c>
    </row>
    <row r="259" spans="1:61" s="73" customFormat="1" ht="18" customHeight="1">
      <c r="A259" s="750" t="str">
        <f t="shared" si="84"/>
        <v>►</v>
      </c>
      <c r="B259" s="616" t="str">
        <f t="shared" si="100"/>
        <v>►</v>
      </c>
      <c r="C259" s="617" t="str">
        <f t="shared" si="85"/>
        <v>►</v>
      </c>
      <c r="D259" s="4157" t="str">
        <f t="shared" si="86"/>
        <v>►</v>
      </c>
      <c r="E259" s="616" t="str">
        <f t="shared" si="87"/>
        <v>►</v>
      </c>
      <c r="F259" s="616" t="str">
        <f t="shared" si="88"/>
        <v>►</v>
      </c>
      <c r="G259" s="616" t="str">
        <f t="shared" si="89"/>
        <v>►</v>
      </c>
      <c r="H259" s="1066" t="s">
        <v>1</v>
      </c>
      <c r="I259" s="741"/>
      <c r="J259" s="741"/>
      <c r="K259" s="741"/>
      <c r="L259" s="742"/>
      <c r="M259" s="742"/>
      <c r="N259" s="742"/>
      <c r="O259" s="742"/>
      <c r="P259" s="742"/>
      <c r="Q259" s="742"/>
      <c r="R259" s="742"/>
      <c r="S259" s="785" t="s">
        <v>1</v>
      </c>
      <c r="T259" s="1066" t="s">
        <v>1</v>
      </c>
      <c r="U259" s="741"/>
      <c r="V259" s="741"/>
      <c r="W259" s="741"/>
      <c r="X259" s="742"/>
      <c r="Y259" s="742"/>
      <c r="Z259" s="742"/>
      <c r="AA259" s="742"/>
      <c r="AB259" s="742"/>
      <c r="AC259" s="742"/>
      <c r="AD259" s="742"/>
      <c r="AE259" s="4161" t="s">
        <v>1</v>
      </c>
      <c r="AF259" s="4172">
        <f t="shared" si="98"/>
        <v>0</v>
      </c>
      <c r="AG259" s="4173">
        <f t="shared" si="99"/>
        <v>0</v>
      </c>
      <c r="AH259" s="4174"/>
      <c r="AI259" s="1112">
        <f t="shared" si="91"/>
        <v>0</v>
      </c>
      <c r="AJ259" s="1184" t="str">
        <f>IF(OR(AI259=0, ISBLANK(AB259)), "", TEXT(ROUND(AI259/INDEX(AV19:AV89, MATCH(AB259, AU19:AU89, 0)), 0),"# ##0") &amp; " " &amp; AB259)</f>
        <v/>
      </c>
      <c r="AK259" s="557">
        <f t="shared" si="92"/>
        <v>0</v>
      </c>
      <c r="AL259" s="561">
        <f t="shared" si="93"/>
        <v>0</v>
      </c>
      <c r="AM259" s="1188" t="str">
        <f t="shared" si="94"/>
        <v/>
      </c>
      <c r="AN259" s="156"/>
      <c r="AO259" s="1112">
        <f t="shared" si="95"/>
        <v>0</v>
      </c>
      <c r="AP259" s="4190"/>
      <c r="AQ259" s="1181" t="str">
        <f t="shared" si="96"/>
        <v/>
      </c>
      <c r="AR259" s="4168"/>
      <c r="AS259" s="4180">
        <f t="shared" si="97"/>
        <v>0</v>
      </c>
      <c r="AT259" s="4181">
        <f>IF(AND(AH259&lt;&gt;"", ISNUMBER(AF259)), IFERROR(INDEX(AV19:AV89, MATCH(AB259, AU19:AU89, 0)) * AA259 * IF(ISBLANK(X259), 1, X259), 0), 0)</f>
        <v>0</v>
      </c>
      <c r="AU259"/>
      <c r="AV259"/>
      <c r="AW259"/>
      <c r="AX259" s="2"/>
      <c r="AY259" s="750" t="str">
        <f t="shared" si="90"/>
        <v>►</v>
      </c>
      <c r="AZ259" s="2"/>
      <c r="BA259" s="2"/>
      <c r="BB259" s="2"/>
      <c r="BC259" s="2"/>
      <c r="BD259" s="717"/>
      <c r="BE259" s="2"/>
      <c r="BF259" s="2"/>
      <c r="BG259" s="2"/>
      <c r="BH259" s="717"/>
      <c r="BI259" s="6">
        <v>1</v>
      </c>
    </row>
    <row r="260" spans="1:61" s="73" customFormat="1" ht="18" customHeight="1">
      <c r="A260" s="750" t="str">
        <f t="shared" si="84"/>
        <v>►</v>
      </c>
      <c r="B260" s="616" t="str">
        <f t="shared" si="100"/>
        <v>►</v>
      </c>
      <c r="C260" s="617" t="str">
        <f t="shared" si="85"/>
        <v>►</v>
      </c>
      <c r="D260" s="4157" t="str">
        <f t="shared" si="86"/>
        <v>►</v>
      </c>
      <c r="E260" s="616" t="str">
        <f t="shared" si="87"/>
        <v>►</v>
      </c>
      <c r="F260" s="616" t="str">
        <f t="shared" si="88"/>
        <v>►</v>
      </c>
      <c r="G260" s="616" t="str">
        <f t="shared" si="89"/>
        <v>►</v>
      </c>
      <c r="H260" s="1066" t="s">
        <v>1</v>
      </c>
      <c r="I260" s="741"/>
      <c r="J260" s="741"/>
      <c r="K260" s="741"/>
      <c r="L260" s="742"/>
      <c r="M260" s="742"/>
      <c r="N260" s="742"/>
      <c r="O260" s="742"/>
      <c r="P260" s="742"/>
      <c r="Q260" s="742"/>
      <c r="R260" s="742"/>
      <c r="S260" s="785" t="s">
        <v>1</v>
      </c>
      <c r="T260" s="1066" t="s">
        <v>1</v>
      </c>
      <c r="U260" s="741"/>
      <c r="V260" s="741"/>
      <c r="W260" s="741"/>
      <c r="X260" s="742"/>
      <c r="Y260" s="742"/>
      <c r="Z260" s="742"/>
      <c r="AA260" s="742"/>
      <c r="AB260" s="742"/>
      <c r="AC260" s="742"/>
      <c r="AD260" s="742"/>
      <c r="AE260" s="4161" t="s">
        <v>1</v>
      </c>
      <c r="AF260" s="4172">
        <f t="shared" si="98"/>
        <v>0</v>
      </c>
      <c r="AG260" s="4173">
        <f t="shared" si="99"/>
        <v>0</v>
      </c>
      <c r="AH260" s="4174"/>
      <c r="AI260" s="1113">
        <f t="shared" si="91"/>
        <v>0</v>
      </c>
      <c r="AJ260" s="1183" t="str">
        <f>IF(OR(AI260=0, ISBLANK(AB260)), "", TEXT(ROUND(AI260/INDEX(AV19:AV89, MATCH(AB260, AU19:AU89, 0)), 0),"# ##0") &amp; " " &amp; AB260)</f>
        <v/>
      </c>
      <c r="AK260" s="559">
        <f t="shared" si="92"/>
        <v>0</v>
      </c>
      <c r="AL260" s="560">
        <f t="shared" si="93"/>
        <v>0</v>
      </c>
      <c r="AM260" s="1186" t="str">
        <f t="shared" si="94"/>
        <v/>
      </c>
      <c r="AN260" s="156"/>
      <c r="AO260" s="1113">
        <f t="shared" si="95"/>
        <v>0</v>
      </c>
      <c r="AP260" s="4190"/>
      <c r="AQ260" s="1182" t="str">
        <f t="shared" si="96"/>
        <v/>
      </c>
      <c r="AR260" s="4168"/>
      <c r="AS260" s="4180">
        <f t="shared" si="97"/>
        <v>0</v>
      </c>
      <c r="AT260" s="4181">
        <f>IF(AND(AH260&lt;&gt;"", ISNUMBER(AF260)), IFERROR(INDEX(AV19:AV89, MATCH(AB260, AU19:AU89, 0)) * AA260 * IF(ISBLANK(X260), 1, X260), 0), 0)</f>
        <v>0</v>
      </c>
      <c r="AU260"/>
      <c r="AV260"/>
      <c r="AW260"/>
      <c r="AX260" s="2"/>
      <c r="AY260" s="750" t="str">
        <f t="shared" si="90"/>
        <v>►</v>
      </c>
      <c r="AZ260" s="2"/>
      <c r="BA260" s="2"/>
      <c r="BB260" s="2"/>
      <c r="BC260" s="717"/>
      <c r="BD260" s="717"/>
      <c r="BE260" s="2"/>
      <c r="BF260" s="2"/>
      <c r="BG260" s="2"/>
      <c r="BH260" s="717"/>
      <c r="BI260" s="6">
        <v>1</v>
      </c>
    </row>
    <row r="261" spans="1:61" s="73" customFormat="1" ht="18" customHeight="1">
      <c r="A261" s="750" t="str">
        <f t="shared" si="84"/>
        <v>►</v>
      </c>
      <c r="B261" s="616" t="str">
        <f t="shared" si="100"/>
        <v>►</v>
      </c>
      <c r="C261" s="617" t="str">
        <f t="shared" si="85"/>
        <v>►</v>
      </c>
      <c r="D261" s="4157" t="str">
        <f t="shared" si="86"/>
        <v>►</v>
      </c>
      <c r="E261" s="616" t="str">
        <f t="shared" si="87"/>
        <v>►</v>
      </c>
      <c r="F261" s="616" t="str">
        <f t="shared" si="88"/>
        <v>►</v>
      </c>
      <c r="G261" s="616" t="str">
        <f t="shared" si="89"/>
        <v>►</v>
      </c>
      <c r="H261" s="1066" t="s">
        <v>1</v>
      </c>
      <c r="I261" s="741"/>
      <c r="J261" s="741"/>
      <c r="K261" s="741"/>
      <c r="L261" s="742"/>
      <c r="M261" s="742"/>
      <c r="N261" s="742"/>
      <c r="O261" s="742"/>
      <c r="P261" s="742"/>
      <c r="Q261" s="742"/>
      <c r="R261" s="742"/>
      <c r="S261" s="785" t="s">
        <v>1</v>
      </c>
      <c r="T261" s="1066" t="s">
        <v>1</v>
      </c>
      <c r="U261" s="741"/>
      <c r="V261" s="741"/>
      <c r="W261" s="741"/>
      <c r="X261" s="742"/>
      <c r="Y261" s="742"/>
      <c r="Z261" s="742"/>
      <c r="AA261" s="742"/>
      <c r="AB261" s="742"/>
      <c r="AC261" s="742"/>
      <c r="AD261" s="742"/>
      <c r="AE261" s="4161" t="s">
        <v>1</v>
      </c>
      <c r="AF261" s="4172">
        <f t="shared" si="98"/>
        <v>0</v>
      </c>
      <c r="AG261" s="4173">
        <f t="shared" si="99"/>
        <v>0</v>
      </c>
      <c r="AH261" s="4174"/>
      <c r="AI261" s="1112">
        <f t="shared" si="91"/>
        <v>0</v>
      </c>
      <c r="AJ261" s="1184" t="str">
        <f>IF(OR(AI261=0, ISBLANK(AB261)), "", TEXT(ROUND(AI261/INDEX(AV19:AV89, MATCH(AB261, AU19:AU89, 0)), 0),"# ##0") &amp; " " &amp; AB261)</f>
        <v/>
      </c>
      <c r="AK261" s="557">
        <f t="shared" si="92"/>
        <v>0</v>
      </c>
      <c r="AL261" s="558">
        <f t="shared" si="93"/>
        <v>0</v>
      </c>
      <c r="AM261" s="1187" t="str">
        <f t="shared" si="94"/>
        <v/>
      </c>
      <c r="AN261" s="156"/>
      <c r="AO261" s="1112">
        <f t="shared" si="95"/>
        <v>0</v>
      </c>
      <c r="AP261" s="4190"/>
      <c r="AQ261" s="1181" t="str">
        <f t="shared" si="96"/>
        <v/>
      </c>
      <c r="AR261" s="4168"/>
      <c r="AS261" s="4180">
        <f t="shared" si="97"/>
        <v>0</v>
      </c>
      <c r="AT261" s="4181">
        <f>IF(AND(AH261&lt;&gt;"", ISNUMBER(AF261)), IFERROR(INDEX(AV19:AV89, MATCH(AB261, AU19:AU89, 0)) * AA261 * IF(ISBLANK(X261), 1, X261), 0), 0)</f>
        <v>0</v>
      </c>
      <c r="AU261"/>
      <c r="AV261"/>
      <c r="AW261"/>
      <c r="AX261" s="2"/>
      <c r="AY261" s="750" t="str">
        <f t="shared" si="90"/>
        <v>►</v>
      </c>
      <c r="AZ261" s="2"/>
      <c r="BA261" s="2"/>
      <c r="BB261" s="2"/>
      <c r="BC261" s="717"/>
      <c r="BD261" s="717"/>
      <c r="BE261" s="2"/>
      <c r="BF261" s="2"/>
      <c r="BG261" s="2"/>
      <c r="BH261" s="717"/>
      <c r="BI261" s="6">
        <v>1</v>
      </c>
    </row>
    <row r="262" spans="1:61" s="73" customFormat="1" ht="18" customHeight="1">
      <c r="A262" s="750" t="str">
        <f t="shared" si="84"/>
        <v>►</v>
      </c>
      <c r="B262" s="616" t="str">
        <f t="shared" si="100"/>
        <v>►</v>
      </c>
      <c r="C262" s="617" t="str">
        <f t="shared" si="85"/>
        <v>►</v>
      </c>
      <c r="D262" s="4157" t="str">
        <f t="shared" si="86"/>
        <v>►</v>
      </c>
      <c r="E262" s="616" t="str">
        <f t="shared" si="87"/>
        <v>►</v>
      </c>
      <c r="F262" s="616" t="str">
        <f t="shared" si="88"/>
        <v>►</v>
      </c>
      <c r="G262" s="616" t="str">
        <f t="shared" si="89"/>
        <v>►</v>
      </c>
      <c r="H262" s="1066" t="s">
        <v>1</v>
      </c>
      <c r="I262" s="741"/>
      <c r="J262" s="741"/>
      <c r="K262" s="741"/>
      <c r="L262" s="742"/>
      <c r="M262" s="742"/>
      <c r="N262" s="742"/>
      <c r="O262" s="742"/>
      <c r="P262" s="742"/>
      <c r="Q262" s="742"/>
      <c r="R262" s="742"/>
      <c r="S262" s="785" t="s">
        <v>1</v>
      </c>
      <c r="T262" s="1066" t="s">
        <v>1</v>
      </c>
      <c r="U262" s="741"/>
      <c r="V262" s="741"/>
      <c r="W262" s="741"/>
      <c r="X262" s="742"/>
      <c r="Y262" s="742"/>
      <c r="Z262" s="742"/>
      <c r="AA262" s="742"/>
      <c r="AB262" s="742"/>
      <c r="AC262" s="742"/>
      <c r="AD262" s="742"/>
      <c r="AE262" s="4161" t="s">
        <v>1</v>
      </c>
      <c r="AF262" s="4172">
        <f t="shared" si="98"/>
        <v>0</v>
      </c>
      <c r="AG262" s="4173">
        <f t="shared" si="99"/>
        <v>0</v>
      </c>
      <c r="AH262" s="4174"/>
      <c r="AI262" s="1113">
        <f t="shared" si="91"/>
        <v>0</v>
      </c>
      <c r="AJ262" s="1183" t="str">
        <f>IF(OR(AI262=0, ISBLANK(AB262)), "", TEXT(ROUND(AI262/INDEX(AV19:AV89, MATCH(AB262, AU19:AU89, 0)), 0),"# ##0") &amp; " " &amp; AB262)</f>
        <v/>
      </c>
      <c r="AK262" s="559">
        <f t="shared" si="92"/>
        <v>0</v>
      </c>
      <c r="AL262" s="560">
        <f t="shared" si="93"/>
        <v>0</v>
      </c>
      <c r="AM262" s="1186" t="str">
        <f t="shared" si="94"/>
        <v/>
      </c>
      <c r="AN262" s="156"/>
      <c r="AO262" s="1113">
        <f t="shared" si="95"/>
        <v>0</v>
      </c>
      <c r="AP262" s="4190"/>
      <c r="AQ262" s="1182" t="str">
        <f t="shared" si="96"/>
        <v/>
      </c>
      <c r="AR262" s="4168"/>
      <c r="AS262" s="4180">
        <f t="shared" si="97"/>
        <v>0</v>
      </c>
      <c r="AT262" s="4181">
        <f>IF(AND(AH262&lt;&gt;"", ISNUMBER(AF262)), IFERROR(INDEX(AV19:AV89, MATCH(AB262, AU19:AU89, 0)) * AA262 * IF(ISBLANK(X262), 1, X262), 0), 0)</f>
        <v>0</v>
      </c>
      <c r="AU262"/>
      <c r="AV262"/>
      <c r="AW262"/>
      <c r="AX262" s="2"/>
      <c r="AY262" s="750" t="str">
        <f t="shared" si="90"/>
        <v>►</v>
      </c>
      <c r="AZ262" s="2"/>
      <c r="BA262" s="2"/>
      <c r="BB262" s="2"/>
      <c r="BC262" s="717"/>
      <c r="BD262" s="717"/>
      <c r="BE262" s="2"/>
      <c r="BF262" s="2"/>
      <c r="BG262" s="2"/>
      <c r="BH262" s="717"/>
      <c r="BI262" s="6">
        <v>1</v>
      </c>
    </row>
    <row r="263" spans="1:61" s="73" customFormat="1" ht="18" customHeight="1">
      <c r="A263" s="750" t="str">
        <f t="shared" si="84"/>
        <v>►</v>
      </c>
      <c r="B263" s="616" t="str">
        <f t="shared" si="100"/>
        <v>►</v>
      </c>
      <c r="C263" s="617" t="str">
        <f t="shared" si="85"/>
        <v>►</v>
      </c>
      <c r="D263" s="4157" t="str">
        <f t="shared" si="86"/>
        <v>►</v>
      </c>
      <c r="E263" s="616" t="str">
        <f t="shared" si="87"/>
        <v>►</v>
      </c>
      <c r="F263" s="616" t="str">
        <f t="shared" si="88"/>
        <v>►</v>
      </c>
      <c r="G263" s="616" t="str">
        <f t="shared" si="89"/>
        <v>►</v>
      </c>
      <c r="H263" s="1066" t="s">
        <v>1</v>
      </c>
      <c r="I263" s="741"/>
      <c r="J263" s="741"/>
      <c r="K263" s="741"/>
      <c r="L263" s="742"/>
      <c r="M263" s="742"/>
      <c r="N263" s="742"/>
      <c r="O263" s="742"/>
      <c r="P263" s="742"/>
      <c r="Q263" s="742"/>
      <c r="R263" s="742"/>
      <c r="S263" s="785" t="s">
        <v>1</v>
      </c>
      <c r="T263" s="1066" t="s">
        <v>1</v>
      </c>
      <c r="U263" s="741"/>
      <c r="V263" s="741"/>
      <c r="W263" s="741"/>
      <c r="X263" s="742"/>
      <c r="Y263" s="742"/>
      <c r="Z263" s="742"/>
      <c r="AA263" s="742"/>
      <c r="AB263" s="742"/>
      <c r="AC263" s="742"/>
      <c r="AD263" s="742"/>
      <c r="AE263" s="4161" t="s">
        <v>1</v>
      </c>
      <c r="AF263" s="4172">
        <f t="shared" si="98"/>
        <v>0</v>
      </c>
      <c r="AG263" s="4173">
        <f t="shared" si="99"/>
        <v>0</v>
      </c>
      <c r="AH263" s="4174"/>
      <c r="AI263" s="1112">
        <f t="shared" si="91"/>
        <v>0</v>
      </c>
      <c r="AJ263" s="1184" t="str">
        <f>IF(OR(AI263=0, ISBLANK(AB263)), "", TEXT(ROUND(AI263/INDEX(AV19:AV89, MATCH(AB263, AU19:AU89, 0)), 0),"# ##0") &amp; " " &amp; AB263)</f>
        <v/>
      </c>
      <c r="AK263" s="557">
        <f t="shared" si="92"/>
        <v>0</v>
      </c>
      <c r="AL263" s="558">
        <f t="shared" si="93"/>
        <v>0</v>
      </c>
      <c r="AM263" s="1187" t="str">
        <f t="shared" si="94"/>
        <v/>
      </c>
      <c r="AN263" s="156"/>
      <c r="AO263" s="1112">
        <f t="shared" si="95"/>
        <v>0</v>
      </c>
      <c r="AP263" s="4190"/>
      <c r="AQ263" s="1181" t="str">
        <f t="shared" si="96"/>
        <v/>
      </c>
      <c r="AR263" s="4168"/>
      <c r="AS263" s="4180">
        <f t="shared" si="97"/>
        <v>0</v>
      </c>
      <c r="AT263" s="4181">
        <f>IF(AND(AH263&lt;&gt;"", ISNUMBER(AF263)), IFERROR(INDEX(AV19:AV89, MATCH(AB263, AU19:AU89, 0)) * AA263 * IF(ISBLANK(X263), 1, X263), 0), 0)</f>
        <v>0</v>
      </c>
      <c r="AU263"/>
      <c r="AV263"/>
      <c r="AW263"/>
      <c r="AX263" s="2"/>
      <c r="AY263" s="750" t="str">
        <f t="shared" si="90"/>
        <v>►</v>
      </c>
      <c r="AZ263" s="2"/>
      <c r="BA263" s="2"/>
      <c r="BB263" s="2"/>
      <c r="BC263" s="717"/>
      <c r="BD263" s="717"/>
      <c r="BE263" s="2"/>
      <c r="BF263" s="2"/>
      <c r="BG263" s="2"/>
      <c r="BH263" s="717"/>
      <c r="BI263" s="6">
        <v>1</v>
      </c>
    </row>
    <row r="264" spans="1:61" s="73" customFormat="1" ht="18" customHeight="1">
      <c r="A264" s="750" t="str">
        <f t="shared" si="84"/>
        <v>►</v>
      </c>
      <c r="B264" s="616" t="str">
        <f t="shared" si="100"/>
        <v>►</v>
      </c>
      <c r="C264" s="617" t="str">
        <f t="shared" si="85"/>
        <v>►</v>
      </c>
      <c r="D264" s="4157" t="str">
        <f t="shared" si="86"/>
        <v>►</v>
      </c>
      <c r="E264" s="616" t="str">
        <f t="shared" si="87"/>
        <v>►</v>
      </c>
      <c r="F264" s="616" t="str">
        <f t="shared" si="88"/>
        <v>►</v>
      </c>
      <c r="G264" s="616" t="str">
        <f t="shared" si="89"/>
        <v>►</v>
      </c>
      <c r="H264" s="1066" t="s">
        <v>1</v>
      </c>
      <c r="I264" s="741"/>
      <c r="J264" s="741"/>
      <c r="K264" s="741"/>
      <c r="L264" s="742"/>
      <c r="M264" s="742"/>
      <c r="N264" s="742"/>
      <c r="O264" s="742"/>
      <c r="P264" s="742"/>
      <c r="Q264" s="742"/>
      <c r="R264" s="742"/>
      <c r="S264" s="785" t="s">
        <v>1</v>
      </c>
      <c r="T264" s="1066" t="s">
        <v>1</v>
      </c>
      <c r="U264" s="741"/>
      <c r="V264" s="741"/>
      <c r="W264" s="741"/>
      <c r="X264" s="742"/>
      <c r="Y264" s="742"/>
      <c r="Z264" s="742"/>
      <c r="AA264" s="742"/>
      <c r="AB264" s="742"/>
      <c r="AC264" s="742"/>
      <c r="AD264" s="742"/>
      <c r="AE264" s="4161" t="s">
        <v>1</v>
      </c>
      <c r="AF264" s="4172">
        <f t="shared" si="98"/>
        <v>0</v>
      </c>
      <c r="AG264" s="4173">
        <f t="shared" si="99"/>
        <v>0</v>
      </c>
      <c r="AH264" s="4174"/>
      <c r="AI264" s="1114">
        <f t="shared" si="91"/>
        <v>0</v>
      </c>
      <c r="AJ264" s="1185" t="str">
        <f>IF(OR(AI264=0, ISBLANK(AB264)), "", TEXT(ROUND(AI264/INDEX(AV19:AV89, MATCH(AB264, AU19:AU89, 0)), 0),"# ##0") &amp; " " &amp; AB264)</f>
        <v/>
      </c>
      <c r="AK264" s="559">
        <f t="shared" si="92"/>
        <v>0</v>
      </c>
      <c r="AL264" s="560">
        <f t="shared" si="93"/>
        <v>0</v>
      </c>
      <c r="AM264" s="1186" t="str">
        <f t="shared" si="94"/>
        <v/>
      </c>
      <c r="AN264" s="156"/>
      <c r="AO264" s="1113">
        <f t="shared" si="95"/>
        <v>0</v>
      </c>
      <c r="AP264" s="4190"/>
      <c r="AQ264" s="1182" t="str">
        <f t="shared" si="96"/>
        <v/>
      </c>
      <c r="AR264" s="4168"/>
      <c r="AS264" s="4180">
        <f t="shared" si="97"/>
        <v>0</v>
      </c>
      <c r="AT264" s="4181">
        <f>IF(AND(AH264&lt;&gt;"", ISNUMBER(AF264)), IFERROR(INDEX(AV19:AV89, MATCH(AB264, AU19:AU89, 0)) * AA264 * IF(ISBLANK(X264), 1, X264), 0), 0)</f>
        <v>0</v>
      </c>
      <c r="AU264"/>
      <c r="AV264"/>
      <c r="AW264"/>
      <c r="AX264" s="2"/>
      <c r="AY264" s="750" t="str">
        <f t="shared" si="90"/>
        <v>►</v>
      </c>
      <c r="AZ264" s="2"/>
      <c r="BA264" s="2"/>
      <c r="BB264" s="2"/>
      <c r="BC264" s="717"/>
      <c r="BD264" s="717"/>
      <c r="BE264" s="2"/>
      <c r="BF264" s="2"/>
      <c r="BG264" s="2"/>
      <c r="BH264" s="717"/>
      <c r="BI264" s="6">
        <v>1</v>
      </c>
    </row>
    <row r="265" spans="1:61" s="73" customFormat="1" ht="18" customHeight="1">
      <c r="A265" s="750" t="str">
        <f t="shared" si="84"/>
        <v>►</v>
      </c>
      <c r="B265" s="616" t="str">
        <f t="shared" si="100"/>
        <v>►</v>
      </c>
      <c r="C265" s="617" t="str">
        <f t="shared" si="85"/>
        <v>►</v>
      </c>
      <c r="D265" s="4157" t="str">
        <f t="shared" si="86"/>
        <v>►</v>
      </c>
      <c r="E265" s="616" t="str">
        <f t="shared" si="87"/>
        <v>►</v>
      </c>
      <c r="F265" s="616" t="str">
        <f t="shared" si="88"/>
        <v>►</v>
      </c>
      <c r="G265" s="616" t="str">
        <f t="shared" si="89"/>
        <v>►</v>
      </c>
      <c r="H265" s="1066" t="s">
        <v>1</v>
      </c>
      <c r="I265" s="741"/>
      <c r="J265" s="741"/>
      <c r="K265" s="741"/>
      <c r="L265" s="742"/>
      <c r="M265" s="742"/>
      <c r="N265" s="742"/>
      <c r="O265" s="742"/>
      <c r="P265" s="742"/>
      <c r="Q265" s="742"/>
      <c r="R265" s="742"/>
      <c r="S265" s="785" t="s">
        <v>1</v>
      </c>
      <c r="T265" s="1066" t="s">
        <v>1</v>
      </c>
      <c r="U265" s="741"/>
      <c r="V265" s="741"/>
      <c r="W265" s="741"/>
      <c r="X265" s="742"/>
      <c r="Y265" s="742"/>
      <c r="Z265" s="742"/>
      <c r="AA265" s="742"/>
      <c r="AB265" s="742"/>
      <c r="AC265" s="742"/>
      <c r="AD265" s="742"/>
      <c r="AE265" s="4161" t="s">
        <v>1</v>
      </c>
      <c r="AF265" s="4172">
        <f t="shared" si="98"/>
        <v>0</v>
      </c>
      <c r="AG265" s="4173">
        <f t="shared" si="99"/>
        <v>0</v>
      </c>
      <c r="AH265" s="4174"/>
      <c r="AI265" s="1112">
        <f t="shared" si="91"/>
        <v>0</v>
      </c>
      <c r="AJ265" s="1184" t="str">
        <f>IF(OR(AI265=0, ISBLANK(AB265)), "", TEXT(ROUND(AI265/INDEX(AV19:AV89, MATCH(AB265, AU19:AU89, 0)), 0),"# ##0") &amp; " " &amp; AB265)</f>
        <v/>
      </c>
      <c r="AK265" s="557">
        <f t="shared" si="92"/>
        <v>0</v>
      </c>
      <c r="AL265" s="558">
        <f t="shared" si="93"/>
        <v>0</v>
      </c>
      <c r="AM265" s="1187" t="str">
        <f t="shared" si="94"/>
        <v/>
      </c>
      <c r="AN265" s="156"/>
      <c r="AO265" s="1112">
        <f t="shared" si="95"/>
        <v>0</v>
      </c>
      <c r="AP265" s="4190"/>
      <c r="AQ265" s="1181" t="str">
        <f t="shared" si="96"/>
        <v/>
      </c>
      <c r="AR265" s="4168"/>
      <c r="AS265" s="4180">
        <f t="shared" si="97"/>
        <v>0</v>
      </c>
      <c r="AT265" s="4181">
        <f>IF(AND(AH265&lt;&gt;"", ISNUMBER(AF265)), IFERROR(INDEX(AV19:AV89, MATCH(AB265, AU19:AU89, 0)) * AA265 * IF(ISBLANK(X265), 1, X265), 0), 0)</f>
        <v>0</v>
      </c>
      <c r="AU265"/>
      <c r="AV265"/>
      <c r="AW265"/>
      <c r="AX265" s="2"/>
      <c r="AY265" s="750" t="str">
        <f t="shared" si="90"/>
        <v>►</v>
      </c>
      <c r="AZ265" s="2"/>
      <c r="BA265" s="2"/>
      <c r="BB265" s="2"/>
      <c r="BC265" s="717"/>
      <c r="BD265" s="717"/>
      <c r="BE265" s="2"/>
      <c r="BF265" s="2"/>
      <c r="BG265" s="2"/>
      <c r="BH265" s="717"/>
      <c r="BI265" s="6">
        <v>1</v>
      </c>
    </row>
    <row r="266" spans="1:61" s="73" customFormat="1" ht="18" customHeight="1">
      <c r="A266" s="750" t="str">
        <f t="shared" si="84"/>
        <v>►</v>
      </c>
      <c r="B266" s="616" t="str">
        <f t="shared" si="100"/>
        <v>►</v>
      </c>
      <c r="C266" s="617" t="str">
        <f t="shared" si="85"/>
        <v>►</v>
      </c>
      <c r="D266" s="4157" t="str">
        <f t="shared" si="86"/>
        <v>►</v>
      </c>
      <c r="E266" s="616" t="str">
        <f t="shared" si="87"/>
        <v>►</v>
      </c>
      <c r="F266" s="616" t="str">
        <f t="shared" si="88"/>
        <v>►</v>
      </c>
      <c r="G266" s="616" t="str">
        <f t="shared" si="89"/>
        <v>►</v>
      </c>
      <c r="H266" s="1066" t="s">
        <v>1</v>
      </c>
      <c r="I266" s="741"/>
      <c r="J266" s="741"/>
      <c r="K266" s="741"/>
      <c r="L266" s="742"/>
      <c r="M266" s="742"/>
      <c r="N266" s="742"/>
      <c r="O266" s="742"/>
      <c r="P266" s="742"/>
      <c r="Q266" s="742"/>
      <c r="R266" s="742"/>
      <c r="S266" s="785" t="s">
        <v>1</v>
      </c>
      <c r="T266" s="1066" t="s">
        <v>1</v>
      </c>
      <c r="U266" s="741"/>
      <c r="V266" s="741"/>
      <c r="W266" s="741"/>
      <c r="X266" s="742"/>
      <c r="Y266" s="742"/>
      <c r="Z266" s="742"/>
      <c r="AA266" s="742"/>
      <c r="AB266" s="742"/>
      <c r="AC266" s="742"/>
      <c r="AD266" s="742"/>
      <c r="AE266" s="4161" t="s">
        <v>1</v>
      </c>
      <c r="AF266" s="4172">
        <f t="shared" si="98"/>
        <v>0</v>
      </c>
      <c r="AG266" s="4173">
        <f t="shared" si="99"/>
        <v>0</v>
      </c>
      <c r="AH266" s="4174"/>
      <c r="AI266" s="1113">
        <f t="shared" si="91"/>
        <v>0</v>
      </c>
      <c r="AJ266" s="1183" t="str">
        <f>IF(OR(AI266=0, ISBLANK(AB266)), "", TEXT(ROUND(AI266/INDEX(AV19:AV89, MATCH(AB266, AU19:AU89, 0)), 0),"# ##0") &amp; " " &amp; AB266)</f>
        <v/>
      </c>
      <c r="AK266" s="559">
        <f t="shared" si="92"/>
        <v>0</v>
      </c>
      <c r="AL266" s="560">
        <f t="shared" si="93"/>
        <v>0</v>
      </c>
      <c r="AM266" s="1186" t="str">
        <f t="shared" si="94"/>
        <v/>
      </c>
      <c r="AN266" s="156"/>
      <c r="AO266" s="1113">
        <f t="shared" si="95"/>
        <v>0</v>
      </c>
      <c r="AP266" s="4190"/>
      <c r="AQ266" s="1182" t="str">
        <f t="shared" si="96"/>
        <v/>
      </c>
      <c r="AR266" s="4168"/>
      <c r="AS266" s="4180">
        <f t="shared" si="97"/>
        <v>0</v>
      </c>
      <c r="AT266" s="4181">
        <f>IF(AND(AH266&lt;&gt;"", ISNUMBER(AF266)), IFERROR(INDEX(AV19:AV89, MATCH(AB266, AU19:AU89, 0)) * AA266 * IF(ISBLANK(X266), 1, X266), 0), 0)</f>
        <v>0</v>
      </c>
      <c r="AU266"/>
      <c r="AV266"/>
      <c r="AW266"/>
      <c r="AX266" s="2"/>
      <c r="AY266" s="750" t="str">
        <f t="shared" si="90"/>
        <v>►</v>
      </c>
      <c r="AZ266" s="2"/>
      <c r="BA266" s="2"/>
      <c r="BB266" s="2"/>
      <c r="BC266" s="717"/>
      <c r="BD266" s="717"/>
      <c r="BE266" s="2"/>
      <c r="BF266" s="2"/>
      <c r="BG266" s="2"/>
      <c r="BH266" s="717"/>
      <c r="BI266" s="6">
        <v>1</v>
      </c>
    </row>
    <row r="267" spans="1:61" s="73" customFormat="1" ht="18" customHeight="1">
      <c r="A267" s="750" t="str">
        <f t="shared" si="84"/>
        <v>►</v>
      </c>
      <c r="B267" s="616" t="str">
        <f t="shared" si="100"/>
        <v>►</v>
      </c>
      <c r="C267" s="617" t="str">
        <f t="shared" si="85"/>
        <v>►</v>
      </c>
      <c r="D267" s="4157" t="str">
        <f t="shared" si="86"/>
        <v>►</v>
      </c>
      <c r="E267" s="616" t="str">
        <f t="shared" si="87"/>
        <v>►</v>
      </c>
      <c r="F267" s="616" t="str">
        <f t="shared" si="88"/>
        <v>►</v>
      </c>
      <c r="G267" s="616" t="str">
        <f t="shared" si="89"/>
        <v>►</v>
      </c>
      <c r="H267" s="1066" t="s">
        <v>1</v>
      </c>
      <c r="I267" s="741"/>
      <c r="J267" s="741"/>
      <c r="K267" s="741"/>
      <c r="L267" s="742"/>
      <c r="M267" s="742"/>
      <c r="N267" s="742"/>
      <c r="O267" s="742"/>
      <c r="P267" s="742"/>
      <c r="Q267" s="742"/>
      <c r="R267" s="742"/>
      <c r="S267" s="785" t="s">
        <v>1</v>
      </c>
      <c r="T267" s="1066" t="s">
        <v>1</v>
      </c>
      <c r="U267" s="741"/>
      <c r="V267" s="741"/>
      <c r="W267" s="741"/>
      <c r="X267" s="742"/>
      <c r="Y267" s="742"/>
      <c r="Z267" s="742"/>
      <c r="AA267" s="742"/>
      <c r="AB267" s="742"/>
      <c r="AC267" s="742"/>
      <c r="AD267" s="742"/>
      <c r="AE267" s="4161" t="s">
        <v>1</v>
      </c>
      <c r="AF267" s="4172">
        <f t="shared" si="98"/>
        <v>0</v>
      </c>
      <c r="AG267" s="4173">
        <f t="shared" si="99"/>
        <v>0</v>
      </c>
      <c r="AH267" s="4174"/>
      <c r="AI267" s="1112">
        <f t="shared" si="91"/>
        <v>0</v>
      </c>
      <c r="AJ267" s="1184" t="str">
        <f>IF(OR(AI267=0, ISBLANK(AB267)), "", TEXT(ROUND(AI267/INDEX(AV19:AV89, MATCH(AB267, AU19:AU89, 0)), 0),"# ##0") &amp; " " &amp; AB267)</f>
        <v/>
      </c>
      <c r="AK267" s="557">
        <f t="shared" si="92"/>
        <v>0</v>
      </c>
      <c r="AL267" s="558">
        <f t="shared" si="93"/>
        <v>0</v>
      </c>
      <c r="AM267" s="1187" t="str">
        <f t="shared" si="94"/>
        <v/>
      </c>
      <c r="AN267" s="156"/>
      <c r="AO267" s="1112">
        <f t="shared" si="95"/>
        <v>0</v>
      </c>
      <c r="AP267" s="4190"/>
      <c r="AQ267" s="1181" t="str">
        <f t="shared" si="96"/>
        <v/>
      </c>
      <c r="AR267" s="4168"/>
      <c r="AS267" s="4180">
        <f t="shared" si="97"/>
        <v>0</v>
      </c>
      <c r="AT267" s="4181">
        <f>IF(AND(AH267&lt;&gt;"", ISNUMBER(AF267)), IFERROR(INDEX(AV19:AV89, MATCH(AB267, AU19:AU89, 0)) * AA267 * IF(ISBLANK(X267), 1, X267), 0), 0)</f>
        <v>0</v>
      </c>
      <c r="AU267"/>
      <c r="AV267"/>
      <c r="AW267"/>
      <c r="AX267" s="2"/>
      <c r="AY267" s="750" t="str">
        <f t="shared" si="90"/>
        <v>►</v>
      </c>
      <c r="AZ267" s="2"/>
      <c r="BA267" s="2"/>
      <c r="BB267" s="2"/>
      <c r="BC267" s="717"/>
      <c r="BD267" s="717"/>
      <c r="BE267" s="2"/>
      <c r="BF267" s="2"/>
      <c r="BG267" s="2"/>
      <c r="BH267" s="717"/>
      <c r="BI267" s="6">
        <v>1</v>
      </c>
    </row>
    <row r="268" spans="1:61" s="73" customFormat="1" ht="18" customHeight="1">
      <c r="A268" s="750" t="str">
        <f t="shared" si="84"/>
        <v>►</v>
      </c>
      <c r="B268" s="616" t="str">
        <f t="shared" si="100"/>
        <v>►</v>
      </c>
      <c r="C268" s="617" t="str">
        <f t="shared" si="85"/>
        <v>►</v>
      </c>
      <c r="D268" s="4157" t="str">
        <f t="shared" si="86"/>
        <v>►</v>
      </c>
      <c r="E268" s="616" t="str">
        <f t="shared" si="87"/>
        <v>►</v>
      </c>
      <c r="F268" s="616" t="str">
        <f t="shared" si="88"/>
        <v>►</v>
      </c>
      <c r="G268" s="616" t="str">
        <f t="shared" si="89"/>
        <v>►</v>
      </c>
      <c r="H268" s="1066" t="s">
        <v>1</v>
      </c>
      <c r="I268" s="741"/>
      <c r="J268" s="741"/>
      <c r="K268" s="741"/>
      <c r="L268" s="742"/>
      <c r="M268" s="742"/>
      <c r="N268" s="742"/>
      <c r="O268" s="742"/>
      <c r="P268" s="742"/>
      <c r="Q268" s="742"/>
      <c r="R268" s="742"/>
      <c r="S268" s="785" t="s">
        <v>1</v>
      </c>
      <c r="T268" s="1066" t="s">
        <v>1</v>
      </c>
      <c r="U268" s="741"/>
      <c r="V268" s="741"/>
      <c r="W268" s="741"/>
      <c r="X268" s="742"/>
      <c r="Y268" s="742"/>
      <c r="Z268" s="742"/>
      <c r="AA268" s="742"/>
      <c r="AB268" s="742"/>
      <c r="AC268" s="742"/>
      <c r="AD268" s="742"/>
      <c r="AE268" s="4161" t="s">
        <v>1</v>
      </c>
      <c r="AF268" s="4172">
        <f t="shared" si="98"/>
        <v>0</v>
      </c>
      <c r="AG268" s="4173">
        <f t="shared" si="99"/>
        <v>0</v>
      </c>
      <c r="AH268" s="4174"/>
      <c r="AI268" s="1113">
        <f t="shared" si="91"/>
        <v>0</v>
      </c>
      <c r="AJ268" s="1183" t="str">
        <f>IF(OR(AI268=0, ISBLANK(AB268)), "", TEXT(ROUND(AI268/INDEX(AV19:AV89, MATCH(AB268, AU19:AU89, 0)), 0),"# ##0") &amp; " " &amp; AB268)</f>
        <v/>
      </c>
      <c r="AK268" s="559">
        <f t="shared" si="92"/>
        <v>0</v>
      </c>
      <c r="AL268" s="560">
        <f t="shared" si="93"/>
        <v>0</v>
      </c>
      <c r="AM268" s="1186" t="str">
        <f t="shared" si="94"/>
        <v/>
      </c>
      <c r="AN268" s="156"/>
      <c r="AO268" s="1113">
        <f t="shared" si="95"/>
        <v>0</v>
      </c>
      <c r="AP268" s="4190"/>
      <c r="AQ268" s="1182" t="str">
        <f t="shared" si="96"/>
        <v/>
      </c>
      <c r="AR268" s="4168"/>
      <c r="AS268" s="4180">
        <f t="shared" si="97"/>
        <v>0</v>
      </c>
      <c r="AT268" s="4181">
        <f>IF(AND(AH268&lt;&gt;"", ISNUMBER(AF268)), IFERROR(INDEX(AV19:AV89, MATCH(AB268, AU19:AU89, 0)) * AA268 * IF(ISBLANK(X268), 1, X268), 0), 0)</f>
        <v>0</v>
      </c>
      <c r="AU268"/>
      <c r="AV268"/>
      <c r="AW268"/>
      <c r="AX268" s="2"/>
      <c r="AY268" s="750" t="str">
        <f t="shared" si="90"/>
        <v>►</v>
      </c>
      <c r="AZ268" s="2"/>
      <c r="BA268" s="2"/>
      <c r="BB268" s="2"/>
      <c r="BC268" s="717"/>
      <c r="BD268" s="717"/>
      <c r="BE268" s="2"/>
      <c r="BF268" s="2"/>
      <c r="BG268" s="2"/>
      <c r="BH268" s="717"/>
      <c r="BI268" s="6">
        <v>1</v>
      </c>
    </row>
    <row r="269" spans="1:61" s="73" customFormat="1" ht="18" customHeight="1">
      <c r="A269" s="750" t="str">
        <f t="shared" si="84"/>
        <v>►</v>
      </c>
      <c r="B269" s="616" t="str">
        <f t="shared" si="100"/>
        <v>►</v>
      </c>
      <c r="C269" s="617" t="str">
        <f t="shared" si="85"/>
        <v>►</v>
      </c>
      <c r="D269" s="4157" t="str">
        <f t="shared" si="86"/>
        <v>►</v>
      </c>
      <c r="E269" s="616" t="str">
        <f t="shared" si="87"/>
        <v>►</v>
      </c>
      <c r="F269" s="616" t="str">
        <f t="shared" si="88"/>
        <v>►</v>
      </c>
      <c r="G269" s="616" t="str">
        <f t="shared" si="89"/>
        <v>►</v>
      </c>
      <c r="H269" s="1066" t="s">
        <v>1</v>
      </c>
      <c r="I269" s="741"/>
      <c r="J269" s="741"/>
      <c r="K269" s="741"/>
      <c r="L269" s="742"/>
      <c r="M269" s="742"/>
      <c r="N269" s="742"/>
      <c r="O269" s="742"/>
      <c r="P269" s="742"/>
      <c r="Q269" s="742"/>
      <c r="R269" s="742"/>
      <c r="S269" s="785" t="s">
        <v>1</v>
      </c>
      <c r="T269" s="1066" t="s">
        <v>1</v>
      </c>
      <c r="U269" s="741"/>
      <c r="V269" s="741"/>
      <c r="W269" s="741"/>
      <c r="X269" s="742"/>
      <c r="Y269" s="742"/>
      <c r="Z269" s="742"/>
      <c r="AA269" s="742"/>
      <c r="AB269" s="742"/>
      <c r="AC269" s="742"/>
      <c r="AD269" s="742"/>
      <c r="AE269" s="4161" t="s">
        <v>1</v>
      </c>
      <c r="AF269" s="4172">
        <f t="shared" si="98"/>
        <v>0</v>
      </c>
      <c r="AG269" s="4173">
        <f t="shared" si="99"/>
        <v>0</v>
      </c>
      <c r="AH269" s="4174"/>
      <c r="AI269" s="1112">
        <f t="shared" si="91"/>
        <v>0</v>
      </c>
      <c r="AJ269" s="1184" t="str">
        <f>IF(OR(AI269=0, ISBLANK(AB269)), "", TEXT(ROUND(AI269/INDEX(AV19:AV89, MATCH(AB269, AU19:AU89, 0)), 0),"# ##0") &amp; " " &amp; AB269)</f>
        <v/>
      </c>
      <c r="AK269" s="557">
        <f t="shared" si="92"/>
        <v>0</v>
      </c>
      <c r="AL269" s="558">
        <f t="shared" si="93"/>
        <v>0</v>
      </c>
      <c r="AM269" s="1187" t="str">
        <f t="shared" si="94"/>
        <v/>
      </c>
      <c r="AN269" s="156"/>
      <c r="AO269" s="1112">
        <f t="shared" si="95"/>
        <v>0</v>
      </c>
      <c r="AP269" s="4190"/>
      <c r="AQ269" s="1181" t="str">
        <f t="shared" si="96"/>
        <v/>
      </c>
      <c r="AR269" s="4168"/>
      <c r="AS269" s="4180">
        <f t="shared" si="97"/>
        <v>0</v>
      </c>
      <c r="AT269" s="4181">
        <f>IF(AND(AH269&lt;&gt;"", ISNUMBER(AF269)), IFERROR(INDEX(AV19:AV89, MATCH(AB269, AU19:AU89, 0)) * AA269 * IF(ISBLANK(X269), 1, X269), 0), 0)</f>
        <v>0</v>
      </c>
      <c r="AU269"/>
      <c r="AV269"/>
      <c r="AW269"/>
      <c r="AX269" s="2"/>
      <c r="AY269" s="750" t="str">
        <f t="shared" si="90"/>
        <v>►</v>
      </c>
      <c r="AZ269" s="2"/>
      <c r="BA269" s="2"/>
      <c r="BB269" s="2"/>
      <c r="BC269" s="717"/>
      <c r="BD269" s="717"/>
      <c r="BE269" s="2"/>
      <c r="BF269" s="2"/>
      <c r="BG269" s="2"/>
      <c r="BH269" s="717"/>
      <c r="BI269" s="6">
        <v>1</v>
      </c>
    </row>
    <row r="270" spans="1:61" s="73" customFormat="1" ht="18" customHeight="1">
      <c r="A270" s="750" t="str">
        <f t="shared" ref="A270:A333" si="101">IF(OR(H270="A",T270="A"),"A",IF(AND(H270="►",T270="►"),"►",IF(AND(ISBLANK(H270),ISBLANK(T270)),"►","►")))</f>
        <v>►</v>
      </c>
      <c r="B270" s="616" t="str">
        <f t="shared" si="100"/>
        <v>►</v>
      </c>
      <c r="C270" s="617" t="str">
        <f t="shared" ref="C270:C333" si="102">IF(B270="►","►",IFERROR(LEFT(B270,SEARCH(".",B270)-1),0))</f>
        <v>►</v>
      </c>
      <c r="D270" s="4157" t="str">
        <f t="shared" ref="D270:D333" si="103">IF(B270="►","►",IFERROR(MID(B270,SEARCH(".",B270)+1,SEARCH(".",B270,SEARCH(".",B270)+1)-SEARCH(".",B270)-1),0))</f>
        <v>►</v>
      </c>
      <c r="E270" s="616" t="str">
        <f t="shared" ref="E270:E333" si="104">IF(B270="►","►",IFERROR(MID(B270,SEARCH(".",B270,SEARCH(".",B270)+1)+1,SEARCH(".",B270,SEARCH(".",B270,SEARCH(".",B270)+1)+1)-SEARCH(".",B270,SEARCH(".",B270)+1)-1),0))</f>
        <v>►</v>
      </c>
      <c r="F270" s="616" t="str">
        <f t="shared" ref="F270:F333" si="105">IF(B270="►","►",IFERROR(MID(I270,SEARCH(".",B270,SEARCH(".",B270,SEARCH(".",B270)+1)+1)+1,SEARCH(".",B270,SEARCH(".",B270,SEARCH(".",B270,SEARCH(".",B270)+1)+1)+1)-SEARCH(".",B270,SEARCH(".",B270,SEARCH(".",B270)+1)+1)-1),0))</f>
        <v>►</v>
      </c>
      <c r="G270" s="616" t="str">
        <f t="shared" si="89"/>
        <v>►</v>
      </c>
      <c r="H270" s="1066" t="s">
        <v>1</v>
      </c>
      <c r="I270" s="741"/>
      <c r="J270" s="741"/>
      <c r="K270" s="741"/>
      <c r="L270" s="742"/>
      <c r="M270" s="742"/>
      <c r="N270" s="742"/>
      <c r="O270" s="742"/>
      <c r="P270" s="742"/>
      <c r="Q270" s="742"/>
      <c r="R270" s="742"/>
      <c r="S270" s="785" t="s">
        <v>1</v>
      </c>
      <c r="T270" s="1066" t="s">
        <v>1</v>
      </c>
      <c r="U270" s="741"/>
      <c r="V270" s="741"/>
      <c r="W270" s="741"/>
      <c r="X270" s="742"/>
      <c r="Y270" s="742"/>
      <c r="Z270" s="742"/>
      <c r="AA270" s="742"/>
      <c r="AB270" s="742"/>
      <c r="AC270" s="742"/>
      <c r="AD270" s="742"/>
      <c r="AE270" s="4161" t="s">
        <v>1</v>
      </c>
      <c r="AF270" s="4172">
        <f t="shared" si="98"/>
        <v>0</v>
      </c>
      <c r="AG270" s="4173">
        <f t="shared" si="99"/>
        <v>0</v>
      </c>
      <c r="AH270" s="4174"/>
      <c r="AI270" s="1113">
        <f t="shared" si="91"/>
        <v>0</v>
      </c>
      <c r="AJ270" s="1183" t="str">
        <f>IF(OR(AI270=0, ISBLANK(AB270)), "", TEXT(ROUND(AI270/INDEX(AV19:AV89, MATCH(AB270, AU19:AU89, 0)), 0),"# ##0") &amp; " " &amp; AB270)</f>
        <v/>
      </c>
      <c r="AK270" s="559">
        <f t="shared" si="92"/>
        <v>0</v>
      </c>
      <c r="AL270" s="560">
        <f t="shared" si="93"/>
        <v>0</v>
      </c>
      <c r="AM270" s="1186" t="str">
        <f t="shared" si="94"/>
        <v/>
      </c>
      <c r="AN270" s="156"/>
      <c r="AO270" s="1113">
        <f t="shared" si="95"/>
        <v>0</v>
      </c>
      <c r="AP270" s="4190"/>
      <c r="AQ270" s="1182" t="str">
        <f t="shared" si="96"/>
        <v/>
      </c>
      <c r="AR270" s="4168"/>
      <c r="AS270" s="4180">
        <f t="shared" si="97"/>
        <v>0</v>
      </c>
      <c r="AT270" s="4181">
        <f>IF(AND(AH270&lt;&gt;"", ISNUMBER(AF270)), IFERROR(INDEX(AV19:AV89, MATCH(AB270, AU19:AU89, 0)) * AA270 * IF(ISBLANK(X270), 1, X270), 0), 0)</f>
        <v>0</v>
      </c>
      <c r="AU270"/>
      <c r="AV270"/>
      <c r="AW270"/>
      <c r="AX270" s="2"/>
      <c r="AY270" s="750" t="str">
        <f t="shared" si="90"/>
        <v>►</v>
      </c>
      <c r="AZ270" s="2"/>
      <c r="BA270" s="2"/>
      <c r="BB270" s="2"/>
      <c r="BC270" s="717"/>
      <c r="BD270" s="717"/>
      <c r="BE270" s="2"/>
      <c r="BF270" s="2"/>
      <c r="BG270" s="2"/>
      <c r="BH270" s="717"/>
      <c r="BI270" s="6">
        <v>1</v>
      </c>
    </row>
    <row r="271" spans="1:61" s="73" customFormat="1" ht="18" customHeight="1">
      <c r="A271" s="750" t="str">
        <f t="shared" si="101"/>
        <v>►</v>
      </c>
      <c r="B271" s="616" t="str">
        <f t="shared" si="100"/>
        <v>►</v>
      </c>
      <c r="C271" s="617" t="str">
        <f t="shared" si="102"/>
        <v>►</v>
      </c>
      <c r="D271" s="4157" t="str">
        <f t="shared" si="103"/>
        <v>►</v>
      </c>
      <c r="E271" s="616" t="str">
        <f t="shared" si="104"/>
        <v>►</v>
      </c>
      <c r="F271" s="616" t="str">
        <f t="shared" si="105"/>
        <v>►</v>
      </c>
      <c r="G271" s="616" t="str">
        <f t="shared" si="89"/>
        <v>►</v>
      </c>
      <c r="H271" s="1066" t="s">
        <v>1</v>
      </c>
      <c r="I271" s="741"/>
      <c r="J271" s="741"/>
      <c r="K271" s="741"/>
      <c r="L271" s="742"/>
      <c r="M271" s="742"/>
      <c r="N271" s="742"/>
      <c r="O271" s="742"/>
      <c r="P271" s="742"/>
      <c r="Q271" s="742"/>
      <c r="R271" s="742"/>
      <c r="S271" s="785" t="s">
        <v>1</v>
      </c>
      <c r="T271" s="1066" t="s">
        <v>1</v>
      </c>
      <c r="U271" s="741"/>
      <c r="V271" s="741"/>
      <c r="W271" s="741"/>
      <c r="X271" s="742"/>
      <c r="Y271" s="742"/>
      <c r="Z271" s="742"/>
      <c r="AA271" s="742"/>
      <c r="AB271" s="742"/>
      <c r="AC271" s="742"/>
      <c r="AD271" s="742"/>
      <c r="AE271" s="4161" t="s">
        <v>1</v>
      </c>
      <c r="AF271" s="4172">
        <f t="shared" si="98"/>
        <v>0</v>
      </c>
      <c r="AG271" s="4173">
        <f t="shared" si="99"/>
        <v>0</v>
      </c>
      <c r="AH271" s="4174"/>
      <c r="AI271" s="1112">
        <f t="shared" si="91"/>
        <v>0</v>
      </c>
      <c r="AJ271" s="1184" t="str">
        <f>IF(OR(AI271=0, ISBLANK(AB271)), "", TEXT(ROUND(AI271/INDEX(AV19:AV89, MATCH(AB271, AU19:AU89, 0)), 0),"# ##0") &amp; " " &amp; AB271)</f>
        <v/>
      </c>
      <c r="AK271" s="557">
        <f t="shared" si="92"/>
        <v>0</v>
      </c>
      <c r="AL271" s="558">
        <f t="shared" si="93"/>
        <v>0</v>
      </c>
      <c r="AM271" s="1187" t="str">
        <f t="shared" si="94"/>
        <v/>
      </c>
      <c r="AN271" s="156"/>
      <c r="AO271" s="1112">
        <f t="shared" si="95"/>
        <v>0</v>
      </c>
      <c r="AP271" s="4190"/>
      <c r="AQ271" s="1181" t="str">
        <f t="shared" si="96"/>
        <v/>
      </c>
      <c r="AR271" s="4168"/>
      <c r="AS271" s="4180">
        <f t="shared" si="97"/>
        <v>0</v>
      </c>
      <c r="AT271" s="4181">
        <f>IF(AND(AH271&lt;&gt;"", ISNUMBER(AF271)), IFERROR(INDEX(AV19:AV89, MATCH(AB271, AU19:AU89, 0)) * AA271 * IF(ISBLANK(X271), 1, X271), 0), 0)</f>
        <v>0</v>
      </c>
      <c r="AU271"/>
      <c r="AV271"/>
      <c r="AW271"/>
      <c r="AX271" s="2"/>
      <c r="AY271" s="750" t="str">
        <f t="shared" si="90"/>
        <v>►</v>
      </c>
      <c r="AZ271" s="2"/>
      <c r="BA271" s="2"/>
      <c r="BB271" s="2"/>
      <c r="BC271" s="717"/>
      <c r="BD271" s="717"/>
      <c r="BH271" s="717"/>
      <c r="BI271" s="6">
        <v>1</v>
      </c>
    </row>
    <row r="272" spans="1:61" s="73" customFormat="1" ht="18" customHeight="1">
      <c r="A272" s="750" t="str">
        <f t="shared" si="101"/>
        <v>►</v>
      </c>
      <c r="B272" s="616" t="str">
        <f t="shared" si="100"/>
        <v>►</v>
      </c>
      <c r="C272" s="617" t="str">
        <f t="shared" si="102"/>
        <v>►</v>
      </c>
      <c r="D272" s="4157" t="str">
        <f t="shared" si="103"/>
        <v>►</v>
      </c>
      <c r="E272" s="616" t="str">
        <f t="shared" si="104"/>
        <v>►</v>
      </c>
      <c r="F272" s="616" t="str">
        <f t="shared" si="105"/>
        <v>►</v>
      </c>
      <c r="G272" s="616" t="str">
        <f t="shared" ref="G272:G335" si="106">IF(B272="►","►",IF(ISBLANK(B272),"►",IFERROR(RIGHT(B272,LEN(B272)-FIND("►",B272)-1),"")))</f>
        <v>►</v>
      </c>
      <c r="H272" s="1066" t="s">
        <v>1</v>
      </c>
      <c r="I272" s="741"/>
      <c r="J272" s="741"/>
      <c r="K272" s="741"/>
      <c r="L272" s="742"/>
      <c r="M272" s="742"/>
      <c r="N272" s="742"/>
      <c r="O272" s="742"/>
      <c r="P272" s="742"/>
      <c r="Q272" s="742"/>
      <c r="R272" s="742"/>
      <c r="S272" s="785" t="s">
        <v>1</v>
      </c>
      <c r="T272" s="1066" t="s">
        <v>1</v>
      </c>
      <c r="U272" s="741"/>
      <c r="V272" s="741"/>
      <c r="W272" s="741"/>
      <c r="X272" s="742"/>
      <c r="Y272" s="742"/>
      <c r="Z272" s="742"/>
      <c r="AA272" s="742"/>
      <c r="AB272" s="742"/>
      <c r="AC272" s="742"/>
      <c r="AD272" s="742"/>
      <c r="AE272" s="4161" t="s">
        <v>1</v>
      </c>
      <c r="AF272" s="4172">
        <f t="shared" si="98"/>
        <v>0</v>
      </c>
      <c r="AG272" s="4173">
        <f t="shared" si="99"/>
        <v>0</v>
      </c>
      <c r="AH272" s="4174"/>
      <c r="AI272" s="1113">
        <f t="shared" si="91"/>
        <v>0</v>
      </c>
      <c r="AJ272" s="1183" t="str">
        <f>IF(OR(AI272=0, ISBLANK(AB272)), "", TEXT(ROUND(AI272/INDEX(AV19:AV89, MATCH(AB272, AU19:AU89, 0)), 0),"# ##0") &amp; " " &amp; AB272)</f>
        <v/>
      </c>
      <c r="AK272" s="559">
        <f t="shared" si="92"/>
        <v>0</v>
      </c>
      <c r="AL272" s="560">
        <f t="shared" si="93"/>
        <v>0</v>
      </c>
      <c r="AM272" s="1186" t="str">
        <f t="shared" si="94"/>
        <v/>
      </c>
      <c r="AN272" s="156"/>
      <c r="AO272" s="1113">
        <f t="shared" si="95"/>
        <v>0</v>
      </c>
      <c r="AP272" s="4190"/>
      <c r="AQ272" s="1182" t="str">
        <f t="shared" si="96"/>
        <v/>
      </c>
      <c r="AR272" s="4168"/>
      <c r="AS272" s="4180">
        <f t="shared" si="97"/>
        <v>0</v>
      </c>
      <c r="AT272" s="4181">
        <f>IF(AND(AH272&lt;&gt;"", ISNUMBER(AF272)), IFERROR(INDEX(AV19:AV89, MATCH(AB272, AU19:AU89, 0)) * AA272 * IF(ISBLANK(X272), 1, X272), 0), 0)</f>
        <v>0</v>
      </c>
      <c r="AU272"/>
      <c r="AV272"/>
      <c r="AW272"/>
      <c r="AX272" s="2"/>
      <c r="AY272" s="750" t="str">
        <f t="shared" ref="AY272:AY335" si="107">A272</f>
        <v>►</v>
      </c>
      <c r="AZ272" s="2"/>
      <c r="BA272" s="2"/>
      <c r="BB272" s="2"/>
      <c r="BC272" s="717"/>
      <c r="BD272" s="717"/>
      <c r="BH272" s="717"/>
      <c r="BI272" s="6">
        <v>1</v>
      </c>
    </row>
    <row r="273" spans="1:61" s="73" customFormat="1" ht="18" customHeight="1">
      <c r="A273" s="750" t="str">
        <f t="shared" si="101"/>
        <v>►</v>
      </c>
      <c r="B273" s="616" t="str">
        <f t="shared" si="100"/>
        <v>►</v>
      </c>
      <c r="C273" s="617" t="str">
        <f t="shared" si="102"/>
        <v>►</v>
      </c>
      <c r="D273" s="4157" t="str">
        <f t="shared" si="103"/>
        <v>►</v>
      </c>
      <c r="E273" s="616" t="str">
        <f t="shared" si="104"/>
        <v>►</v>
      </c>
      <c r="F273" s="616" t="str">
        <f t="shared" si="105"/>
        <v>►</v>
      </c>
      <c r="G273" s="616" t="str">
        <f t="shared" si="106"/>
        <v>►</v>
      </c>
      <c r="H273" s="1066" t="s">
        <v>1</v>
      </c>
      <c r="I273" s="741"/>
      <c r="J273" s="741"/>
      <c r="K273" s="741"/>
      <c r="L273" s="742"/>
      <c r="M273" s="742"/>
      <c r="N273" s="742"/>
      <c r="O273" s="742"/>
      <c r="P273" s="742"/>
      <c r="Q273" s="742"/>
      <c r="R273" s="742"/>
      <c r="S273" s="785" t="s">
        <v>1</v>
      </c>
      <c r="T273" s="1066" t="s">
        <v>1</v>
      </c>
      <c r="U273" s="741"/>
      <c r="V273" s="741"/>
      <c r="W273" s="741"/>
      <c r="X273" s="742"/>
      <c r="Y273" s="742"/>
      <c r="Z273" s="742"/>
      <c r="AA273" s="742"/>
      <c r="AB273" s="742"/>
      <c r="AC273" s="742"/>
      <c r="AD273" s="742"/>
      <c r="AE273" s="4161" t="s">
        <v>1</v>
      </c>
      <c r="AF273" s="4172">
        <f t="shared" si="98"/>
        <v>0</v>
      </c>
      <c r="AG273" s="4173">
        <f t="shared" si="99"/>
        <v>0</v>
      </c>
      <c r="AH273" s="4174"/>
      <c r="AI273" s="1112">
        <f t="shared" ref="AI273:AI336" si="108">IF(ISBLANK(AH273) + (AH273=0), 0, IFERROR(AT273*AS273*AC273, 0))</f>
        <v>0</v>
      </c>
      <c r="AJ273" s="1184" t="str">
        <f>IF(OR(AI273=0, ISBLANK(AB273)), "", TEXT(ROUND(AI273/INDEX(AV19:AV89, MATCH(AB273, AU19:AU89, 0)), 0),"# ##0") &amp; " " &amp; AB273)</f>
        <v/>
      </c>
      <c r="AK273" s="557">
        <f t="shared" ref="AK273:AK336" si="109">IFERROR(IF(AH273&gt;0, X273*AS273*AC273, 0), 0)</f>
        <v>0</v>
      </c>
      <c r="AL273" s="558">
        <f t="shared" ref="AL273:AL336" si="110">IFERROR(IF(AH273&gt;0,Y273,0),0)</f>
        <v>0</v>
      </c>
      <c r="AM273" s="1187" t="str">
        <f t="shared" ref="AM273:AM336" si="111">IF(AH273&gt;0,AD273,"")</f>
        <v/>
      </c>
      <c r="AN273" s="156"/>
      <c r="AO273" s="1112">
        <f t="shared" ref="AO273:AO336" si="112">IF(ISBLANK(AN273), AI273, AI273*(1-AN273/100))</f>
        <v>0</v>
      </c>
      <c r="AP273" s="4190"/>
      <c r="AQ273" s="1181" t="str">
        <f t="shared" ref="AQ273:AQ336" si="113">IF(OR(ISBLANK(AP273), ISTEXT(X273)), "", IF(AI273=0, AK273*AP273, AI273*AP273))</f>
        <v/>
      </c>
      <c r="AR273" s="4168"/>
      <c r="AS273" s="4180">
        <f t="shared" ref="AS273:AS336" si="114">IFERROR(IF(ISNUMBER(AH273)*ISNUMBER(AF273),AH273/AF273,0),0)</f>
        <v>0</v>
      </c>
      <c r="AT273" s="4181">
        <f>IF(AND(AH273&lt;&gt;"", ISNUMBER(AF273)), IFERROR(INDEX(AV19:AV89, MATCH(AB273, AU19:AU89, 0)) * AA273 * IF(ISBLANK(X273), 1, X273), 0), 0)</f>
        <v>0</v>
      </c>
      <c r="AU273"/>
      <c r="AV273"/>
      <c r="AW273"/>
      <c r="AX273" s="2"/>
      <c r="AY273" s="750" t="str">
        <f t="shared" si="107"/>
        <v>►</v>
      </c>
      <c r="AZ273" s="2"/>
      <c r="BA273" s="2"/>
      <c r="BB273" s="2"/>
      <c r="BC273" s="717"/>
      <c r="BD273" s="717"/>
      <c r="BH273" s="717"/>
      <c r="BI273" s="6">
        <v>1</v>
      </c>
    </row>
    <row r="274" spans="1:61" s="73" customFormat="1" ht="18" customHeight="1">
      <c r="A274" s="750" t="str">
        <f t="shared" si="101"/>
        <v>►</v>
      </c>
      <c r="B274" s="616" t="str">
        <f t="shared" si="100"/>
        <v>►</v>
      </c>
      <c r="C274" s="617" t="str">
        <f t="shared" si="102"/>
        <v>►</v>
      </c>
      <c r="D274" s="4157" t="str">
        <f t="shared" si="103"/>
        <v>►</v>
      </c>
      <c r="E274" s="616" t="str">
        <f t="shared" si="104"/>
        <v>►</v>
      </c>
      <c r="F274" s="616" t="str">
        <f t="shared" si="105"/>
        <v>►</v>
      </c>
      <c r="G274" s="616" t="str">
        <f t="shared" si="106"/>
        <v>►</v>
      </c>
      <c r="H274" s="1066" t="s">
        <v>1</v>
      </c>
      <c r="I274" s="741"/>
      <c r="J274" s="741"/>
      <c r="K274" s="741"/>
      <c r="L274" s="742"/>
      <c r="M274" s="742"/>
      <c r="N274" s="742"/>
      <c r="O274" s="742"/>
      <c r="P274" s="742"/>
      <c r="Q274" s="742"/>
      <c r="R274" s="742"/>
      <c r="S274" s="785" t="s">
        <v>1</v>
      </c>
      <c r="T274" s="1066" t="s">
        <v>1</v>
      </c>
      <c r="U274" s="741"/>
      <c r="V274" s="741"/>
      <c r="W274" s="741"/>
      <c r="X274" s="742"/>
      <c r="Y274" s="742"/>
      <c r="Z274" s="742"/>
      <c r="AA274" s="742"/>
      <c r="AB274" s="742"/>
      <c r="AC274" s="742"/>
      <c r="AD274" s="742"/>
      <c r="AE274" s="4161" t="s">
        <v>1</v>
      </c>
      <c r="AF274" s="4172">
        <f t="shared" si="98"/>
        <v>0</v>
      </c>
      <c r="AG274" s="4173">
        <f t="shared" si="99"/>
        <v>0</v>
      </c>
      <c r="AH274" s="4174"/>
      <c r="AI274" s="1113">
        <f t="shared" si="108"/>
        <v>0</v>
      </c>
      <c r="AJ274" s="1183" t="str">
        <f>IF(OR(AI274=0, ISBLANK(AB274)), "", TEXT(ROUND(AI274/INDEX(AV19:AV89, MATCH(AB274, AU19:AU89, 0)), 0),"# ##0") &amp; " " &amp; AB274)</f>
        <v/>
      </c>
      <c r="AK274" s="559">
        <f t="shared" si="109"/>
        <v>0</v>
      </c>
      <c r="AL274" s="560">
        <f t="shared" si="110"/>
        <v>0</v>
      </c>
      <c r="AM274" s="1186" t="str">
        <f t="shared" si="111"/>
        <v/>
      </c>
      <c r="AN274" s="156"/>
      <c r="AO274" s="1113">
        <f t="shared" si="112"/>
        <v>0</v>
      </c>
      <c r="AP274" s="4190"/>
      <c r="AQ274" s="1182" t="str">
        <f t="shared" si="113"/>
        <v/>
      </c>
      <c r="AR274" s="4168"/>
      <c r="AS274" s="4180">
        <f t="shared" si="114"/>
        <v>0</v>
      </c>
      <c r="AT274" s="4181">
        <f>IF(AND(AH274&lt;&gt;"", ISNUMBER(AF274)), IFERROR(INDEX(AV19:AV89, MATCH(AB274, AU19:AU89, 0)) * AA274 * IF(ISBLANK(X274), 1, X274), 0), 0)</f>
        <v>0</v>
      </c>
      <c r="AU274"/>
      <c r="AV274"/>
      <c r="AW274"/>
      <c r="AX274" s="2"/>
      <c r="AY274" s="750" t="str">
        <f t="shared" si="107"/>
        <v>►</v>
      </c>
      <c r="AZ274" s="2"/>
      <c r="BA274" s="2"/>
      <c r="BB274" s="2"/>
      <c r="BC274" s="717"/>
      <c r="BD274" s="717"/>
      <c r="BH274" s="717"/>
      <c r="BI274" s="6">
        <v>1</v>
      </c>
    </row>
    <row r="275" spans="1:61" s="73" customFormat="1" ht="18" customHeight="1">
      <c r="A275" s="750" t="str">
        <f t="shared" si="101"/>
        <v>►</v>
      </c>
      <c r="B275" s="616" t="str">
        <f t="shared" si="100"/>
        <v>►</v>
      </c>
      <c r="C275" s="617" t="str">
        <f t="shared" si="102"/>
        <v>►</v>
      </c>
      <c r="D275" s="4157" t="str">
        <f t="shared" si="103"/>
        <v>►</v>
      </c>
      <c r="E275" s="616" t="str">
        <f t="shared" si="104"/>
        <v>►</v>
      </c>
      <c r="F275" s="616" t="str">
        <f t="shared" si="105"/>
        <v>►</v>
      </c>
      <c r="G275" s="616" t="str">
        <f t="shared" si="106"/>
        <v>►</v>
      </c>
      <c r="H275" s="1066" t="s">
        <v>1</v>
      </c>
      <c r="I275" s="741"/>
      <c r="J275" s="741"/>
      <c r="K275" s="741"/>
      <c r="L275" s="742"/>
      <c r="M275" s="742"/>
      <c r="N275" s="742"/>
      <c r="O275" s="742"/>
      <c r="P275" s="742"/>
      <c r="Q275" s="742"/>
      <c r="R275" s="742"/>
      <c r="S275" s="785" t="s">
        <v>1</v>
      </c>
      <c r="T275" s="1066" t="s">
        <v>1</v>
      </c>
      <c r="U275" s="741"/>
      <c r="V275" s="741"/>
      <c r="W275" s="741"/>
      <c r="X275" s="742"/>
      <c r="Y275" s="742"/>
      <c r="Z275" s="742"/>
      <c r="AA275" s="742"/>
      <c r="AB275" s="742"/>
      <c r="AC275" s="742"/>
      <c r="AD275" s="742"/>
      <c r="AE275" s="4161" t="s">
        <v>1</v>
      </c>
      <c r="AF275" s="4172">
        <f t="shared" si="98"/>
        <v>0</v>
      </c>
      <c r="AG275" s="4173">
        <f t="shared" si="99"/>
        <v>0</v>
      </c>
      <c r="AH275" s="4174"/>
      <c r="AI275" s="1112">
        <f t="shared" si="108"/>
        <v>0</v>
      </c>
      <c r="AJ275" s="1184" t="str">
        <f>IF(OR(AI275=0, ISBLANK(AB275)), "", TEXT(ROUND(AI275/INDEX(AV19:AV89, MATCH(AB275, AU19:AU89, 0)), 0),"# ##0") &amp; " " &amp; AB275)</f>
        <v/>
      </c>
      <c r="AK275" s="557">
        <f t="shared" si="109"/>
        <v>0</v>
      </c>
      <c r="AL275" s="558">
        <f t="shared" si="110"/>
        <v>0</v>
      </c>
      <c r="AM275" s="1187" t="str">
        <f t="shared" si="111"/>
        <v/>
      </c>
      <c r="AN275" s="156"/>
      <c r="AO275" s="1112">
        <f t="shared" si="112"/>
        <v>0</v>
      </c>
      <c r="AP275" s="4190"/>
      <c r="AQ275" s="1181" t="str">
        <f t="shared" si="113"/>
        <v/>
      </c>
      <c r="AR275" s="4168"/>
      <c r="AS275" s="4180">
        <f t="shared" si="114"/>
        <v>0</v>
      </c>
      <c r="AT275" s="4181">
        <f>IF(AND(AH275&lt;&gt;"", ISNUMBER(AF275)), IFERROR(INDEX(AV19:AV89, MATCH(AB275, AU19:AU89, 0)) * AA275 * IF(ISBLANK(X275), 1, X275), 0), 0)</f>
        <v>0</v>
      </c>
      <c r="AU275"/>
      <c r="AV275"/>
      <c r="AW275"/>
      <c r="AX275" s="2"/>
      <c r="AY275" s="750" t="str">
        <f t="shared" si="107"/>
        <v>►</v>
      </c>
      <c r="AZ275" s="2"/>
      <c r="BA275" s="2"/>
      <c r="BB275" s="2"/>
      <c r="BC275" s="717"/>
      <c r="BD275" s="717"/>
      <c r="BH275" s="717"/>
      <c r="BI275" s="6">
        <v>1</v>
      </c>
    </row>
    <row r="276" spans="1:61" s="73" customFormat="1" ht="18" customHeight="1">
      <c r="A276" s="750" t="str">
        <f t="shared" si="101"/>
        <v>►</v>
      </c>
      <c r="B276" s="616" t="str">
        <f t="shared" si="100"/>
        <v>►</v>
      </c>
      <c r="C276" s="617" t="str">
        <f t="shared" si="102"/>
        <v>►</v>
      </c>
      <c r="D276" s="4157" t="str">
        <f t="shared" si="103"/>
        <v>►</v>
      </c>
      <c r="E276" s="616" t="str">
        <f t="shared" si="104"/>
        <v>►</v>
      </c>
      <c r="F276" s="616" t="str">
        <f t="shared" si="105"/>
        <v>►</v>
      </c>
      <c r="G276" s="616" t="str">
        <f t="shared" si="106"/>
        <v>►</v>
      </c>
      <c r="H276" s="1066" t="s">
        <v>1</v>
      </c>
      <c r="I276" s="741"/>
      <c r="J276" s="741"/>
      <c r="K276" s="741"/>
      <c r="L276" s="742"/>
      <c r="M276" s="742"/>
      <c r="N276" s="742"/>
      <c r="O276" s="742"/>
      <c r="P276" s="742"/>
      <c r="Q276" s="742"/>
      <c r="R276" s="742"/>
      <c r="S276" s="785" t="s">
        <v>1</v>
      </c>
      <c r="T276" s="1066" t="s">
        <v>1</v>
      </c>
      <c r="U276" s="741"/>
      <c r="V276" s="741"/>
      <c r="W276" s="741"/>
      <c r="X276" s="742"/>
      <c r="Y276" s="742"/>
      <c r="Z276" s="742"/>
      <c r="AA276" s="742"/>
      <c r="AB276" s="742"/>
      <c r="AC276" s="742"/>
      <c r="AD276" s="742"/>
      <c r="AE276" s="4161" t="s">
        <v>1</v>
      </c>
      <c r="AF276" s="4172">
        <f t="shared" si="98"/>
        <v>0</v>
      </c>
      <c r="AG276" s="4173">
        <f t="shared" si="99"/>
        <v>0</v>
      </c>
      <c r="AH276" s="4174"/>
      <c r="AI276" s="1113">
        <f t="shared" si="108"/>
        <v>0</v>
      </c>
      <c r="AJ276" s="1183" t="str">
        <f>IF(OR(AI276=0, ISBLANK(AB276)), "", TEXT(ROUND(AI276/INDEX(AV19:AV89, MATCH(AB276, AU19:AU89, 0)), 0),"# ##0") &amp; " " &amp; AB276)</f>
        <v/>
      </c>
      <c r="AK276" s="559">
        <f t="shared" si="109"/>
        <v>0</v>
      </c>
      <c r="AL276" s="560">
        <f t="shared" si="110"/>
        <v>0</v>
      </c>
      <c r="AM276" s="1186" t="str">
        <f t="shared" si="111"/>
        <v/>
      </c>
      <c r="AN276" s="156"/>
      <c r="AO276" s="1113">
        <f t="shared" si="112"/>
        <v>0</v>
      </c>
      <c r="AP276" s="4190"/>
      <c r="AQ276" s="1182" t="str">
        <f t="shared" si="113"/>
        <v/>
      </c>
      <c r="AR276" s="4168"/>
      <c r="AS276" s="4180">
        <f t="shared" si="114"/>
        <v>0</v>
      </c>
      <c r="AT276" s="4181">
        <f>IF(AND(AH276&lt;&gt;"", ISNUMBER(AF276)), IFERROR(INDEX(AV19:AV89, MATCH(AB276, AU19:AU89, 0)) * AA276 * IF(ISBLANK(X276), 1, X276), 0), 0)</f>
        <v>0</v>
      </c>
      <c r="AU276"/>
      <c r="AV276"/>
      <c r="AW276"/>
      <c r="AX276" s="2"/>
      <c r="AY276" s="750" t="str">
        <f t="shared" si="107"/>
        <v>►</v>
      </c>
      <c r="AZ276" s="2"/>
      <c r="BA276" s="2"/>
      <c r="BB276" s="2"/>
      <c r="BC276" s="717"/>
      <c r="BD276" s="717"/>
      <c r="BH276" s="717"/>
      <c r="BI276" s="6">
        <v>1</v>
      </c>
    </row>
    <row r="277" spans="1:61" s="73" customFormat="1" ht="18" customHeight="1">
      <c r="A277" s="750" t="str">
        <f t="shared" si="101"/>
        <v>►</v>
      </c>
      <c r="B277" s="616" t="str">
        <f t="shared" si="100"/>
        <v>►</v>
      </c>
      <c r="C277" s="617" t="str">
        <f t="shared" si="102"/>
        <v>►</v>
      </c>
      <c r="D277" s="4157" t="str">
        <f t="shared" si="103"/>
        <v>►</v>
      </c>
      <c r="E277" s="616" t="str">
        <f t="shared" si="104"/>
        <v>►</v>
      </c>
      <c r="F277" s="616" t="str">
        <f t="shared" si="105"/>
        <v>►</v>
      </c>
      <c r="G277" s="616" t="str">
        <f t="shared" si="106"/>
        <v>►</v>
      </c>
      <c r="H277" s="1066" t="s">
        <v>1</v>
      </c>
      <c r="I277" s="741"/>
      <c r="J277" s="741"/>
      <c r="K277" s="741"/>
      <c r="L277" s="742"/>
      <c r="M277" s="742"/>
      <c r="N277" s="742"/>
      <c r="O277" s="742"/>
      <c r="P277" s="742"/>
      <c r="Q277" s="742"/>
      <c r="R277" s="742"/>
      <c r="S277" s="785" t="s">
        <v>1</v>
      </c>
      <c r="T277" s="1066" t="s">
        <v>1</v>
      </c>
      <c r="U277" s="741"/>
      <c r="V277" s="741"/>
      <c r="W277" s="741"/>
      <c r="X277" s="742"/>
      <c r="Y277" s="742"/>
      <c r="Z277" s="742"/>
      <c r="AA277" s="742"/>
      <c r="AB277" s="742"/>
      <c r="AC277" s="742"/>
      <c r="AD277" s="742"/>
      <c r="AE277" s="4161" t="s">
        <v>1</v>
      </c>
      <c r="AF277" s="4172">
        <f t="shared" si="98"/>
        <v>0</v>
      </c>
      <c r="AG277" s="4173">
        <f t="shared" si="99"/>
        <v>0</v>
      </c>
      <c r="AH277" s="4174"/>
      <c r="AI277" s="1112">
        <f t="shared" si="108"/>
        <v>0</v>
      </c>
      <c r="AJ277" s="1184" t="str">
        <f>IF(OR(AI277=0, ISBLANK(AB277)), "", TEXT(ROUND(AI277/INDEX(AV19:AV89, MATCH(AB277, AU19:AU89, 0)), 0),"# ##0") &amp; " " &amp; AB277)</f>
        <v/>
      </c>
      <c r="AK277" s="557">
        <f t="shared" si="109"/>
        <v>0</v>
      </c>
      <c r="AL277" s="558">
        <f t="shared" si="110"/>
        <v>0</v>
      </c>
      <c r="AM277" s="1187" t="str">
        <f t="shared" si="111"/>
        <v/>
      </c>
      <c r="AN277" s="156"/>
      <c r="AO277" s="1112">
        <f t="shared" si="112"/>
        <v>0</v>
      </c>
      <c r="AP277" s="4190"/>
      <c r="AQ277" s="1181" t="str">
        <f t="shared" si="113"/>
        <v/>
      </c>
      <c r="AR277" s="4168"/>
      <c r="AS277" s="4180">
        <f t="shared" si="114"/>
        <v>0</v>
      </c>
      <c r="AT277" s="4181">
        <f>IF(AND(AH277&lt;&gt;"", ISNUMBER(AF277)), IFERROR(INDEX(AV19:AV89, MATCH(AB277, AU19:AU89, 0)) * AA277 * IF(ISBLANK(X277), 1, X277), 0), 0)</f>
        <v>0</v>
      </c>
      <c r="AU277"/>
      <c r="AV277"/>
      <c r="AW277"/>
      <c r="AX277" s="2"/>
      <c r="AY277" s="750" t="str">
        <f t="shared" si="107"/>
        <v>►</v>
      </c>
      <c r="AZ277" s="2"/>
      <c r="BA277" s="717"/>
      <c r="BB277" s="717"/>
      <c r="BC277" s="717"/>
      <c r="BD277" s="717"/>
      <c r="BH277" s="717"/>
      <c r="BI277" s="6">
        <v>1</v>
      </c>
    </row>
    <row r="278" spans="1:61" s="73" customFormat="1" ht="18" customHeight="1">
      <c r="A278" s="750" t="str">
        <f t="shared" si="101"/>
        <v>►</v>
      </c>
      <c r="B278" s="616" t="str">
        <f t="shared" si="100"/>
        <v>►</v>
      </c>
      <c r="C278" s="617" t="str">
        <f t="shared" si="102"/>
        <v>►</v>
      </c>
      <c r="D278" s="4157" t="str">
        <f t="shared" si="103"/>
        <v>►</v>
      </c>
      <c r="E278" s="616" t="str">
        <f t="shared" si="104"/>
        <v>►</v>
      </c>
      <c r="F278" s="616" t="str">
        <f t="shared" si="105"/>
        <v>►</v>
      </c>
      <c r="G278" s="616" t="str">
        <f t="shared" si="106"/>
        <v>►</v>
      </c>
      <c r="H278" s="1066" t="s">
        <v>1</v>
      </c>
      <c r="I278" s="741"/>
      <c r="J278" s="741"/>
      <c r="K278" s="741"/>
      <c r="L278" s="742"/>
      <c r="M278" s="742"/>
      <c r="N278" s="742"/>
      <c r="O278" s="742"/>
      <c r="P278" s="742"/>
      <c r="Q278" s="742"/>
      <c r="R278" s="742"/>
      <c r="S278" s="785" t="s">
        <v>1</v>
      </c>
      <c r="T278" s="1066" t="s">
        <v>1</v>
      </c>
      <c r="U278" s="741"/>
      <c r="V278" s="741"/>
      <c r="W278" s="741"/>
      <c r="X278" s="742"/>
      <c r="Y278" s="742"/>
      <c r="Z278" s="742"/>
      <c r="AA278" s="742"/>
      <c r="AB278" s="742"/>
      <c r="AC278" s="742"/>
      <c r="AD278" s="742"/>
      <c r="AE278" s="4161" t="s">
        <v>1</v>
      </c>
      <c r="AF278" s="4172">
        <f t="shared" si="98"/>
        <v>0</v>
      </c>
      <c r="AG278" s="4173">
        <f t="shared" si="99"/>
        <v>0</v>
      </c>
      <c r="AH278" s="4174"/>
      <c r="AI278" s="1113">
        <f t="shared" si="108"/>
        <v>0</v>
      </c>
      <c r="AJ278" s="1183" t="str">
        <f>IF(OR(AI278=0, ISBLANK(AB278)), "", TEXT(ROUND(AI278/INDEX(AV19:AV89, MATCH(AB278, AU19:AU89, 0)), 0),"# ##0") &amp; " " &amp; AB278)</f>
        <v/>
      </c>
      <c r="AK278" s="559">
        <f t="shared" si="109"/>
        <v>0</v>
      </c>
      <c r="AL278" s="560">
        <f t="shared" si="110"/>
        <v>0</v>
      </c>
      <c r="AM278" s="1186" t="str">
        <f t="shared" si="111"/>
        <v/>
      </c>
      <c r="AN278" s="156"/>
      <c r="AO278" s="1113">
        <f t="shared" si="112"/>
        <v>0</v>
      </c>
      <c r="AP278" s="4190"/>
      <c r="AQ278" s="1182" t="str">
        <f t="shared" si="113"/>
        <v/>
      </c>
      <c r="AR278" s="4168"/>
      <c r="AS278" s="4180">
        <f t="shared" si="114"/>
        <v>0</v>
      </c>
      <c r="AT278" s="4181">
        <f>IF(AND(AH278&lt;&gt;"", ISNUMBER(AF278)), IFERROR(INDEX(AV19:AV89, MATCH(AB278, AU19:AU89, 0)) * AA278 * IF(ISBLANK(X278), 1, X278), 0), 0)</f>
        <v>0</v>
      </c>
      <c r="AU278"/>
      <c r="AV278"/>
      <c r="AW278"/>
      <c r="AX278" s="2"/>
      <c r="AY278" s="750" t="str">
        <f t="shared" si="107"/>
        <v>►</v>
      </c>
      <c r="AZ278" s="2"/>
      <c r="BA278" s="717"/>
      <c r="BB278" s="717"/>
      <c r="BC278" s="717"/>
      <c r="BD278" s="717"/>
      <c r="BH278" s="717"/>
      <c r="BI278" s="6">
        <v>1</v>
      </c>
    </row>
    <row r="279" spans="1:61" s="73" customFormat="1" ht="18" customHeight="1">
      <c r="A279" s="750" t="str">
        <f t="shared" si="101"/>
        <v>►</v>
      </c>
      <c r="B279" s="616" t="str">
        <f t="shared" si="100"/>
        <v>►</v>
      </c>
      <c r="C279" s="617" t="str">
        <f t="shared" si="102"/>
        <v>►</v>
      </c>
      <c r="D279" s="4157" t="str">
        <f t="shared" si="103"/>
        <v>►</v>
      </c>
      <c r="E279" s="616" t="str">
        <f t="shared" si="104"/>
        <v>►</v>
      </c>
      <c r="F279" s="616" t="str">
        <f t="shared" si="105"/>
        <v>►</v>
      </c>
      <c r="G279" s="616" t="str">
        <f t="shared" si="106"/>
        <v>►</v>
      </c>
      <c r="H279" s="1066" t="s">
        <v>1</v>
      </c>
      <c r="I279" s="741"/>
      <c r="J279" s="741"/>
      <c r="K279" s="741"/>
      <c r="L279" s="742"/>
      <c r="M279" s="742"/>
      <c r="N279" s="742"/>
      <c r="O279" s="742"/>
      <c r="P279" s="742"/>
      <c r="Q279" s="742"/>
      <c r="R279" s="742"/>
      <c r="S279" s="785" t="s">
        <v>1</v>
      </c>
      <c r="T279" s="1066" t="s">
        <v>1</v>
      </c>
      <c r="U279" s="741"/>
      <c r="V279" s="741"/>
      <c r="W279" s="741"/>
      <c r="X279" s="742"/>
      <c r="Y279" s="742"/>
      <c r="Z279" s="742"/>
      <c r="AA279" s="742"/>
      <c r="AB279" s="742"/>
      <c r="AC279" s="742"/>
      <c r="AD279" s="742"/>
      <c r="AE279" s="4161" t="s">
        <v>1</v>
      </c>
      <c r="AF279" s="4172">
        <f t="shared" si="98"/>
        <v>0</v>
      </c>
      <c r="AG279" s="4173">
        <f t="shared" si="99"/>
        <v>0</v>
      </c>
      <c r="AH279" s="4174"/>
      <c r="AI279" s="1112">
        <f t="shared" si="108"/>
        <v>0</v>
      </c>
      <c r="AJ279" s="1184" t="str">
        <f>IF(OR(AI279=0, ISBLANK(AB279)), "", TEXT(ROUND(AI279/INDEX(AV19:AV89, MATCH(AB279, AU19:AU89, 0)), 0),"# ##0") &amp; " " &amp; AB279)</f>
        <v/>
      </c>
      <c r="AK279" s="557">
        <f t="shared" si="109"/>
        <v>0</v>
      </c>
      <c r="AL279" s="558">
        <f t="shared" si="110"/>
        <v>0</v>
      </c>
      <c r="AM279" s="1187" t="str">
        <f t="shared" si="111"/>
        <v/>
      </c>
      <c r="AN279" s="156"/>
      <c r="AO279" s="1112">
        <f t="shared" si="112"/>
        <v>0</v>
      </c>
      <c r="AP279" s="4190"/>
      <c r="AQ279" s="1181" t="str">
        <f t="shared" si="113"/>
        <v/>
      </c>
      <c r="AR279" s="4168"/>
      <c r="AS279" s="4180">
        <f t="shared" si="114"/>
        <v>0</v>
      </c>
      <c r="AT279" s="4181">
        <f>IF(AND(AH279&lt;&gt;"", ISNUMBER(AF279)), IFERROR(INDEX(AV19:AV89, MATCH(AB279, AU19:AU89, 0)) * AA279 * IF(ISBLANK(X279), 1, X279), 0), 0)</f>
        <v>0</v>
      </c>
      <c r="AU279"/>
      <c r="AV279"/>
      <c r="AW279"/>
      <c r="AX279" s="2"/>
      <c r="AY279" s="750" t="str">
        <f t="shared" si="107"/>
        <v>►</v>
      </c>
      <c r="AZ279" s="2"/>
      <c r="BA279" s="717"/>
      <c r="BB279" s="717"/>
      <c r="BC279" s="717"/>
      <c r="BD279" s="717"/>
      <c r="BH279" s="717"/>
      <c r="BI279" s="6">
        <v>1</v>
      </c>
    </row>
    <row r="280" spans="1:61" s="73" customFormat="1" ht="18" customHeight="1">
      <c r="A280" s="750" t="str">
        <f t="shared" si="101"/>
        <v>►</v>
      </c>
      <c r="B280" s="616" t="str">
        <f t="shared" si="100"/>
        <v>►</v>
      </c>
      <c r="C280" s="617" t="str">
        <f t="shared" si="102"/>
        <v>►</v>
      </c>
      <c r="D280" s="4157" t="str">
        <f t="shared" si="103"/>
        <v>►</v>
      </c>
      <c r="E280" s="616" t="str">
        <f t="shared" si="104"/>
        <v>►</v>
      </c>
      <c r="F280" s="616" t="str">
        <f t="shared" si="105"/>
        <v>►</v>
      </c>
      <c r="G280" s="616" t="str">
        <f t="shared" si="106"/>
        <v>►</v>
      </c>
      <c r="H280" s="1066" t="s">
        <v>1</v>
      </c>
      <c r="I280" s="741"/>
      <c r="J280" s="741"/>
      <c r="K280" s="741"/>
      <c r="L280" s="742"/>
      <c r="M280" s="742"/>
      <c r="N280" s="742"/>
      <c r="O280" s="742"/>
      <c r="P280" s="742"/>
      <c r="Q280" s="742"/>
      <c r="R280" s="742"/>
      <c r="S280" s="785" t="s">
        <v>1</v>
      </c>
      <c r="T280" s="1066" t="s">
        <v>1</v>
      </c>
      <c r="U280" s="741"/>
      <c r="V280" s="741"/>
      <c r="W280" s="741"/>
      <c r="X280" s="742"/>
      <c r="Y280" s="742"/>
      <c r="Z280" s="742"/>
      <c r="AA280" s="742"/>
      <c r="AB280" s="742"/>
      <c r="AC280" s="742"/>
      <c r="AD280" s="742"/>
      <c r="AE280" s="4161" t="s">
        <v>1</v>
      </c>
      <c r="AF280" s="4172">
        <f t="shared" ref="AF280:AF343" si="115">IFERROR(IF(AND(ISNUMBER(AH280),V280&gt;0),V280,0),0)</f>
        <v>0</v>
      </c>
      <c r="AG280" s="4173">
        <f t="shared" ref="AG280:AG343" si="116">IFERROR(IF(AND(ISNUMBER(AF280),AH280&gt;0),W280,0),0)</f>
        <v>0</v>
      </c>
      <c r="AH280" s="4174"/>
      <c r="AI280" s="1113">
        <f t="shared" si="108"/>
        <v>0</v>
      </c>
      <c r="AJ280" s="1183" t="str">
        <f>IF(OR(AI280=0, ISBLANK(AB280)), "", TEXT(ROUND(AI280/INDEX(AV19:AV89, MATCH(AB280, AU19:AU89, 0)), 0),"# ##0") &amp; " " &amp; AB280)</f>
        <v/>
      </c>
      <c r="AK280" s="559">
        <f t="shared" si="109"/>
        <v>0</v>
      </c>
      <c r="AL280" s="560">
        <f t="shared" si="110"/>
        <v>0</v>
      </c>
      <c r="AM280" s="1186" t="str">
        <f t="shared" si="111"/>
        <v/>
      </c>
      <c r="AN280" s="156"/>
      <c r="AO280" s="1113">
        <f t="shared" si="112"/>
        <v>0</v>
      </c>
      <c r="AP280" s="4190"/>
      <c r="AQ280" s="1182" t="str">
        <f t="shared" si="113"/>
        <v/>
      </c>
      <c r="AR280" s="4168"/>
      <c r="AS280" s="4180">
        <f t="shared" si="114"/>
        <v>0</v>
      </c>
      <c r="AT280" s="4181">
        <f>IF(AND(AH280&lt;&gt;"", ISNUMBER(AF280)), IFERROR(INDEX(AV19:AV89, MATCH(AB280, AU19:AU89, 0)) * AA280 * IF(ISBLANK(X280), 1, X280), 0), 0)</f>
        <v>0</v>
      </c>
      <c r="AU280"/>
      <c r="AV280"/>
      <c r="AW280"/>
      <c r="AX280" s="2"/>
      <c r="AY280" s="750" t="str">
        <f t="shared" si="107"/>
        <v>►</v>
      </c>
      <c r="AZ280" s="2"/>
      <c r="BA280" s="717"/>
      <c r="BB280" s="717"/>
      <c r="BC280" s="717"/>
      <c r="BD280" s="717"/>
      <c r="BH280" s="717"/>
      <c r="BI280" s="6">
        <v>1</v>
      </c>
    </row>
    <row r="281" spans="1:61" s="73" customFormat="1" ht="18" customHeight="1">
      <c r="A281" s="750" t="str">
        <f t="shared" si="101"/>
        <v>►</v>
      </c>
      <c r="B281" s="616" t="str">
        <f t="shared" si="100"/>
        <v>►</v>
      </c>
      <c r="C281" s="617" t="str">
        <f t="shared" si="102"/>
        <v>►</v>
      </c>
      <c r="D281" s="4157" t="str">
        <f t="shared" si="103"/>
        <v>►</v>
      </c>
      <c r="E281" s="616" t="str">
        <f t="shared" si="104"/>
        <v>►</v>
      </c>
      <c r="F281" s="616" t="str">
        <f t="shared" si="105"/>
        <v>►</v>
      </c>
      <c r="G281" s="616" t="str">
        <f t="shared" si="106"/>
        <v>►</v>
      </c>
      <c r="H281" s="1066" t="s">
        <v>1</v>
      </c>
      <c r="I281" s="741"/>
      <c r="J281" s="741"/>
      <c r="K281" s="741"/>
      <c r="L281" s="742"/>
      <c r="M281" s="742"/>
      <c r="N281" s="742"/>
      <c r="O281" s="742"/>
      <c r="P281" s="742"/>
      <c r="Q281" s="742"/>
      <c r="R281" s="742"/>
      <c r="S281" s="785" t="s">
        <v>1</v>
      </c>
      <c r="T281" s="1066" t="s">
        <v>1</v>
      </c>
      <c r="U281" s="741"/>
      <c r="V281" s="741"/>
      <c r="W281" s="741"/>
      <c r="X281" s="742"/>
      <c r="Y281" s="742"/>
      <c r="Z281" s="742"/>
      <c r="AA281" s="742"/>
      <c r="AB281" s="742"/>
      <c r="AC281" s="742"/>
      <c r="AD281" s="742"/>
      <c r="AE281" s="4161" t="s">
        <v>1</v>
      </c>
      <c r="AF281" s="4172">
        <f t="shared" si="115"/>
        <v>0</v>
      </c>
      <c r="AG281" s="4173">
        <f t="shared" si="116"/>
        <v>0</v>
      </c>
      <c r="AH281" s="4174"/>
      <c r="AI281" s="1112">
        <f t="shared" si="108"/>
        <v>0</v>
      </c>
      <c r="AJ281" s="1184" t="str">
        <f>IF(OR(AI281=0, ISBLANK(AB281)), "", TEXT(ROUND(AI281/INDEX(AV19:AV89, MATCH(AB281, AU19:AU89, 0)), 0),"# ##0") &amp; " " &amp; AB281)</f>
        <v/>
      </c>
      <c r="AK281" s="557">
        <f t="shared" si="109"/>
        <v>0</v>
      </c>
      <c r="AL281" s="558">
        <f t="shared" si="110"/>
        <v>0</v>
      </c>
      <c r="AM281" s="1187" t="str">
        <f t="shared" si="111"/>
        <v/>
      </c>
      <c r="AN281" s="156"/>
      <c r="AO281" s="1112">
        <f t="shared" si="112"/>
        <v>0</v>
      </c>
      <c r="AP281" s="4190"/>
      <c r="AQ281" s="1181" t="str">
        <f t="shared" si="113"/>
        <v/>
      </c>
      <c r="AR281" s="4168"/>
      <c r="AS281" s="4180">
        <f t="shared" si="114"/>
        <v>0</v>
      </c>
      <c r="AT281" s="4181">
        <f>IF(AND(AH281&lt;&gt;"", ISNUMBER(AF281)), IFERROR(INDEX(AV19:AV89, MATCH(AB281, AU19:AU89, 0)) * AA281 * IF(ISBLANK(X281), 1, X281), 0), 0)</f>
        <v>0</v>
      </c>
      <c r="AU281"/>
      <c r="AV281"/>
      <c r="AW281"/>
      <c r="AX281" s="2"/>
      <c r="AY281" s="750" t="str">
        <f t="shared" si="107"/>
        <v>►</v>
      </c>
      <c r="AZ281" s="2"/>
      <c r="BA281" s="717"/>
      <c r="BB281" s="717"/>
      <c r="BC281" s="717"/>
      <c r="BD281" s="717"/>
      <c r="BH281" s="717"/>
      <c r="BI281" s="6">
        <v>1</v>
      </c>
    </row>
    <row r="282" spans="1:61" s="73" customFormat="1" ht="18" customHeight="1">
      <c r="A282" s="750" t="str">
        <f t="shared" si="101"/>
        <v>►</v>
      </c>
      <c r="B282" s="616" t="str">
        <f t="shared" si="100"/>
        <v>►</v>
      </c>
      <c r="C282" s="617" t="str">
        <f t="shared" si="102"/>
        <v>►</v>
      </c>
      <c r="D282" s="4157" t="str">
        <f t="shared" si="103"/>
        <v>►</v>
      </c>
      <c r="E282" s="616" t="str">
        <f t="shared" si="104"/>
        <v>►</v>
      </c>
      <c r="F282" s="616" t="str">
        <f t="shared" si="105"/>
        <v>►</v>
      </c>
      <c r="G282" s="616" t="str">
        <f t="shared" si="106"/>
        <v>►</v>
      </c>
      <c r="H282" s="1066" t="s">
        <v>1</v>
      </c>
      <c r="I282" s="741"/>
      <c r="J282" s="741"/>
      <c r="K282" s="741"/>
      <c r="L282" s="742"/>
      <c r="M282" s="742"/>
      <c r="N282" s="742"/>
      <c r="O282" s="742"/>
      <c r="P282" s="742"/>
      <c r="Q282" s="742"/>
      <c r="R282" s="742"/>
      <c r="S282" s="785" t="s">
        <v>1</v>
      </c>
      <c r="T282" s="1066" t="s">
        <v>1</v>
      </c>
      <c r="U282" s="741"/>
      <c r="V282" s="741"/>
      <c r="W282" s="741"/>
      <c r="X282" s="742"/>
      <c r="Y282" s="742"/>
      <c r="Z282" s="742"/>
      <c r="AA282" s="742"/>
      <c r="AB282" s="742"/>
      <c r="AC282" s="742"/>
      <c r="AD282" s="742"/>
      <c r="AE282" s="4161" t="s">
        <v>1</v>
      </c>
      <c r="AF282" s="4172">
        <f t="shared" si="115"/>
        <v>0</v>
      </c>
      <c r="AG282" s="4173">
        <f t="shared" si="116"/>
        <v>0</v>
      </c>
      <c r="AH282" s="4174"/>
      <c r="AI282" s="1113">
        <f t="shared" si="108"/>
        <v>0</v>
      </c>
      <c r="AJ282" s="1183" t="str">
        <f>IF(OR(AI282=0, ISBLANK(AB282)), "", TEXT(ROUND(AI282/INDEX(AV19:AV89, MATCH(AB282, AU19:AU89, 0)), 0),"# ##0") &amp; " " &amp; AB282)</f>
        <v/>
      </c>
      <c r="AK282" s="559">
        <f t="shared" si="109"/>
        <v>0</v>
      </c>
      <c r="AL282" s="560">
        <f t="shared" si="110"/>
        <v>0</v>
      </c>
      <c r="AM282" s="1186" t="str">
        <f t="shared" si="111"/>
        <v/>
      </c>
      <c r="AN282" s="156"/>
      <c r="AO282" s="1113">
        <f t="shared" si="112"/>
        <v>0</v>
      </c>
      <c r="AP282" s="4190"/>
      <c r="AQ282" s="1182" t="str">
        <f t="shared" si="113"/>
        <v/>
      </c>
      <c r="AR282" s="4168"/>
      <c r="AS282" s="4180">
        <f t="shared" si="114"/>
        <v>0</v>
      </c>
      <c r="AT282" s="4181">
        <f>IF(AND(AH282&lt;&gt;"", ISNUMBER(AF282)), IFERROR(INDEX(AV19:AV89, MATCH(AB282, AU19:AU89, 0)) * AA282 * IF(ISBLANK(X282), 1, X282), 0), 0)</f>
        <v>0</v>
      </c>
      <c r="AU282"/>
      <c r="AV282"/>
      <c r="AW282"/>
      <c r="AX282" s="2"/>
      <c r="AY282" s="750" t="str">
        <f t="shared" si="107"/>
        <v>►</v>
      </c>
      <c r="AZ282" s="2"/>
      <c r="BA282" s="717"/>
      <c r="BB282" s="717"/>
      <c r="BC282" s="717"/>
      <c r="BD282" s="717"/>
      <c r="BH282" s="717"/>
      <c r="BI282" s="6">
        <v>1</v>
      </c>
    </row>
    <row r="283" spans="1:61" s="73" customFormat="1" ht="18" customHeight="1">
      <c r="A283" s="750" t="str">
        <f t="shared" si="101"/>
        <v>►</v>
      </c>
      <c r="B283" s="616" t="str">
        <f t="shared" si="100"/>
        <v>►</v>
      </c>
      <c r="C283" s="617" t="str">
        <f t="shared" si="102"/>
        <v>►</v>
      </c>
      <c r="D283" s="4157" t="str">
        <f t="shared" si="103"/>
        <v>►</v>
      </c>
      <c r="E283" s="616" t="str">
        <f t="shared" si="104"/>
        <v>►</v>
      </c>
      <c r="F283" s="616" t="str">
        <f t="shared" si="105"/>
        <v>►</v>
      </c>
      <c r="G283" s="616" t="str">
        <f t="shared" si="106"/>
        <v>►</v>
      </c>
      <c r="H283" s="1066" t="s">
        <v>1</v>
      </c>
      <c r="I283" s="741"/>
      <c r="J283" s="741"/>
      <c r="K283" s="741"/>
      <c r="L283" s="742"/>
      <c r="M283" s="742"/>
      <c r="N283" s="742"/>
      <c r="O283" s="742"/>
      <c r="P283" s="742"/>
      <c r="Q283" s="742"/>
      <c r="R283" s="742"/>
      <c r="S283" s="785" t="s">
        <v>1</v>
      </c>
      <c r="T283" s="1066" t="s">
        <v>1</v>
      </c>
      <c r="U283" s="741"/>
      <c r="V283" s="741"/>
      <c r="W283" s="741"/>
      <c r="X283" s="742"/>
      <c r="Y283" s="742"/>
      <c r="Z283" s="742"/>
      <c r="AA283" s="742"/>
      <c r="AB283" s="742"/>
      <c r="AC283" s="742"/>
      <c r="AD283" s="742"/>
      <c r="AE283" s="4161" t="s">
        <v>1</v>
      </c>
      <c r="AF283" s="4172">
        <f t="shared" si="115"/>
        <v>0</v>
      </c>
      <c r="AG283" s="4173">
        <f t="shared" si="116"/>
        <v>0</v>
      </c>
      <c r="AH283" s="4174"/>
      <c r="AI283" s="1112">
        <f t="shared" si="108"/>
        <v>0</v>
      </c>
      <c r="AJ283" s="1184" t="str">
        <f>IF(OR(AI283=0, ISBLANK(AB283)), "", TEXT(ROUND(AI283/INDEX(AV19:AV89, MATCH(AB283, AU19:AU89, 0)), 0),"# ##0") &amp; " " &amp; AB283)</f>
        <v/>
      </c>
      <c r="AK283" s="557">
        <f t="shared" si="109"/>
        <v>0</v>
      </c>
      <c r="AL283" s="558">
        <f t="shared" si="110"/>
        <v>0</v>
      </c>
      <c r="AM283" s="1187" t="str">
        <f t="shared" si="111"/>
        <v/>
      </c>
      <c r="AN283" s="156"/>
      <c r="AO283" s="1112">
        <f t="shared" si="112"/>
        <v>0</v>
      </c>
      <c r="AP283" s="4190"/>
      <c r="AQ283" s="1181" t="str">
        <f t="shared" si="113"/>
        <v/>
      </c>
      <c r="AR283" s="4168"/>
      <c r="AS283" s="4180">
        <f t="shared" si="114"/>
        <v>0</v>
      </c>
      <c r="AT283" s="4181">
        <f>IF(AND(AH283&lt;&gt;"", ISNUMBER(AF283)), IFERROR(INDEX(AV19:AV89, MATCH(AB283, AU19:AU89, 0)) * AA283 * IF(ISBLANK(X283), 1, X283), 0), 0)</f>
        <v>0</v>
      </c>
      <c r="AU283"/>
      <c r="AV283"/>
      <c r="AW283"/>
      <c r="AX283" s="2"/>
      <c r="AY283" s="750" t="str">
        <f t="shared" si="107"/>
        <v>►</v>
      </c>
      <c r="AZ283" s="2"/>
      <c r="BA283" s="717"/>
      <c r="BB283" s="717"/>
      <c r="BC283" s="717"/>
      <c r="BD283" s="717"/>
      <c r="BH283" s="717"/>
      <c r="BI283" s="6">
        <v>1</v>
      </c>
    </row>
    <row r="284" spans="1:61" s="73" customFormat="1" ht="18" customHeight="1">
      <c r="A284" s="750" t="str">
        <f t="shared" si="101"/>
        <v>►</v>
      </c>
      <c r="B284" s="616" t="str">
        <f t="shared" si="100"/>
        <v>►</v>
      </c>
      <c r="C284" s="617" t="str">
        <f t="shared" si="102"/>
        <v>►</v>
      </c>
      <c r="D284" s="4157" t="str">
        <f t="shared" si="103"/>
        <v>►</v>
      </c>
      <c r="E284" s="616" t="str">
        <f t="shared" si="104"/>
        <v>►</v>
      </c>
      <c r="F284" s="616" t="str">
        <f t="shared" si="105"/>
        <v>►</v>
      </c>
      <c r="G284" s="616" t="str">
        <f t="shared" si="106"/>
        <v>►</v>
      </c>
      <c r="H284" s="1066" t="s">
        <v>1</v>
      </c>
      <c r="I284" s="741"/>
      <c r="J284" s="741"/>
      <c r="K284" s="741"/>
      <c r="L284" s="742"/>
      <c r="M284" s="742"/>
      <c r="N284" s="742"/>
      <c r="O284" s="742"/>
      <c r="P284" s="742"/>
      <c r="Q284" s="742"/>
      <c r="R284" s="742"/>
      <c r="S284" s="785" t="s">
        <v>1</v>
      </c>
      <c r="T284" s="1066" t="s">
        <v>1</v>
      </c>
      <c r="U284" s="741"/>
      <c r="V284" s="741"/>
      <c r="W284" s="741"/>
      <c r="X284" s="742"/>
      <c r="Y284" s="742"/>
      <c r="Z284" s="742"/>
      <c r="AA284" s="742"/>
      <c r="AB284" s="742"/>
      <c r="AC284" s="742"/>
      <c r="AD284" s="742"/>
      <c r="AE284" s="4161" t="s">
        <v>1</v>
      </c>
      <c r="AF284" s="4172">
        <f t="shared" si="115"/>
        <v>0</v>
      </c>
      <c r="AG284" s="4173">
        <f t="shared" si="116"/>
        <v>0</v>
      </c>
      <c r="AH284" s="4174"/>
      <c r="AI284" s="1113">
        <f t="shared" si="108"/>
        <v>0</v>
      </c>
      <c r="AJ284" s="1183" t="str">
        <f>IF(OR(AI284=0, ISBLANK(AB284)), "", TEXT(ROUND(AI284/INDEX(AV19:AV89, MATCH(AB284, AU19:AU89, 0)), 0),"# ##0") &amp; " " &amp; AB284)</f>
        <v/>
      </c>
      <c r="AK284" s="559">
        <f t="shared" si="109"/>
        <v>0</v>
      </c>
      <c r="AL284" s="560">
        <f t="shared" si="110"/>
        <v>0</v>
      </c>
      <c r="AM284" s="1186" t="str">
        <f t="shared" si="111"/>
        <v/>
      </c>
      <c r="AN284" s="156"/>
      <c r="AO284" s="1113">
        <f t="shared" si="112"/>
        <v>0</v>
      </c>
      <c r="AP284" s="4190"/>
      <c r="AQ284" s="1182" t="str">
        <f t="shared" si="113"/>
        <v/>
      </c>
      <c r="AR284" s="4168"/>
      <c r="AS284" s="4180">
        <f t="shared" si="114"/>
        <v>0</v>
      </c>
      <c r="AT284" s="4181">
        <f>IF(AND(AH284&lt;&gt;"", ISNUMBER(AF284)), IFERROR(INDEX(AV19:AV89, MATCH(AB284, AU19:AU89, 0)) * AA284 * IF(ISBLANK(X284), 1, X284), 0), 0)</f>
        <v>0</v>
      </c>
      <c r="AU284"/>
      <c r="AV284"/>
      <c r="AW284"/>
      <c r="AX284" s="2"/>
      <c r="AY284" s="750" t="str">
        <f t="shared" si="107"/>
        <v>►</v>
      </c>
      <c r="AZ284" s="2"/>
      <c r="BA284" s="717"/>
      <c r="BB284" s="717"/>
      <c r="BC284" s="717"/>
      <c r="BD284" s="717"/>
      <c r="BH284" s="717"/>
      <c r="BI284" s="6">
        <v>1</v>
      </c>
    </row>
    <row r="285" spans="1:61" s="73" customFormat="1" ht="18" customHeight="1">
      <c r="A285" s="750" t="str">
        <f t="shared" si="101"/>
        <v>►</v>
      </c>
      <c r="B285" s="616" t="str">
        <f t="shared" si="100"/>
        <v>►</v>
      </c>
      <c r="C285" s="617" t="str">
        <f t="shared" si="102"/>
        <v>►</v>
      </c>
      <c r="D285" s="4157" t="str">
        <f t="shared" si="103"/>
        <v>►</v>
      </c>
      <c r="E285" s="616" t="str">
        <f t="shared" si="104"/>
        <v>►</v>
      </c>
      <c r="F285" s="616" t="str">
        <f t="shared" si="105"/>
        <v>►</v>
      </c>
      <c r="G285" s="616" t="str">
        <f t="shared" si="106"/>
        <v>►</v>
      </c>
      <c r="H285" s="1066" t="s">
        <v>1</v>
      </c>
      <c r="I285" s="741"/>
      <c r="J285" s="741"/>
      <c r="K285" s="741"/>
      <c r="L285" s="742"/>
      <c r="M285" s="742"/>
      <c r="N285" s="742"/>
      <c r="O285" s="742"/>
      <c r="P285" s="742"/>
      <c r="Q285" s="742"/>
      <c r="R285" s="742"/>
      <c r="S285" s="785" t="s">
        <v>1</v>
      </c>
      <c r="T285" s="1066" t="s">
        <v>1</v>
      </c>
      <c r="U285" s="741"/>
      <c r="V285" s="741"/>
      <c r="W285" s="741"/>
      <c r="X285" s="742"/>
      <c r="Y285" s="742"/>
      <c r="Z285" s="742"/>
      <c r="AA285" s="742"/>
      <c r="AB285" s="742"/>
      <c r="AC285" s="742"/>
      <c r="AD285" s="742"/>
      <c r="AE285" s="4161" t="s">
        <v>1</v>
      </c>
      <c r="AF285" s="4172">
        <f t="shared" si="115"/>
        <v>0</v>
      </c>
      <c r="AG285" s="4173">
        <f t="shared" si="116"/>
        <v>0</v>
      </c>
      <c r="AH285" s="4174"/>
      <c r="AI285" s="1112">
        <f t="shared" si="108"/>
        <v>0</v>
      </c>
      <c r="AJ285" s="1184" t="str">
        <f>IF(OR(AI285=0, ISBLANK(AB285)), "", TEXT(ROUND(AI285/INDEX(AV19:AV89, MATCH(AB285, AU19:AU89, 0)), 0),"# ##0") &amp; " " &amp; AB285)</f>
        <v/>
      </c>
      <c r="AK285" s="557">
        <f t="shared" si="109"/>
        <v>0</v>
      </c>
      <c r="AL285" s="558">
        <f t="shared" si="110"/>
        <v>0</v>
      </c>
      <c r="AM285" s="1187" t="str">
        <f t="shared" si="111"/>
        <v/>
      </c>
      <c r="AN285" s="156"/>
      <c r="AO285" s="1112">
        <f t="shared" si="112"/>
        <v>0</v>
      </c>
      <c r="AP285" s="4190"/>
      <c r="AQ285" s="1181" t="str">
        <f t="shared" si="113"/>
        <v/>
      </c>
      <c r="AR285" s="4168"/>
      <c r="AS285" s="4180">
        <f t="shared" si="114"/>
        <v>0</v>
      </c>
      <c r="AT285" s="4181">
        <f>IF(AND(AH285&lt;&gt;"", ISNUMBER(AF285)), IFERROR(INDEX(AV19:AV89, MATCH(AB285, AU19:AU89, 0)) * AA285 * IF(ISBLANK(X285), 1, X285), 0), 0)</f>
        <v>0</v>
      </c>
      <c r="AU285"/>
      <c r="AV285"/>
      <c r="AW285"/>
      <c r="AX285" s="2"/>
      <c r="AY285" s="750" t="str">
        <f t="shared" si="107"/>
        <v>►</v>
      </c>
      <c r="AZ285" s="2"/>
      <c r="BA285" s="717"/>
      <c r="BB285" s="717"/>
      <c r="BC285" s="717"/>
      <c r="BD285" s="717"/>
      <c r="BH285" s="717"/>
      <c r="BI285" s="6">
        <v>1</v>
      </c>
    </row>
    <row r="286" spans="1:61" s="73" customFormat="1" ht="18" customHeight="1">
      <c r="A286" s="750" t="str">
        <f t="shared" si="101"/>
        <v>►</v>
      </c>
      <c r="B286" s="616" t="str">
        <f t="shared" si="100"/>
        <v>►</v>
      </c>
      <c r="C286" s="617" t="str">
        <f t="shared" si="102"/>
        <v>►</v>
      </c>
      <c r="D286" s="4157" t="str">
        <f t="shared" si="103"/>
        <v>►</v>
      </c>
      <c r="E286" s="616" t="str">
        <f t="shared" si="104"/>
        <v>►</v>
      </c>
      <c r="F286" s="616" t="str">
        <f t="shared" si="105"/>
        <v>►</v>
      </c>
      <c r="G286" s="616" t="str">
        <f t="shared" si="106"/>
        <v>►</v>
      </c>
      <c r="H286" s="1066" t="s">
        <v>1</v>
      </c>
      <c r="I286" s="741"/>
      <c r="J286" s="741"/>
      <c r="K286" s="741"/>
      <c r="L286" s="742"/>
      <c r="M286" s="742"/>
      <c r="N286" s="742"/>
      <c r="O286" s="742"/>
      <c r="P286" s="742"/>
      <c r="Q286" s="742"/>
      <c r="R286" s="742"/>
      <c r="S286" s="785" t="s">
        <v>1</v>
      </c>
      <c r="T286" s="1066" t="s">
        <v>1</v>
      </c>
      <c r="U286" s="741"/>
      <c r="V286" s="741"/>
      <c r="W286" s="741"/>
      <c r="X286" s="742"/>
      <c r="Y286" s="742"/>
      <c r="Z286" s="742"/>
      <c r="AA286" s="742"/>
      <c r="AB286" s="742"/>
      <c r="AC286" s="742"/>
      <c r="AD286" s="742"/>
      <c r="AE286" s="4161" t="s">
        <v>1</v>
      </c>
      <c r="AF286" s="4172">
        <f t="shared" si="115"/>
        <v>0</v>
      </c>
      <c r="AG286" s="4173">
        <f t="shared" si="116"/>
        <v>0</v>
      </c>
      <c r="AH286" s="4174"/>
      <c r="AI286" s="1113">
        <f t="shared" si="108"/>
        <v>0</v>
      </c>
      <c r="AJ286" s="1183" t="str">
        <f>IF(OR(AI286=0, ISBLANK(AB286)), "", TEXT(ROUND(AI286/INDEX(AV19:AV89, MATCH(AB286, AU19:AU89, 0)), 0),"# ##0") &amp; " " &amp; AB286)</f>
        <v/>
      </c>
      <c r="AK286" s="559">
        <f t="shared" si="109"/>
        <v>0</v>
      </c>
      <c r="AL286" s="560">
        <f t="shared" si="110"/>
        <v>0</v>
      </c>
      <c r="AM286" s="1186" t="str">
        <f t="shared" si="111"/>
        <v/>
      </c>
      <c r="AN286" s="156"/>
      <c r="AO286" s="1113">
        <f t="shared" si="112"/>
        <v>0</v>
      </c>
      <c r="AP286" s="4190"/>
      <c r="AQ286" s="1182" t="str">
        <f t="shared" si="113"/>
        <v/>
      </c>
      <c r="AR286" s="4168"/>
      <c r="AS286" s="4180">
        <f t="shared" si="114"/>
        <v>0</v>
      </c>
      <c r="AT286" s="4181">
        <f>IF(AND(AH286&lt;&gt;"", ISNUMBER(AF286)), IFERROR(INDEX(AV19:AV89, MATCH(AB286, AU19:AU89, 0)) * AA286 * IF(ISBLANK(X286), 1, X286), 0), 0)</f>
        <v>0</v>
      </c>
      <c r="AU286"/>
      <c r="AV286"/>
      <c r="AW286"/>
      <c r="AX286" s="2"/>
      <c r="AY286" s="750" t="str">
        <f t="shared" si="107"/>
        <v>►</v>
      </c>
      <c r="AZ286" s="2"/>
      <c r="BA286" s="717"/>
      <c r="BB286" s="717"/>
      <c r="BC286" s="717"/>
      <c r="BD286" s="717"/>
      <c r="BH286" s="717"/>
      <c r="BI286" s="6">
        <v>1</v>
      </c>
    </row>
    <row r="287" spans="1:61" s="73" customFormat="1" ht="18" customHeight="1">
      <c r="A287" s="750" t="str">
        <f t="shared" si="101"/>
        <v>►</v>
      </c>
      <c r="B287" s="616" t="str">
        <f t="shared" si="100"/>
        <v>►</v>
      </c>
      <c r="C287" s="617" t="str">
        <f t="shared" si="102"/>
        <v>►</v>
      </c>
      <c r="D287" s="4157" t="str">
        <f t="shared" si="103"/>
        <v>►</v>
      </c>
      <c r="E287" s="616" t="str">
        <f t="shared" si="104"/>
        <v>►</v>
      </c>
      <c r="F287" s="616" t="str">
        <f t="shared" si="105"/>
        <v>►</v>
      </c>
      <c r="G287" s="616" t="str">
        <f t="shared" si="106"/>
        <v>►</v>
      </c>
      <c r="H287" s="1066" t="s">
        <v>1</v>
      </c>
      <c r="I287" s="741"/>
      <c r="J287" s="741"/>
      <c r="K287" s="741"/>
      <c r="L287" s="742"/>
      <c r="M287" s="742"/>
      <c r="N287" s="742"/>
      <c r="O287" s="742"/>
      <c r="P287" s="742"/>
      <c r="Q287" s="742"/>
      <c r="R287" s="742"/>
      <c r="S287" s="785" t="s">
        <v>1</v>
      </c>
      <c r="T287" s="1066" t="s">
        <v>1</v>
      </c>
      <c r="U287" s="741"/>
      <c r="V287" s="741"/>
      <c r="W287" s="741"/>
      <c r="X287" s="742"/>
      <c r="Y287" s="742"/>
      <c r="Z287" s="742"/>
      <c r="AA287" s="742"/>
      <c r="AB287" s="742"/>
      <c r="AC287" s="742"/>
      <c r="AD287" s="742"/>
      <c r="AE287" s="4161" t="s">
        <v>1</v>
      </c>
      <c r="AF287" s="4172">
        <f t="shared" si="115"/>
        <v>0</v>
      </c>
      <c r="AG287" s="4173">
        <f t="shared" si="116"/>
        <v>0</v>
      </c>
      <c r="AH287" s="4174"/>
      <c r="AI287" s="1112">
        <f t="shared" si="108"/>
        <v>0</v>
      </c>
      <c r="AJ287" s="1184" t="str">
        <f>IF(OR(AI287=0, ISBLANK(AB287)), "", TEXT(ROUND(AI287/INDEX(AV19:AV89, MATCH(AB287, AU19:AU89, 0)), 0),"# ##0") &amp; " " &amp; AB287)</f>
        <v/>
      </c>
      <c r="AK287" s="557">
        <f t="shared" si="109"/>
        <v>0</v>
      </c>
      <c r="AL287" s="558">
        <f t="shared" si="110"/>
        <v>0</v>
      </c>
      <c r="AM287" s="1187" t="str">
        <f t="shared" si="111"/>
        <v/>
      </c>
      <c r="AN287" s="156"/>
      <c r="AO287" s="1112">
        <f t="shared" si="112"/>
        <v>0</v>
      </c>
      <c r="AP287" s="4190"/>
      <c r="AQ287" s="1181" t="str">
        <f t="shared" si="113"/>
        <v/>
      </c>
      <c r="AR287" s="4168"/>
      <c r="AS287" s="4180">
        <f t="shared" si="114"/>
        <v>0</v>
      </c>
      <c r="AT287" s="4181">
        <f>IF(AND(AH287&lt;&gt;"", ISNUMBER(AF287)), IFERROR(INDEX(AV19:AV89, MATCH(AB287, AU19:AU89, 0)) * AA287 * IF(ISBLANK(X287), 1, X287), 0), 0)</f>
        <v>0</v>
      </c>
      <c r="AU287"/>
      <c r="AV287"/>
      <c r="AW287"/>
      <c r="AX287" s="2"/>
      <c r="AY287" s="750" t="str">
        <f t="shared" si="107"/>
        <v>►</v>
      </c>
      <c r="AZ287" s="2"/>
      <c r="BA287" s="717"/>
      <c r="BB287" s="717"/>
      <c r="BC287" s="717"/>
      <c r="BD287" s="717"/>
      <c r="BH287" s="717"/>
      <c r="BI287" s="6">
        <v>1</v>
      </c>
    </row>
    <row r="288" spans="1:61" s="73" customFormat="1" ht="18" customHeight="1">
      <c r="A288" s="750" t="str">
        <f t="shared" si="101"/>
        <v>►</v>
      </c>
      <c r="B288" s="616" t="str">
        <f t="shared" si="100"/>
        <v>►</v>
      </c>
      <c r="C288" s="617" t="str">
        <f t="shared" si="102"/>
        <v>►</v>
      </c>
      <c r="D288" s="4157" t="str">
        <f t="shared" si="103"/>
        <v>►</v>
      </c>
      <c r="E288" s="616" t="str">
        <f t="shared" si="104"/>
        <v>►</v>
      </c>
      <c r="F288" s="616" t="str">
        <f t="shared" si="105"/>
        <v>►</v>
      </c>
      <c r="G288" s="616" t="str">
        <f t="shared" si="106"/>
        <v>►</v>
      </c>
      <c r="H288" s="1066" t="s">
        <v>1</v>
      </c>
      <c r="I288" s="741"/>
      <c r="J288" s="741"/>
      <c r="K288" s="741"/>
      <c r="L288" s="742"/>
      <c r="M288" s="742"/>
      <c r="N288" s="742"/>
      <c r="O288" s="742"/>
      <c r="P288" s="742"/>
      <c r="Q288" s="742"/>
      <c r="R288" s="742"/>
      <c r="S288" s="785" t="s">
        <v>1</v>
      </c>
      <c r="T288" s="1066" t="s">
        <v>1</v>
      </c>
      <c r="U288" s="741"/>
      <c r="V288" s="741"/>
      <c r="W288" s="741"/>
      <c r="X288" s="742"/>
      <c r="Y288" s="742"/>
      <c r="Z288" s="742"/>
      <c r="AA288" s="742"/>
      <c r="AB288" s="742"/>
      <c r="AC288" s="742"/>
      <c r="AD288" s="742"/>
      <c r="AE288" s="4161" t="s">
        <v>1</v>
      </c>
      <c r="AF288" s="4172">
        <f t="shared" si="115"/>
        <v>0</v>
      </c>
      <c r="AG288" s="4173">
        <f t="shared" si="116"/>
        <v>0</v>
      </c>
      <c r="AH288" s="4174"/>
      <c r="AI288" s="1113">
        <f t="shared" si="108"/>
        <v>0</v>
      </c>
      <c r="AJ288" s="1183" t="str">
        <f>IF(OR(AI288=0, ISBLANK(AB288)), "", TEXT(ROUND(AI288/INDEX(AV19:AV89, MATCH(AB288, AU19:AU89, 0)), 0),"# ##0") &amp; " " &amp; AB288)</f>
        <v/>
      </c>
      <c r="AK288" s="559">
        <f t="shared" si="109"/>
        <v>0</v>
      </c>
      <c r="AL288" s="560">
        <f t="shared" si="110"/>
        <v>0</v>
      </c>
      <c r="AM288" s="1186" t="str">
        <f t="shared" si="111"/>
        <v/>
      </c>
      <c r="AN288" s="156"/>
      <c r="AO288" s="1113">
        <f t="shared" si="112"/>
        <v>0</v>
      </c>
      <c r="AP288" s="4190"/>
      <c r="AQ288" s="1182" t="str">
        <f t="shared" si="113"/>
        <v/>
      </c>
      <c r="AR288" s="4168"/>
      <c r="AS288" s="4180">
        <f t="shared" si="114"/>
        <v>0</v>
      </c>
      <c r="AT288" s="4181">
        <f>IF(AND(AH288&lt;&gt;"", ISNUMBER(AF288)), IFERROR(INDEX(AV19:AV89, MATCH(AB288, AU19:AU89, 0)) * AA288 * IF(ISBLANK(X288), 1, X288), 0), 0)</f>
        <v>0</v>
      </c>
      <c r="AU288"/>
      <c r="AV288"/>
      <c r="AW288"/>
      <c r="AX288" s="2"/>
      <c r="AY288" s="750" t="str">
        <f t="shared" si="107"/>
        <v>►</v>
      </c>
      <c r="AZ288" s="2"/>
      <c r="BA288" s="717"/>
      <c r="BB288" s="717"/>
      <c r="BC288" s="717"/>
      <c r="BD288" s="717"/>
      <c r="BH288" s="717"/>
      <c r="BI288" s="6">
        <v>1</v>
      </c>
    </row>
    <row r="289" spans="1:61" s="73" customFormat="1" ht="18" customHeight="1">
      <c r="A289" s="750" t="str">
        <f t="shared" si="101"/>
        <v>►</v>
      </c>
      <c r="B289" s="616" t="str">
        <f t="shared" si="100"/>
        <v>►</v>
      </c>
      <c r="C289" s="617" t="str">
        <f t="shared" si="102"/>
        <v>►</v>
      </c>
      <c r="D289" s="4157" t="str">
        <f t="shared" si="103"/>
        <v>►</v>
      </c>
      <c r="E289" s="616" t="str">
        <f t="shared" si="104"/>
        <v>►</v>
      </c>
      <c r="F289" s="616" t="str">
        <f t="shared" si="105"/>
        <v>►</v>
      </c>
      <c r="G289" s="616" t="str">
        <f t="shared" si="106"/>
        <v>►</v>
      </c>
      <c r="H289" s="1066" t="s">
        <v>1</v>
      </c>
      <c r="I289" s="741"/>
      <c r="J289" s="741"/>
      <c r="K289" s="741"/>
      <c r="L289" s="742"/>
      <c r="M289" s="742"/>
      <c r="N289" s="742"/>
      <c r="O289" s="742"/>
      <c r="P289" s="742"/>
      <c r="Q289" s="742"/>
      <c r="R289" s="742"/>
      <c r="S289" s="785" t="s">
        <v>1</v>
      </c>
      <c r="T289" s="1066" t="s">
        <v>1</v>
      </c>
      <c r="U289" s="741"/>
      <c r="V289" s="741"/>
      <c r="W289" s="741"/>
      <c r="X289" s="742"/>
      <c r="Y289" s="742"/>
      <c r="Z289" s="742"/>
      <c r="AA289" s="742"/>
      <c r="AB289" s="742"/>
      <c r="AC289" s="742"/>
      <c r="AD289" s="742"/>
      <c r="AE289" s="4161" t="s">
        <v>1</v>
      </c>
      <c r="AF289" s="4172">
        <f t="shared" si="115"/>
        <v>0</v>
      </c>
      <c r="AG289" s="4173">
        <f t="shared" si="116"/>
        <v>0</v>
      </c>
      <c r="AH289" s="4174"/>
      <c r="AI289" s="1112">
        <f t="shared" si="108"/>
        <v>0</v>
      </c>
      <c r="AJ289" s="1184" t="str">
        <f>IF(OR(AI289=0, ISBLANK(AB289)), "", TEXT(ROUND(AI289/INDEX(AV19:AV89, MATCH(AB289, AU19:AU89, 0)), 0),"# ##0") &amp; " " &amp; AB289)</f>
        <v/>
      </c>
      <c r="AK289" s="557">
        <f t="shared" si="109"/>
        <v>0</v>
      </c>
      <c r="AL289" s="558">
        <f t="shared" si="110"/>
        <v>0</v>
      </c>
      <c r="AM289" s="1187" t="str">
        <f t="shared" si="111"/>
        <v/>
      </c>
      <c r="AN289" s="156"/>
      <c r="AO289" s="1112">
        <f t="shared" si="112"/>
        <v>0</v>
      </c>
      <c r="AP289" s="4190"/>
      <c r="AQ289" s="1181" t="str">
        <f t="shared" si="113"/>
        <v/>
      </c>
      <c r="AR289" s="4168"/>
      <c r="AS289" s="4180">
        <f t="shared" si="114"/>
        <v>0</v>
      </c>
      <c r="AT289" s="4181">
        <f>IF(AND(AH289&lt;&gt;"", ISNUMBER(AF289)), IFERROR(INDEX(AV19:AV89, MATCH(AB289, AU19:AU89, 0)) * AA289 * IF(ISBLANK(X289), 1, X289), 0), 0)</f>
        <v>0</v>
      </c>
      <c r="AU289"/>
      <c r="AV289"/>
      <c r="AW289"/>
      <c r="AX289" s="2"/>
      <c r="AY289" s="750" t="str">
        <f t="shared" si="107"/>
        <v>►</v>
      </c>
      <c r="AZ289" s="2"/>
      <c r="BA289" s="717"/>
      <c r="BB289" s="717"/>
      <c r="BC289" s="717"/>
      <c r="BD289" s="717"/>
      <c r="BH289" s="717"/>
      <c r="BI289" s="6">
        <v>1</v>
      </c>
    </row>
    <row r="290" spans="1:61" s="73" customFormat="1" ht="18" customHeight="1">
      <c r="A290" s="750" t="str">
        <f t="shared" si="101"/>
        <v>►</v>
      </c>
      <c r="B290" s="616" t="str">
        <f t="shared" si="100"/>
        <v>►</v>
      </c>
      <c r="C290" s="617" t="str">
        <f t="shared" si="102"/>
        <v>►</v>
      </c>
      <c r="D290" s="4157" t="str">
        <f t="shared" si="103"/>
        <v>►</v>
      </c>
      <c r="E290" s="616" t="str">
        <f t="shared" si="104"/>
        <v>►</v>
      </c>
      <c r="F290" s="616" t="str">
        <f t="shared" si="105"/>
        <v>►</v>
      </c>
      <c r="G290" s="616" t="str">
        <f t="shared" si="106"/>
        <v>►</v>
      </c>
      <c r="H290" s="1066" t="s">
        <v>1</v>
      </c>
      <c r="I290" s="741"/>
      <c r="J290" s="741"/>
      <c r="K290" s="741"/>
      <c r="L290" s="742"/>
      <c r="M290" s="742"/>
      <c r="N290" s="742"/>
      <c r="O290" s="742"/>
      <c r="P290" s="742"/>
      <c r="Q290" s="742"/>
      <c r="R290" s="742"/>
      <c r="S290" s="785" t="s">
        <v>1</v>
      </c>
      <c r="T290" s="1066" t="s">
        <v>1</v>
      </c>
      <c r="U290" s="741"/>
      <c r="V290" s="741"/>
      <c r="W290" s="741"/>
      <c r="X290" s="742"/>
      <c r="Y290" s="742"/>
      <c r="Z290" s="742"/>
      <c r="AA290" s="742"/>
      <c r="AB290" s="742"/>
      <c r="AC290" s="742"/>
      <c r="AD290" s="742"/>
      <c r="AE290" s="4161" t="s">
        <v>1</v>
      </c>
      <c r="AF290" s="4172">
        <f t="shared" si="115"/>
        <v>0</v>
      </c>
      <c r="AG290" s="4173">
        <f t="shared" si="116"/>
        <v>0</v>
      </c>
      <c r="AH290" s="4174"/>
      <c r="AI290" s="1113">
        <f t="shared" si="108"/>
        <v>0</v>
      </c>
      <c r="AJ290" s="1183" t="str">
        <f>IF(OR(AI290=0, ISBLANK(AB290)), "", TEXT(ROUND(AI290/INDEX(AV19:AV89, MATCH(AB290, AU19:AU89, 0)), 0),"# ##0") &amp; " " &amp; AB290)</f>
        <v/>
      </c>
      <c r="AK290" s="559">
        <f t="shared" si="109"/>
        <v>0</v>
      </c>
      <c r="AL290" s="560">
        <f t="shared" si="110"/>
        <v>0</v>
      </c>
      <c r="AM290" s="1186" t="str">
        <f t="shared" si="111"/>
        <v/>
      </c>
      <c r="AN290" s="156"/>
      <c r="AO290" s="1113">
        <f t="shared" si="112"/>
        <v>0</v>
      </c>
      <c r="AP290" s="4190"/>
      <c r="AQ290" s="1182" t="str">
        <f t="shared" si="113"/>
        <v/>
      </c>
      <c r="AR290" s="4168"/>
      <c r="AS290" s="4180">
        <f t="shared" si="114"/>
        <v>0</v>
      </c>
      <c r="AT290" s="4181">
        <f>IF(AND(AH290&lt;&gt;"", ISNUMBER(AF290)), IFERROR(INDEX(AV19:AV89, MATCH(AB290, AU19:AU89, 0)) * AA290 * IF(ISBLANK(X290), 1, X290), 0), 0)</f>
        <v>0</v>
      </c>
      <c r="AU290"/>
      <c r="AV290"/>
      <c r="AW290"/>
      <c r="AX290" s="2"/>
      <c r="AY290" s="750" t="str">
        <f t="shared" si="107"/>
        <v>►</v>
      </c>
      <c r="AZ290" s="2"/>
      <c r="BA290" s="717"/>
      <c r="BB290" s="717"/>
      <c r="BC290" s="717"/>
      <c r="BD290" s="717"/>
      <c r="BH290" s="717"/>
      <c r="BI290" s="6">
        <v>1</v>
      </c>
    </row>
    <row r="291" spans="1:61" s="73" customFormat="1" ht="18" customHeight="1">
      <c r="A291" s="750" t="str">
        <f t="shared" si="101"/>
        <v>►</v>
      </c>
      <c r="B291" s="616" t="str">
        <f t="shared" si="100"/>
        <v>►</v>
      </c>
      <c r="C291" s="617" t="str">
        <f t="shared" si="102"/>
        <v>►</v>
      </c>
      <c r="D291" s="4157" t="str">
        <f t="shared" si="103"/>
        <v>►</v>
      </c>
      <c r="E291" s="616" t="str">
        <f t="shared" si="104"/>
        <v>►</v>
      </c>
      <c r="F291" s="616" t="str">
        <f t="shared" si="105"/>
        <v>►</v>
      </c>
      <c r="G291" s="616" t="str">
        <f t="shared" si="106"/>
        <v>►</v>
      </c>
      <c r="H291" s="1066" t="s">
        <v>1</v>
      </c>
      <c r="I291" s="741"/>
      <c r="J291" s="741"/>
      <c r="K291" s="741"/>
      <c r="L291" s="742"/>
      <c r="M291" s="742"/>
      <c r="N291" s="742"/>
      <c r="O291" s="742"/>
      <c r="P291" s="742"/>
      <c r="Q291" s="742"/>
      <c r="R291" s="742"/>
      <c r="S291" s="785" t="s">
        <v>1</v>
      </c>
      <c r="T291" s="1066" t="s">
        <v>1</v>
      </c>
      <c r="U291" s="741"/>
      <c r="V291" s="741"/>
      <c r="W291" s="741"/>
      <c r="X291" s="742"/>
      <c r="Y291" s="742"/>
      <c r="Z291" s="742"/>
      <c r="AA291" s="742"/>
      <c r="AB291" s="742"/>
      <c r="AC291" s="742"/>
      <c r="AD291" s="742"/>
      <c r="AE291" s="4161" t="s">
        <v>1</v>
      </c>
      <c r="AF291" s="4172">
        <f t="shared" si="115"/>
        <v>0</v>
      </c>
      <c r="AG291" s="4173">
        <f t="shared" si="116"/>
        <v>0</v>
      </c>
      <c r="AH291" s="4174"/>
      <c r="AI291" s="1112">
        <f t="shared" si="108"/>
        <v>0</v>
      </c>
      <c r="AJ291" s="1184" t="str">
        <f>IF(OR(AI291=0, ISBLANK(AB291)), "", TEXT(ROUND(AI291/INDEX(AV19:AV89, MATCH(AB291, AU19:AU89, 0)), 0),"# ##0") &amp; " " &amp; AB291)</f>
        <v/>
      </c>
      <c r="AK291" s="557">
        <f t="shared" si="109"/>
        <v>0</v>
      </c>
      <c r="AL291" s="558">
        <f t="shared" si="110"/>
        <v>0</v>
      </c>
      <c r="AM291" s="1187" t="str">
        <f t="shared" si="111"/>
        <v/>
      </c>
      <c r="AN291" s="156"/>
      <c r="AO291" s="1112">
        <f t="shared" si="112"/>
        <v>0</v>
      </c>
      <c r="AP291" s="4190"/>
      <c r="AQ291" s="1181" t="str">
        <f t="shared" si="113"/>
        <v/>
      </c>
      <c r="AR291" s="4168"/>
      <c r="AS291" s="4180">
        <f t="shared" si="114"/>
        <v>0</v>
      </c>
      <c r="AT291" s="4181">
        <f>IF(AND(AH291&lt;&gt;"", ISNUMBER(AF291)), IFERROR(INDEX(AV19:AV89, MATCH(AB291, AU19:AU89, 0)) * AA291 * IF(ISBLANK(X291), 1, X291), 0), 0)</f>
        <v>0</v>
      </c>
      <c r="AU291"/>
      <c r="AV291"/>
      <c r="AW291"/>
      <c r="AX291" s="2"/>
      <c r="AY291" s="750" t="str">
        <f t="shared" si="107"/>
        <v>►</v>
      </c>
      <c r="AZ291" s="2"/>
      <c r="BA291" s="717"/>
      <c r="BB291" s="717"/>
      <c r="BC291" s="717"/>
      <c r="BD291" s="717"/>
      <c r="BH291" s="717"/>
      <c r="BI291" s="6">
        <v>1</v>
      </c>
    </row>
    <row r="292" spans="1:61" s="73" customFormat="1" ht="18" customHeight="1">
      <c r="A292" s="750" t="str">
        <f t="shared" si="101"/>
        <v>►</v>
      </c>
      <c r="B292" s="616" t="str">
        <f t="shared" si="100"/>
        <v>►</v>
      </c>
      <c r="C292" s="617" t="str">
        <f t="shared" si="102"/>
        <v>►</v>
      </c>
      <c r="D292" s="4157" t="str">
        <f t="shared" si="103"/>
        <v>►</v>
      </c>
      <c r="E292" s="616" t="str">
        <f t="shared" si="104"/>
        <v>►</v>
      </c>
      <c r="F292" s="616" t="str">
        <f t="shared" si="105"/>
        <v>►</v>
      </c>
      <c r="G292" s="616" t="str">
        <f t="shared" si="106"/>
        <v>►</v>
      </c>
      <c r="H292" s="1066" t="s">
        <v>1</v>
      </c>
      <c r="I292" s="741"/>
      <c r="J292" s="741"/>
      <c r="K292" s="741"/>
      <c r="L292" s="742"/>
      <c r="M292" s="742"/>
      <c r="N292" s="742"/>
      <c r="O292" s="742"/>
      <c r="P292" s="742"/>
      <c r="Q292" s="742"/>
      <c r="R292" s="742"/>
      <c r="S292" s="785" t="s">
        <v>1</v>
      </c>
      <c r="T292" s="1066" t="s">
        <v>1</v>
      </c>
      <c r="U292" s="741"/>
      <c r="V292" s="741"/>
      <c r="W292" s="741"/>
      <c r="X292" s="742"/>
      <c r="Y292" s="742"/>
      <c r="Z292" s="742"/>
      <c r="AA292" s="742"/>
      <c r="AB292" s="742"/>
      <c r="AC292" s="742"/>
      <c r="AD292" s="742"/>
      <c r="AE292" s="4161" t="s">
        <v>1</v>
      </c>
      <c r="AF292" s="4172">
        <f t="shared" si="115"/>
        <v>0</v>
      </c>
      <c r="AG292" s="4173">
        <f t="shared" si="116"/>
        <v>0</v>
      </c>
      <c r="AH292" s="4174"/>
      <c r="AI292" s="1113">
        <f t="shared" si="108"/>
        <v>0</v>
      </c>
      <c r="AJ292" s="1183" t="str">
        <f>IF(OR(AI292=0, ISBLANK(AB292)), "", TEXT(ROUND(AI292/INDEX(AV19:AV89, MATCH(AB292, AU19:AU89, 0)), 0),"# ##0") &amp; " " &amp; AB292)</f>
        <v/>
      </c>
      <c r="AK292" s="559">
        <f t="shared" si="109"/>
        <v>0</v>
      </c>
      <c r="AL292" s="560">
        <f t="shared" si="110"/>
        <v>0</v>
      </c>
      <c r="AM292" s="1186" t="str">
        <f t="shared" si="111"/>
        <v/>
      </c>
      <c r="AN292" s="156"/>
      <c r="AO292" s="1113">
        <f t="shared" si="112"/>
        <v>0</v>
      </c>
      <c r="AP292" s="4190"/>
      <c r="AQ292" s="1182" t="str">
        <f t="shared" si="113"/>
        <v/>
      </c>
      <c r="AR292" s="4168"/>
      <c r="AS292" s="4180">
        <f t="shared" si="114"/>
        <v>0</v>
      </c>
      <c r="AT292" s="4181">
        <f>IF(AND(AH292&lt;&gt;"", ISNUMBER(AF292)), IFERROR(INDEX(AV19:AV89, MATCH(AB292, AU19:AU89, 0)) * AA292 * IF(ISBLANK(X292), 1, X292), 0), 0)</f>
        <v>0</v>
      </c>
      <c r="AU292"/>
      <c r="AV292"/>
      <c r="AW292"/>
      <c r="AX292" s="2"/>
      <c r="AY292" s="750" t="str">
        <f t="shared" si="107"/>
        <v>►</v>
      </c>
      <c r="AZ292" s="2"/>
      <c r="BA292" s="717"/>
      <c r="BB292" s="717"/>
      <c r="BC292" s="717"/>
      <c r="BD292" s="717"/>
      <c r="BH292" s="717"/>
      <c r="BI292" s="6">
        <v>1</v>
      </c>
    </row>
    <row r="293" spans="1:61" s="73" customFormat="1" ht="18" customHeight="1">
      <c r="A293" s="750" t="str">
        <f t="shared" si="101"/>
        <v>►</v>
      </c>
      <c r="B293" s="616" t="str">
        <f t="shared" si="100"/>
        <v>►</v>
      </c>
      <c r="C293" s="617" t="str">
        <f t="shared" si="102"/>
        <v>►</v>
      </c>
      <c r="D293" s="4157" t="str">
        <f t="shared" si="103"/>
        <v>►</v>
      </c>
      <c r="E293" s="616" t="str">
        <f t="shared" si="104"/>
        <v>►</v>
      </c>
      <c r="F293" s="616" t="str">
        <f t="shared" si="105"/>
        <v>►</v>
      </c>
      <c r="G293" s="616" t="str">
        <f t="shared" si="106"/>
        <v>►</v>
      </c>
      <c r="H293" s="1066" t="s">
        <v>1</v>
      </c>
      <c r="I293" s="741"/>
      <c r="J293" s="741"/>
      <c r="K293" s="741"/>
      <c r="L293" s="742"/>
      <c r="M293" s="742"/>
      <c r="N293" s="742"/>
      <c r="O293" s="742"/>
      <c r="P293" s="742"/>
      <c r="Q293" s="742"/>
      <c r="R293" s="742"/>
      <c r="S293" s="785" t="s">
        <v>1</v>
      </c>
      <c r="T293" s="1066" t="s">
        <v>1</v>
      </c>
      <c r="U293" s="741"/>
      <c r="V293" s="741"/>
      <c r="W293" s="741"/>
      <c r="X293" s="742"/>
      <c r="Y293" s="742"/>
      <c r="Z293" s="742"/>
      <c r="AA293" s="742"/>
      <c r="AB293" s="742"/>
      <c r="AC293" s="742"/>
      <c r="AD293" s="742"/>
      <c r="AE293" s="4161" t="s">
        <v>1</v>
      </c>
      <c r="AF293" s="4172">
        <f t="shared" si="115"/>
        <v>0</v>
      </c>
      <c r="AG293" s="4173">
        <f t="shared" si="116"/>
        <v>0</v>
      </c>
      <c r="AH293" s="4174"/>
      <c r="AI293" s="1112">
        <f t="shared" si="108"/>
        <v>0</v>
      </c>
      <c r="AJ293" s="1184" t="str">
        <f>IF(OR(AI293=0, ISBLANK(AB293)), "", TEXT(ROUND(AI293/INDEX(AV19:AV89, MATCH(AB293, AU19:AU89, 0)), 0),"# ##0") &amp; " " &amp; AB293)</f>
        <v/>
      </c>
      <c r="AK293" s="557">
        <f t="shared" si="109"/>
        <v>0</v>
      </c>
      <c r="AL293" s="558">
        <f t="shared" si="110"/>
        <v>0</v>
      </c>
      <c r="AM293" s="1187" t="str">
        <f t="shared" si="111"/>
        <v/>
      </c>
      <c r="AN293" s="156"/>
      <c r="AO293" s="1112">
        <f t="shared" si="112"/>
        <v>0</v>
      </c>
      <c r="AP293" s="4190"/>
      <c r="AQ293" s="1181" t="str">
        <f t="shared" si="113"/>
        <v/>
      </c>
      <c r="AR293" s="4168"/>
      <c r="AS293" s="4180">
        <f t="shared" si="114"/>
        <v>0</v>
      </c>
      <c r="AT293" s="4181">
        <f>IF(AND(AH293&lt;&gt;"", ISNUMBER(AF293)), IFERROR(INDEX(AV19:AV89, MATCH(AB293, AU19:AU89, 0)) * AA293 * IF(ISBLANK(X293), 1, X293), 0), 0)</f>
        <v>0</v>
      </c>
      <c r="AU293"/>
      <c r="AV293"/>
      <c r="AW293"/>
      <c r="AX293" s="2"/>
      <c r="AY293" s="750" t="str">
        <f t="shared" si="107"/>
        <v>►</v>
      </c>
      <c r="AZ293" s="2"/>
      <c r="BA293" s="717"/>
      <c r="BB293" s="717"/>
      <c r="BC293" s="717"/>
      <c r="BD293" s="717"/>
      <c r="BH293" s="717"/>
      <c r="BI293" s="6">
        <v>1</v>
      </c>
    </row>
    <row r="294" spans="1:61" s="73" customFormat="1" ht="18" customHeight="1">
      <c r="A294" s="750" t="str">
        <f t="shared" si="101"/>
        <v>►</v>
      </c>
      <c r="B294" s="616" t="str">
        <f t="shared" si="100"/>
        <v>►</v>
      </c>
      <c r="C294" s="617" t="str">
        <f t="shared" si="102"/>
        <v>►</v>
      </c>
      <c r="D294" s="4157" t="str">
        <f t="shared" si="103"/>
        <v>►</v>
      </c>
      <c r="E294" s="616" t="str">
        <f t="shared" si="104"/>
        <v>►</v>
      </c>
      <c r="F294" s="616" t="str">
        <f t="shared" si="105"/>
        <v>►</v>
      </c>
      <c r="G294" s="616" t="str">
        <f t="shared" si="106"/>
        <v>►</v>
      </c>
      <c r="H294" s="1066" t="s">
        <v>1</v>
      </c>
      <c r="I294" s="741"/>
      <c r="J294" s="741"/>
      <c r="K294" s="741"/>
      <c r="L294" s="742"/>
      <c r="M294" s="742"/>
      <c r="N294" s="742"/>
      <c r="O294" s="742"/>
      <c r="P294" s="742"/>
      <c r="Q294" s="742"/>
      <c r="R294" s="742"/>
      <c r="S294" s="785" t="s">
        <v>1</v>
      </c>
      <c r="T294" s="1066" t="s">
        <v>1</v>
      </c>
      <c r="U294" s="741"/>
      <c r="V294" s="741"/>
      <c r="W294" s="741"/>
      <c r="X294" s="742"/>
      <c r="Y294" s="742"/>
      <c r="Z294" s="742"/>
      <c r="AA294" s="742"/>
      <c r="AB294" s="742"/>
      <c r="AC294" s="742"/>
      <c r="AD294" s="742"/>
      <c r="AE294" s="4161" t="s">
        <v>1</v>
      </c>
      <c r="AF294" s="4172">
        <f t="shared" si="115"/>
        <v>0</v>
      </c>
      <c r="AG294" s="4173">
        <f t="shared" si="116"/>
        <v>0</v>
      </c>
      <c r="AH294" s="4174"/>
      <c r="AI294" s="1113">
        <f t="shared" si="108"/>
        <v>0</v>
      </c>
      <c r="AJ294" s="1183" t="str">
        <f>IF(OR(AI294=0, ISBLANK(AB294)), "", TEXT(ROUND(AI294/INDEX(AV19:AV89, MATCH(AB294, AU19:AU89, 0)), 0),"# ##0") &amp; " " &amp; AB294)</f>
        <v/>
      </c>
      <c r="AK294" s="559">
        <f t="shared" si="109"/>
        <v>0</v>
      </c>
      <c r="AL294" s="560">
        <f t="shared" si="110"/>
        <v>0</v>
      </c>
      <c r="AM294" s="1186" t="str">
        <f t="shared" si="111"/>
        <v/>
      </c>
      <c r="AN294" s="156"/>
      <c r="AO294" s="1113">
        <f t="shared" si="112"/>
        <v>0</v>
      </c>
      <c r="AP294" s="4190"/>
      <c r="AQ294" s="1182" t="str">
        <f t="shared" si="113"/>
        <v/>
      </c>
      <c r="AR294" s="4168"/>
      <c r="AS294" s="4180">
        <f t="shared" si="114"/>
        <v>0</v>
      </c>
      <c r="AT294" s="4181">
        <f>IF(AND(AH294&lt;&gt;"", ISNUMBER(AF294)), IFERROR(INDEX(AV19:AV89, MATCH(AB294, AU19:AU89, 0)) * AA294 * IF(ISBLANK(X294), 1, X294), 0), 0)</f>
        <v>0</v>
      </c>
      <c r="AU294"/>
      <c r="AV294"/>
      <c r="AW294"/>
      <c r="AX294" s="2"/>
      <c r="AY294" s="750" t="str">
        <f t="shared" si="107"/>
        <v>►</v>
      </c>
      <c r="AZ294" s="2"/>
      <c r="BA294" s="2"/>
      <c r="BB294" s="2"/>
      <c r="BC294" s="717"/>
      <c r="BD294" s="717"/>
      <c r="BH294" s="717"/>
      <c r="BI294" s="6">
        <v>1</v>
      </c>
    </row>
    <row r="295" spans="1:61" s="73" customFormat="1" ht="18" customHeight="1">
      <c r="A295" s="750" t="str">
        <f t="shared" si="101"/>
        <v>►</v>
      </c>
      <c r="B295" s="616" t="str">
        <f t="shared" si="100"/>
        <v>►</v>
      </c>
      <c r="C295" s="617" t="str">
        <f t="shared" si="102"/>
        <v>►</v>
      </c>
      <c r="D295" s="4157" t="str">
        <f t="shared" si="103"/>
        <v>►</v>
      </c>
      <c r="E295" s="616" t="str">
        <f t="shared" si="104"/>
        <v>►</v>
      </c>
      <c r="F295" s="616" t="str">
        <f t="shared" si="105"/>
        <v>►</v>
      </c>
      <c r="G295" s="616" t="str">
        <f t="shared" si="106"/>
        <v>►</v>
      </c>
      <c r="H295" s="1066" t="s">
        <v>1</v>
      </c>
      <c r="I295" s="741"/>
      <c r="J295" s="741"/>
      <c r="K295" s="741"/>
      <c r="L295" s="742"/>
      <c r="M295" s="742"/>
      <c r="N295" s="742"/>
      <c r="O295" s="742"/>
      <c r="P295" s="742"/>
      <c r="Q295" s="742"/>
      <c r="R295" s="742"/>
      <c r="S295" s="785" t="s">
        <v>1</v>
      </c>
      <c r="T295" s="1066" t="s">
        <v>1</v>
      </c>
      <c r="U295" s="741"/>
      <c r="V295" s="741"/>
      <c r="W295" s="741"/>
      <c r="X295" s="742"/>
      <c r="Y295" s="742"/>
      <c r="Z295" s="742"/>
      <c r="AA295" s="742"/>
      <c r="AB295" s="742"/>
      <c r="AC295" s="742"/>
      <c r="AD295" s="742"/>
      <c r="AE295" s="4161" t="s">
        <v>1</v>
      </c>
      <c r="AF295" s="4172">
        <f t="shared" si="115"/>
        <v>0</v>
      </c>
      <c r="AG295" s="4173">
        <f t="shared" si="116"/>
        <v>0</v>
      </c>
      <c r="AH295" s="4174"/>
      <c r="AI295" s="1112">
        <f t="shared" si="108"/>
        <v>0</v>
      </c>
      <c r="AJ295" s="1184" t="str">
        <f>IF(OR(AI295=0, ISBLANK(AB295)), "", TEXT(ROUND(AI295/INDEX(AV19:AV89, MATCH(AB295, AU19:AU89, 0)), 0),"# ##0") &amp; " " &amp; AB295)</f>
        <v/>
      </c>
      <c r="AK295" s="557">
        <f t="shared" si="109"/>
        <v>0</v>
      </c>
      <c r="AL295" s="558">
        <f t="shared" si="110"/>
        <v>0</v>
      </c>
      <c r="AM295" s="1187" t="str">
        <f t="shared" si="111"/>
        <v/>
      </c>
      <c r="AN295" s="156"/>
      <c r="AO295" s="1112">
        <f t="shared" si="112"/>
        <v>0</v>
      </c>
      <c r="AP295" s="4190"/>
      <c r="AQ295" s="1181" t="str">
        <f t="shared" si="113"/>
        <v/>
      </c>
      <c r="AR295" s="4168"/>
      <c r="AS295" s="4180">
        <f t="shared" si="114"/>
        <v>0</v>
      </c>
      <c r="AT295" s="4181">
        <f>IF(AND(AH295&lt;&gt;"", ISNUMBER(AF295)), IFERROR(INDEX(AV19:AV89, MATCH(AB295, AU19:AU89, 0)) * AA295 * IF(ISBLANK(X295), 1, X295), 0), 0)</f>
        <v>0</v>
      </c>
      <c r="AU295"/>
      <c r="AV295"/>
      <c r="AW295"/>
      <c r="AX295" s="2"/>
      <c r="AY295" s="750" t="str">
        <f t="shared" si="107"/>
        <v>►</v>
      </c>
      <c r="AZ295" s="2"/>
      <c r="BA295" s="2"/>
      <c r="BB295" s="2"/>
      <c r="BC295" s="717"/>
      <c r="BD295" s="717"/>
      <c r="BH295" s="717"/>
      <c r="BI295" s="6">
        <v>1</v>
      </c>
    </row>
    <row r="296" spans="1:61" s="73" customFormat="1" ht="18" customHeight="1">
      <c r="A296" s="750" t="str">
        <f t="shared" si="101"/>
        <v>►</v>
      </c>
      <c r="B296" s="616" t="str">
        <f t="shared" si="100"/>
        <v>►</v>
      </c>
      <c r="C296" s="617" t="str">
        <f t="shared" si="102"/>
        <v>►</v>
      </c>
      <c r="D296" s="4157" t="str">
        <f t="shared" si="103"/>
        <v>►</v>
      </c>
      <c r="E296" s="616" t="str">
        <f t="shared" si="104"/>
        <v>►</v>
      </c>
      <c r="F296" s="616" t="str">
        <f t="shared" si="105"/>
        <v>►</v>
      </c>
      <c r="G296" s="616" t="str">
        <f t="shared" si="106"/>
        <v>►</v>
      </c>
      <c r="H296" s="1066" t="s">
        <v>1</v>
      </c>
      <c r="I296" s="741"/>
      <c r="J296" s="741"/>
      <c r="K296" s="741"/>
      <c r="L296" s="742"/>
      <c r="M296" s="742"/>
      <c r="N296" s="742"/>
      <c r="O296" s="742"/>
      <c r="P296" s="742"/>
      <c r="Q296" s="742"/>
      <c r="R296" s="742"/>
      <c r="S296" s="785" t="s">
        <v>1</v>
      </c>
      <c r="T296" s="1066" t="s">
        <v>1</v>
      </c>
      <c r="U296" s="741"/>
      <c r="V296" s="741"/>
      <c r="W296" s="741"/>
      <c r="X296" s="742"/>
      <c r="Y296" s="742"/>
      <c r="Z296" s="742"/>
      <c r="AA296" s="742"/>
      <c r="AB296" s="742"/>
      <c r="AC296" s="742"/>
      <c r="AD296" s="742"/>
      <c r="AE296" s="4161" t="s">
        <v>1</v>
      </c>
      <c r="AF296" s="4172">
        <f t="shared" si="115"/>
        <v>0</v>
      </c>
      <c r="AG296" s="4173">
        <f t="shared" si="116"/>
        <v>0</v>
      </c>
      <c r="AH296" s="4174"/>
      <c r="AI296" s="1113">
        <f t="shared" si="108"/>
        <v>0</v>
      </c>
      <c r="AJ296" s="1183" t="str">
        <f>IF(OR(AI296=0, ISBLANK(AB296)), "", TEXT(ROUND(AI296/INDEX(AV19:AV89, MATCH(AB296, AU19:AU89, 0)), 0),"# ##0") &amp; " " &amp; AB296)</f>
        <v/>
      </c>
      <c r="AK296" s="559">
        <f t="shared" si="109"/>
        <v>0</v>
      </c>
      <c r="AL296" s="560">
        <f t="shared" si="110"/>
        <v>0</v>
      </c>
      <c r="AM296" s="1186" t="str">
        <f t="shared" si="111"/>
        <v/>
      </c>
      <c r="AN296" s="156"/>
      <c r="AO296" s="1113">
        <f t="shared" si="112"/>
        <v>0</v>
      </c>
      <c r="AP296" s="4190"/>
      <c r="AQ296" s="1182" t="str">
        <f t="shared" si="113"/>
        <v/>
      </c>
      <c r="AR296" s="4168"/>
      <c r="AS296" s="4180">
        <f t="shared" si="114"/>
        <v>0</v>
      </c>
      <c r="AT296" s="4181">
        <f>IF(AND(AH296&lt;&gt;"", ISNUMBER(AF296)), IFERROR(INDEX(AV19:AV89, MATCH(AB296, AU19:AU89, 0)) * AA296 * IF(ISBLANK(X296), 1, X296), 0), 0)</f>
        <v>0</v>
      </c>
      <c r="AU296"/>
      <c r="AV296"/>
      <c r="AW296"/>
      <c r="AX296" s="2"/>
      <c r="AY296" s="750" t="str">
        <f t="shared" si="107"/>
        <v>►</v>
      </c>
      <c r="AZ296" s="2"/>
      <c r="BA296" s="2"/>
      <c r="BB296" s="2"/>
      <c r="BC296" s="717"/>
      <c r="BD296" s="717"/>
      <c r="BH296" s="717"/>
      <c r="BI296" s="6">
        <v>1</v>
      </c>
    </row>
    <row r="297" spans="1:61" s="73" customFormat="1" ht="18" customHeight="1">
      <c r="A297" s="750" t="str">
        <f t="shared" si="101"/>
        <v>►</v>
      </c>
      <c r="B297" s="616" t="str">
        <f t="shared" si="100"/>
        <v>►</v>
      </c>
      <c r="C297" s="617" t="str">
        <f t="shared" si="102"/>
        <v>►</v>
      </c>
      <c r="D297" s="4157" t="str">
        <f t="shared" si="103"/>
        <v>►</v>
      </c>
      <c r="E297" s="616" t="str">
        <f t="shared" si="104"/>
        <v>►</v>
      </c>
      <c r="F297" s="616" t="str">
        <f t="shared" si="105"/>
        <v>►</v>
      </c>
      <c r="G297" s="616" t="str">
        <f t="shared" si="106"/>
        <v>►</v>
      </c>
      <c r="H297" s="1066" t="s">
        <v>1</v>
      </c>
      <c r="I297" s="741"/>
      <c r="J297" s="741"/>
      <c r="K297" s="741"/>
      <c r="L297" s="742"/>
      <c r="M297" s="742"/>
      <c r="N297" s="742"/>
      <c r="O297" s="742"/>
      <c r="P297" s="742"/>
      <c r="Q297" s="742"/>
      <c r="R297" s="742"/>
      <c r="S297" s="785" t="s">
        <v>1</v>
      </c>
      <c r="T297" s="1066" t="s">
        <v>1</v>
      </c>
      <c r="U297" s="741"/>
      <c r="V297" s="741"/>
      <c r="W297" s="741"/>
      <c r="X297" s="742"/>
      <c r="Y297" s="742"/>
      <c r="Z297" s="742"/>
      <c r="AA297" s="742"/>
      <c r="AB297" s="742"/>
      <c r="AC297" s="742"/>
      <c r="AD297" s="742"/>
      <c r="AE297" s="4161" t="s">
        <v>1</v>
      </c>
      <c r="AF297" s="4172">
        <f t="shared" si="115"/>
        <v>0</v>
      </c>
      <c r="AG297" s="4173">
        <f t="shared" si="116"/>
        <v>0</v>
      </c>
      <c r="AH297" s="4174"/>
      <c r="AI297" s="1112">
        <f t="shared" si="108"/>
        <v>0</v>
      </c>
      <c r="AJ297" s="1184" t="str">
        <f>IF(OR(AI297=0, ISBLANK(AB297)), "", TEXT(ROUND(AI297/INDEX(AV19:AV89, MATCH(AB297, AU19:AU89, 0)), 0),"# ##0") &amp; " " &amp; AB297)</f>
        <v/>
      </c>
      <c r="AK297" s="557">
        <f t="shared" si="109"/>
        <v>0</v>
      </c>
      <c r="AL297" s="558">
        <f t="shared" si="110"/>
        <v>0</v>
      </c>
      <c r="AM297" s="1187" t="str">
        <f t="shared" si="111"/>
        <v/>
      </c>
      <c r="AN297" s="156"/>
      <c r="AO297" s="1112">
        <f t="shared" si="112"/>
        <v>0</v>
      </c>
      <c r="AP297" s="4190"/>
      <c r="AQ297" s="1181" t="str">
        <f t="shared" si="113"/>
        <v/>
      </c>
      <c r="AR297" s="4168"/>
      <c r="AS297" s="4180">
        <f t="shared" si="114"/>
        <v>0</v>
      </c>
      <c r="AT297" s="4181">
        <f>IF(AND(AH297&lt;&gt;"", ISNUMBER(AF297)), IFERROR(INDEX(AV19:AV89, MATCH(AB297, AU19:AU89, 0)) * AA297 * IF(ISBLANK(X297), 1, X297), 0), 0)</f>
        <v>0</v>
      </c>
      <c r="AU297"/>
      <c r="AV297"/>
      <c r="AW297"/>
      <c r="AX297" s="2"/>
      <c r="AY297" s="750" t="str">
        <f t="shared" si="107"/>
        <v>►</v>
      </c>
      <c r="AZ297" s="2"/>
      <c r="BA297" s="2"/>
      <c r="BB297" s="2"/>
      <c r="BC297" s="717"/>
      <c r="BD297" s="717"/>
      <c r="BH297" s="717"/>
      <c r="BI297" s="6">
        <v>1</v>
      </c>
    </row>
    <row r="298" spans="1:61" s="73" customFormat="1" ht="18" customHeight="1">
      <c r="A298" s="750" t="str">
        <f t="shared" si="101"/>
        <v>►</v>
      </c>
      <c r="B298" s="616" t="str">
        <f t="shared" si="100"/>
        <v>►</v>
      </c>
      <c r="C298" s="617" t="str">
        <f t="shared" si="102"/>
        <v>►</v>
      </c>
      <c r="D298" s="4157" t="str">
        <f t="shared" si="103"/>
        <v>►</v>
      </c>
      <c r="E298" s="616" t="str">
        <f t="shared" si="104"/>
        <v>►</v>
      </c>
      <c r="F298" s="616" t="str">
        <f t="shared" si="105"/>
        <v>►</v>
      </c>
      <c r="G298" s="616" t="str">
        <f t="shared" si="106"/>
        <v>►</v>
      </c>
      <c r="H298" s="1066" t="s">
        <v>1</v>
      </c>
      <c r="I298" s="741"/>
      <c r="J298" s="741"/>
      <c r="K298" s="741"/>
      <c r="L298" s="742"/>
      <c r="M298" s="742"/>
      <c r="N298" s="742"/>
      <c r="O298" s="742"/>
      <c r="P298" s="742"/>
      <c r="Q298" s="742"/>
      <c r="R298" s="742"/>
      <c r="S298" s="785" t="s">
        <v>1</v>
      </c>
      <c r="T298" s="1066" t="s">
        <v>1</v>
      </c>
      <c r="U298" s="741"/>
      <c r="V298" s="741"/>
      <c r="W298" s="741"/>
      <c r="X298" s="742"/>
      <c r="Y298" s="742"/>
      <c r="Z298" s="742"/>
      <c r="AA298" s="742"/>
      <c r="AB298" s="742"/>
      <c r="AC298" s="742"/>
      <c r="AD298" s="742"/>
      <c r="AE298" s="4161" t="s">
        <v>1</v>
      </c>
      <c r="AF298" s="4172">
        <f t="shared" si="115"/>
        <v>0</v>
      </c>
      <c r="AG298" s="4173">
        <f t="shared" si="116"/>
        <v>0</v>
      </c>
      <c r="AH298" s="4174"/>
      <c r="AI298" s="1113">
        <f t="shared" si="108"/>
        <v>0</v>
      </c>
      <c r="AJ298" s="1183" t="str">
        <f>IF(OR(AI298=0, ISBLANK(AB298)), "", TEXT(ROUND(AI298/INDEX(AV19:AV89, MATCH(AB298, AU19:AU89, 0)), 0),"# ##0") &amp; " " &amp; AB298)</f>
        <v/>
      </c>
      <c r="AK298" s="559">
        <f t="shared" si="109"/>
        <v>0</v>
      </c>
      <c r="AL298" s="560">
        <f t="shared" si="110"/>
        <v>0</v>
      </c>
      <c r="AM298" s="1186" t="str">
        <f t="shared" si="111"/>
        <v/>
      </c>
      <c r="AN298" s="156"/>
      <c r="AO298" s="1113">
        <f t="shared" si="112"/>
        <v>0</v>
      </c>
      <c r="AP298" s="4190"/>
      <c r="AQ298" s="1182" t="str">
        <f t="shared" si="113"/>
        <v/>
      </c>
      <c r="AR298" s="4168"/>
      <c r="AS298" s="4180">
        <f t="shared" si="114"/>
        <v>0</v>
      </c>
      <c r="AT298" s="4181">
        <f>IF(AND(AH298&lt;&gt;"", ISNUMBER(AF298)), IFERROR(INDEX(AV19:AV89, MATCH(AB298, AU19:AU89, 0)) * AA298 * IF(ISBLANK(X298), 1, X298), 0), 0)</f>
        <v>0</v>
      </c>
      <c r="AU298"/>
      <c r="AV298"/>
      <c r="AW298"/>
      <c r="AX298" s="2"/>
      <c r="AY298" s="750" t="str">
        <f t="shared" si="107"/>
        <v>►</v>
      </c>
      <c r="AZ298" s="2"/>
      <c r="BA298" s="2"/>
      <c r="BB298" s="2"/>
      <c r="BC298" s="717"/>
      <c r="BD298" s="717"/>
      <c r="BH298" s="717"/>
      <c r="BI298" s="6">
        <v>1</v>
      </c>
    </row>
    <row r="299" spans="1:61" s="73" customFormat="1" ht="18" customHeight="1">
      <c r="A299" s="750" t="str">
        <f t="shared" si="101"/>
        <v>►</v>
      </c>
      <c r="B299" s="616" t="str">
        <f t="shared" si="100"/>
        <v>►</v>
      </c>
      <c r="C299" s="617" t="str">
        <f t="shared" si="102"/>
        <v>►</v>
      </c>
      <c r="D299" s="4157" t="str">
        <f t="shared" si="103"/>
        <v>►</v>
      </c>
      <c r="E299" s="616" t="str">
        <f t="shared" si="104"/>
        <v>►</v>
      </c>
      <c r="F299" s="616" t="str">
        <f t="shared" si="105"/>
        <v>►</v>
      </c>
      <c r="G299" s="616" t="str">
        <f t="shared" si="106"/>
        <v>►</v>
      </c>
      <c r="H299" s="1066" t="s">
        <v>1</v>
      </c>
      <c r="I299" s="741"/>
      <c r="J299" s="741"/>
      <c r="K299" s="741"/>
      <c r="L299" s="742"/>
      <c r="M299" s="742"/>
      <c r="N299" s="742"/>
      <c r="O299" s="742"/>
      <c r="P299" s="742"/>
      <c r="Q299" s="742"/>
      <c r="R299" s="742"/>
      <c r="S299" s="785" t="s">
        <v>1</v>
      </c>
      <c r="T299" s="1066" t="s">
        <v>1</v>
      </c>
      <c r="U299" s="741"/>
      <c r="V299" s="741"/>
      <c r="W299" s="741"/>
      <c r="X299" s="742"/>
      <c r="Y299" s="742"/>
      <c r="Z299" s="742"/>
      <c r="AA299" s="742"/>
      <c r="AB299" s="742"/>
      <c r="AC299" s="742"/>
      <c r="AD299" s="742"/>
      <c r="AE299" s="4161" t="s">
        <v>1</v>
      </c>
      <c r="AF299" s="4172">
        <f t="shared" si="115"/>
        <v>0</v>
      </c>
      <c r="AG299" s="4173">
        <f t="shared" si="116"/>
        <v>0</v>
      </c>
      <c r="AH299" s="4174"/>
      <c r="AI299" s="1112">
        <f t="shared" si="108"/>
        <v>0</v>
      </c>
      <c r="AJ299" s="1184" t="str">
        <f>IF(OR(AI299=0, ISBLANK(AB299)), "", TEXT(ROUND(AI299/INDEX(AV19:AV89, MATCH(AB299, AU19:AU89, 0)), 0),"# ##0") &amp; " " &amp; AB299)</f>
        <v/>
      </c>
      <c r="AK299" s="557">
        <f t="shared" si="109"/>
        <v>0</v>
      </c>
      <c r="AL299" s="558">
        <f t="shared" si="110"/>
        <v>0</v>
      </c>
      <c r="AM299" s="1187" t="str">
        <f t="shared" si="111"/>
        <v/>
      </c>
      <c r="AN299" s="156"/>
      <c r="AO299" s="1112">
        <f t="shared" si="112"/>
        <v>0</v>
      </c>
      <c r="AP299" s="4190"/>
      <c r="AQ299" s="1181" t="str">
        <f t="shared" si="113"/>
        <v/>
      </c>
      <c r="AR299" s="4168"/>
      <c r="AS299" s="4180">
        <f t="shared" si="114"/>
        <v>0</v>
      </c>
      <c r="AT299" s="4181">
        <f>IF(AND(AH299&lt;&gt;"", ISNUMBER(AF299)), IFERROR(INDEX(AV19:AV89, MATCH(AB299, AU19:AU89, 0)) * AA299 * IF(ISBLANK(X299), 1, X299), 0), 0)</f>
        <v>0</v>
      </c>
      <c r="AU299"/>
      <c r="AV299"/>
      <c r="AW299"/>
      <c r="AX299" s="2"/>
      <c r="AY299" s="750" t="str">
        <f t="shared" si="107"/>
        <v>►</v>
      </c>
      <c r="AZ299" s="2"/>
      <c r="BA299" s="2"/>
      <c r="BB299" s="2"/>
      <c r="BC299" s="717"/>
      <c r="BD299" s="717"/>
      <c r="BH299" s="717"/>
      <c r="BI299" s="6">
        <v>1</v>
      </c>
    </row>
    <row r="300" spans="1:61" s="73" customFormat="1" ht="18" customHeight="1">
      <c r="A300" s="750" t="str">
        <f t="shared" si="101"/>
        <v>►</v>
      </c>
      <c r="B300" s="616" t="str">
        <f t="shared" si="100"/>
        <v>►</v>
      </c>
      <c r="C300" s="617" t="str">
        <f t="shared" si="102"/>
        <v>►</v>
      </c>
      <c r="D300" s="4157" t="str">
        <f t="shared" si="103"/>
        <v>►</v>
      </c>
      <c r="E300" s="616" t="str">
        <f t="shared" si="104"/>
        <v>►</v>
      </c>
      <c r="F300" s="616" t="str">
        <f t="shared" si="105"/>
        <v>►</v>
      </c>
      <c r="G300" s="616" t="str">
        <f t="shared" si="106"/>
        <v>►</v>
      </c>
      <c r="H300" s="1066" t="s">
        <v>1</v>
      </c>
      <c r="I300" s="741"/>
      <c r="J300" s="741"/>
      <c r="K300" s="741"/>
      <c r="L300" s="742"/>
      <c r="M300" s="742"/>
      <c r="N300" s="742"/>
      <c r="O300" s="742"/>
      <c r="P300" s="742"/>
      <c r="Q300" s="742"/>
      <c r="R300" s="742"/>
      <c r="S300" s="785" t="s">
        <v>1</v>
      </c>
      <c r="T300" s="1066" t="s">
        <v>1</v>
      </c>
      <c r="U300" s="741"/>
      <c r="V300" s="741"/>
      <c r="W300" s="741"/>
      <c r="X300" s="742"/>
      <c r="Y300" s="742"/>
      <c r="Z300" s="742"/>
      <c r="AA300" s="742"/>
      <c r="AB300" s="742"/>
      <c r="AC300" s="742"/>
      <c r="AD300" s="742"/>
      <c r="AE300" s="4161" t="s">
        <v>1</v>
      </c>
      <c r="AF300" s="4172">
        <f t="shared" si="115"/>
        <v>0</v>
      </c>
      <c r="AG300" s="4173">
        <f t="shared" si="116"/>
        <v>0</v>
      </c>
      <c r="AH300" s="4174"/>
      <c r="AI300" s="1113">
        <f t="shared" si="108"/>
        <v>0</v>
      </c>
      <c r="AJ300" s="1183" t="str">
        <f>IF(OR(AI300=0, ISBLANK(AB300)), "", TEXT(ROUND(AI300/INDEX(AV19:AV89, MATCH(AB300, AU19:AU89, 0)), 0),"# ##0") &amp; " " &amp; AB300)</f>
        <v/>
      </c>
      <c r="AK300" s="559">
        <f t="shared" si="109"/>
        <v>0</v>
      </c>
      <c r="AL300" s="560">
        <f t="shared" si="110"/>
        <v>0</v>
      </c>
      <c r="AM300" s="1186" t="str">
        <f t="shared" si="111"/>
        <v/>
      </c>
      <c r="AN300" s="156"/>
      <c r="AO300" s="1113">
        <f t="shared" si="112"/>
        <v>0</v>
      </c>
      <c r="AP300" s="4190"/>
      <c r="AQ300" s="1182" t="str">
        <f t="shared" si="113"/>
        <v/>
      </c>
      <c r="AR300" s="4168"/>
      <c r="AS300" s="4180">
        <f t="shared" si="114"/>
        <v>0</v>
      </c>
      <c r="AT300" s="4181">
        <f>IF(AND(AH300&lt;&gt;"", ISNUMBER(AF300)), IFERROR(INDEX(AV19:AV89, MATCH(AB300, AU19:AU89, 0)) * AA300 * IF(ISBLANK(X300), 1, X300), 0), 0)</f>
        <v>0</v>
      </c>
      <c r="AU300"/>
      <c r="AV300"/>
      <c r="AW300"/>
      <c r="AX300" s="2"/>
      <c r="AY300" s="750" t="str">
        <f t="shared" si="107"/>
        <v>►</v>
      </c>
      <c r="AZ300" s="2"/>
      <c r="BA300" s="2"/>
      <c r="BB300" s="2"/>
      <c r="BC300" s="717"/>
      <c r="BD300" s="717"/>
      <c r="BH300" s="717"/>
      <c r="BI300" s="6">
        <v>1</v>
      </c>
    </row>
    <row r="301" spans="1:61" s="73" customFormat="1" ht="18" customHeight="1">
      <c r="A301" s="750" t="str">
        <f t="shared" si="101"/>
        <v>►</v>
      </c>
      <c r="B301" s="616" t="str">
        <f t="shared" si="100"/>
        <v>►</v>
      </c>
      <c r="C301" s="617" t="str">
        <f t="shared" si="102"/>
        <v>►</v>
      </c>
      <c r="D301" s="4157" t="str">
        <f t="shared" si="103"/>
        <v>►</v>
      </c>
      <c r="E301" s="616" t="str">
        <f t="shared" si="104"/>
        <v>►</v>
      </c>
      <c r="F301" s="616" t="str">
        <f t="shared" si="105"/>
        <v>►</v>
      </c>
      <c r="G301" s="616" t="str">
        <f t="shared" si="106"/>
        <v>►</v>
      </c>
      <c r="H301" s="1066" t="s">
        <v>1</v>
      </c>
      <c r="I301" s="741"/>
      <c r="J301" s="741"/>
      <c r="K301" s="741"/>
      <c r="L301" s="742"/>
      <c r="M301" s="742"/>
      <c r="N301" s="742"/>
      <c r="O301" s="742"/>
      <c r="P301" s="742"/>
      <c r="Q301" s="742"/>
      <c r="R301" s="742"/>
      <c r="S301" s="785" t="s">
        <v>1</v>
      </c>
      <c r="T301" s="1066" t="s">
        <v>1</v>
      </c>
      <c r="U301" s="741"/>
      <c r="V301" s="741"/>
      <c r="W301" s="741"/>
      <c r="X301" s="742"/>
      <c r="Y301" s="742"/>
      <c r="Z301" s="742"/>
      <c r="AA301" s="742"/>
      <c r="AB301" s="742"/>
      <c r="AC301" s="742"/>
      <c r="AD301" s="742"/>
      <c r="AE301" s="4161" t="s">
        <v>1</v>
      </c>
      <c r="AF301" s="4172">
        <f t="shared" si="115"/>
        <v>0</v>
      </c>
      <c r="AG301" s="4173">
        <f t="shared" si="116"/>
        <v>0</v>
      </c>
      <c r="AH301" s="4174"/>
      <c r="AI301" s="1112">
        <f t="shared" si="108"/>
        <v>0</v>
      </c>
      <c r="AJ301" s="1184" t="str">
        <f>IF(OR(AI301=0, ISBLANK(AB301)), "", TEXT(ROUND(AI301/INDEX(AV19:AV89, MATCH(AB301, AU19:AU89, 0)), 0),"# ##0") &amp; " " &amp; AB301)</f>
        <v/>
      </c>
      <c r="AK301" s="557">
        <f t="shared" si="109"/>
        <v>0</v>
      </c>
      <c r="AL301" s="558">
        <f t="shared" si="110"/>
        <v>0</v>
      </c>
      <c r="AM301" s="1187" t="str">
        <f t="shared" si="111"/>
        <v/>
      </c>
      <c r="AN301" s="156"/>
      <c r="AO301" s="1112">
        <f t="shared" si="112"/>
        <v>0</v>
      </c>
      <c r="AP301" s="4190"/>
      <c r="AQ301" s="1181" t="str">
        <f t="shared" si="113"/>
        <v/>
      </c>
      <c r="AR301" s="4168"/>
      <c r="AS301" s="4180">
        <f t="shared" si="114"/>
        <v>0</v>
      </c>
      <c r="AT301" s="4181">
        <f>IF(AND(AH301&lt;&gt;"", ISNUMBER(AF301)), IFERROR(INDEX(AV19:AV89, MATCH(AB301, AU19:AU89, 0)) * AA301 * IF(ISBLANK(X301), 1, X301), 0), 0)</f>
        <v>0</v>
      </c>
      <c r="AU301"/>
      <c r="AV301"/>
      <c r="AW301"/>
      <c r="AX301" s="2"/>
      <c r="AY301" s="750" t="str">
        <f t="shared" si="107"/>
        <v>►</v>
      </c>
      <c r="AZ301" s="2"/>
      <c r="BA301" s="2"/>
      <c r="BB301" s="2"/>
      <c r="BC301" s="717"/>
      <c r="BD301" s="717"/>
      <c r="BH301" s="717"/>
      <c r="BI301" s="6">
        <v>1</v>
      </c>
    </row>
    <row r="302" spans="1:61" s="73" customFormat="1" ht="18" customHeight="1">
      <c r="A302" s="750" t="str">
        <f t="shared" si="101"/>
        <v>►</v>
      </c>
      <c r="B302" s="616" t="str">
        <f t="shared" si="100"/>
        <v>►</v>
      </c>
      <c r="C302" s="617" t="str">
        <f t="shared" si="102"/>
        <v>►</v>
      </c>
      <c r="D302" s="4157" t="str">
        <f t="shared" si="103"/>
        <v>►</v>
      </c>
      <c r="E302" s="616" t="str">
        <f t="shared" si="104"/>
        <v>►</v>
      </c>
      <c r="F302" s="616" t="str">
        <f t="shared" si="105"/>
        <v>►</v>
      </c>
      <c r="G302" s="616" t="str">
        <f t="shared" si="106"/>
        <v>►</v>
      </c>
      <c r="H302" s="1066" t="s">
        <v>1</v>
      </c>
      <c r="I302" s="741"/>
      <c r="J302" s="741"/>
      <c r="K302" s="741"/>
      <c r="L302" s="742"/>
      <c r="M302" s="742"/>
      <c r="N302" s="742"/>
      <c r="O302" s="742"/>
      <c r="P302" s="742"/>
      <c r="Q302" s="742"/>
      <c r="R302" s="742"/>
      <c r="S302" s="785" t="s">
        <v>1</v>
      </c>
      <c r="T302" s="1066" t="s">
        <v>1</v>
      </c>
      <c r="U302" s="741"/>
      <c r="V302" s="741"/>
      <c r="W302" s="741"/>
      <c r="X302" s="742"/>
      <c r="Y302" s="742"/>
      <c r="Z302" s="742"/>
      <c r="AA302" s="742"/>
      <c r="AB302" s="742"/>
      <c r="AC302" s="742"/>
      <c r="AD302" s="742"/>
      <c r="AE302" s="4161" t="s">
        <v>1</v>
      </c>
      <c r="AF302" s="4172">
        <f t="shared" si="115"/>
        <v>0</v>
      </c>
      <c r="AG302" s="4173">
        <f t="shared" si="116"/>
        <v>0</v>
      </c>
      <c r="AH302" s="4174"/>
      <c r="AI302" s="1113">
        <f t="shared" si="108"/>
        <v>0</v>
      </c>
      <c r="AJ302" s="1183" t="str">
        <f>IF(OR(AI302=0, ISBLANK(AB302)), "", TEXT(ROUND(AI302/INDEX(AV19:AV89, MATCH(AB302, AU19:AU89, 0)), 0),"# ##0") &amp; " " &amp; AB302)</f>
        <v/>
      </c>
      <c r="AK302" s="559">
        <f t="shared" si="109"/>
        <v>0</v>
      </c>
      <c r="AL302" s="560">
        <f t="shared" si="110"/>
        <v>0</v>
      </c>
      <c r="AM302" s="1186" t="str">
        <f t="shared" si="111"/>
        <v/>
      </c>
      <c r="AN302" s="156"/>
      <c r="AO302" s="1113">
        <f t="shared" si="112"/>
        <v>0</v>
      </c>
      <c r="AP302" s="4190"/>
      <c r="AQ302" s="1182" t="str">
        <f t="shared" si="113"/>
        <v/>
      </c>
      <c r="AR302" s="4168"/>
      <c r="AS302" s="4180">
        <f t="shared" si="114"/>
        <v>0</v>
      </c>
      <c r="AT302" s="4181">
        <f>IF(AND(AH302&lt;&gt;"", ISNUMBER(AF302)), IFERROR(INDEX(AV19:AV89, MATCH(AB302, AU19:AU89, 0)) * AA302 * IF(ISBLANK(X302), 1, X302), 0), 0)</f>
        <v>0</v>
      </c>
      <c r="AU302"/>
      <c r="AV302"/>
      <c r="AW302"/>
      <c r="AX302" s="2"/>
      <c r="AY302" s="750" t="str">
        <f t="shared" si="107"/>
        <v>►</v>
      </c>
      <c r="AZ302" s="2"/>
      <c r="BA302" s="2"/>
      <c r="BB302" s="2"/>
      <c r="BC302" s="717"/>
      <c r="BD302" s="717"/>
      <c r="BH302" s="717"/>
      <c r="BI302" s="6">
        <v>1</v>
      </c>
    </row>
    <row r="303" spans="1:61" s="73" customFormat="1" ht="18" customHeight="1">
      <c r="A303" s="750" t="str">
        <f t="shared" si="101"/>
        <v>►</v>
      </c>
      <c r="B303" s="616" t="str">
        <f t="shared" si="100"/>
        <v>►</v>
      </c>
      <c r="C303" s="617" t="str">
        <f t="shared" si="102"/>
        <v>►</v>
      </c>
      <c r="D303" s="4157" t="str">
        <f t="shared" si="103"/>
        <v>►</v>
      </c>
      <c r="E303" s="616" t="str">
        <f t="shared" si="104"/>
        <v>►</v>
      </c>
      <c r="F303" s="616" t="str">
        <f t="shared" si="105"/>
        <v>►</v>
      </c>
      <c r="G303" s="616" t="str">
        <f t="shared" si="106"/>
        <v>►</v>
      </c>
      <c r="H303" s="1066" t="s">
        <v>1</v>
      </c>
      <c r="I303" s="741"/>
      <c r="J303" s="741"/>
      <c r="K303" s="741"/>
      <c r="L303" s="742"/>
      <c r="M303" s="742"/>
      <c r="N303" s="742"/>
      <c r="O303" s="742"/>
      <c r="P303" s="742"/>
      <c r="Q303" s="742"/>
      <c r="R303" s="742"/>
      <c r="S303" s="785" t="s">
        <v>1</v>
      </c>
      <c r="T303" s="1066" t="s">
        <v>1</v>
      </c>
      <c r="U303" s="741"/>
      <c r="V303" s="741"/>
      <c r="W303" s="741"/>
      <c r="X303" s="742"/>
      <c r="Y303" s="742"/>
      <c r="Z303" s="742"/>
      <c r="AA303" s="742"/>
      <c r="AB303" s="742"/>
      <c r="AC303" s="742"/>
      <c r="AD303" s="742"/>
      <c r="AE303" s="4161" t="s">
        <v>1</v>
      </c>
      <c r="AF303" s="4172">
        <f t="shared" si="115"/>
        <v>0</v>
      </c>
      <c r="AG303" s="4173">
        <f t="shared" si="116"/>
        <v>0</v>
      </c>
      <c r="AH303" s="4174"/>
      <c r="AI303" s="1112">
        <f t="shared" si="108"/>
        <v>0</v>
      </c>
      <c r="AJ303" s="1184" t="str">
        <f>IF(OR(AI303=0, ISBLANK(AB303)), "", TEXT(ROUND(AI303/INDEX(AV19:AV89, MATCH(AB303, AU19:AU89, 0)), 0),"# ##0") &amp; " " &amp; AB303)</f>
        <v/>
      </c>
      <c r="AK303" s="557">
        <f t="shared" si="109"/>
        <v>0</v>
      </c>
      <c r="AL303" s="558">
        <f t="shared" si="110"/>
        <v>0</v>
      </c>
      <c r="AM303" s="1187" t="str">
        <f t="shared" si="111"/>
        <v/>
      </c>
      <c r="AN303" s="156"/>
      <c r="AO303" s="1112">
        <f t="shared" si="112"/>
        <v>0</v>
      </c>
      <c r="AP303" s="4190"/>
      <c r="AQ303" s="1181" t="str">
        <f t="shared" si="113"/>
        <v/>
      </c>
      <c r="AR303" s="4168"/>
      <c r="AS303" s="4180">
        <f t="shared" si="114"/>
        <v>0</v>
      </c>
      <c r="AT303" s="4181">
        <f>IF(AND(AH303&lt;&gt;"", ISNUMBER(AF303)), IFERROR(INDEX(AV19:AV89, MATCH(AB303, AU19:AU89, 0)) * AA303 * IF(ISBLANK(X303), 1, X303), 0), 0)</f>
        <v>0</v>
      </c>
      <c r="AU303"/>
      <c r="AV303"/>
      <c r="AW303"/>
      <c r="AX303" s="2"/>
      <c r="AY303" s="750" t="str">
        <f t="shared" si="107"/>
        <v>►</v>
      </c>
      <c r="AZ303" s="2"/>
      <c r="BA303" s="2"/>
      <c r="BB303" s="2"/>
      <c r="BC303" s="717"/>
      <c r="BD303" s="717"/>
      <c r="BH303" s="717"/>
      <c r="BI303" s="6">
        <v>1</v>
      </c>
    </row>
    <row r="304" spans="1:61" s="73" customFormat="1" ht="18" customHeight="1">
      <c r="A304" s="750" t="str">
        <f t="shared" si="101"/>
        <v>►</v>
      </c>
      <c r="B304" s="616" t="str">
        <f t="shared" si="100"/>
        <v>►</v>
      </c>
      <c r="C304" s="617" t="str">
        <f t="shared" si="102"/>
        <v>►</v>
      </c>
      <c r="D304" s="4157" t="str">
        <f t="shared" si="103"/>
        <v>►</v>
      </c>
      <c r="E304" s="616" t="str">
        <f t="shared" si="104"/>
        <v>►</v>
      </c>
      <c r="F304" s="616" t="str">
        <f t="shared" si="105"/>
        <v>►</v>
      </c>
      <c r="G304" s="616" t="str">
        <f t="shared" si="106"/>
        <v>►</v>
      </c>
      <c r="H304" s="1066" t="s">
        <v>1</v>
      </c>
      <c r="I304" s="741"/>
      <c r="J304" s="741"/>
      <c r="K304" s="741"/>
      <c r="L304" s="742"/>
      <c r="M304" s="742"/>
      <c r="N304" s="742"/>
      <c r="O304" s="742"/>
      <c r="P304" s="742"/>
      <c r="Q304" s="742"/>
      <c r="R304" s="742"/>
      <c r="S304" s="785" t="s">
        <v>1</v>
      </c>
      <c r="T304" s="1066" t="s">
        <v>1</v>
      </c>
      <c r="U304" s="741"/>
      <c r="V304" s="741"/>
      <c r="W304" s="741"/>
      <c r="X304" s="742"/>
      <c r="Y304" s="742"/>
      <c r="Z304" s="742"/>
      <c r="AA304" s="742"/>
      <c r="AB304" s="742"/>
      <c r="AC304" s="742"/>
      <c r="AD304" s="742"/>
      <c r="AE304" s="4161" t="s">
        <v>1</v>
      </c>
      <c r="AF304" s="4172">
        <f t="shared" si="115"/>
        <v>0</v>
      </c>
      <c r="AG304" s="4173">
        <f t="shared" si="116"/>
        <v>0</v>
      </c>
      <c r="AH304" s="4174"/>
      <c r="AI304" s="1113">
        <f t="shared" si="108"/>
        <v>0</v>
      </c>
      <c r="AJ304" s="1183" t="str">
        <f>IF(OR(AI304=0, ISBLANK(AB304)), "", TEXT(ROUND(AI304/INDEX(AV19:AV89, MATCH(AB304, AU19:AU89, 0)), 0),"# ##0") &amp; " " &amp; AB304)</f>
        <v/>
      </c>
      <c r="AK304" s="559">
        <f t="shared" si="109"/>
        <v>0</v>
      </c>
      <c r="AL304" s="560">
        <f t="shared" si="110"/>
        <v>0</v>
      </c>
      <c r="AM304" s="1186" t="str">
        <f t="shared" si="111"/>
        <v/>
      </c>
      <c r="AN304" s="156"/>
      <c r="AO304" s="1113">
        <f t="shared" si="112"/>
        <v>0</v>
      </c>
      <c r="AP304" s="4190"/>
      <c r="AQ304" s="1182" t="str">
        <f t="shared" si="113"/>
        <v/>
      </c>
      <c r="AR304" s="4168"/>
      <c r="AS304" s="4180">
        <f t="shared" si="114"/>
        <v>0</v>
      </c>
      <c r="AT304" s="4181">
        <f>IF(AND(AH304&lt;&gt;"", ISNUMBER(AF304)), IFERROR(INDEX(AV19:AV89, MATCH(AB304, AU19:AU89, 0)) * AA304 * IF(ISBLANK(X304), 1, X304), 0), 0)</f>
        <v>0</v>
      </c>
      <c r="AU304"/>
      <c r="AV304"/>
      <c r="AW304"/>
      <c r="AX304" s="2"/>
      <c r="AY304" s="750" t="str">
        <f t="shared" si="107"/>
        <v>►</v>
      </c>
      <c r="AZ304" s="2"/>
      <c r="BA304" s="2"/>
      <c r="BB304" s="2"/>
      <c r="BC304" s="717"/>
      <c r="BD304" s="717"/>
      <c r="BH304" s="717"/>
      <c r="BI304" s="6">
        <v>1</v>
      </c>
    </row>
    <row r="305" spans="1:61" s="73" customFormat="1" ht="18" customHeight="1">
      <c r="A305" s="750" t="str">
        <f t="shared" si="101"/>
        <v>►</v>
      </c>
      <c r="B305" s="616" t="str">
        <f t="shared" si="100"/>
        <v>►</v>
      </c>
      <c r="C305" s="617" t="str">
        <f t="shared" si="102"/>
        <v>►</v>
      </c>
      <c r="D305" s="4157" t="str">
        <f t="shared" si="103"/>
        <v>►</v>
      </c>
      <c r="E305" s="616" t="str">
        <f t="shared" si="104"/>
        <v>►</v>
      </c>
      <c r="F305" s="616" t="str">
        <f t="shared" si="105"/>
        <v>►</v>
      </c>
      <c r="G305" s="616" t="str">
        <f t="shared" si="106"/>
        <v>►</v>
      </c>
      <c r="H305" s="1066" t="s">
        <v>1</v>
      </c>
      <c r="I305" s="741"/>
      <c r="J305" s="741"/>
      <c r="K305" s="741"/>
      <c r="L305" s="742"/>
      <c r="M305" s="742"/>
      <c r="N305" s="742"/>
      <c r="O305" s="742"/>
      <c r="P305" s="742"/>
      <c r="Q305" s="742"/>
      <c r="R305" s="742"/>
      <c r="S305" s="785" t="s">
        <v>1</v>
      </c>
      <c r="T305" s="1066" t="s">
        <v>1</v>
      </c>
      <c r="U305" s="741"/>
      <c r="V305" s="741"/>
      <c r="W305" s="741"/>
      <c r="X305" s="742"/>
      <c r="Y305" s="742"/>
      <c r="Z305" s="742"/>
      <c r="AA305" s="742"/>
      <c r="AB305" s="742"/>
      <c r="AC305" s="742"/>
      <c r="AD305" s="742"/>
      <c r="AE305" s="4161" t="s">
        <v>1</v>
      </c>
      <c r="AF305" s="4172">
        <f t="shared" si="115"/>
        <v>0</v>
      </c>
      <c r="AG305" s="4173">
        <f t="shared" si="116"/>
        <v>0</v>
      </c>
      <c r="AH305" s="4174"/>
      <c r="AI305" s="1112">
        <f t="shared" si="108"/>
        <v>0</v>
      </c>
      <c r="AJ305" s="1184" t="str">
        <f>IF(OR(AI305=0, ISBLANK(AB305)), "", TEXT(ROUND(AI305/INDEX(AV19:AV89, MATCH(AB305, AU19:AU89, 0)), 0),"# ##0") &amp; " " &amp; AB305)</f>
        <v/>
      </c>
      <c r="AK305" s="557">
        <f t="shared" si="109"/>
        <v>0</v>
      </c>
      <c r="AL305" s="558">
        <f t="shared" si="110"/>
        <v>0</v>
      </c>
      <c r="AM305" s="1187" t="str">
        <f t="shared" si="111"/>
        <v/>
      </c>
      <c r="AN305" s="156"/>
      <c r="AO305" s="1112">
        <f t="shared" si="112"/>
        <v>0</v>
      </c>
      <c r="AP305" s="4190"/>
      <c r="AQ305" s="1181" t="str">
        <f t="shared" si="113"/>
        <v/>
      </c>
      <c r="AR305" s="4168"/>
      <c r="AS305" s="4180">
        <f t="shared" si="114"/>
        <v>0</v>
      </c>
      <c r="AT305" s="4181">
        <f>IF(AND(AH305&lt;&gt;"", ISNUMBER(AF305)), IFERROR(INDEX(AV19:AV89, MATCH(AB305, AU19:AU89, 0)) * AA305 * IF(ISBLANK(X305), 1, X305), 0), 0)</f>
        <v>0</v>
      </c>
      <c r="AU305"/>
      <c r="AV305"/>
      <c r="AW305"/>
      <c r="AX305" s="2"/>
      <c r="AY305" s="750" t="str">
        <f t="shared" si="107"/>
        <v>►</v>
      </c>
      <c r="AZ305" s="2"/>
      <c r="BA305" s="2"/>
      <c r="BB305" s="2"/>
      <c r="BC305" s="717"/>
      <c r="BD305" s="717"/>
      <c r="BH305" s="717"/>
      <c r="BI305" s="6">
        <v>1</v>
      </c>
    </row>
    <row r="306" spans="1:61" s="73" customFormat="1" ht="18" customHeight="1">
      <c r="A306" s="750" t="str">
        <f t="shared" si="101"/>
        <v>►</v>
      </c>
      <c r="B306" s="616" t="str">
        <f t="shared" si="100"/>
        <v>►</v>
      </c>
      <c r="C306" s="617" t="str">
        <f t="shared" si="102"/>
        <v>►</v>
      </c>
      <c r="D306" s="4157" t="str">
        <f t="shared" si="103"/>
        <v>►</v>
      </c>
      <c r="E306" s="616" t="str">
        <f t="shared" si="104"/>
        <v>►</v>
      </c>
      <c r="F306" s="616" t="str">
        <f t="shared" si="105"/>
        <v>►</v>
      </c>
      <c r="G306" s="616" t="str">
        <f t="shared" si="106"/>
        <v>►</v>
      </c>
      <c r="H306" s="1066" t="s">
        <v>1</v>
      </c>
      <c r="I306" s="741"/>
      <c r="J306" s="741"/>
      <c r="K306" s="741"/>
      <c r="L306" s="742"/>
      <c r="M306" s="742"/>
      <c r="N306" s="742"/>
      <c r="O306" s="742"/>
      <c r="P306" s="742"/>
      <c r="Q306" s="742"/>
      <c r="R306" s="742"/>
      <c r="S306" s="785" t="s">
        <v>1</v>
      </c>
      <c r="T306" s="1066" t="s">
        <v>1</v>
      </c>
      <c r="U306" s="741"/>
      <c r="V306" s="741"/>
      <c r="W306" s="741"/>
      <c r="X306" s="742"/>
      <c r="Y306" s="742"/>
      <c r="Z306" s="742"/>
      <c r="AA306" s="742"/>
      <c r="AB306" s="742"/>
      <c r="AC306" s="742"/>
      <c r="AD306" s="742"/>
      <c r="AE306" s="4161" t="s">
        <v>1</v>
      </c>
      <c r="AF306" s="4172">
        <f t="shared" si="115"/>
        <v>0</v>
      </c>
      <c r="AG306" s="4173">
        <f t="shared" si="116"/>
        <v>0</v>
      </c>
      <c r="AH306" s="4174"/>
      <c r="AI306" s="1113">
        <f t="shared" si="108"/>
        <v>0</v>
      </c>
      <c r="AJ306" s="1183" t="str">
        <f>IF(OR(AI306=0, ISBLANK(AB306)), "", TEXT(ROUND(AI306/INDEX(AV19:AV89, MATCH(AB306, AU19:AU89, 0)), 0),"# ##0") &amp; " " &amp; AB306)</f>
        <v/>
      </c>
      <c r="AK306" s="559">
        <f t="shared" si="109"/>
        <v>0</v>
      </c>
      <c r="AL306" s="560">
        <f t="shared" si="110"/>
        <v>0</v>
      </c>
      <c r="AM306" s="1186" t="str">
        <f t="shared" si="111"/>
        <v/>
      </c>
      <c r="AN306" s="156"/>
      <c r="AO306" s="1113">
        <f t="shared" si="112"/>
        <v>0</v>
      </c>
      <c r="AP306" s="4190"/>
      <c r="AQ306" s="1182" t="str">
        <f t="shared" si="113"/>
        <v/>
      </c>
      <c r="AR306" s="4168"/>
      <c r="AS306" s="4180">
        <f t="shared" si="114"/>
        <v>0</v>
      </c>
      <c r="AT306" s="4181">
        <f>IF(AND(AH306&lt;&gt;"", ISNUMBER(AF306)), IFERROR(INDEX(AV19:AV89, MATCH(AB306, AU19:AU89, 0)) * AA306 * IF(ISBLANK(X306), 1, X306), 0), 0)</f>
        <v>0</v>
      </c>
      <c r="AU306"/>
      <c r="AV306"/>
      <c r="AW306"/>
      <c r="AX306" s="2"/>
      <c r="AY306" s="750" t="str">
        <f t="shared" si="107"/>
        <v>►</v>
      </c>
      <c r="AZ306" s="2"/>
      <c r="BA306" s="2"/>
      <c r="BB306" s="2"/>
      <c r="BC306" s="717"/>
      <c r="BD306" s="717"/>
      <c r="BH306" s="717"/>
      <c r="BI306" s="6">
        <v>1</v>
      </c>
    </row>
    <row r="307" spans="1:61" s="73" customFormat="1" ht="18" customHeight="1">
      <c r="A307" s="750" t="str">
        <f t="shared" si="101"/>
        <v>►</v>
      </c>
      <c r="B307" s="616" t="str">
        <f t="shared" ref="B307:B370" si="117">IF(A307="►","►",IF(A307="A",IF(AND(ISTEXT(U307),ISTEXT(I307)),U307,IF(ISTEXT(U307),U307,IF(ISBLANK(U307),I307,U307)))))</f>
        <v>►</v>
      </c>
      <c r="C307" s="617" t="str">
        <f t="shared" si="102"/>
        <v>►</v>
      </c>
      <c r="D307" s="4157" t="str">
        <f t="shared" si="103"/>
        <v>►</v>
      </c>
      <c r="E307" s="616" t="str">
        <f t="shared" si="104"/>
        <v>►</v>
      </c>
      <c r="F307" s="616" t="str">
        <f t="shared" si="105"/>
        <v>►</v>
      </c>
      <c r="G307" s="616" t="str">
        <f t="shared" si="106"/>
        <v>►</v>
      </c>
      <c r="H307" s="1066" t="s">
        <v>1</v>
      </c>
      <c r="I307" s="741"/>
      <c r="J307" s="741"/>
      <c r="K307" s="741"/>
      <c r="L307" s="742"/>
      <c r="M307" s="742"/>
      <c r="N307" s="742"/>
      <c r="O307" s="742"/>
      <c r="P307" s="742"/>
      <c r="Q307" s="742"/>
      <c r="R307" s="742"/>
      <c r="S307" s="785" t="s">
        <v>1</v>
      </c>
      <c r="T307" s="1066" t="s">
        <v>1</v>
      </c>
      <c r="U307" s="741"/>
      <c r="V307" s="741"/>
      <c r="W307" s="741"/>
      <c r="X307" s="742"/>
      <c r="Y307" s="742"/>
      <c r="Z307" s="742"/>
      <c r="AA307" s="742"/>
      <c r="AB307" s="742"/>
      <c r="AC307" s="742"/>
      <c r="AD307" s="742"/>
      <c r="AE307" s="4161" t="s">
        <v>1</v>
      </c>
      <c r="AF307" s="4172">
        <f t="shared" si="115"/>
        <v>0</v>
      </c>
      <c r="AG307" s="4173">
        <f t="shared" si="116"/>
        <v>0</v>
      </c>
      <c r="AH307" s="4174"/>
      <c r="AI307" s="1112">
        <f t="shared" si="108"/>
        <v>0</v>
      </c>
      <c r="AJ307" s="1184" t="str">
        <f>IF(OR(AI307=0, ISBLANK(AB307)), "", TEXT(ROUND(AI307/INDEX(AV19:AV89, MATCH(AB307, AU19:AU89, 0)), 0),"# ##0") &amp; " " &amp; AB307)</f>
        <v/>
      </c>
      <c r="AK307" s="557">
        <f t="shared" si="109"/>
        <v>0</v>
      </c>
      <c r="AL307" s="561">
        <f t="shared" si="110"/>
        <v>0</v>
      </c>
      <c r="AM307" s="1188" t="str">
        <f t="shared" si="111"/>
        <v/>
      </c>
      <c r="AN307" s="156"/>
      <c r="AO307" s="1112">
        <f t="shared" si="112"/>
        <v>0</v>
      </c>
      <c r="AP307" s="4190"/>
      <c r="AQ307" s="1181" t="str">
        <f t="shared" si="113"/>
        <v/>
      </c>
      <c r="AR307" s="4168"/>
      <c r="AS307" s="4180">
        <f t="shared" si="114"/>
        <v>0</v>
      </c>
      <c r="AT307" s="4181">
        <f>IF(AND(AH307&lt;&gt;"", ISNUMBER(AF307)), IFERROR(INDEX(AV19:AV89, MATCH(AB307, AU19:AU89, 0)) * AA307 * IF(ISBLANK(X307), 1, X307), 0), 0)</f>
        <v>0</v>
      </c>
      <c r="AU307"/>
      <c r="AV307"/>
      <c r="AW307"/>
      <c r="AX307" s="2"/>
      <c r="AY307" s="750" t="str">
        <f t="shared" si="107"/>
        <v>►</v>
      </c>
      <c r="AZ307" s="2"/>
      <c r="BA307" s="2"/>
      <c r="BB307" s="2"/>
      <c r="BC307" s="717"/>
      <c r="BD307" s="717"/>
      <c r="BH307" s="717"/>
      <c r="BI307" s="6">
        <v>1</v>
      </c>
    </row>
    <row r="308" spans="1:61" s="73" customFormat="1" ht="18" customHeight="1">
      <c r="A308" s="750" t="str">
        <f t="shared" si="101"/>
        <v>►</v>
      </c>
      <c r="B308" s="616" t="str">
        <f t="shared" si="117"/>
        <v>►</v>
      </c>
      <c r="C308" s="617" t="str">
        <f t="shared" si="102"/>
        <v>►</v>
      </c>
      <c r="D308" s="4157" t="str">
        <f t="shared" si="103"/>
        <v>►</v>
      </c>
      <c r="E308" s="616" t="str">
        <f t="shared" si="104"/>
        <v>►</v>
      </c>
      <c r="F308" s="616" t="str">
        <f t="shared" si="105"/>
        <v>►</v>
      </c>
      <c r="G308" s="616" t="str">
        <f t="shared" si="106"/>
        <v>►</v>
      </c>
      <c r="H308" s="1066" t="s">
        <v>1</v>
      </c>
      <c r="I308" s="741"/>
      <c r="J308" s="741"/>
      <c r="K308" s="741"/>
      <c r="L308" s="742"/>
      <c r="M308" s="742"/>
      <c r="N308" s="742"/>
      <c r="O308" s="742"/>
      <c r="P308" s="742"/>
      <c r="Q308" s="742"/>
      <c r="R308" s="742"/>
      <c r="S308" s="785" t="s">
        <v>1</v>
      </c>
      <c r="T308" s="1066" t="s">
        <v>1</v>
      </c>
      <c r="U308" s="741"/>
      <c r="V308" s="741"/>
      <c r="W308" s="741"/>
      <c r="X308" s="742"/>
      <c r="Y308" s="742"/>
      <c r="Z308" s="742"/>
      <c r="AA308" s="742"/>
      <c r="AB308" s="742"/>
      <c r="AC308" s="742"/>
      <c r="AD308" s="742"/>
      <c r="AE308" s="4161" t="s">
        <v>1</v>
      </c>
      <c r="AF308" s="4172">
        <f t="shared" si="115"/>
        <v>0</v>
      </c>
      <c r="AG308" s="4173">
        <f t="shared" si="116"/>
        <v>0</v>
      </c>
      <c r="AH308" s="4174"/>
      <c r="AI308" s="1113">
        <f t="shared" si="108"/>
        <v>0</v>
      </c>
      <c r="AJ308" s="1183" t="str">
        <f>IF(OR(AI308=0, ISBLANK(AB308)), "", TEXT(ROUND(AI308/INDEX(AV19:AV89, MATCH(AB308, AU19:AU89, 0)), 0),"# ##0") &amp; " " &amp; AB308)</f>
        <v/>
      </c>
      <c r="AK308" s="559">
        <f t="shared" si="109"/>
        <v>0</v>
      </c>
      <c r="AL308" s="560">
        <f t="shared" si="110"/>
        <v>0</v>
      </c>
      <c r="AM308" s="1186" t="str">
        <f t="shared" si="111"/>
        <v/>
      </c>
      <c r="AN308" s="156"/>
      <c r="AO308" s="1113">
        <f t="shared" si="112"/>
        <v>0</v>
      </c>
      <c r="AP308" s="4190"/>
      <c r="AQ308" s="1182" t="str">
        <f t="shared" si="113"/>
        <v/>
      </c>
      <c r="AR308" s="4168"/>
      <c r="AS308" s="4180">
        <f t="shared" si="114"/>
        <v>0</v>
      </c>
      <c r="AT308" s="4181">
        <f>IF(AND(AH308&lt;&gt;"", ISNUMBER(AF308)), IFERROR(INDEX(AV19:AV89, MATCH(AB308, AU19:AU89, 0)) * AA308 * IF(ISBLANK(X308), 1, X308), 0), 0)</f>
        <v>0</v>
      </c>
      <c r="AU308"/>
      <c r="AV308"/>
      <c r="AW308"/>
      <c r="AX308" s="2"/>
      <c r="AY308" s="750" t="str">
        <f t="shared" si="107"/>
        <v>►</v>
      </c>
      <c r="AZ308" s="2"/>
      <c r="BA308" s="2"/>
      <c r="BB308" s="2"/>
      <c r="BC308" s="717"/>
      <c r="BD308" s="717"/>
      <c r="BH308" s="717"/>
      <c r="BI308" s="6">
        <v>1</v>
      </c>
    </row>
    <row r="309" spans="1:61" s="73" customFormat="1" ht="18" customHeight="1">
      <c r="A309" s="750" t="str">
        <f t="shared" si="101"/>
        <v>►</v>
      </c>
      <c r="B309" s="616" t="str">
        <f t="shared" si="117"/>
        <v>►</v>
      </c>
      <c r="C309" s="617" t="str">
        <f t="shared" si="102"/>
        <v>►</v>
      </c>
      <c r="D309" s="4157" t="str">
        <f t="shared" si="103"/>
        <v>►</v>
      </c>
      <c r="E309" s="616" t="str">
        <f t="shared" si="104"/>
        <v>►</v>
      </c>
      <c r="F309" s="616" t="str">
        <f t="shared" si="105"/>
        <v>►</v>
      </c>
      <c r="G309" s="616" t="str">
        <f t="shared" si="106"/>
        <v>►</v>
      </c>
      <c r="H309" s="1066" t="s">
        <v>1</v>
      </c>
      <c r="I309" s="741"/>
      <c r="J309" s="741"/>
      <c r="K309" s="741"/>
      <c r="L309" s="742"/>
      <c r="M309" s="742"/>
      <c r="N309" s="742"/>
      <c r="O309" s="742"/>
      <c r="P309" s="742"/>
      <c r="Q309" s="742"/>
      <c r="R309" s="742"/>
      <c r="S309" s="785" t="s">
        <v>1</v>
      </c>
      <c r="T309" s="1066" t="s">
        <v>1</v>
      </c>
      <c r="U309" s="741"/>
      <c r="V309" s="741"/>
      <c r="W309" s="741"/>
      <c r="X309" s="742"/>
      <c r="Y309" s="742"/>
      <c r="Z309" s="742"/>
      <c r="AA309" s="742"/>
      <c r="AB309" s="742"/>
      <c r="AC309" s="742"/>
      <c r="AD309" s="742"/>
      <c r="AE309" s="4161" t="s">
        <v>1</v>
      </c>
      <c r="AF309" s="4172">
        <f t="shared" si="115"/>
        <v>0</v>
      </c>
      <c r="AG309" s="4173">
        <f t="shared" si="116"/>
        <v>0</v>
      </c>
      <c r="AH309" s="4174"/>
      <c r="AI309" s="1112">
        <f t="shared" si="108"/>
        <v>0</v>
      </c>
      <c r="AJ309" s="1184" t="str">
        <f>IF(OR(AI309=0, ISBLANK(AB309)), "", TEXT(ROUND(AI309/INDEX(AV19:AV89, MATCH(AB309, AU19:AU89, 0)), 0),"# ##0") &amp; " " &amp; AB309)</f>
        <v/>
      </c>
      <c r="AK309" s="557">
        <f t="shared" si="109"/>
        <v>0</v>
      </c>
      <c r="AL309" s="558">
        <f t="shared" si="110"/>
        <v>0</v>
      </c>
      <c r="AM309" s="1187" t="str">
        <f t="shared" si="111"/>
        <v/>
      </c>
      <c r="AN309" s="156"/>
      <c r="AO309" s="1112">
        <f t="shared" si="112"/>
        <v>0</v>
      </c>
      <c r="AP309" s="4190"/>
      <c r="AQ309" s="1181" t="str">
        <f t="shared" si="113"/>
        <v/>
      </c>
      <c r="AR309" s="4168"/>
      <c r="AS309" s="4180">
        <f t="shared" si="114"/>
        <v>0</v>
      </c>
      <c r="AT309" s="4181">
        <f>IF(AND(AH309&lt;&gt;"", ISNUMBER(AF309)), IFERROR(INDEX(AV19:AV89, MATCH(AB309, AU19:AU89, 0)) * AA309 * IF(ISBLANK(X309), 1, X309), 0), 0)</f>
        <v>0</v>
      </c>
      <c r="AU309"/>
      <c r="AV309"/>
      <c r="AW309"/>
      <c r="AX309" s="2"/>
      <c r="AY309" s="750" t="str">
        <f t="shared" si="107"/>
        <v>►</v>
      </c>
      <c r="AZ309" s="2"/>
      <c r="BA309" s="2"/>
      <c r="BB309" s="2"/>
      <c r="BC309" s="717"/>
      <c r="BD309" s="717"/>
      <c r="BH309" s="717"/>
      <c r="BI309" s="6">
        <v>1</v>
      </c>
    </row>
    <row r="310" spans="1:61" s="73" customFormat="1" ht="18" customHeight="1">
      <c r="A310" s="750" t="str">
        <f t="shared" si="101"/>
        <v>►</v>
      </c>
      <c r="B310" s="616" t="str">
        <f t="shared" si="117"/>
        <v>►</v>
      </c>
      <c r="C310" s="617" t="str">
        <f t="shared" si="102"/>
        <v>►</v>
      </c>
      <c r="D310" s="4157" t="str">
        <f t="shared" si="103"/>
        <v>►</v>
      </c>
      <c r="E310" s="616" t="str">
        <f t="shared" si="104"/>
        <v>►</v>
      </c>
      <c r="F310" s="616" t="str">
        <f t="shared" si="105"/>
        <v>►</v>
      </c>
      <c r="G310" s="616" t="str">
        <f t="shared" si="106"/>
        <v>►</v>
      </c>
      <c r="H310" s="1066" t="s">
        <v>1</v>
      </c>
      <c r="I310" s="741"/>
      <c r="J310" s="741"/>
      <c r="K310" s="741"/>
      <c r="L310" s="742"/>
      <c r="M310" s="742"/>
      <c r="N310" s="742"/>
      <c r="O310" s="742"/>
      <c r="P310" s="742"/>
      <c r="Q310" s="742"/>
      <c r="R310" s="742"/>
      <c r="S310" s="785" t="s">
        <v>1</v>
      </c>
      <c r="T310" s="1066" t="s">
        <v>1</v>
      </c>
      <c r="U310" s="741"/>
      <c r="V310" s="741"/>
      <c r="W310" s="741"/>
      <c r="X310" s="742"/>
      <c r="Y310" s="742"/>
      <c r="Z310" s="742"/>
      <c r="AA310" s="742"/>
      <c r="AB310" s="742"/>
      <c r="AC310" s="742"/>
      <c r="AD310" s="742"/>
      <c r="AE310" s="4161" t="s">
        <v>1</v>
      </c>
      <c r="AF310" s="4172">
        <f t="shared" si="115"/>
        <v>0</v>
      </c>
      <c r="AG310" s="4173">
        <f t="shared" si="116"/>
        <v>0</v>
      </c>
      <c r="AH310" s="4174"/>
      <c r="AI310" s="1113">
        <f t="shared" si="108"/>
        <v>0</v>
      </c>
      <c r="AJ310" s="1183" t="str">
        <f>IF(OR(AI310=0, ISBLANK(AB310)), "", TEXT(ROUND(AI310/INDEX(AV19:AV89, MATCH(AB310, AU19:AU89, 0)), 0),"# ##0") &amp; " " &amp; AB310)</f>
        <v/>
      </c>
      <c r="AK310" s="559">
        <f t="shared" si="109"/>
        <v>0</v>
      </c>
      <c r="AL310" s="560">
        <f t="shared" si="110"/>
        <v>0</v>
      </c>
      <c r="AM310" s="1186" t="str">
        <f t="shared" si="111"/>
        <v/>
      </c>
      <c r="AN310" s="156"/>
      <c r="AO310" s="1113">
        <f t="shared" si="112"/>
        <v>0</v>
      </c>
      <c r="AP310" s="4190"/>
      <c r="AQ310" s="1182" t="str">
        <f t="shared" si="113"/>
        <v/>
      </c>
      <c r="AR310" s="4168"/>
      <c r="AS310" s="4180">
        <f t="shared" si="114"/>
        <v>0</v>
      </c>
      <c r="AT310" s="4181">
        <f>IF(AND(AH310&lt;&gt;"", ISNUMBER(AF310)), IFERROR(INDEX(AV19:AV89, MATCH(AB310, AU19:AU89, 0)) * AA310 * IF(ISBLANK(X310), 1, X310), 0), 0)</f>
        <v>0</v>
      </c>
      <c r="AU310"/>
      <c r="AV310"/>
      <c r="AW310"/>
      <c r="AX310" s="2"/>
      <c r="AY310" s="750" t="str">
        <f t="shared" si="107"/>
        <v>►</v>
      </c>
      <c r="AZ310" s="2"/>
      <c r="BA310" s="2"/>
      <c r="BB310" s="2"/>
      <c r="BC310" s="717"/>
      <c r="BD310" s="717"/>
      <c r="BH310" s="717"/>
      <c r="BI310" s="6">
        <v>1</v>
      </c>
    </row>
    <row r="311" spans="1:61" s="73" customFormat="1" ht="18" customHeight="1">
      <c r="A311" s="750" t="str">
        <f t="shared" si="101"/>
        <v>►</v>
      </c>
      <c r="B311" s="616" t="str">
        <f t="shared" si="117"/>
        <v>►</v>
      </c>
      <c r="C311" s="617" t="str">
        <f t="shared" si="102"/>
        <v>►</v>
      </c>
      <c r="D311" s="4157" t="str">
        <f t="shared" si="103"/>
        <v>►</v>
      </c>
      <c r="E311" s="616" t="str">
        <f t="shared" si="104"/>
        <v>►</v>
      </c>
      <c r="F311" s="616" t="str">
        <f t="shared" si="105"/>
        <v>►</v>
      </c>
      <c r="G311" s="616" t="str">
        <f t="shared" si="106"/>
        <v>►</v>
      </c>
      <c r="H311" s="1066" t="s">
        <v>1</v>
      </c>
      <c r="I311" s="741"/>
      <c r="J311" s="741"/>
      <c r="K311" s="741"/>
      <c r="L311" s="742"/>
      <c r="M311" s="742"/>
      <c r="N311" s="742"/>
      <c r="O311" s="742"/>
      <c r="P311" s="742"/>
      <c r="Q311" s="742"/>
      <c r="R311" s="742"/>
      <c r="S311" s="785" t="s">
        <v>1</v>
      </c>
      <c r="T311" s="1066" t="s">
        <v>1</v>
      </c>
      <c r="U311" s="741"/>
      <c r="V311" s="741"/>
      <c r="W311" s="741"/>
      <c r="X311" s="742"/>
      <c r="Y311" s="742"/>
      <c r="Z311" s="742"/>
      <c r="AA311" s="742"/>
      <c r="AB311" s="742"/>
      <c r="AC311" s="742"/>
      <c r="AD311" s="742"/>
      <c r="AE311" s="4161" t="s">
        <v>1</v>
      </c>
      <c r="AF311" s="4172">
        <f t="shared" si="115"/>
        <v>0</v>
      </c>
      <c r="AG311" s="4173">
        <f t="shared" si="116"/>
        <v>0</v>
      </c>
      <c r="AH311" s="4174"/>
      <c r="AI311" s="1112">
        <f t="shared" si="108"/>
        <v>0</v>
      </c>
      <c r="AJ311" s="1184" t="str">
        <f>IF(OR(AI311=0, ISBLANK(AB311)), "", TEXT(ROUND(AI311/INDEX(AV19:AV89, MATCH(AB311, AU19:AU89, 0)), 0),"# ##0") &amp; " " &amp; AB311)</f>
        <v/>
      </c>
      <c r="AK311" s="557">
        <f t="shared" si="109"/>
        <v>0</v>
      </c>
      <c r="AL311" s="558">
        <f t="shared" si="110"/>
        <v>0</v>
      </c>
      <c r="AM311" s="1187" t="str">
        <f t="shared" si="111"/>
        <v/>
      </c>
      <c r="AN311" s="156"/>
      <c r="AO311" s="1112">
        <f t="shared" si="112"/>
        <v>0</v>
      </c>
      <c r="AP311" s="4190"/>
      <c r="AQ311" s="1181" t="str">
        <f t="shared" si="113"/>
        <v/>
      </c>
      <c r="AR311" s="4168"/>
      <c r="AS311" s="4180">
        <f t="shared" si="114"/>
        <v>0</v>
      </c>
      <c r="AT311" s="4181">
        <f>IF(AND(AH311&lt;&gt;"", ISNUMBER(AF311)), IFERROR(INDEX(AV19:AV89, MATCH(AB311, AU19:AU89, 0)) * AA311 * IF(ISBLANK(X311), 1, X311), 0), 0)</f>
        <v>0</v>
      </c>
      <c r="AU311"/>
      <c r="AV311"/>
      <c r="AW311"/>
      <c r="AX311" s="2"/>
      <c r="AY311" s="750" t="str">
        <f t="shared" si="107"/>
        <v>►</v>
      </c>
      <c r="AZ311" s="2"/>
      <c r="BA311" s="2"/>
      <c r="BB311" s="2"/>
      <c r="BC311" s="717"/>
      <c r="BD311" s="717"/>
      <c r="BH311" s="717"/>
      <c r="BI311" s="6">
        <v>1</v>
      </c>
    </row>
    <row r="312" spans="1:61" s="73" customFormat="1" ht="18" customHeight="1">
      <c r="A312" s="750" t="str">
        <f t="shared" si="101"/>
        <v>►</v>
      </c>
      <c r="B312" s="616" t="str">
        <f t="shared" si="117"/>
        <v>►</v>
      </c>
      <c r="C312" s="617" t="str">
        <f t="shared" si="102"/>
        <v>►</v>
      </c>
      <c r="D312" s="4157" t="str">
        <f t="shared" si="103"/>
        <v>►</v>
      </c>
      <c r="E312" s="616" t="str">
        <f t="shared" si="104"/>
        <v>►</v>
      </c>
      <c r="F312" s="616" t="str">
        <f t="shared" si="105"/>
        <v>►</v>
      </c>
      <c r="G312" s="616" t="str">
        <f t="shared" si="106"/>
        <v>►</v>
      </c>
      <c r="H312" s="1066" t="s">
        <v>1</v>
      </c>
      <c r="I312" s="741"/>
      <c r="J312" s="741"/>
      <c r="K312" s="741"/>
      <c r="L312" s="742"/>
      <c r="M312" s="742"/>
      <c r="N312" s="742"/>
      <c r="O312" s="742"/>
      <c r="P312" s="742"/>
      <c r="Q312" s="742"/>
      <c r="R312" s="742"/>
      <c r="S312" s="785" t="s">
        <v>1</v>
      </c>
      <c r="T312" s="1066" t="s">
        <v>1</v>
      </c>
      <c r="U312" s="741"/>
      <c r="V312" s="741"/>
      <c r="W312" s="741"/>
      <c r="X312" s="742"/>
      <c r="Y312" s="742"/>
      <c r="Z312" s="742"/>
      <c r="AA312" s="742"/>
      <c r="AB312" s="742"/>
      <c r="AC312" s="742"/>
      <c r="AD312" s="742"/>
      <c r="AE312" s="4161" t="s">
        <v>1</v>
      </c>
      <c r="AF312" s="4172">
        <f t="shared" si="115"/>
        <v>0</v>
      </c>
      <c r="AG312" s="4173">
        <f t="shared" si="116"/>
        <v>0</v>
      </c>
      <c r="AH312" s="4174"/>
      <c r="AI312" s="1114">
        <f t="shared" si="108"/>
        <v>0</v>
      </c>
      <c r="AJ312" s="1185" t="str">
        <f>IF(OR(AI312=0, ISBLANK(AB312)), "", TEXT(ROUND(AI312/INDEX(AV19:AV89, MATCH(AB312, AU19:AU89, 0)), 0),"# ##0") &amp; " " &amp; AB312)</f>
        <v/>
      </c>
      <c r="AK312" s="559">
        <f t="shared" si="109"/>
        <v>0</v>
      </c>
      <c r="AL312" s="560">
        <f t="shared" si="110"/>
        <v>0</v>
      </c>
      <c r="AM312" s="1186" t="str">
        <f t="shared" si="111"/>
        <v/>
      </c>
      <c r="AN312" s="156"/>
      <c r="AO312" s="1113">
        <f t="shared" si="112"/>
        <v>0</v>
      </c>
      <c r="AP312" s="4190"/>
      <c r="AQ312" s="1182" t="str">
        <f t="shared" si="113"/>
        <v/>
      </c>
      <c r="AR312" s="4168"/>
      <c r="AS312" s="4180">
        <f t="shared" si="114"/>
        <v>0</v>
      </c>
      <c r="AT312" s="4181">
        <f>IF(AND(AH312&lt;&gt;"", ISNUMBER(AF312)), IFERROR(INDEX(AV19:AV89, MATCH(AB312, AU19:AU89, 0)) * AA312 * IF(ISBLANK(X312), 1, X312), 0), 0)</f>
        <v>0</v>
      </c>
      <c r="AU312"/>
      <c r="AV312"/>
      <c r="AW312"/>
      <c r="AX312" s="2"/>
      <c r="AY312" s="750" t="str">
        <f t="shared" si="107"/>
        <v>►</v>
      </c>
      <c r="AZ312" s="2"/>
      <c r="BA312" s="2"/>
      <c r="BB312" s="2"/>
      <c r="BC312" s="717"/>
      <c r="BD312" s="717"/>
      <c r="BH312" s="717"/>
      <c r="BI312" s="6">
        <v>1</v>
      </c>
    </row>
    <row r="313" spans="1:61" s="73" customFormat="1" ht="18" customHeight="1">
      <c r="A313" s="750" t="str">
        <f t="shared" si="101"/>
        <v>►</v>
      </c>
      <c r="B313" s="616" t="str">
        <f t="shared" si="117"/>
        <v>►</v>
      </c>
      <c r="C313" s="617" t="str">
        <f t="shared" si="102"/>
        <v>►</v>
      </c>
      <c r="D313" s="4157" t="str">
        <f t="shared" si="103"/>
        <v>►</v>
      </c>
      <c r="E313" s="616" t="str">
        <f t="shared" si="104"/>
        <v>►</v>
      </c>
      <c r="F313" s="616" t="str">
        <f t="shared" si="105"/>
        <v>►</v>
      </c>
      <c r="G313" s="616" t="str">
        <f t="shared" si="106"/>
        <v>►</v>
      </c>
      <c r="H313" s="1066" t="s">
        <v>1</v>
      </c>
      <c r="I313" s="741"/>
      <c r="J313" s="741"/>
      <c r="K313" s="741"/>
      <c r="L313" s="742"/>
      <c r="M313" s="742"/>
      <c r="N313" s="742"/>
      <c r="O313" s="742"/>
      <c r="P313" s="742"/>
      <c r="Q313" s="742"/>
      <c r="R313" s="742"/>
      <c r="S313" s="785" t="s">
        <v>1</v>
      </c>
      <c r="T313" s="1066" t="s">
        <v>1</v>
      </c>
      <c r="U313" s="741"/>
      <c r="V313" s="741"/>
      <c r="W313" s="741"/>
      <c r="X313" s="742"/>
      <c r="Y313" s="742"/>
      <c r="Z313" s="742"/>
      <c r="AA313" s="742"/>
      <c r="AB313" s="742"/>
      <c r="AC313" s="742"/>
      <c r="AD313" s="742"/>
      <c r="AE313" s="4161" t="s">
        <v>1</v>
      </c>
      <c r="AF313" s="4172">
        <f t="shared" si="115"/>
        <v>0</v>
      </c>
      <c r="AG313" s="4173">
        <f t="shared" si="116"/>
        <v>0</v>
      </c>
      <c r="AH313" s="4174"/>
      <c r="AI313" s="1112">
        <f t="shared" si="108"/>
        <v>0</v>
      </c>
      <c r="AJ313" s="1184" t="str">
        <f>IF(OR(AI313=0, ISBLANK(AB313)), "", TEXT(ROUND(AI313/INDEX(AV19:AV89, MATCH(AB313, AU19:AU89, 0)), 0),"# ##0") &amp; " " &amp; AB313)</f>
        <v/>
      </c>
      <c r="AK313" s="557">
        <f t="shared" si="109"/>
        <v>0</v>
      </c>
      <c r="AL313" s="558">
        <f t="shared" si="110"/>
        <v>0</v>
      </c>
      <c r="AM313" s="1187" t="str">
        <f t="shared" si="111"/>
        <v/>
      </c>
      <c r="AN313" s="156"/>
      <c r="AO313" s="1112">
        <f t="shared" si="112"/>
        <v>0</v>
      </c>
      <c r="AP313" s="4190"/>
      <c r="AQ313" s="1181" t="str">
        <f t="shared" si="113"/>
        <v/>
      </c>
      <c r="AR313" s="4168"/>
      <c r="AS313" s="4180">
        <f t="shared" si="114"/>
        <v>0</v>
      </c>
      <c r="AT313" s="4181">
        <f>IF(AND(AH313&lt;&gt;"", ISNUMBER(AF313)), IFERROR(INDEX(AV19:AV89, MATCH(AB313, AU19:AU89, 0)) * AA313 * IF(ISBLANK(X313), 1, X313), 0), 0)</f>
        <v>0</v>
      </c>
      <c r="AU313"/>
      <c r="AV313"/>
      <c r="AW313"/>
      <c r="AX313" s="2"/>
      <c r="AY313" s="750" t="str">
        <f t="shared" si="107"/>
        <v>►</v>
      </c>
      <c r="AZ313" s="2"/>
      <c r="BA313" s="2"/>
      <c r="BB313" s="2"/>
      <c r="BC313" s="717"/>
      <c r="BD313" s="717"/>
      <c r="BH313" s="717"/>
      <c r="BI313" s="6">
        <v>1</v>
      </c>
    </row>
    <row r="314" spans="1:61" s="73" customFormat="1" ht="18" customHeight="1">
      <c r="A314" s="750" t="str">
        <f t="shared" si="101"/>
        <v>►</v>
      </c>
      <c r="B314" s="616" t="str">
        <f t="shared" si="117"/>
        <v>►</v>
      </c>
      <c r="C314" s="617" t="str">
        <f t="shared" si="102"/>
        <v>►</v>
      </c>
      <c r="D314" s="4157" t="str">
        <f t="shared" si="103"/>
        <v>►</v>
      </c>
      <c r="E314" s="616" t="str">
        <f t="shared" si="104"/>
        <v>►</v>
      </c>
      <c r="F314" s="616" t="str">
        <f t="shared" si="105"/>
        <v>►</v>
      </c>
      <c r="G314" s="616" t="str">
        <f t="shared" si="106"/>
        <v>►</v>
      </c>
      <c r="H314" s="1066" t="s">
        <v>1</v>
      </c>
      <c r="I314" s="741"/>
      <c r="J314" s="741"/>
      <c r="K314" s="741"/>
      <c r="L314" s="742"/>
      <c r="M314" s="742"/>
      <c r="N314" s="742"/>
      <c r="O314" s="742"/>
      <c r="P314" s="742"/>
      <c r="Q314" s="742"/>
      <c r="R314" s="742"/>
      <c r="S314" s="785" t="s">
        <v>1</v>
      </c>
      <c r="T314" s="1066" t="s">
        <v>1</v>
      </c>
      <c r="U314" s="741"/>
      <c r="V314" s="741"/>
      <c r="W314" s="741"/>
      <c r="X314" s="742"/>
      <c r="Y314" s="742"/>
      <c r="Z314" s="742"/>
      <c r="AA314" s="742"/>
      <c r="AB314" s="742"/>
      <c r="AC314" s="742"/>
      <c r="AD314" s="742"/>
      <c r="AE314" s="4161" t="s">
        <v>1</v>
      </c>
      <c r="AF314" s="4172">
        <f t="shared" si="115"/>
        <v>0</v>
      </c>
      <c r="AG314" s="4173">
        <f t="shared" si="116"/>
        <v>0</v>
      </c>
      <c r="AH314" s="4174"/>
      <c r="AI314" s="1113">
        <f t="shared" si="108"/>
        <v>0</v>
      </c>
      <c r="AJ314" s="1183" t="str">
        <f>IF(OR(AI314=0, ISBLANK(AB314)), "", TEXT(ROUND(AI314/INDEX(AV19:AV89, MATCH(AB314, AU19:AU89, 0)), 0),"# ##0") &amp; " " &amp; AB314)</f>
        <v/>
      </c>
      <c r="AK314" s="559">
        <f t="shared" si="109"/>
        <v>0</v>
      </c>
      <c r="AL314" s="560">
        <f t="shared" si="110"/>
        <v>0</v>
      </c>
      <c r="AM314" s="1186" t="str">
        <f t="shared" si="111"/>
        <v/>
      </c>
      <c r="AN314" s="156"/>
      <c r="AO314" s="1113">
        <f t="shared" si="112"/>
        <v>0</v>
      </c>
      <c r="AP314" s="4190"/>
      <c r="AQ314" s="1182" t="str">
        <f t="shared" si="113"/>
        <v/>
      </c>
      <c r="AR314" s="4168"/>
      <c r="AS314" s="4180">
        <f t="shared" si="114"/>
        <v>0</v>
      </c>
      <c r="AT314" s="4181">
        <f>IF(AND(AH314&lt;&gt;"", ISNUMBER(AF314)), IFERROR(INDEX(AV19:AV89, MATCH(AB314, AU19:AU89, 0)) * AA314 * IF(ISBLANK(X314), 1, X314), 0), 0)</f>
        <v>0</v>
      </c>
      <c r="AU314"/>
      <c r="AV314"/>
      <c r="AW314"/>
      <c r="AX314" s="2"/>
      <c r="AY314" s="750" t="str">
        <f t="shared" si="107"/>
        <v>►</v>
      </c>
      <c r="AZ314" s="2"/>
      <c r="BA314" s="2"/>
      <c r="BB314" s="2"/>
      <c r="BC314" s="717"/>
      <c r="BD314" s="717"/>
      <c r="BH314" s="717"/>
      <c r="BI314" s="6">
        <v>1</v>
      </c>
    </row>
    <row r="315" spans="1:61" s="73" customFormat="1" ht="18" customHeight="1">
      <c r="A315" s="750" t="str">
        <f t="shared" si="101"/>
        <v>►</v>
      </c>
      <c r="B315" s="616" t="str">
        <f t="shared" si="117"/>
        <v>►</v>
      </c>
      <c r="C315" s="617" t="str">
        <f t="shared" si="102"/>
        <v>►</v>
      </c>
      <c r="D315" s="4157" t="str">
        <f t="shared" si="103"/>
        <v>►</v>
      </c>
      <c r="E315" s="616" t="str">
        <f t="shared" si="104"/>
        <v>►</v>
      </c>
      <c r="F315" s="616" t="str">
        <f t="shared" si="105"/>
        <v>►</v>
      </c>
      <c r="G315" s="616" t="str">
        <f t="shared" si="106"/>
        <v>►</v>
      </c>
      <c r="H315" s="1066" t="s">
        <v>1</v>
      </c>
      <c r="I315" s="741"/>
      <c r="J315" s="741"/>
      <c r="K315" s="741"/>
      <c r="L315" s="742"/>
      <c r="M315" s="742"/>
      <c r="N315" s="742"/>
      <c r="O315" s="742"/>
      <c r="P315" s="742"/>
      <c r="Q315" s="742"/>
      <c r="R315" s="742"/>
      <c r="S315" s="785" t="s">
        <v>1</v>
      </c>
      <c r="T315" s="1066" t="s">
        <v>1</v>
      </c>
      <c r="U315" s="741"/>
      <c r="V315" s="741"/>
      <c r="W315" s="741"/>
      <c r="X315" s="742"/>
      <c r="Y315" s="742"/>
      <c r="Z315" s="742"/>
      <c r="AA315" s="742"/>
      <c r="AB315" s="742"/>
      <c r="AC315" s="742"/>
      <c r="AD315" s="742"/>
      <c r="AE315" s="4161" t="s">
        <v>1</v>
      </c>
      <c r="AF315" s="4172">
        <f t="shared" si="115"/>
        <v>0</v>
      </c>
      <c r="AG315" s="4173">
        <f t="shared" si="116"/>
        <v>0</v>
      </c>
      <c r="AH315" s="4174"/>
      <c r="AI315" s="1112">
        <f t="shared" si="108"/>
        <v>0</v>
      </c>
      <c r="AJ315" s="1184" t="str">
        <f>IF(OR(AI315=0, ISBLANK(AB315)), "", TEXT(ROUND(AI315/INDEX(AV19:AV89, MATCH(AB315, AU19:AU89, 0)), 0),"# ##0") &amp; " " &amp; AB315)</f>
        <v/>
      </c>
      <c r="AK315" s="557">
        <f t="shared" si="109"/>
        <v>0</v>
      </c>
      <c r="AL315" s="558">
        <f t="shared" si="110"/>
        <v>0</v>
      </c>
      <c r="AM315" s="1187" t="str">
        <f t="shared" si="111"/>
        <v/>
      </c>
      <c r="AN315" s="156"/>
      <c r="AO315" s="1112">
        <f t="shared" si="112"/>
        <v>0</v>
      </c>
      <c r="AP315" s="4190"/>
      <c r="AQ315" s="1181" t="str">
        <f t="shared" si="113"/>
        <v/>
      </c>
      <c r="AR315" s="4168"/>
      <c r="AS315" s="4180">
        <f t="shared" si="114"/>
        <v>0</v>
      </c>
      <c r="AT315" s="4181">
        <f>IF(AND(AH315&lt;&gt;"", ISNUMBER(AF315)), IFERROR(INDEX(AV19:AV89, MATCH(AB315, AU19:AU89, 0)) * AA315 * IF(ISBLANK(X315), 1, X315), 0), 0)</f>
        <v>0</v>
      </c>
      <c r="AU315"/>
      <c r="AV315"/>
      <c r="AW315"/>
      <c r="AX315" s="2"/>
      <c r="AY315" s="750" t="str">
        <f t="shared" si="107"/>
        <v>►</v>
      </c>
      <c r="AZ315" s="2"/>
      <c r="BA315" s="2"/>
      <c r="BB315" s="2"/>
      <c r="BC315" s="717"/>
      <c r="BD315" s="717"/>
      <c r="BH315" s="717"/>
      <c r="BI315" s="6">
        <v>1</v>
      </c>
    </row>
    <row r="316" spans="1:61" s="73" customFormat="1" ht="18" customHeight="1">
      <c r="A316" s="750" t="str">
        <f t="shared" si="101"/>
        <v>►</v>
      </c>
      <c r="B316" s="616" t="str">
        <f t="shared" si="117"/>
        <v>►</v>
      </c>
      <c r="C316" s="617" t="str">
        <f t="shared" si="102"/>
        <v>►</v>
      </c>
      <c r="D316" s="4157" t="str">
        <f t="shared" si="103"/>
        <v>►</v>
      </c>
      <c r="E316" s="616" t="str">
        <f t="shared" si="104"/>
        <v>►</v>
      </c>
      <c r="F316" s="616" t="str">
        <f t="shared" si="105"/>
        <v>►</v>
      </c>
      <c r="G316" s="616" t="str">
        <f t="shared" si="106"/>
        <v>►</v>
      </c>
      <c r="H316" s="1066" t="s">
        <v>1</v>
      </c>
      <c r="I316" s="741"/>
      <c r="J316" s="741"/>
      <c r="K316" s="741"/>
      <c r="L316" s="742"/>
      <c r="M316" s="742"/>
      <c r="N316" s="742"/>
      <c r="O316" s="742"/>
      <c r="P316" s="742"/>
      <c r="Q316" s="742"/>
      <c r="R316" s="742"/>
      <c r="S316" s="785" t="s">
        <v>1</v>
      </c>
      <c r="T316" s="1066" t="s">
        <v>1</v>
      </c>
      <c r="U316" s="741"/>
      <c r="V316" s="741"/>
      <c r="W316" s="741"/>
      <c r="X316" s="742"/>
      <c r="Y316" s="742"/>
      <c r="Z316" s="742"/>
      <c r="AA316" s="742"/>
      <c r="AB316" s="742"/>
      <c r="AC316" s="742"/>
      <c r="AD316" s="742"/>
      <c r="AE316" s="4161" t="s">
        <v>1</v>
      </c>
      <c r="AF316" s="4172">
        <f t="shared" si="115"/>
        <v>0</v>
      </c>
      <c r="AG316" s="4173">
        <f t="shared" si="116"/>
        <v>0</v>
      </c>
      <c r="AH316" s="4174"/>
      <c r="AI316" s="1113">
        <f t="shared" si="108"/>
        <v>0</v>
      </c>
      <c r="AJ316" s="1183" t="str">
        <f>IF(OR(AI316=0, ISBLANK(AB316)), "", TEXT(ROUND(AI316/INDEX(AV19:AV89, MATCH(AB316, AU19:AU89, 0)), 0),"# ##0") &amp; " " &amp; AB316)</f>
        <v/>
      </c>
      <c r="AK316" s="559">
        <f t="shared" si="109"/>
        <v>0</v>
      </c>
      <c r="AL316" s="560">
        <f t="shared" si="110"/>
        <v>0</v>
      </c>
      <c r="AM316" s="1186" t="str">
        <f t="shared" si="111"/>
        <v/>
      </c>
      <c r="AN316" s="156"/>
      <c r="AO316" s="1113">
        <f t="shared" si="112"/>
        <v>0</v>
      </c>
      <c r="AP316" s="4190"/>
      <c r="AQ316" s="1182" t="str">
        <f t="shared" si="113"/>
        <v/>
      </c>
      <c r="AR316" s="4168"/>
      <c r="AS316" s="4180">
        <f t="shared" si="114"/>
        <v>0</v>
      </c>
      <c r="AT316" s="4181">
        <f>IF(AND(AH316&lt;&gt;"", ISNUMBER(AF316)), IFERROR(INDEX(AV19:AV89, MATCH(AB316, AU19:AU89, 0)) * AA316 * IF(ISBLANK(X316), 1, X316), 0), 0)</f>
        <v>0</v>
      </c>
      <c r="AU316"/>
      <c r="AV316"/>
      <c r="AW316"/>
      <c r="AX316" s="2"/>
      <c r="AY316" s="750" t="str">
        <f t="shared" si="107"/>
        <v>►</v>
      </c>
      <c r="AZ316" s="2"/>
      <c r="BA316" s="2"/>
      <c r="BB316" s="2"/>
      <c r="BC316" s="717"/>
      <c r="BD316" s="717"/>
      <c r="BH316" s="717"/>
      <c r="BI316" s="6">
        <v>1</v>
      </c>
    </row>
    <row r="317" spans="1:61" s="73" customFormat="1" ht="18" customHeight="1">
      <c r="A317" s="750" t="str">
        <f t="shared" si="101"/>
        <v>►</v>
      </c>
      <c r="B317" s="616" t="str">
        <f t="shared" si="117"/>
        <v>►</v>
      </c>
      <c r="C317" s="617" t="str">
        <f t="shared" si="102"/>
        <v>►</v>
      </c>
      <c r="D317" s="4157" t="str">
        <f t="shared" si="103"/>
        <v>►</v>
      </c>
      <c r="E317" s="616" t="str">
        <f t="shared" si="104"/>
        <v>►</v>
      </c>
      <c r="F317" s="616" t="str">
        <f t="shared" si="105"/>
        <v>►</v>
      </c>
      <c r="G317" s="616" t="str">
        <f t="shared" si="106"/>
        <v>►</v>
      </c>
      <c r="H317" s="1066" t="s">
        <v>1</v>
      </c>
      <c r="I317" s="741"/>
      <c r="J317" s="741"/>
      <c r="K317" s="741"/>
      <c r="L317" s="742"/>
      <c r="M317" s="742"/>
      <c r="N317" s="742"/>
      <c r="O317" s="742"/>
      <c r="P317" s="742"/>
      <c r="Q317" s="742"/>
      <c r="R317" s="742"/>
      <c r="S317" s="785" t="s">
        <v>1</v>
      </c>
      <c r="T317" s="1066" t="s">
        <v>1</v>
      </c>
      <c r="U317" s="741"/>
      <c r="V317" s="741"/>
      <c r="W317" s="741"/>
      <c r="X317" s="742"/>
      <c r="Y317" s="742"/>
      <c r="Z317" s="742"/>
      <c r="AA317" s="742"/>
      <c r="AB317" s="742"/>
      <c r="AC317" s="742"/>
      <c r="AD317" s="742"/>
      <c r="AE317" s="4161" t="s">
        <v>1</v>
      </c>
      <c r="AF317" s="4172">
        <f t="shared" si="115"/>
        <v>0</v>
      </c>
      <c r="AG317" s="4173">
        <f t="shared" si="116"/>
        <v>0</v>
      </c>
      <c r="AH317" s="4174"/>
      <c r="AI317" s="1112">
        <f t="shared" si="108"/>
        <v>0</v>
      </c>
      <c r="AJ317" s="1184" t="str">
        <f>IF(OR(AI317=0, ISBLANK(AB317)), "", TEXT(ROUND(AI317/INDEX(AV19:AV89, MATCH(AB317, AU19:AU89, 0)), 0),"# ##0") &amp; " " &amp; AB317)</f>
        <v/>
      </c>
      <c r="AK317" s="557">
        <f t="shared" si="109"/>
        <v>0</v>
      </c>
      <c r="AL317" s="558">
        <f t="shared" si="110"/>
        <v>0</v>
      </c>
      <c r="AM317" s="1187" t="str">
        <f t="shared" si="111"/>
        <v/>
      </c>
      <c r="AN317" s="156"/>
      <c r="AO317" s="1112">
        <f t="shared" si="112"/>
        <v>0</v>
      </c>
      <c r="AP317" s="4190"/>
      <c r="AQ317" s="1181" t="str">
        <f t="shared" si="113"/>
        <v/>
      </c>
      <c r="AR317" s="4168"/>
      <c r="AS317" s="4180">
        <f t="shared" si="114"/>
        <v>0</v>
      </c>
      <c r="AT317" s="4181">
        <f>IF(AND(AH317&lt;&gt;"", ISNUMBER(AF317)), IFERROR(INDEX(AV19:AV89, MATCH(AB317, AU19:AU89, 0)) * AA317 * IF(ISBLANK(X317), 1, X317), 0), 0)</f>
        <v>0</v>
      </c>
      <c r="AU317"/>
      <c r="AV317"/>
      <c r="AW317"/>
      <c r="AX317" s="2"/>
      <c r="AY317" s="750" t="str">
        <f t="shared" si="107"/>
        <v>►</v>
      </c>
      <c r="AZ317" s="2"/>
      <c r="BA317" s="2"/>
      <c r="BB317" s="2"/>
      <c r="BC317" s="717"/>
      <c r="BD317" s="717"/>
      <c r="BH317" s="717"/>
      <c r="BI317" s="6">
        <v>1</v>
      </c>
    </row>
    <row r="318" spans="1:61" s="73" customFormat="1" ht="18" customHeight="1">
      <c r="A318" s="750" t="str">
        <f t="shared" si="101"/>
        <v>►</v>
      </c>
      <c r="B318" s="616" t="str">
        <f t="shared" si="117"/>
        <v>►</v>
      </c>
      <c r="C318" s="617" t="str">
        <f t="shared" si="102"/>
        <v>►</v>
      </c>
      <c r="D318" s="4157" t="str">
        <f t="shared" si="103"/>
        <v>►</v>
      </c>
      <c r="E318" s="616" t="str">
        <f t="shared" si="104"/>
        <v>►</v>
      </c>
      <c r="F318" s="616" t="str">
        <f t="shared" si="105"/>
        <v>►</v>
      </c>
      <c r="G318" s="616" t="str">
        <f t="shared" si="106"/>
        <v>►</v>
      </c>
      <c r="H318" s="1066" t="s">
        <v>1</v>
      </c>
      <c r="I318" s="741"/>
      <c r="J318" s="741"/>
      <c r="K318" s="741"/>
      <c r="L318" s="742"/>
      <c r="M318" s="742"/>
      <c r="N318" s="742"/>
      <c r="O318" s="742"/>
      <c r="P318" s="742"/>
      <c r="Q318" s="742"/>
      <c r="R318" s="742"/>
      <c r="S318" s="785" t="s">
        <v>1</v>
      </c>
      <c r="T318" s="1066" t="s">
        <v>1</v>
      </c>
      <c r="U318" s="741"/>
      <c r="V318" s="741"/>
      <c r="W318" s="741"/>
      <c r="X318" s="742"/>
      <c r="Y318" s="742"/>
      <c r="Z318" s="742"/>
      <c r="AA318" s="742"/>
      <c r="AB318" s="742"/>
      <c r="AC318" s="742"/>
      <c r="AD318" s="742"/>
      <c r="AE318" s="4161" t="s">
        <v>1</v>
      </c>
      <c r="AF318" s="4172">
        <f t="shared" si="115"/>
        <v>0</v>
      </c>
      <c r="AG318" s="4173">
        <f t="shared" si="116"/>
        <v>0</v>
      </c>
      <c r="AH318" s="4174"/>
      <c r="AI318" s="1113">
        <f t="shared" si="108"/>
        <v>0</v>
      </c>
      <c r="AJ318" s="1183" t="str">
        <f>IF(OR(AI318=0, ISBLANK(AB318)), "", TEXT(ROUND(AI318/INDEX(AV19:AV89, MATCH(AB318, AU19:AU89, 0)), 0),"# ##0") &amp; " " &amp; AB318)</f>
        <v/>
      </c>
      <c r="AK318" s="559">
        <f t="shared" si="109"/>
        <v>0</v>
      </c>
      <c r="AL318" s="560">
        <f t="shared" si="110"/>
        <v>0</v>
      </c>
      <c r="AM318" s="1186" t="str">
        <f t="shared" si="111"/>
        <v/>
      </c>
      <c r="AN318" s="156"/>
      <c r="AO318" s="1113">
        <f t="shared" si="112"/>
        <v>0</v>
      </c>
      <c r="AP318" s="4190"/>
      <c r="AQ318" s="1182" t="str">
        <f t="shared" si="113"/>
        <v/>
      </c>
      <c r="AR318" s="4168"/>
      <c r="AS318" s="4180">
        <f t="shared" si="114"/>
        <v>0</v>
      </c>
      <c r="AT318" s="4181">
        <f>IF(AND(AH318&lt;&gt;"", ISNUMBER(AF318)), IFERROR(INDEX(AV19:AV89, MATCH(AB318, AU19:AU89, 0)) * AA318 * IF(ISBLANK(X318), 1, X318), 0), 0)</f>
        <v>0</v>
      </c>
      <c r="AU318"/>
      <c r="AV318"/>
      <c r="AW318"/>
      <c r="AX318" s="2"/>
      <c r="AY318" s="750" t="str">
        <f t="shared" si="107"/>
        <v>►</v>
      </c>
      <c r="AZ318" s="2"/>
      <c r="BA318" s="2"/>
      <c r="BB318" s="2"/>
      <c r="BC318" s="717"/>
      <c r="BD318" s="717"/>
      <c r="BH318" s="717"/>
      <c r="BI318" s="6">
        <v>1</v>
      </c>
    </row>
    <row r="319" spans="1:61" s="73" customFormat="1" ht="18" customHeight="1">
      <c r="A319" s="750" t="str">
        <f t="shared" si="101"/>
        <v>►</v>
      </c>
      <c r="B319" s="616" t="str">
        <f t="shared" si="117"/>
        <v>►</v>
      </c>
      <c r="C319" s="617" t="str">
        <f t="shared" si="102"/>
        <v>►</v>
      </c>
      <c r="D319" s="4157" t="str">
        <f t="shared" si="103"/>
        <v>►</v>
      </c>
      <c r="E319" s="616" t="str">
        <f t="shared" si="104"/>
        <v>►</v>
      </c>
      <c r="F319" s="616" t="str">
        <f t="shared" si="105"/>
        <v>►</v>
      </c>
      <c r="G319" s="616" t="str">
        <f t="shared" si="106"/>
        <v>►</v>
      </c>
      <c r="H319" s="1066" t="s">
        <v>1</v>
      </c>
      <c r="I319" s="741"/>
      <c r="J319" s="741"/>
      <c r="K319" s="741"/>
      <c r="L319" s="742"/>
      <c r="M319" s="742"/>
      <c r="N319" s="742"/>
      <c r="O319" s="742"/>
      <c r="P319" s="742"/>
      <c r="Q319" s="742"/>
      <c r="R319" s="742"/>
      <c r="S319" s="785" t="s">
        <v>1</v>
      </c>
      <c r="T319" s="1066" t="s">
        <v>1</v>
      </c>
      <c r="U319" s="741"/>
      <c r="V319" s="741"/>
      <c r="W319" s="741"/>
      <c r="X319" s="742"/>
      <c r="Y319" s="742"/>
      <c r="Z319" s="742"/>
      <c r="AA319" s="742"/>
      <c r="AB319" s="742"/>
      <c r="AC319" s="742"/>
      <c r="AD319" s="742"/>
      <c r="AE319" s="4161" t="s">
        <v>1</v>
      </c>
      <c r="AF319" s="4172">
        <f t="shared" si="115"/>
        <v>0</v>
      </c>
      <c r="AG319" s="4173">
        <f t="shared" si="116"/>
        <v>0</v>
      </c>
      <c r="AH319" s="4174"/>
      <c r="AI319" s="1112">
        <f t="shared" si="108"/>
        <v>0</v>
      </c>
      <c r="AJ319" s="1184" t="str">
        <f>IF(OR(AI319=0, ISBLANK(AB319)), "", TEXT(ROUND(AI319/INDEX(AV19:AV89, MATCH(AB319, AU19:AU89, 0)), 0),"# ##0") &amp; " " &amp; AB319)</f>
        <v/>
      </c>
      <c r="AK319" s="557">
        <f t="shared" si="109"/>
        <v>0</v>
      </c>
      <c r="AL319" s="558">
        <f t="shared" si="110"/>
        <v>0</v>
      </c>
      <c r="AM319" s="1187" t="str">
        <f t="shared" si="111"/>
        <v/>
      </c>
      <c r="AN319" s="156"/>
      <c r="AO319" s="1112">
        <f t="shared" si="112"/>
        <v>0</v>
      </c>
      <c r="AP319" s="4190"/>
      <c r="AQ319" s="1181" t="str">
        <f t="shared" si="113"/>
        <v/>
      </c>
      <c r="AR319" s="4168"/>
      <c r="AS319" s="4180">
        <f t="shared" si="114"/>
        <v>0</v>
      </c>
      <c r="AT319" s="4181">
        <f>IF(AND(AH319&lt;&gt;"", ISNUMBER(AF319)), IFERROR(INDEX(AV19:AV89, MATCH(AB319, AU19:AU89, 0)) * AA319 * IF(ISBLANK(X319), 1, X319), 0), 0)</f>
        <v>0</v>
      </c>
      <c r="AU319"/>
      <c r="AV319"/>
      <c r="AW319"/>
      <c r="AX319" s="2"/>
      <c r="AY319" s="750" t="str">
        <f t="shared" si="107"/>
        <v>►</v>
      </c>
      <c r="AZ319" s="2"/>
      <c r="BA319" s="2"/>
      <c r="BB319" s="2"/>
      <c r="BC319" s="717"/>
      <c r="BD319" s="717"/>
      <c r="BH319" s="717"/>
      <c r="BI319" s="6">
        <v>1</v>
      </c>
    </row>
    <row r="320" spans="1:61" s="73" customFormat="1" ht="18" customHeight="1">
      <c r="A320" s="750" t="str">
        <f t="shared" si="101"/>
        <v>►</v>
      </c>
      <c r="B320" s="616" t="str">
        <f t="shared" si="117"/>
        <v>►</v>
      </c>
      <c r="C320" s="617" t="str">
        <f t="shared" si="102"/>
        <v>►</v>
      </c>
      <c r="D320" s="4157" t="str">
        <f t="shared" si="103"/>
        <v>►</v>
      </c>
      <c r="E320" s="616" t="str">
        <f t="shared" si="104"/>
        <v>►</v>
      </c>
      <c r="F320" s="616" t="str">
        <f t="shared" si="105"/>
        <v>►</v>
      </c>
      <c r="G320" s="616" t="str">
        <f t="shared" si="106"/>
        <v>►</v>
      </c>
      <c r="H320" s="1066" t="s">
        <v>1</v>
      </c>
      <c r="I320" s="741"/>
      <c r="J320" s="741"/>
      <c r="K320" s="741"/>
      <c r="L320" s="742"/>
      <c r="M320" s="742"/>
      <c r="N320" s="742"/>
      <c r="O320" s="742"/>
      <c r="P320" s="742"/>
      <c r="Q320" s="742"/>
      <c r="R320" s="742"/>
      <c r="S320" s="785" t="s">
        <v>1</v>
      </c>
      <c r="T320" s="1066" t="s">
        <v>1</v>
      </c>
      <c r="U320" s="741"/>
      <c r="V320" s="741"/>
      <c r="W320" s="741"/>
      <c r="X320" s="742"/>
      <c r="Y320" s="742"/>
      <c r="Z320" s="742"/>
      <c r="AA320" s="742"/>
      <c r="AB320" s="742"/>
      <c r="AC320" s="742"/>
      <c r="AD320" s="742"/>
      <c r="AE320" s="4161" t="s">
        <v>1</v>
      </c>
      <c r="AF320" s="4172">
        <f t="shared" si="115"/>
        <v>0</v>
      </c>
      <c r="AG320" s="4173">
        <f t="shared" si="116"/>
        <v>0</v>
      </c>
      <c r="AH320" s="4174"/>
      <c r="AI320" s="1113">
        <f t="shared" si="108"/>
        <v>0</v>
      </c>
      <c r="AJ320" s="1183" t="str">
        <f>IF(OR(AI320=0, ISBLANK(AB320)), "", TEXT(ROUND(AI320/INDEX(AV19:AV89, MATCH(AB320, AU19:AU89, 0)), 0),"# ##0") &amp; " " &amp; AB320)</f>
        <v/>
      </c>
      <c r="AK320" s="559">
        <f t="shared" si="109"/>
        <v>0</v>
      </c>
      <c r="AL320" s="560">
        <f t="shared" si="110"/>
        <v>0</v>
      </c>
      <c r="AM320" s="1186" t="str">
        <f t="shared" si="111"/>
        <v/>
      </c>
      <c r="AN320" s="156"/>
      <c r="AO320" s="1113">
        <f t="shared" si="112"/>
        <v>0</v>
      </c>
      <c r="AP320" s="4190"/>
      <c r="AQ320" s="1182" t="str">
        <f t="shared" si="113"/>
        <v/>
      </c>
      <c r="AR320" s="4168"/>
      <c r="AS320" s="4180">
        <f t="shared" si="114"/>
        <v>0</v>
      </c>
      <c r="AT320" s="4181">
        <f>IF(AND(AH320&lt;&gt;"", ISNUMBER(AF320)), IFERROR(INDEX(AV19:AV89, MATCH(AB320, AU19:AU89, 0)) * AA320 * IF(ISBLANK(X320), 1, X320), 0), 0)</f>
        <v>0</v>
      </c>
      <c r="AU320"/>
      <c r="AV320"/>
      <c r="AW320"/>
      <c r="AX320" s="2"/>
      <c r="AY320" s="750" t="str">
        <f t="shared" si="107"/>
        <v>►</v>
      </c>
      <c r="AZ320" s="2"/>
      <c r="BA320" s="2"/>
      <c r="BB320" s="2"/>
      <c r="BC320" s="2"/>
      <c r="BD320" s="717"/>
      <c r="BH320" s="717"/>
      <c r="BI320" s="6">
        <v>1</v>
      </c>
    </row>
    <row r="321" spans="1:61" s="73" customFormat="1" ht="18" customHeight="1">
      <c r="A321" s="750" t="str">
        <f t="shared" si="101"/>
        <v>►</v>
      </c>
      <c r="B321" s="616" t="str">
        <f t="shared" si="117"/>
        <v>►</v>
      </c>
      <c r="C321" s="617" t="str">
        <f t="shared" si="102"/>
        <v>►</v>
      </c>
      <c r="D321" s="4157" t="str">
        <f t="shared" si="103"/>
        <v>►</v>
      </c>
      <c r="E321" s="616" t="str">
        <f t="shared" si="104"/>
        <v>►</v>
      </c>
      <c r="F321" s="616" t="str">
        <f t="shared" si="105"/>
        <v>►</v>
      </c>
      <c r="G321" s="616" t="str">
        <f t="shared" si="106"/>
        <v>►</v>
      </c>
      <c r="H321" s="1066" t="s">
        <v>1</v>
      </c>
      <c r="I321" s="741"/>
      <c r="J321" s="741"/>
      <c r="K321" s="741"/>
      <c r="L321" s="742"/>
      <c r="M321" s="742"/>
      <c r="N321" s="742"/>
      <c r="O321" s="742"/>
      <c r="P321" s="742"/>
      <c r="Q321" s="742"/>
      <c r="R321" s="742"/>
      <c r="S321" s="785" t="s">
        <v>1</v>
      </c>
      <c r="T321" s="1066" t="s">
        <v>1</v>
      </c>
      <c r="U321" s="741"/>
      <c r="V321" s="741"/>
      <c r="W321" s="741"/>
      <c r="X321" s="742"/>
      <c r="Y321" s="742"/>
      <c r="Z321" s="742"/>
      <c r="AA321" s="742"/>
      <c r="AB321" s="742"/>
      <c r="AC321" s="742"/>
      <c r="AD321" s="742"/>
      <c r="AE321" s="4161" t="s">
        <v>1</v>
      </c>
      <c r="AF321" s="4172">
        <f t="shared" si="115"/>
        <v>0</v>
      </c>
      <c r="AG321" s="4173">
        <f t="shared" si="116"/>
        <v>0</v>
      </c>
      <c r="AH321" s="4174"/>
      <c r="AI321" s="1112">
        <f t="shared" si="108"/>
        <v>0</v>
      </c>
      <c r="AJ321" s="1184" t="str">
        <f>IF(OR(AI321=0, ISBLANK(AB321)), "", TEXT(ROUND(AI321/INDEX(AV19:AV89, MATCH(AB321, AU19:AU89, 0)), 0),"# ##0") &amp; " " &amp; AB321)</f>
        <v/>
      </c>
      <c r="AK321" s="557">
        <f t="shared" si="109"/>
        <v>0</v>
      </c>
      <c r="AL321" s="558">
        <f t="shared" si="110"/>
        <v>0</v>
      </c>
      <c r="AM321" s="1187" t="str">
        <f t="shared" si="111"/>
        <v/>
      </c>
      <c r="AN321" s="156"/>
      <c r="AO321" s="1112">
        <f t="shared" si="112"/>
        <v>0</v>
      </c>
      <c r="AP321" s="4190"/>
      <c r="AQ321" s="1181" t="str">
        <f t="shared" si="113"/>
        <v/>
      </c>
      <c r="AR321" s="4168"/>
      <c r="AS321" s="4180">
        <f t="shared" si="114"/>
        <v>0</v>
      </c>
      <c r="AT321" s="4181">
        <f>IF(AND(AH321&lt;&gt;"", ISNUMBER(AF321)), IFERROR(INDEX(AV19:AV89, MATCH(AB321, AU19:AU89, 0)) * AA321 * IF(ISBLANK(X321), 1, X321), 0), 0)</f>
        <v>0</v>
      </c>
      <c r="AU321"/>
      <c r="AV321"/>
      <c r="AW321"/>
      <c r="AX321" s="2"/>
      <c r="AY321" s="750" t="str">
        <f t="shared" si="107"/>
        <v>►</v>
      </c>
      <c r="AZ321" s="2"/>
      <c r="BA321" s="2"/>
      <c r="BB321" s="2"/>
      <c r="BC321" s="2"/>
      <c r="BD321" s="717"/>
      <c r="BH321" s="717"/>
      <c r="BI321" s="6">
        <v>1</v>
      </c>
    </row>
    <row r="322" spans="1:61" s="73" customFormat="1" ht="18" customHeight="1">
      <c r="A322" s="750" t="str">
        <f t="shared" si="101"/>
        <v>►</v>
      </c>
      <c r="B322" s="616" t="str">
        <f t="shared" si="117"/>
        <v>►</v>
      </c>
      <c r="C322" s="617" t="str">
        <f t="shared" si="102"/>
        <v>►</v>
      </c>
      <c r="D322" s="4157" t="str">
        <f t="shared" si="103"/>
        <v>►</v>
      </c>
      <c r="E322" s="616" t="str">
        <f t="shared" si="104"/>
        <v>►</v>
      </c>
      <c r="F322" s="616" t="str">
        <f t="shared" si="105"/>
        <v>►</v>
      </c>
      <c r="G322" s="616" t="str">
        <f t="shared" si="106"/>
        <v>►</v>
      </c>
      <c r="H322" s="1066" t="s">
        <v>1</v>
      </c>
      <c r="I322" s="741"/>
      <c r="J322" s="741"/>
      <c r="K322" s="741"/>
      <c r="L322" s="742"/>
      <c r="M322" s="742"/>
      <c r="N322" s="742"/>
      <c r="O322" s="742"/>
      <c r="P322" s="742"/>
      <c r="Q322" s="742"/>
      <c r="R322" s="742"/>
      <c r="S322" s="785" t="s">
        <v>1</v>
      </c>
      <c r="T322" s="1066" t="s">
        <v>1</v>
      </c>
      <c r="U322" s="741"/>
      <c r="V322" s="741"/>
      <c r="W322" s="741"/>
      <c r="X322" s="742"/>
      <c r="Y322" s="742"/>
      <c r="Z322" s="742"/>
      <c r="AA322" s="742"/>
      <c r="AB322" s="742"/>
      <c r="AC322" s="742"/>
      <c r="AD322" s="742"/>
      <c r="AE322" s="4161" t="s">
        <v>1</v>
      </c>
      <c r="AF322" s="4172">
        <f t="shared" si="115"/>
        <v>0</v>
      </c>
      <c r="AG322" s="4173">
        <f t="shared" si="116"/>
        <v>0</v>
      </c>
      <c r="AH322" s="4174"/>
      <c r="AI322" s="1113">
        <f t="shared" si="108"/>
        <v>0</v>
      </c>
      <c r="AJ322" s="1183" t="str">
        <f>IF(OR(AI322=0, ISBLANK(AB322)), "", TEXT(ROUND(AI322/INDEX(AV19:AV89, MATCH(AB322, AU19:AU89, 0)), 0),"# ##0") &amp; " " &amp; AB322)</f>
        <v/>
      </c>
      <c r="AK322" s="559">
        <f t="shared" si="109"/>
        <v>0</v>
      </c>
      <c r="AL322" s="560">
        <f t="shared" si="110"/>
        <v>0</v>
      </c>
      <c r="AM322" s="1186" t="str">
        <f t="shared" si="111"/>
        <v/>
      </c>
      <c r="AN322" s="156"/>
      <c r="AO322" s="1113">
        <f t="shared" si="112"/>
        <v>0</v>
      </c>
      <c r="AP322" s="4190"/>
      <c r="AQ322" s="1182" t="str">
        <f t="shared" si="113"/>
        <v/>
      </c>
      <c r="AR322" s="4168"/>
      <c r="AS322" s="4180">
        <f t="shared" si="114"/>
        <v>0</v>
      </c>
      <c r="AT322" s="4181">
        <f>IF(AND(AH322&lt;&gt;"", ISNUMBER(AF322)), IFERROR(INDEX(AV19:AV89, MATCH(AB322, AU19:AU89, 0)) * AA322 * IF(ISBLANK(X322), 1, X322), 0), 0)</f>
        <v>0</v>
      </c>
      <c r="AU322"/>
      <c r="AV322"/>
      <c r="AW322"/>
      <c r="AX322" s="2"/>
      <c r="AY322" s="750" t="str">
        <f t="shared" si="107"/>
        <v>►</v>
      </c>
      <c r="AZ322" s="2"/>
      <c r="BA322" s="2"/>
      <c r="BB322" s="2"/>
      <c r="BC322" s="2"/>
      <c r="BD322" s="717"/>
      <c r="BH322" s="717"/>
      <c r="BI322" s="6">
        <v>1</v>
      </c>
    </row>
    <row r="323" spans="1:61" s="73" customFormat="1" ht="18" customHeight="1">
      <c r="A323" s="750" t="str">
        <f t="shared" si="101"/>
        <v>►</v>
      </c>
      <c r="B323" s="616" t="str">
        <f t="shared" si="117"/>
        <v>►</v>
      </c>
      <c r="C323" s="617" t="str">
        <f t="shared" si="102"/>
        <v>►</v>
      </c>
      <c r="D323" s="4157" t="str">
        <f t="shared" si="103"/>
        <v>►</v>
      </c>
      <c r="E323" s="616" t="str">
        <f t="shared" si="104"/>
        <v>►</v>
      </c>
      <c r="F323" s="616" t="str">
        <f t="shared" si="105"/>
        <v>►</v>
      </c>
      <c r="G323" s="616" t="str">
        <f t="shared" si="106"/>
        <v>►</v>
      </c>
      <c r="H323" s="1066" t="s">
        <v>1</v>
      </c>
      <c r="I323" s="741"/>
      <c r="J323" s="741"/>
      <c r="K323" s="741"/>
      <c r="L323" s="742"/>
      <c r="M323" s="742"/>
      <c r="N323" s="742"/>
      <c r="O323" s="742"/>
      <c r="P323" s="742"/>
      <c r="Q323" s="742"/>
      <c r="R323" s="742"/>
      <c r="S323" s="785" t="s">
        <v>1</v>
      </c>
      <c r="T323" s="1066" t="s">
        <v>1</v>
      </c>
      <c r="U323" s="741"/>
      <c r="V323" s="741"/>
      <c r="W323" s="741"/>
      <c r="X323" s="742"/>
      <c r="Y323" s="742"/>
      <c r="Z323" s="742"/>
      <c r="AA323" s="742"/>
      <c r="AB323" s="742"/>
      <c r="AC323" s="742"/>
      <c r="AD323" s="742"/>
      <c r="AE323" s="4161" t="s">
        <v>1</v>
      </c>
      <c r="AF323" s="4172">
        <f t="shared" si="115"/>
        <v>0</v>
      </c>
      <c r="AG323" s="4173">
        <f t="shared" si="116"/>
        <v>0</v>
      </c>
      <c r="AH323" s="4174"/>
      <c r="AI323" s="1112">
        <f t="shared" si="108"/>
        <v>0</v>
      </c>
      <c r="AJ323" s="1184" t="str">
        <f>IF(OR(AI323=0, ISBLANK(AB323)), "", TEXT(ROUND(AI323/INDEX(AV19:AV89, MATCH(AB323, AU19:AU89, 0)), 0),"# ##0") &amp; " " &amp; AB323)</f>
        <v/>
      </c>
      <c r="AK323" s="557">
        <f t="shared" si="109"/>
        <v>0</v>
      </c>
      <c r="AL323" s="558">
        <f t="shared" si="110"/>
        <v>0</v>
      </c>
      <c r="AM323" s="1187" t="str">
        <f t="shared" si="111"/>
        <v/>
      </c>
      <c r="AN323" s="156"/>
      <c r="AO323" s="1112">
        <f t="shared" si="112"/>
        <v>0</v>
      </c>
      <c r="AP323" s="4190"/>
      <c r="AQ323" s="1181" t="str">
        <f t="shared" si="113"/>
        <v/>
      </c>
      <c r="AR323" s="4168"/>
      <c r="AS323" s="4180">
        <f t="shared" si="114"/>
        <v>0</v>
      </c>
      <c r="AT323" s="4181">
        <f>IF(AND(AH323&lt;&gt;"", ISNUMBER(AF323)), IFERROR(INDEX(AV19:AV89, MATCH(AB323, AU19:AU89, 0)) * AA323 * IF(ISBLANK(X323), 1, X323), 0), 0)</f>
        <v>0</v>
      </c>
      <c r="AU323"/>
      <c r="AV323"/>
      <c r="AW323"/>
      <c r="AX323" s="2"/>
      <c r="AY323" s="750" t="str">
        <f t="shared" si="107"/>
        <v>►</v>
      </c>
      <c r="AZ323" s="2"/>
      <c r="BA323" s="2"/>
      <c r="BB323" s="2"/>
      <c r="BC323" s="2"/>
      <c r="BD323" s="717"/>
      <c r="BH323" s="717"/>
      <c r="BI323" s="6">
        <v>1</v>
      </c>
    </row>
    <row r="324" spans="1:61" s="73" customFormat="1" ht="18" customHeight="1">
      <c r="A324" s="750" t="str">
        <f t="shared" si="101"/>
        <v>►</v>
      </c>
      <c r="B324" s="616" t="str">
        <f t="shared" si="117"/>
        <v>►</v>
      </c>
      <c r="C324" s="617" t="str">
        <f t="shared" si="102"/>
        <v>►</v>
      </c>
      <c r="D324" s="4157" t="str">
        <f t="shared" si="103"/>
        <v>►</v>
      </c>
      <c r="E324" s="616" t="str">
        <f t="shared" si="104"/>
        <v>►</v>
      </c>
      <c r="F324" s="616" t="str">
        <f t="shared" si="105"/>
        <v>►</v>
      </c>
      <c r="G324" s="616" t="str">
        <f t="shared" si="106"/>
        <v>►</v>
      </c>
      <c r="H324" s="1066" t="s">
        <v>1</v>
      </c>
      <c r="I324" s="741"/>
      <c r="J324" s="741"/>
      <c r="K324" s="741"/>
      <c r="L324" s="742"/>
      <c r="M324" s="742"/>
      <c r="N324" s="742"/>
      <c r="O324" s="742"/>
      <c r="P324" s="742"/>
      <c r="Q324" s="742"/>
      <c r="R324" s="742"/>
      <c r="S324" s="785" t="s">
        <v>1</v>
      </c>
      <c r="T324" s="1066" t="s">
        <v>1</v>
      </c>
      <c r="U324" s="741"/>
      <c r="V324" s="741"/>
      <c r="W324" s="741"/>
      <c r="X324" s="742"/>
      <c r="Y324" s="742"/>
      <c r="Z324" s="742"/>
      <c r="AA324" s="742"/>
      <c r="AB324" s="742"/>
      <c r="AC324" s="742"/>
      <c r="AD324" s="742"/>
      <c r="AE324" s="4161" t="s">
        <v>1</v>
      </c>
      <c r="AF324" s="4172">
        <f t="shared" si="115"/>
        <v>0</v>
      </c>
      <c r="AG324" s="4173">
        <f t="shared" si="116"/>
        <v>0</v>
      </c>
      <c r="AH324" s="4174"/>
      <c r="AI324" s="1113">
        <f t="shared" si="108"/>
        <v>0</v>
      </c>
      <c r="AJ324" s="1183" t="str">
        <f>IF(OR(AI324=0, ISBLANK(AB324)), "", TEXT(ROUND(AI324/INDEX(AV19:AV89, MATCH(AB324, AU19:AU89, 0)), 0),"# ##0") &amp; " " &amp; AB324)</f>
        <v/>
      </c>
      <c r="AK324" s="559">
        <f t="shared" si="109"/>
        <v>0</v>
      </c>
      <c r="AL324" s="560">
        <f t="shared" si="110"/>
        <v>0</v>
      </c>
      <c r="AM324" s="1186" t="str">
        <f t="shared" si="111"/>
        <v/>
      </c>
      <c r="AN324" s="156"/>
      <c r="AO324" s="1113">
        <f t="shared" si="112"/>
        <v>0</v>
      </c>
      <c r="AP324" s="4190"/>
      <c r="AQ324" s="1182" t="str">
        <f t="shared" si="113"/>
        <v/>
      </c>
      <c r="AR324" s="4168"/>
      <c r="AS324" s="4180">
        <f t="shared" si="114"/>
        <v>0</v>
      </c>
      <c r="AT324" s="4181">
        <f>IF(AND(AH324&lt;&gt;"", ISNUMBER(AF324)), IFERROR(INDEX(AV19:AV89, MATCH(AB324, AU19:AU89, 0)) * AA324 * IF(ISBLANK(X324), 1, X324), 0), 0)</f>
        <v>0</v>
      </c>
      <c r="AU324"/>
      <c r="AV324"/>
      <c r="AW324"/>
      <c r="AX324" s="2"/>
      <c r="AY324" s="750" t="str">
        <f t="shared" si="107"/>
        <v>►</v>
      </c>
      <c r="AZ324" s="2"/>
      <c r="BA324" s="2"/>
      <c r="BB324" s="2"/>
      <c r="BC324" s="2"/>
      <c r="BD324" s="717"/>
      <c r="BH324" s="717"/>
      <c r="BI324" s="6">
        <v>1</v>
      </c>
    </row>
    <row r="325" spans="1:61" s="73" customFormat="1" ht="18" customHeight="1">
      <c r="A325" s="750" t="str">
        <f t="shared" si="101"/>
        <v>►</v>
      </c>
      <c r="B325" s="616" t="str">
        <f t="shared" si="117"/>
        <v>►</v>
      </c>
      <c r="C325" s="617" t="str">
        <f t="shared" si="102"/>
        <v>►</v>
      </c>
      <c r="D325" s="4157" t="str">
        <f t="shared" si="103"/>
        <v>►</v>
      </c>
      <c r="E325" s="616" t="str">
        <f t="shared" si="104"/>
        <v>►</v>
      </c>
      <c r="F325" s="616" t="str">
        <f t="shared" si="105"/>
        <v>►</v>
      </c>
      <c r="G325" s="616" t="str">
        <f t="shared" si="106"/>
        <v>►</v>
      </c>
      <c r="H325" s="1066" t="s">
        <v>1</v>
      </c>
      <c r="I325" s="741"/>
      <c r="J325" s="741"/>
      <c r="K325" s="741"/>
      <c r="L325" s="742"/>
      <c r="M325" s="742"/>
      <c r="N325" s="742"/>
      <c r="O325" s="742"/>
      <c r="P325" s="742"/>
      <c r="Q325" s="742"/>
      <c r="R325" s="742"/>
      <c r="S325" s="785" t="s">
        <v>1</v>
      </c>
      <c r="T325" s="1066" t="s">
        <v>1</v>
      </c>
      <c r="U325" s="741"/>
      <c r="V325" s="741"/>
      <c r="W325" s="741"/>
      <c r="X325" s="742"/>
      <c r="Y325" s="742"/>
      <c r="Z325" s="742"/>
      <c r="AA325" s="742"/>
      <c r="AB325" s="742"/>
      <c r="AC325" s="742"/>
      <c r="AD325" s="742"/>
      <c r="AE325" s="4161" t="s">
        <v>1</v>
      </c>
      <c r="AF325" s="4172">
        <f t="shared" si="115"/>
        <v>0</v>
      </c>
      <c r="AG325" s="4173">
        <f t="shared" si="116"/>
        <v>0</v>
      </c>
      <c r="AH325" s="4174"/>
      <c r="AI325" s="1112">
        <f t="shared" si="108"/>
        <v>0</v>
      </c>
      <c r="AJ325" s="1184" t="str">
        <f>IF(OR(AI325=0, ISBLANK(AB325)), "", TEXT(ROUND(AI325/INDEX(AV19:AV89, MATCH(AB325, AU19:AU89, 0)), 0),"# ##0") &amp; " " &amp; AB325)</f>
        <v/>
      </c>
      <c r="AK325" s="557">
        <f t="shared" si="109"/>
        <v>0</v>
      </c>
      <c r="AL325" s="558">
        <f t="shared" si="110"/>
        <v>0</v>
      </c>
      <c r="AM325" s="1187" t="str">
        <f t="shared" si="111"/>
        <v/>
      </c>
      <c r="AN325" s="156"/>
      <c r="AO325" s="1112">
        <f t="shared" si="112"/>
        <v>0</v>
      </c>
      <c r="AP325" s="4190"/>
      <c r="AQ325" s="1181" t="str">
        <f t="shared" si="113"/>
        <v/>
      </c>
      <c r="AR325" s="4168"/>
      <c r="AS325" s="4180">
        <f t="shared" si="114"/>
        <v>0</v>
      </c>
      <c r="AT325" s="4181">
        <f>IF(AND(AH325&lt;&gt;"", ISNUMBER(AF325)), IFERROR(INDEX(AV19:AV89, MATCH(AB325, AU19:AU89, 0)) * AA325 * IF(ISBLANK(X325), 1, X325), 0), 0)</f>
        <v>0</v>
      </c>
      <c r="AU325"/>
      <c r="AV325"/>
      <c r="AW325"/>
      <c r="AX325" s="2"/>
      <c r="AY325" s="750" t="str">
        <f t="shared" si="107"/>
        <v>►</v>
      </c>
      <c r="AZ325" s="2"/>
      <c r="BA325" s="2"/>
      <c r="BB325" s="2"/>
      <c r="BC325" s="2"/>
      <c r="BD325" s="717"/>
      <c r="BH325" s="717"/>
      <c r="BI325" s="6">
        <v>1</v>
      </c>
    </row>
    <row r="326" spans="1:61" s="73" customFormat="1" ht="18" customHeight="1">
      <c r="A326" s="750" t="str">
        <f t="shared" si="101"/>
        <v>►</v>
      </c>
      <c r="B326" s="616" t="str">
        <f t="shared" si="117"/>
        <v>►</v>
      </c>
      <c r="C326" s="617" t="str">
        <f t="shared" si="102"/>
        <v>►</v>
      </c>
      <c r="D326" s="4157" t="str">
        <f t="shared" si="103"/>
        <v>►</v>
      </c>
      <c r="E326" s="616" t="str">
        <f t="shared" si="104"/>
        <v>►</v>
      </c>
      <c r="F326" s="616" t="str">
        <f t="shared" si="105"/>
        <v>►</v>
      </c>
      <c r="G326" s="616" t="str">
        <f t="shared" si="106"/>
        <v>►</v>
      </c>
      <c r="H326" s="1066" t="s">
        <v>1</v>
      </c>
      <c r="I326" s="741"/>
      <c r="J326" s="741"/>
      <c r="K326" s="741"/>
      <c r="L326" s="742"/>
      <c r="M326" s="742"/>
      <c r="N326" s="742"/>
      <c r="O326" s="742"/>
      <c r="P326" s="742"/>
      <c r="Q326" s="742"/>
      <c r="R326" s="742"/>
      <c r="S326" s="785" t="s">
        <v>1</v>
      </c>
      <c r="T326" s="1066" t="s">
        <v>1</v>
      </c>
      <c r="U326" s="741"/>
      <c r="V326" s="741"/>
      <c r="W326" s="741"/>
      <c r="X326" s="742"/>
      <c r="Y326" s="742"/>
      <c r="Z326" s="742"/>
      <c r="AA326" s="742"/>
      <c r="AB326" s="742"/>
      <c r="AC326" s="742"/>
      <c r="AD326" s="742"/>
      <c r="AE326" s="4161" t="s">
        <v>1</v>
      </c>
      <c r="AF326" s="4172">
        <f t="shared" si="115"/>
        <v>0</v>
      </c>
      <c r="AG326" s="4173">
        <f t="shared" si="116"/>
        <v>0</v>
      </c>
      <c r="AH326" s="4174"/>
      <c r="AI326" s="1113">
        <f t="shared" si="108"/>
        <v>0</v>
      </c>
      <c r="AJ326" s="1183" t="str">
        <f>IF(OR(AI326=0, ISBLANK(AB326)), "", TEXT(ROUND(AI326/INDEX(AV19:AV89, MATCH(AB326, AU19:AU89, 0)), 0),"# ##0") &amp; " " &amp; AB326)</f>
        <v/>
      </c>
      <c r="AK326" s="559">
        <f t="shared" si="109"/>
        <v>0</v>
      </c>
      <c r="AL326" s="560">
        <f t="shared" si="110"/>
        <v>0</v>
      </c>
      <c r="AM326" s="1186" t="str">
        <f t="shared" si="111"/>
        <v/>
      </c>
      <c r="AN326" s="156"/>
      <c r="AO326" s="1113">
        <f t="shared" si="112"/>
        <v>0</v>
      </c>
      <c r="AP326" s="4190"/>
      <c r="AQ326" s="1182" t="str">
        <f t="shared" si="113"/>
        <v/>
      </c>
      <c r="AR326" s="4168"/>
      <c r="AS326" s="4180">
        <f t="shared" si="114"/>
        <v>0</v>
      </c>
      <c r="AT326" s="4181">
        <f>IF(AND(AH326&lt;&gt;"", ISNUMBER(AF326)), IFERROR(INDEX(AV19:AV89, MATCH(AB326, AU19:AU89, 0)) * AA326 * IF(ISBLANK(X326), 1, X326), 0), 0)</f>
        <v>0</v>
      </c>
      <c r="AU326"/>
      <c r="AV326"/>
      <c r="AW326"/>
      <c r="AX326" s="2"/>
      <c r="AY326" s="750" t="str">
        <f t="shared" si="107"/>
        <v>►</v>
      </c>
      <c r="AZ326" s="2"/>
      <c r="BA326" s="2"/>
      <c r="BB326" s="2"/>
      <c r="BC326" s="2"/>
      <c r="BD326" s="717"/>
      <c r="BH326" s="717"/>
      <c r="BI326" s="6">
        <v>1</v>
      </c>
    </row>
    <row r="327" spans="1:61" s="73" customFormat="1" ht="18" customHeight="1">
      <c r="A327" s="750" t="str">
        <f t="shared" si="101"/>
        <v>►</v>
      </c>
      <c r="B327" s="616" t="str">
        <f t="shared" si="117"/>
        <v>►</v>
      </c>
      <c r="C327" s="617" t="str">
        <f t="shared" si="102"/>
        <v>►</v>
      </c>
      <c r="D327" s="4157" t="str">
        <f t="shared" si="103"/>
        <v>►</v>
      </c>
      <c r="E327" s="616" t="str">
        <f t="shared" si="104"/>
        <v>►</v>
      </c>
      <c r="F327" s="616" t="str">
        <f t="shared" si="105"/>
        <v>►</v>
      </c>
      <c r="G327" s="616" t="str">
        <f t="shared" si="106"/>
        <v>►</v>
      </c>
      <c r="H327" s="1066" t="s">
        <v>1</v>
      </c>
      <c r="I327" s="741"/>
      <c r="J327" s="741"/>
      <c r="K327" s="741"/>
      <c r="L327" s="742"/>
      <c r="M327" s="742"/>
      <c r="N327" s="742"/>
      <c r="O327" s="742"/>
      <c r="P327" s="742"/>
      <c r="Q327" s="742"/>
      <c r="R327" s="742"/>
      <c r="S327" s="785" t="s">
        <v>1</v>
      </c>
      <c r="T327" s="1066" t="s">
        <v>1</v>
      </c>
      <c r="U327" s="741"/>
      <c r="V327" s="741"/>
      <c r="W327" s="741"/>
      <c r="X327" s="742"/>
      <c r="Y327" s="742"/>
      <c r="Z327" s="742"/>
      <c r="AA327" s="742"/>
      <c r="AB327" s="742"/>
      <c r="AC327" s="742"/>
      <c r="AD327" s="742"/>
      <c r="AE327" s="4161" t="s">
        <v>1</v>
      </c>
      <c r="AF327" s="4172">
        <f t="shared" si="115"/>
        <v>0</v>
      </c>
      <c r="AG327" s="4173">
        <f t="shared" si="116"/>
        <v>0</v>
      </c>
      <c r="AH327" s="4174"/>
      <c r="AI327" s="1112">
        <f t="shared" si="108"/>
        <v>0</v>
      </c>
      <c r="AJ327" s="1184" t="str">
        <f>IF(OR(AI327=0, ISBLANK(AB327)), "", TEXT(ROUND(AI327/INDEX(AV19:AV89, MATCH(AB327, AU19:AU89, 0)), 0),"# ##0") &amp; " " &amp; AB327)</f>
        <v/>
      </c>
      <c r="AK327" s="557">
        <f t="shared" si="109"/>
        <v>0</v>
      </c>
      <c r="AL327" s="558">
        <f t="shared" si="110"/>
        <v>0</v>
      </c>
      <c r="AM327" s="1187" t="str">
        <f t="shared" si="111"/>
        <v/>
      </c>
      <c r="AN327" s="156"/>
      <c r="AO327" s="1112">
        <f t="shared" si="112"/>
        <v>0</v>
      </c>
      <c r="AP327" s="4190"/>
      <c r="AQ327" s="1181" t="str">
        <f t="shared" si="113"/>
        <v/>
      </c>
      <c r="AR327" s="4168"/>
      <c r="AS327" s="4180">
        <f t="shared" si="114"/>
        <v>0</v>
      </c>
      <c r="AT327" s="4181">
        <f>IF(AND(AH327&lt;&gt;"", ISNUMBER(AF327)), IFERROR(INDEX(AV19:AV89, MATCH(AB327, AU19:AU89, 0)) * AA327 * IF(ISBLANK(X327), 1, X327), 0), 0)</f>
        <v>0</v>
      </c>
      <c r="AU327"/>
      <c r="AV327"/>
      <c r="AW327"/>
      <c r="AX327" s="2"/>
      <c r="AY327" s="750" t="str">
        <f t="shared" si="107"/>
        <v>►</v>
      </c>
      <c r="AZ327" s="2"/>
      <c r="BA327" s="2"/>
      <c r="BB327" s="2"/>
      <c r="BC327" s="2"/>
      <c r="BD327" s="717"/>
      <c r="BH327" s="717"/>
      <c r="BI327" s="6">
        <v>1</v>
      </c>
    </row>
    <row r="328" spans="1:61" s="73" customFormat="1" ht="18" customHeight="1">
      <c r="A328" s="750" t="str">
        <f t="shared" si="101"/>
        <v>►</v>
      </c>
      <c r="B328" s="616" t="str">
        <f t="shared" si="117"/>
        <v>►</v>
      </c>
      <c r="C328" s="617" t="str">
        <f t="shared" si="102"/>
        <v>►</v>
      </c>
      <c r="D328" s="4157" t="str">
        <f t="shared" si="103"/>
        <v>►</v>
      </c>
      <c r="E328" s="616" t="str">
        <f t="shared" si="104"/>
        <v>►</v>
      </c>
      <c r="F328" s="616" t="str">
        <f t="shared" si="105"/>
        <v>►</v>
      </c>
      <c r="G328" s="616" t="str">
        <f t="shared" si="106"/>
        <v>►</v>
      </c>
      <c r="H328" s="1066" t="s">
        <v>1</v>
      </c>
      <c r="I328" s="741"/>
      <c r="J328" s="741"/>
      <c r="K328" s="741"/>
      <c r="L328" s="742"/>
      <c r="M328" s="742"/>
      <c r="N328" s="742"/>
      <c r="O328" s="742"/>
      <c r="P328" s="742"/>
      <c r="Q328" s="742"/>
      <c r="R328" s="742"/>
      <c r="S328" s="785" t="s">
        <v>1</v>
      </c>
      <c r="T328" s="1066" t="s">
        <v>1</v>
      </c>
      <c r="U328" s="741"/>
      <c r="V328" s="741"/>
      <c r="W328" s="741"/>
      <c r="X328" s="742"/>
      <c r="Y328" s="742"/>
      <c r="Z328" s="742"/>
      <c r="AA328" s="742"/>
      <c r="AB328" s="742"/>
      <c r="AC328" s="742"/>
      <c r="AD328" s="742"/>
      <c r="AE328" s="4161" t="s">
        <v>1</v>
      </c>
      <c r="AF328" s="4172">
        <f t="shared" si="115"/>
        <v>0</v>
      </c>
      <c r="AG328" s="4173">
        <f t="shared" si="116"/>
        <v>0</v>
      </c>
      <c r="AH328" s="4174"/>
      <c r="AI328" s="1113">
        <f t="shared" si="108"/>
        <v>0</v>
      </c>
      <c r="AJ328" s="1183" t="str">
        <f>IF(OR(AI328=0, ISBLANK(AB328)), "", TEXT(ROUND(AI328/INDEX(AV19:AV89, MATCH(AB328, AU19:AU89, 0)), 0),"# ##0") &amp; " " &amp; AB328)</f>
        <v/>
      </c>
      <c r="AK328" s="559">
        <f t="shared" si="109"/>
        <v>0</v>
      </c>
      <c r="AL328" s="560">
        <f t="shared" si="110"/>
        <v>0</v>
      </c>
      <c r="AM328" s="1186" t="str">
        <f t="shared" si="111"/>
        <v/>
      </c>
      <c r="AN328" s="156"/>
      <c r="AO328" s="1113">
        <f t="shared" si="112"/>
        <v>0</v>
      </c>
      <c r="AP328" s="4190"/>
      <c r="AQ328" s="1182" t="str">
        <f t="shared" si="113"/>
        <v/>
      </c>
      <c r="AR328" s="4168"/>
      <c r="AS328" s="4180">
        <f t="shared" si="114"/>
        <v>0</v>
      </c>
      <c r="AT328" s="4181">
        <f>IF(AND(AH328&lt;&gt;"", ISNUMBER(AF328)), IFERROR(INDEX(AV19:AV89, MATCH(AB328, AU19:AU89, 0)) * AA328 * IF(ISBLANK(X328), 1, X328), 0), 0)</f>
        <v>0</v>
      </c>
      <c r="AU328"/>
      <c r="AV328"/>
      <c r="AW328"/>
      <c r="AX328" s="2"/>
      <c r="AY328" s="750" t="str">
        <f t="shared" si="107"/>
        <v>►</v>
      </c>
      <c r="AZ328" s="2"/>
      <c r="BA328" s="2"/>
      <c r="BB328" s="2"/>
      <c r="BC328" s="2"/>
      <c r="BD328" s="717"/>
      <c r="BH328" s="717"/>
      <c r="BI328" s="6">
        <v>1</v>
      </c>
    </row>
    <row r="329" spans="1:61" s="73" customFormat="1" ht="18" customHeight="1">
      <c r="A329" s="750" t="str">
        <f t="shared" si="101"/>
        <v>►</v>
      </c>
      <c r="B329" s="616" t="str">
        <f t="shared" si="117"/>
        <v>►</v>
      </c>
      <c r="C329" s="617" t="str">
        <f t="shared" si="102"/>
        <v>►</v>
      </c>
      <c r="D329" s="4157" t="str">
        <f t="shared" si="103"/>
        <v>►</v>
      </c>
      <c r="E329" s="616" t="str">
        <f t="shared" si="104"/>
        <v>►</v>
      </c>
      <c r="F329" s="616" t="str">
        <f t="shared" si="105"/>
        <v>►</v>
      </c>
      <c r="G329" s="616" t="str">
        <f t="shared" si="106"/>
        <v>►</v>
      </c>
      <c r="H329" s="1066" t="s">
        <v>1</v>
      </c>
      <c r="I329" s="741"/>
      <c r="J329" s="741"/>
      <c r="K329" s="741"/>
      <c r="L329" s="742"/>
      <c r="M329" s="742"/>
      <c r="N329" s="742"/>
      <c r="O329" s="742"/>
      <c r="P329" s="742"/>
      <c r="Q329" s="742"/>
      <c r="R329" s="742"/>
      <c r="S329" s="785" t="s">
        <v>1</v>
      </c>
      <c r="T329" s="1066" t="s">
        <v>1</v>
      </c>
      <c r="U329" s="741"/>
      <c r="V329" s="741"/>
      <c r="W329" s="741"/>
      <c r="X329" s="742"/>
      <c r="Y329" s="742"/>
      <c r="Z329" s="742"/>
      <c r="AA329" s="742"/>
      <c r="AB329" s="742"/>
      <c r="AC329" s="742"/>
      <c r="AD329" s="742"/>
      <c r="AE329" s="4161" t="s">
        <v>1</v>
      </c>
      <c r="AF329" s="4172">
        <f t="shared" si="115"/>
        <v>0</v>
      </c>
      <c r="AG329" s="4173">
        <f t="shared" si="116"/>
        <v>0</v>
      </c>
      <c r="AH329" s="4174"/>
      <c r="AI329" s="1112">
        <f t="shared" si="108"/>
        <v>0</v>
      </c>
      <c r="AJ329" s="1184" t="str">
        <f>IF(OR(AI329=0, ISBLANK(AB329)), "", TEXT(ROUND(AI329/INDEX(AV19:AV89, MATCH(AB329, AU19:AU89, 0)), 0),"# ##0") &amp; " " &amp; AB329)</f>
        <v/>
      </c>
      <c r="AK329" s="557">
        <f t="shared" si="109"/>
        <v>0</v>
      </c>
      <c r="AL329" s="558">
        <f t="shared" si="110"/>
        <v>0</v>
      </c>
      <c r="AM329" s="1187" t="str">
        <f t="shared" si="111"/>
        <v/>
      </c>
      <c r="AN329" s="156"/>
      <c r="AO329" s="1112">
        <f t="shared" si="112"/>
        <v>0</v>
      </c>
      <c r="AP329" s="4190"/>
      <c r="AQ329" s="1181" t="str">
        <f t="shared" si="113"/>
        <v/>
      </c>
      <c r="AR329" s="4168"/>
      <c r="AS329" s="4180">
        <f t="shared" si="114"/>
        <v>0</v>
      </c>
      <c r="AT329" s="4181">
        <f>IF(AND(AH329&lt;&gt;"", ISNUMBER(AF329)), IFERROR(INDEX(AV19:AV89, MATCH(AB329, AU19:AU89, 0)) * AA329 * IF(ISBLANK(X329), 1, X329), 0), 0)</f>
        <v>0</v>
      </c>
      <c r="AU329"/>
      <c r="AV329"/>
      <c r="AW329"/>
      <c r="AX329" s="2"/>
      <c r="AY329" s="750" t="str">
        <f t="shared" si="107"/>
        <v>►</v>
      </c>
      <c r="AZ329" s="2"/>
      <c r="BA329" s="2"/>
      <c r="BB329" s="2"/>
      <c r="BC329" s="2"/>
      <c r="BD329" s="717"/>
      <c r="BH329" s="717"/>
      <c r="BI329" s="6">
        <v>1</v>
      </c>
    </row>
    <row r="330" spans="1:61" s="73" customFormat="1" ht="18" customHeight="1">
      <c r="A330" s="750" t="str">
        <f t="shared" si="101"/>
        <v>►</v>
      </c>
      <c r="B330" s="616" t="str">
        <f t="shared" si="117"/>
        <v>►</v>
      </c>
      <c r="C330" s="617" t="str">
        <f t="shared" si="102"/>
        <v>►</v>
      </c>
      <c r="D330" s="4157" t="str">
        <f t="shared" si="103"/>
        <v>►</v>
      </c>
      <c r="E330" s="616" t="str">
        <f t="shared" si="104"/>
        <v>►</v>
      </c>
      <c r="F330" s="616" t="str">
        <f t="shared" si="105"/>
        <v>►</v>
      </c>
      <c r="G330" s="616" t="str">
        <f t="shared" si="106"/>
        <v>►</v>
      </c>
      <c r="H330" s="1066" t="s">
        <v>1</v>
      </c>
      <c r="I330" s="741"/>
      <c r="J330" s="741"/>
      <c r="K330" s="741"/>
      <c r="L330" s="742"/>
      <c r="M330" s="742"/>
      <c r="N330" s="742"/>
      <c r="O330" s="742"/>
      <c r="P330" s="742"/>
      <c r="Q330" s="742"/>
      <c r="R330" s="742"/>
      <c r="S330" s="785" t="s">
        <v>1</v>
      </c>
      <c r="T330" s="1066" t="s">
        <v>1</v>
      </c>
      <c r="U330" s="741"/>
      <c r="V330" s="741"/>
      <c r="W330" s="741"/>
      <c r="X330" s="742"/>
      <c r="Y330" s="742"/>
      <c r="Z330" s="742"/>
      <c r="AA330" s="742"/>
      <c r="AB330" s="742"/>
      <c r="AC330" s="742"/>
      <c r="AD330" s="742"/>
      <c r="AE330" s="4161" t="s">
        <v>1</v>
      </c>
      <c r="AF330" s="4172">
        <f t="shared" si="115"/>
        <v>0</v>
      </c>
      <c r="AG330" s="4173">
        <f t="shared" si="116"/>
        <v>0</v>
      </c>
      <c r="AH330" s="4174"/>
      <c r="AI330" s="1113">
        <f t="shared" si="108"/>
        <v>0</v>
      </c>
      <c r="AJ330" s="1183" t="str">
        <f>IF(OR(AI330=0, ISBLANK(AB330)), "", TEXT(ROUND(AI330/INDEX(AV19:AV89, MATCH(AB330, AU19:AU89, 0)), 0),"# ##0") &amp; " " &amp; AB330)</f>
        <v/>
      </c>
      <c r="AK330" s="559">
        <f t="shared" si="109"/>
        <v>0</v>
      </c>
      <c r="AL330" s="560">
        <f t="shared" si="110"/>
        <v>0</v>
      </c>
      <c r="AM330" s="1186" t="str">
        <f t="shared" si="111"/>
        <v/>
      </c>
      <c r="AN330" s="156"/>
      <c r="AO330" s="1113">
        <f t="shared" si="112"/>
        <v>0</v>
      </c>
      <c r="AP330" s="4190"/>
      <c r="AQ330" s="1182" t="str">
        <f t="shared" si="113"/>
        <v/>
      </c>
      <c r="AR330" s="4168"/>
      <c r="AS330" s="4180">
        <f t="shared" si="114"/>
        <v>0</v>
      </c>
      <c r="AT330" s="4181">
        <f>IF(AND(AH330&lt;&gt;"", ISNUMBER(AF330)), IFERROR(INDEX(AV19:AV89, MATCH(AB330, AU19:AU89, 0)) * AA330 * IF(ISBLANK(X330), 1, X330), 0), 0)</f>
        <v>0</v>
      </c>
      <c r="AU330"/>
      <c r="AV330"/>
      <c r="AW330"/>
      <c r="AX330" s="2"/>
      <c r="AY330" s="750" t="str">
        <f t="shared" si="107"/>
        <v>►</v>
      </c>
      <c r="AZ330" s="2"/>
      <c r="BA330" s="2"/>
      <c r="BB330" s="2"/>
      <c r="BC330" s="2"/>
      <c r="BD330" s="717"/>
      <c r="BH330" s="717"/>
      <c r="BI330" s="6">
        <v>1</v>
      </c>
    </row>
    <row r="331" spans="1:61" s="73" customFormat="1" ht="18" customHeight="1">
      <c r="A331" s="750" t="str">
        <f t="shared" si="101"/>
        <v>►</v>
      </c>
      <c r="B331" s="616" t="str">
        <f t="shared" si="117"/>
        <v>►</v>
      </c>
      <c r="C331" s="617" t="str">
        <f t="shared" si="102"/>
        <v>►</v>
      </c>
      <c r="D331" s="4157" t="str">
        <f t="shared" si="103"/>
        <v>►</v>
      </c>
      <c r="E331" s="616" t="str">
        <f t="shared" si="104"/>
        <v>►</v>
      </c>
      <c r="F331" s="616" t="str">
        <f t="shared" si="105"/>
        <v>►</v>
      </c>
      <c r="G331" s="616" t="str">
        <f t="shared" si="106"/>
        <v>►</v>
      </c>
      <c r="H331" s="1066" t="s">
        <v>1</v>
      </c>
      <c r="I331" s="741"/>
      <c r="J331" s="741"/>
      <c r="K331" s="741"/>
      <c r="L331" s="742"/>
      <c r="M331" s="742"/>
      <c r="N331" s="742"/>
      <c r="O331" s="742"/>
      <c r="P331" s="742"/>
      <c r="Q331" s="742"/>
      <c r="R331" s="742"/>
      <c r="S331" s="785" t="s">
        <v>1</v>
      </c>
      <c r="T331" s="1066" t="s">
        <v>1</v>
      </c>
      <c r="U331" s="741"/>
      <c r="V331" s="741"/>
      <c r="W331" s="741"/>
      <c r="X331" s="742"/>
      <c r="Y331" s="742"/>
      <c r="Z331" s="742"/>
      <c r="AA331" s="742"/>
      <c r="AB331" s="742"/>
      <c r="AC331" s="742"/>
      <c r="AD331" s="742"/>
      <c r="AE331" s="4161" t="s">
        <v>1</v>
      </c>
      <c r="AF331" s="4172">
        <f t="shared" si="115"/>
        <v>0</v>
      </c>
      <c r="AG331" s="4173">
        <f t="shared" si="116"/>
        <v>0</v>
      </c>
      <c r="AH331" s="4174"/>
      <c r="AI331" s="1112">
        <f t="shared" si="108"/>
        <v>0</v>
      </c>
      <c r="AJ331" s="1184" t="str">
        <f>IF(OR(AI331=0, ISBLANK(AB331)), "", TEXT(ROUND(AI331/INDEX(AV19:AV89, MATCH(AB331, AU19:AU89, 0)), 0),"# ##0") &amp; " " &amp; AB331)</f>
        <v/>
      </c>
      <c r="AK331" s="557">
        <f t="shared" si="109"/>
        <v>0</v>
      </c>
      <c r="AL331" s="558">
        <f t="shared" si="110"/>
        <v>0</v>
      </c>
      <c r="AM331" s="1187" t="str">
        <f t="shared" si="111"/>
        <v/>
      </c>
      <c r="AN331" s="156"/>
      <c r="AO331" s="1112">
        <f t="shared" si="112"/>
        <v>0</v>
      </c>
      <c r="AP331" s="4190"/>
      <c r="AQ331" s="1181" t="str">
        <f t="shared" si="113"/>
        <v/>
      </c>
      <c r="AR331" s="4168"/>
      <c r="AS331" s="4180">
        <f t="shared" si="114"/>
        <v>0</v>
      </c>
      <c r="AT331" s="4181">
        <f>IF(AND(AH331&lt;&gt;"", ISNUMBER(AF331)), IFERROR(INDEX(AV19:AV89, MATCH(AB331, AU19:AU89, 0)) * AA331 * IF(ISBLANK(X331), 1, X331), 0), 0)</f>
        <v>0</v>
      </c>
      <c r="AU331"/>
      <c r="AV331"/>
      <c r="AW331"/>
      <c r="AX331" s="2"/>
      <c r="AY331" s="750" t="str">
        <f t="shared" si="107"/>
        <v>►</v>
      </c>
      <c r="AZ331" s="2"/>
      <c r="BA331" s="2"/>
      <c r="BB331" s="2"/>
      <c r="BC331" s="2"/>
      <c r="BD331" s="717"/>
      <c r="BH331" s="717"/>
      <c r="BI331" s="6">
        <v>1</v>
      </c>
    </row>
    <row r="332" spans="1:61" s="73" customFormat="1" ht="18" customHeight="1">
      <c r="A332" s="750" t="str">
        <f t="shared" si="101"/>
        <v>►</v>
      </c>
      <c r="B332" s="616" t="str">
        <f t="shared" si="117"/>
        <v>►</v>
      </c>
      <c r="C332" s="617" t="str">
        <f t="shared" si="102"/>
        <v>►</v>
      </c>
      <c r="D332" s="4157" t="str">
        <f t="shared" si="103"/>
        <v>►</v>
      </c>
      <c r="E332" s="616" t="str">
        <f t="shared" si="104"/>
        <v>►</v>
      </c>
      <c r="F332" s="616" t="str">
        <f t="shared" si="105"/>
        <v>►</v>
      </c>
      <c r="G332" s="616" t="str">
        <f t="shared" si="106"/>
        <v>►</v>
      </c>
      <c r="H332" s="1066" t="s">
        <v>1</v>
      </c>
      <c r="I332" s="741"/>
      <c r="J332" s="741"/>
      <c r="K332" s="741"/>
      <c r="L332" s="742"/>
      <c r="M332" s="742"/>
      <c r="N332" s="742"/>
      <c r="O332" s="742"/>
      <c r="P332" s="742"/>
      <c r="Q332" s="742"/>
      <c r="R332" s="742"/>
      <c r="S332" s="785" t="s">
        <v>1</v>
      </c>
      <c r="T332" s="1066" t="s">
        <v>1</v>
      </c>
      <c r="U332" s="741"/>
      <c r="V332" s="741"/>
      <c r="W332" s="741"/>
      <c r="X332" s="742"/>
      <c r="Y332" s="742"/>
      <c r="Z332" s="742"/>
      <c r="AA332" s="742"/>
      <c r="AB332" s="742"/>
      <c r="AC332" s="742"/>
      <c r="AD332" s="742"/>
      <c r="AE332" s="4161" t="s">
        <v>1</v>
      </c>
      <c r="AF332" s="4172">
        <f t="shared" si="115"/>
        <v>0</v>
      </c>
      <c r="AG332" s="4173">
        <f t="shared" si="116"/>
        <v>0</v>
      </c>
      <c r="AH332" s="4174"/>
      <c r="AI332" s="1113">
        <f t="shared" si="108"/>
        <v>0</v>
      </c>
      <c r="AJ332" s="1183" t="str">
        <f>IF(OR(AI332=0, ISBLANK(AB332)), "", TEXT(ROUND(AI332/INDEX(AV19:AV89, MATCH(AB332, AU19:AU89, 0)), 0),"# ##0") &amp; " " &amp; AB332)</f>
        <v/>
      </c>
      <c r="AK332" s="559">
        <f t="shared" si="109"/>
        <v>0</v>
      </c>
      <c r="AL332" s="560">
        <f t="shared" si="110"/>
        <v>0</v>
      </c>
      <c r="AM332" s="1186" t="str">
        <f t="shared" si="111"/>
        <v/>
      </c>
      <c r="AN332" s="156"/>
      <c r="AO332" s="1113">
        <f t="shared" si="112"/>
        <v>0</v>
      </c>
      <c r="AP332" s="4190"/>
      <c r="AQ332" s="1182" t="str">
        <f t="shared" si="113"/>
        <v/>
      </c>
      <c r="AR332" s="4168"/>
      <c r="AS332" s="4180">
        <f t="shared" si="114"/>
        <v>0</v>
      </c>
      <c r="AT332" s="4181">
        <f>IF(AND(AH332&lt;&gt;"", ISNUMBER(AF332)), IFERROR(INDEX(AV19:AV89, MATCH(AB332, AU19:AU89, 0)) * AA332 * IF(ISBLANK(X332), 1, X332), 0), 0)</f>
        <v>0</v>
      </c>
      <c r="AU332"/>
      <c r="AV332"/>
      <c r="AW332"/>
      <c r="AX332" s="2"/>
      <c r="AY332" s="750" t="str">
        <f t="shared" si="107"/>
        <v>►</v>
      </c>
      <c r="AZ332" s="2"/>
      <c r="BA332" s="2"/>
      <c r="BB332" s="2"/>
      <c r="BC332" s="2"/>
      <c r="BD332" s="717"/>
      <c r="BH332" s="717"/>
      <c r="BI332" s="6">
        <v>1</v>
      </c>
    </row>
    <row r="333" spans="1:61" s="73" customFormat="1" ht="18" customHeight="1">
      <c r="A333" s="750" t="str">
        <f t="shared" si="101"/>
        <v>►</v>
      </c>
      <c r="B333" s="616" t="str">
        <f t="shared" si="117"/>
        <v>►</v>
      </c>
      <c r="C333" s="617" t="str">
        <f t="shared" si="102"/>
        <v>►</v>
      </c>
      <c r="D333" s="4157" t="str">
        <f t="shared" si="103"/>
        <v>►</v>
      </c>
      <c r="E333" s="616" t="str">
        <f t="shared" si="104"/>
        <v>►</v>
      </c>
      <c r="F333" s="616" t="str">
        <f t="shared" si="105"/>
        <v>►</v>
      </c>
      <c r="G333" s="616" t="str">
        <f t="shared" si="106"/>
        <v>►</v>
      </c>
      <c r="H333" s="1066" t="s">
        <v>1</v>
      </c>
      <c r="I333" s="741"/>
      <c r="J333" s="741"/>
      <c r="K333" s="741"/>
      <c r="L333" s="742"/>
      <c r="M333" s="742"/>
      <c r="N333" s="742"/>
      <c r="O333" s="742"/>
      <c r="P333" s="742"/>
      <c r="Q333" s="742"/>
      <c r="R333" s="742"/>
      <c r="S333" s="785" t="s">
        <v>1</v>
      </c>
      <c r="T333" s="1066" t="s">
        <v>1</v>
      </c>
      <c r="U333" s="741"/>
      <c r="V333" s="741"/>
      <c r="W333" s="741"/>
      <c r="X333" s="742"/>
      <c r="Y333" s="742"/>
      <c r="Z333" s="742"/>
      <c r="AA333" s="742"/>
      <c r="AB333" s="742"/>
      <c r="AC333" s="742"/>
      <c r="AD333" s="742"/>
      <c r="AE333" s="4161" t="s">
        <v>1</v>
      </c>
      <c r="AF333" s="4172">
        <f t="shared" si="115"/>
        <v>0</v>
      </c>
      <c r="AG333" s="4173">
        <f t="shared" si="116"/>
        <v>0</v>
      </c>
      <c r="AH333" s="4174"/>
      <c r="AI333" s="1112">
        <f t="shared" si="108"/>
        <v>0</v>
      </c>
      <c r="AJ333" s="1184" t="str">
        <f>IF(OR(AI333=0, ISBLANK(AB333)), "", TEXT(ROUND(AI333/INDEX(AV19:AV89, MATCH(AB333, AU19:AU89, 0)), 0),"# ##0") &amp; " " &amp; AB333)</f>
        <v/>
      </c>
      <c r="AK333" s="557">
        <f t="shared" si="109"/>
        <v>0</v>
      </c>
      <c r="AL333" s="558">
        <f t="shared" si="110"/>
        <v>0</v>
      </c>
      <c r="AM333" s="1187" t="str">
        <f t="shared" si="111"/>
        <v/>
      </c>
      <c r="AN333" s="156"/>
      <c r="AO333" s="1112">
        <f t="shared" si="112"/>
        <v>0</v>
      </c>
      <c r="AP333" s="4190"/>
      <c r="AQ333" s="1181" t="str">
        <f t="shared" si="113"/>
        <v/>
      </c>
      <c r="AR333" s="4168"/>
      <c r="AS333" s="4180">
        <f t="shared" si="114"/>
        <v>0</v>
      </c>
      <c r="AT333" s="4181">
        <f>IF(AND(AH333&lt;&gt;"", ISNUMBER(AF333)), IFERROR(INDEX(AV19:AV89, MATCH(AB333, AU19:AU89, 0)) * AA333 * IF(ISBLANK(X333), 1, X333), 0), 0)</f>
        <v>0</v>
      </c>
      <c r="AU333"/>
      <c r="AV333"/>
      <c r="AW333"/>
      <c r="AX333" s="2"/>
      <c r="AY333" s="750" t="str">
        <f t="shared" si="107"/>
        <v>►</v>
      </c>
      <c r="AZ333" s="2"/>
      <c r="BA333" s="2"/>
      <c r="BB333" s="2"/>
      <c r="BC333" s="2"/>
      <c r="BD333" s="717"/>
      <c r="BH333" s="717"/>
      <c r="BI333" s="6">
        <v>1</v>
      </c>
    </row>
    <row r="334" spans="1:61" s="73" customFormat="1" ht="18" customHeight="1">
      <c r="A334" s="750" t="str">
        <f t="shared" ref="A334:A397" si="118">IF(OR(H334="A",T334="A"),"A",IF(AND(H334="►",T334="►"),"►",IF(AND(ISBLANK(H334),ISBLANK(T334)),"►","►")))</f>
        <v>►</v>
      </c>
      <c r="B334" s="616" t="str">
        <f t="shared" si="117"/>
        <v>►</v>
      </c>
      <c r="C334" s="617" t="str">
        <f t="shared" ref="C334:C397" si="119">IF(B334="►","►",IFERROR(LEFT(B334,SEARCH(".",B334)-1),0))</f>
        <v>►</v>
      </c>
      <c r="D334" s="4157" t="str">
        <f t="shared" ref="D334:D397" si="120">IF(B334="►","►",IFERROR(MID(B334,SEARCH(".",B334)+1,SEARCH(".",B334,SEARCH(".",B334)+1)-SEARCH(".",B334)-1),0))</f>
        <v>►</v>
      </c>
      <c r="E334" s="616" t="str">
        <f t="shared" ref="E334:E397" si="121">IF(B334="►","►",IFERROR(MID(B334,SEARCH(".",B334,SEARCH(".",B334)+1)+1,SEARCH(".",B334,SEARCH(".",B334,SEARCH(".",B334)+1)+1)-SEARCH(".",B334,SEARCH(".",B334)+1)-1),0))</f>
        <v>►</v>
      </c>
      <c r="F334" s="616" t="str">
        <f t="shared" ref="F334:F397" si="122">IF(B334="►","►",IFERROR(MID(I334,SEARCH(".",B334,SEARCH(".",B334,SEARCH(".",B334)+1)+1)+1,SEARCH(".",B334,SEARCH(".",B334,SEARCH(".",B334,SEARCH(".",B334)+1)+1)+1)-SEARCH(".",B334,SEARCH(".",B334,SEARCH(".",B334)+1)+1)-1),0))</f>
        <v>►</v>
      </c>
      <c r="G334" s="616" t="str">
        <f t="shared" si="106"/>
        <v>►</v>
      </c>
      <c r="H334" s="1066" t="s">
        <v>1</v>
      </c>
      <c r="I334" s="741"/>
      <c r="J334" s="741"/>
      <c r="K334" s="741"/>
      <c r="L334" s="742"/>
      <c r="M334" s="742"/>
      <c r="N334" s="742"/>
      <c r="O334" s="742"/>
      <c r="P334" s="742"/>
      <c r="Q334" s="742"/>
      <c r="R334" s="742"/>
      <c r="S334" s="785" t="s">
        <v>1</v>
      </c>
      <c r="T334" s="1066" t="s">
        <v>1</v>
      </c>
      <c r="U334" s="741"/>
      <c r="V334" s="741"/>
      <c r="W334" s="741"/>
      <c r="X334" s="742"/>
      <c r="Y334" s="742"/>
      <c r="Z334" s="742"/>
      <c r="AA334" s="742"/>
      <c r="AB334" s="742"/>
      <c r="AC334" s="742"/>
      <c r="AD334" s="742"/>
      <c r="AE334" s="4161" t="s">
        <v>1</v>
      </c>
      <c r="AF334" s="4172">
        <f t="shared" si="115"/>
        <v>0</v>
      </c>
      <c r="AG334" s="4173">
        <f t="shared" si="116"/>
        <v>0</v>
      </c>
      <c r="AH334" s="4174"/>
      <c r="AI334" s="1113">
        <f t="shared" si="108"/>
        <v>0</v>
      </c>
      <c r="AJ334" s="1183" t="str">
        <f>IF(OR(AI334=0, ISBLANK(AB334)), "", TEXT(ROUND(AI334/INDEX(AV19:AV89, MATCH(AB334, AU19:AU89, 0)), 0),"# ##0") &amp; " " &amp; AB334)</f>
        <v/>
      </c>
      <c r="AK334" s="559">
        <f t="shared" si="109"/>
        <v>0</v>
      </c>
      <c r="AL334" s="560">
        <f t="shared" si="110"/>
        <v>0</v>
      </c>
      <c r="AM334" s="1186" t="str">
        <f t="shared" si="111"/>
        <v/>
      </c>
      <c r="AN334" s="156"/>
      <c r="AO334" s="1113">
        <f t="shared" si="112"/>
        <v>0</v>
      </c>
      <c r="AP334" s="4190"/>
      <c r="AQ334" s="1182" t="str">
        <f t="shared" si="113"/>
        <v/>
      </c>
      <c r="AR334" s="4168"/>
      <c r="AS334" s="4180">
        <f t="shared" si="114"/>
        <v>0</v>
      </c>
      <c r="AT334" s="4181">
        <f>IF(AND(AH334&lt;&gt;"", ISNUMBER(AF334)), IFERROR(INDEX(AV19:AV89, MATCH(AB334, AU19:AU89, 0)) * AA334 * IF(ISBLANK(X334), 1, X334), 0), 0)</f>
        <v>0</v>
      </c>
      <c r="AU334"/>
      <c r="AV334"/>
      <c r="AW334"/>
      <c r="AX334" s="2"/>
      <c r="AY334" s="750" t="str">
        <f t="shared" si="107"/>
        <v>►</v>
      </c>
      <c r="AZ334" s="2"/>
      <c r="BA334" s="2"/>
      <c r="BB334" s="2"/>
      <c r="BC334" s="2"/>
      <c r="BD334" s="717"/>
      <c r="BH334" s="717"/>
      <c r="BI334" s="6">
        <v>1</v>
      </c>
    </row>
    <row r="335" spans="1:61" s="73" customFormat="1" ht="18" customHeight="1">
      <c r="A335" s="750" t="str">
        <f t="shared" si="118"/>
        <v>►</v>
      </c>
      <c r="B335" s="616" t="str">
        <f t="shared" si="117"/>
        <v>►</v>
      </c>
      <c r="C335" s="617" t="str">
        <f t="shared" si="119"/>
        <v>►</v>
      </c>
      <c r="D335" s="4157" t="str">
        <f t="shared" si="120"/>
        <v>►</v>
      </c>
      <c r="E335" s="616" t="str">
        <f t="shared" si="121"/>
        <v>►</v>
      </c>
      <c r="F335" s="616" t="str">
        <f t="shared" si="122"/>
        <v>►</v>
      </c>
      <c r="G335" s="616" t="str">
        <f t="shared" si="106"/>
        <v>►</v>
      </c>
      <c r="H335" s="1066" t="s">
        <v>1</v>
      </c>
      <c r="I335" s="741"/>
      <c r="J335" s="741"/>
      <c r="K335" s="741"/>
      <c r="L335" s="742"/>
      <c r="M335" s="742"/>
      <c r="N335" s="742"/>
      <c r="O335" s="742"/>
      <c r="P335" s="742"/>
      <c r="Q335" s="742"/>
      <c r="R335" s="742"/>
      <c r="S335" s="785" t="s">
        <v>1</v>
      </c>
      <c r="T335" s="1066" t="s">
        <v>1</v>
      </c>
      <c r="U335" s="741"/>
      <c r="V335" s="741"/>
      <c r="W335" s="741"/>
      <c r="X335" s="742"/>
      <c r="Y335" s="742"/>
      <c r="Z335" s="742"/>
      <c r="AA335" s="742"/>
      <c r="AB335" s="742"/>
      <c r="AC335" s="742"/>
      <c r="AD335" s="742"/>
      <c r="AE335" s="4161" t="s">
        <v>1</v>
      </c>
      <c r="AF335" s="4172">
        <f t="shared" si="115"/>
        <v>0</v>
      </c>
      <c r="AG335" s="4173">
        <f t="shared" si="116"/>
        <v>0</v>
      </c>
      <c r="AH335" s="4174"/>
      <c r="AI335" s="1112">
        <f t="shared" si="108"/>
        <v>0</v>
      </c>
      <c r="AJ335" s="1184" t="str">
        <f>IF(OR(AI335=0, ISBLANK(AB335)), "", TEXT(ROUND(AI335/INDEX(AV19:AV89, MATCH(AB335, AU19:AU89, 0)), 0),"# ##0") &amp; " " &amp; AB335)</f>
        <v/>
      </c>
      <c r="AK335" s="557">
        <f t="shared" si="109"/>
        <v>0</v>
      </c>
      <c r="AL335" s="558">
        <f t="shared" si="110"/>
        <v>0</v>
      </c>
      <c r="AM335" s="1187" t="str">
        <f t="shared" si="111"/>
        <v/>
      </c>
      <c r="AN335" s="156"/>
      <c r="AO335" s="1112">
        <f t="shared" si="112"/>
        <v>0</v>
      </c>
      <c r="AP335" s="4190"/>
      <c r="AQ335" s="1181" t="str">
        <f t="shared" si="113"/>
        <v/>
      </c>
      <c r="AR335" s="4168"/>
      <c r="AS335" s="4180">
        <f t="shared" si="114"/>
        <v>0</v>
      </c>
      <c r="AT335" s="4181">
        <f>IF(AND(AH335&lt;&gt;"", ISNUMBER(AF335)), IFERROR(INDEX(AV19:AV89, MATCH(AB335, AU19:AU89, 0)) * AA335 * IF(ISBLANK(X335), 1, X335), 0), 0)</f>
        <v>0</v>
      </c>
      <c r="AU335"/>
      <c r="AV335"/>
      <c r="AW335"/>
      <c r="AX335" s="2"/>
      <c r="AY335" s="750" t="str">
        <f t="shared" si="107"/>
        <v>►</v>
      </c>
      <c r="AZ335" s="2"/>
      <c r="BA335" s="2"/>
      <c r="BB335" s="2"/>
      <c r="BC335" s="2"/>
      <c r="BD335" s="717"/>
      <c r="BH335" s="717"/>
      <c r="BI335" s="6">
        <v>1</v>
      </c>
    </row>
    <row r="336" spans="1:61" s="73" customFormat="1" ht="18" customHeight="1">
      <c r="A336" s="750" t="str">
        <f t="shared" si="118"/>
        <v>►</v>
      </c>
      <c r="B336" s="616" t="str">
        <f t="shared" si="117"/>
        <v>►</v>
      </c>
      <c r="C336" s="617" t="str">
        <f t="shared" si="119"/>
        <v>►</v>
      </c>
      <c r="D336" s="4157" t="str">
        <f t="shared" si="120"/>
        <v>►</v>
      </c>
      <c r="E336" s="616" t="str">
        <f t="shared" si="121"/>
        <v>►</v>
      </c>
      <c r="F336" s="616" t="str">
        <f t="shared" si="122"/>
        <v>►</v>
      </c>
      <c r="G336" s="616" t="str">
        <f t="shared" ref="G336:G399" si="123">IF(B336="►","►",IF(ISBLANK(B336),"►",IFERROR(RIGHT(B336,LEN(B336)-FIND("►",B336)-1),"")))</f>
        <v>►</v>
      </c>
      <c r="H336" s="1066" t="s">
        <v>1</v>
      </c>
      <c r="I336" s="741"/>
      <c r="J336" s="741"/>
      <c r="K336" s="741"/>
      <c r="L336" s="742"/>
      <c r="M336" s="742"/>
      <c r="N336" s="742"/>
      <c r="O336" s="742"/>
      <c r="P336" s="742"/>
      <c r="Q336" s="742"/>
      <c r="R336" s="742"/>
      <c r="S336" s="785" t="s">
        <v>1</v>
      </c>
      <c r="T336" s="1066" t="s">
        <v>1</v>
      </c>
      <c r="U336" s="741"/>
      <c r="V336" s="741"/>
      <c r="W336" s="741"/>
      <c r="X336" s="742"/>
      <c r="Y336" s="742"/>
      <c r="Z336" s="742"/>
      <c r="AA336" s="742"/>
      <c r="AB336" s="742"/>
      <c r="AC336" s="742"/>
      <c r="AD336" s="742"/>
      <c r="AE336" s="4161" t="s">
        <v>1</v>
      </c>
      <c r="AF336" s="4172">
        <f t="shared" si="115"/>
        <v>0</v>
      </c>
      <c r="AG336" s="4173">
        <f t="shared" si="116"/>
        <v>0</v>
      </c>
      <c r="AH336" s="4174"/>
      <c r="AI336" s="1113">
        <f t="shared" si="108"/>
        <v>0</v>
      </c>
      <c r="AJ336" s="1183" t="str">
        <f>IF(OR(AI336=0, ISBLANK(AB336)), "", TEXT(ROUND(AI336/INDEX(AV19:AV89, MATCH(AB336, AU19:AU89, 0)), 0),"# ##0") &amp; " " &amp; AB336)</f>
        <v/>
      </c>
      <c r="AK336" s="559">
        <f t="shared" si="109"/>
        <v>0</v>
      </c>
      <c r="AL336" s="560">
        <f t="shared" si="110"/>
        <v>0</v>
      </c>
      <c r="AM336" s="1186" t="str">
        <f t="shared" si="111"/>
        <v/>
      </c>
      <c r="AN336" s="156"/>
      <c r="AO336" s="1113">
        <f t="shared" si="112"/>
        <v>0</v>
      </c>
      <c r="AP336" s="4190"/>
      <c r="AQ336" s="1182" t="str">
        <f t="shared" si="113"/>
        <v/>
      </c>
      <c r="AR336" s="4168"/>
      <c r="AS336" s="4180">
        <f t="shared" si="114"/>
        <v>0</v>
      </c>
      <c r="AT336" s="4181">
        <f>IF(AND(AH336&lt;&gt;"", ISNUMBER(AF336)), IFERROR(INDEX(AV19:AV89, MATCH(AB336, AU19:AU89, 0)) * AA336 * IF(ISBLANK(X336), 1, X336), 0), 0)</f>
        <v>0</v>
      </c>
      <c r="AU336"/>
      <c r="AV336"/>
      <c r="AW336"/>
      <c r="AX336" s="2"/>
      <c r="AY336" s="750" t="str">
        <f t="shared" ref="AY336:AY399" si="124">A336</f>
        <v>►</v>
      </c>
      <c r="AZ336" s="2"/>
      <c r="BA336" s="2"/>
      <c r="BB336" s="2"/>
      <c r="BC336" s="2"/>
      <c r="BD336" s="717"/>
      <c r="BH336" s="717"/>
      <c r="BI336" s="6">
        <v>1</v>
      </c>
    </row>
    <row r="337" spans="1:61" s="73" customFormat="1" ht="18" customHeight="1">
      <c r="A337" s="750" t="str">
        <f t="shared" si="118"/>
        <v>►</v>
      </c>
      <c r="B337" s="616" t="str">
        <f t="shared" si="117"/>
        <v>►</v>
      </c>
      <c r="C337" s="617" t="str">
        <f t="shared" si="119"/>
        <v>►</v>
      </c>
      <c r="D337" s="4157" t="str">
        <f t="shared" si="120"/>
        <v>►</v>
      </c>
      <c r="E337" s="616" t="str">
        <f t="shared" si="121"/>
        <v>►</v>
      </c>
      <c r="F337" s="616" t="str">
        <f t="shared" si="122"/>
        <v>►</v>
      </c>
      <c r="G337" s="616" t="str">
        <f t="shared" si="123"/>
        <v>►</v>
      </c>
      <c r="H337" s="1066" t="s">
        <v>1</v>
      </c>
      <c r="I337" s="741"/>
      <c r="J337" s="741"/>
      <c r="K337" s="741"/>
      <c r="L337" s="742"/>
      <c r="M337" s="742"/>
      <c r="N337" s="742"/>
      <c r="O337" s="742"/>
      <c r="P337" s="742"/>
      <c r="Q337" s="742"/>
      <c r="R337" s="742"/>
      <c r="S337" s="785" t="s">
        <v>1</v>
      </c>
      <c r="T337" s="1066" t="s">
        <v>1</v>
      </c>
      <c r="U337" s="741"/>
      <c r="V337" s="741"/>
      <c r="W337" s="741"/>
      <c r="X337" s="742"/>
      <c r="Y337" s="742"/>
      <c r="Z337" s="742"/>
      <c r="AA337" s="742"/>
      <c r="AB337" s="742"/>
      <c r="AC337" s="742"/>
      <c r="AD337" s="742"/>
      <c r="AE337" s="4161" t="s">
        <v>1</v>
      </c>
      <c r="AF337" s="4172">
        <f t="shared" si="115"/>
        <v>0</v>
      </c>
      <c r="AG337" s="4173">
        <f t="shared" si="116"/>
        <v>0</v>
      </c>
      <c r="AH337" s="4174"/>
      <c r="AI337" s="1112">
        <f t="shared" ref="AI337:AI400" si="125">IF(ISBLANK(AH337) + (AH337=0), 0, IFERROR(AT337*AS337*AC337, 0))</f>
        <v>0</v>
      </c>
      <c r="AJ337" s="1184" t="str">
        <f>IF(OR(AI337=0, ISBLANK(AB337)), "", TEXT(ROUND(AI337/INDEX(AV19:AV89, MATCH(AB337, AU19:AU89, 0)), 0),"# ##0") &amp; " " &amp; AB337)</f>
        <v/>
      </c>
      <c r="AK337" s="557">
        <f t="shared" ref="AK337:AK400" si="126">IFERROR(IF(AH337&gt;0, X337*AS337*AC337, 0), 0)</f>
        <v>0</v>
      </c>
      <c r="AL337" s="558">
        <f t="shared" ref="AL337:AL400" si="127">IFERROR(IF(AH337&gt;0,Y337,0),0)</f>
        <v>0</v>
      </c>
      <c r="AM337" s="1187" t="str">
        <f t="shared" ref="AM337:AM400" si="128">IF(AH337&gt;0,AD337,"")</f>
        <v/>
      </c>
      <c r="AN337" s="156"/>
      <c r="AO337" s="1112">
        <f t="shared" ref="AO337:AO400" si="129">IF(ISBLANK(AN337), AI337, AI337*(1-AN337/100))</f>
        <v>0</v>
      </c>
      <c r="AP337" s="4190"/>
      <c r="AQ337" s="1181" t="str">
        <f t="shared" ref="AQ337:AQ400" si="130">IF(OR(ISBLANK(AP337), ISTEXT(X337)), "", IF(AI337=0, AK337*AP337, AI337*AP337))</f>
        <v/>
      </c>
      <c r="AR337" s="4168"/>
      <c r="AS337" s="4180">
        <f t="shared" ref="AS337:AS400" si="131">IFERROR(IF(ISNUMBER(AH337)*ISNUMBER(AF337),AH337/AF337,0),0)</f>
        <v>0</v>
      </c>
      <c r="AT337" s="4181">
        <f>IF(AND(AH337&lt;&gt;"", ISNUMBER(AF337)), IFERROR(INDEX(AV19:AV89, MATCH(AB337, AU19:AU89, 0)) * AA337 * IF(ISBLANK(X337), 1, X337), 0), 0)</f>
        <v>0</v>
      </c>
      <c r="AU337"/>
      <c r="AV337"/>
      <c r="AW337"/>
      <c r="AX337" s="2"/>
      <c r="AY337" s="750" t="str">
        <f t="shared" si="124"/>
        <v>►</v>
      </c>
      <c r="AZ337" s="2"/>
      <c r="BA337" s="2"/>
      <c r="BB337" s="2"/>
      <c r="BC337" s="2"/>
      <c r="BD337" s="717"/>
      <c r="BH337" s="717"/>
      <c r="BI337" s="6">
        <v>1</v>
      </c>
    </row>
    <row r="338" spans="1:61" s="73" customFormat="1" ht="18" customHeight="1">
      <c r="A338" s="750" t="str">
        <f t="shared" si="118"/>
        <v>►</v>
      </c>
      <c r="B338" s="616" t="str">
        <f t="shared" si="117"/>
        <v>►</v>
      </c>
      <c r="C338" s="617" t="str">
        <f t="shared" si="119"/>
        <v>►</v>
      </c>
      <c r="D338" s="4157" t="str">
        <f t="shared" si="120"/>
        <v>►</v>
      </c>
      <c r="E338" s="616" t="str">
        <f t="shared" si="121"/>
        <v>►</v>
      </c>
      <c r="F338" s="616" t="str">
        <f t="shared" si="122"/>
        <v>►</v>
      </c>
      <c r="G338" s="616" t="str">
        <f t="shared" si="123"/>
        <v>►</v>
      </c>
      <c r="H338" s="1066" t="s">
        <v>1</v>
      </c>
      <c r="I338" s="741"/>
      <c r="J338" s="741"/>
      <c r="K338" s="741"/>
      <c r="L338" s="742"/>
      <c r="M338" s="742"/>
      <c r="N338" s="742"/>
      <c r="O338" s="742"/>
      <c r="P338" s="742"/>
      <c r="Q338" s="742"/>
      <c r="R338" s="742"/>
      <c r="S338" s="785" t="s">
        <v>1</v>
      </c>
      <c r="T338" s="1066" t="s">
        <v>1</v>
      </c>
      <c r="U338" s="741"/>
      <c r="V338" s="741"/>
      <c r="W338" s="741"/>
      <c r="X338" s="742"/>
      <c r="Y338" s="742"/>
      <c r="Z338" s="742"/>
      <c r="AA338" s="742"/>
      <c r="AB338" s="742"/>
      <c r="AC338" s="742"/>
      <c r="AD338" s="742"/>
      <c r="AE338" s="4161" t="s">
        <v>1</v>
      </c>
      <c r="AF338" s="4172">
        <f t="shared" si="115"/>
        <v>0</v>
      </c>
      <c r="AG338" s="4173">
        <f t="shared" si="116"/>
        <v>0</v>
      </c>
      <c r="AH338" s="4174"/>
      <c r="AI338" s="1113">
        <f t="shared" si="125"/>
        <v>0</v>
      </c>
      <c r="AJ338" s="1183" t="str">
        <f>IF(OR(AI338=0, ISBLANK(AB338)), "", TEXT(ROUND(AI338/INDEX(AV19:AV89, MATCH(AB338, AU19:AU89, 0)), 0),"# ##0") &amp; " " &amp; AB338)</f>
        <v/>
      </c>
      <c r="AK338" s="559">
        <f t="shared" si="126"/>
        <v>0</v>
      </c>
      <c r="AL338" s="560">
        <f t="shared" si="127"/>
        <v>0</v>
      </c>
      <c r="AM338" s="1186" t="str">
        <f t="shared" si="128"/>
        <v/>
      </c>
      <c r="AN338" s="156"/>
      <c r="AO338" s="1113">
        <f t="shared" si="129"/>
        <v>0</v>
      </c>
      <c r="AP338" s="4190"/>
      <c r="AQ338" s="1182" t="str">
        <f t="shared" si="130"/>
        <v/>
      </c>
      <c r="AR338" s="4168"/>
      <c r="AS338" s="4180">
        <f t="shared" si="131"/>
        <v>0</v>
      </c>
      <c r="AT338" s="4181">
        <f>IF(AND(AH338&lt;&gt;"", ISNUMBER(AF338)), IFERROR(INDEX(AV19:AV89, MATCH(AB338, AU19:AU89, 0)) * AA338 * IF(ISBLANK(X338), 1, X338), 0), 0)</f>
        <v>0</v>
      </c>
      <c r="AU338"/>
      <c r="AV338"/>
      <c r="AW338"/>
      <c r="AX338" s="2"/>
      <c r="AY338" s="750" t="str">
        <f t="shared" si="124"/>
        <v>►</v>
      </c>
      <c r="AZ338" s="2"/>
      <c r="BA338" s="2"/>
      <c r="BB338" s="2"/>
      <c r="BC338" s="2"/>
      <c r="BD338" s="717"/>
      <c r="BH338" s="717"/>
      <c r="BI338" s="6">
        <v>1</v>
      </c>
    </row>
    <row r="339" spans="1:61" s="73" customFormat="1" ht="18" customHeight="1">
      <c r="A339" s="750" t="str">
        <f t="shared" si="118"/>
        <v>►</v>
      </c>
      <c r="B339" s="616" t="str">
        <f t="shared" si="117"/>
        <v>►</v>
      </c>
      <c r="C339" s="617" t="str">
        <f t="shared" si="119"/>
        <v>►</v>
      </c>
      <c r="D339" s="4157" t="str">
        <f t="shared" si="120"/>
        <v>►</v>
      </c>
      <c r="E339" s="616" t="str">
        <f t="shared" si="121"/>
        <v>►</v>
      </c>
      <c r="F339" s="616" t="str">
        <f t="shared" si="122"/>
        <v>►</v>
      </c>
      <c r="G339" s="616" t="str">
        <f t="shared" si="123"/>
        <v>►</v>
      </c>
      <c r="H339" s="1066" t="s">
        <v>1</v>
      </c>
      <c r="I339" s="741"/>
      <c r="J339" s="741"/>
      <c r="K339" s="741"/>
      <c r="L339" s="742"/>
      <c r="M339" s="742"/>
      <c r="N339" s="742"/>
      <c r="O339" s="742"/>
      <c r="P339" s="742"/>
      <c r="Q339" s="742"/>
      <c r="R339" s="742"/>
      <c r="S339" s="785" t="s">
        <v>1</v>
      </c>
      <c r="T339" s="1066" t="s">
        <v>1</v>
      </c>
      <c r="U339" s="741"/>
      <c r="V339" s="741"/>
      <c r="W339" s="741"/>
      <c r="X339" s="742"/>
      <c r="Y339" s="742"/>
      <c r="Z339" s="742"/>
      <c r="AA339" s="742"/>
      <c r="AB339" s="742"/>
      <c r="AC339" s="742"/>
      <c r="AD339" s="742"/>
      <c r="AE339" s="4161" t="s">
        <v>1</v>
      </c>
      <c r="AF339" s="4172">
        <f t="shared" si="115"/>
        <v>0</v>
      </c>
      <c r="AG339" s="4173">
        <f t="shared" si="116"/>
        <v>0</v>
      </c>
      <c r="AH339" s="4174"/>
      <c r="AI339" s="1112">
        <f t="shared" si="125"/>
        <v>0</v>
      </c>
      <c r="AJ339" s="1184" t="str">
        <f>IF(OR(AI339=0, ISBLANK(AB339)), "", TEXT(ROUND(AI339/INDEX(AV19:AV89, MATCH(AB339, AU19:AU89, 0)), 0),"# ##0") &amp; " " &amp; AB339)</f>
        <v/>
      </c>
      <c r="AK339" s="557">
        <f t="shared" si="126"/>
        <v>0</v>
      </c>
      <c r="AL339" s="558">
        <f t="shared" si="127"/>
        <v>0</v>
      </c>
      <c r="AM339" s="1187" t="str">
        <f t="shared" si="128"/>
        <v/>
      </c>
      <c r="AN339" s="156"/>
      <c r="AO339" s="1112">
        <f t="shared" si="129"/>
        <v>0</v>
      </c>
      <c r="AP339" s="4190"/>
      <c r="AQ339" s="1181" t="str">
        <f t="shared" si="130"/>
        <v/>
      </c>
      <c r="AR339" s="4168"/>
      <c r="AS339" s="4180">
        <f t="shared" si="131"/>
        <v>0</v>
      </c>
      <c r="AT339" s="4181">
        <f>IF(AND(AH339&lt;&gt;"", ISNUMBER(AF339)), IFERROR(INDEX(AV19:AV89, MATCH(AB339, AU19:AU89, 0)) * AA339 * IF(ISBLANK(X339), 1, X339), 0), 0)</f>
        <v>0</v>
      </c>
      <c r="AU339"/>
      <c r="AV339"/>
      <c r="AW339"/>
      <c r="AX339" s="2"/>
      <c r="AY339" s="750" t="str">
        <f t="shared" si="124"/>
        <v>►</v>
      </c>
      <c r="AZ339" s="2"/>
      <c r="BA339" s="2"/>
      <c r="BB339" s="2"/>
      <c r="BC339" s="2"/>
      <c r="BD339" s="717"/>
      <c r="BH339" s="717"/>
      <c r="BI339" s="6">
        <v>1</v>
      </c>
    </row>
    <row r="340" spans="1:61" s="73" customFormat="1" ht="18" customHeight="1">
      <c r="A340" s="750" t="str">
        <f t="shared" si="118"/>
        <v>►</v>
      </c>
      <c r="B340" s="616" t="str">
        <f t="shared" si="117"/>
        <v>►</v>
      </c>
      <c r="C340" s="617" t="str">
        <f t="shared" si="119"/>
        <v>►</v>
      </c>
      <c r="D340" s="4157" t="str">
        <f t="shared" si="120"/>
        <v>►</v>
      </c>
      <c r="E340" s="616" t="str">
        <f t="shared" si="121"/>
        <v>►</v>
      </c>
      <c r="F340" s="616" t="str">
        <f t="shared" si="122"/>
        <v>►</v>
      </c>
      <c r="G340" s="616" t="str">
        <f t="shared" si="123"/>
        <v>►</v>
      </c>
      <c r="H340" s="1066" t="s">
        <v>1</v>
      </c>
      <c r="I340" s="741"/>
      <c r="J340" s="741"/>
      <c r="K340" s="741"/>
      <c r="L340" s="742"/>
      <c r="M340" s="742"/>
      <c r="N340" s="742"/>
      <c r="O340" s="742"/>
      <c r="P340" s="742"/>
      <c r="Q340" s="742"/>
      <c r="R340" s="742"/>
      <c r="S340" s="785" t="s">
        <v>1</v>
      </c>
      <c r="T340" s="1066" t="s">
        <v>1</v>
      </c>
      <c r="U340" s="741"/>
      <c r="V340" s="741"/>
      <c r="W340" s="741"/>
      <c r="X340" s="742"/>
      <c r="Y340" s="742"/>
      <c r="Z340" s="742"/>
      <c r="AA340" s="742"/>
      <c r="AB340" s="742"/>
      <c r="AC340" s="742"/>
      <c r="AD340" s="742"/>
      <c r="AE340" s="4161" t="s">
        <v>1</v>
      </c>
      <c r="AF340" s="4172">
        <f t="shared" si="115"/>
        <v>0</v>
      </c>
      <c r="AG340" s="4173">
        <f t="shared" si="116"/>
        <v>0</v>
      </c>
      <c r="AH340" s="4174"/>
      <c r="AI340" s="1113">
        <f t="shared" si="125"/>
        <v>0</v>
      </c>
      <c r="AJ340" s="1183" t="str">
        <f>IF(OR(AI340=0, ISBLANK(AB340)), "", TEXT(ROUND(AI340/INDEX(AV19:AV89, MATCH(AB340, AU19:AU89, 0)), 0),"# ##0") &amp; " " &amp; AB340)</f>
        <v/>
      </c>
      <c r="AK340" s="559">
        <f t="shared" si="126"/>
        <v>0</v>
      </c>
      <c r="AL340" s="560">
        <f t="shared" si="127"/>
        <v>0</v>
      </c>
      <c r="AM340" s="1186" t="str">
        <f t="shared" si="128"/>
        <v/>
      </c>
      <c r="AN340" s="156"/>
      <c r="AO340" s="1113">
        <f t="shared" si="129"/>
        <v>0</v>
      </c>
      <c r="AP340" s="4190"/>
      <c r="AQ340" s="1182" t="str">
        <f t="shared" si="130"/>
        <v/>
      </c>
      <c r="AR340" s="4168"/>
      <c r="AS340" s="4180">
        <f t="shared" si="131"/>
        <v>0</v>
      </c>
      <c r="AT340" s="4181">
        <f>IF(AND(AH340&lt;&gt;"", ISNUMBER(AF340)), IFERROR(INDEX(AV19:AV89, MATCH(AB340, AU19:AU89, 0)) * AA340 * IF(ISBLANK(X340), 1, X340), 0), 0)</f>
        <v>0</v>
      </c>
      <c r="AU340"/>
      <c r="AV340"/>
      <c r="AW340"/>
      <c r="AX340" s="2"/>
      <c r="AY340" s="750" t="str">
        <f t="shared" si="124"/>
        <v>►</v>
      </c>
      <c r="AZ340" s="2"/>
      <c r="BA340" s="2"/>
      <c r="BB340" s="2"/>
      <c r="BC340" s="2"/>
      <c r="BD340" s="717"/>
      <c r="BH340" s="717"/>
      <c r="BI340" s="6">
        <v>1</v>
      </c>
    </row>
    <row r="341" spans="1:61" s="73" customFormat="1" ht="18" customHeight="1">
      <c r="A341" s="750" t="str">
        <f t="shared" si="118"/>
        <v>►</v>
      </c>
      <c r="B341" s="616" t="str">
        <f t="shared" si="117"/>
        <v>►</v>
      </c>
      <c r="C341" s="617" t="str">
        <f t="shared" si="119"/>
        <v>►</v>
      </c>
      <c r="D341" s="4157" t="str">
        <f t="shared" si="120"/>
        <v>►</v>
      </c>
      <c r="E341" s="616" t="str">
        <f t="shared" si="121"/>
        <v>►</v>
      </c>
      <c r="F341" s="616" t="str">
        <f t="shared" si="122"/>
        <v>►</v>
      </c>
      <c r="G341" s="616" t="str">
        <f t="shared" si="123"/>
        <v>►</v>
      </c>
      <c r="H341" s="1066" t="s">
        <v>1</v>
      </c>
      <c r="I341" s="741"/>
      <c r="J341" s="741"/>
      <c r="K341" s="741"/>
      <c r="L341" s="742"/>
      <c r="M341" s="742"/>
      <c r="N341" s="742"/>
      <c r="O341" s="742"/>
      <c r="P341" s="742"/>
      <c r="Q341" s="742"/>
      <c r="R341" s="742"/>
      <c r="S341" s="785" t="s">
        <v>1</v>
      </c>
      <c r="T341" s="1066" t="s">
        <v>1</v>
      </c>
      <c r="U341" s="741"/>
      <c r="V341" s="741"/>
      <c r="W341" s="741"/>
      <c r="X341" s="742"/>
      <c r="Y341" s="742"/>
      <c r="Z341" s="742"/>
      <c r="AA341" s="742"/>
      <c r="AB341" s="742"/>
      <c r="AC341" s="742"/>
      <c r="AD341" s="742"/>
      <c r="AE341" s="4161" t="s">
        <v>1</v>
      </c>
      <c r="AF341" s="4172">
        <f t="shared" si="115"/>
        <v>0</v>
      </c>
      <c r="AG341" s="4173">
        <f t="shared" si="116"/>
        <v>0</v>
      </c>
      <c r="AH341" s="4174"/>
      <c r="AI341" s="1112">
        <f t="shared" si="125"/>
        <v>0</v>
      </c>
      <c r="AJ341" s="1184" t="str">
        <f>IF(OR(AI341=0, ISBLANK(AB341)), "", TEXT(ROUND(AI341/INDEX(AV19:AV89, MATCH(AB341, AU19:AU89, 0)), 0),"# ##0") &amp; " " &amp; AB341)</f>
        <v/>
      </c>
      <c r="AK341" s="557">
        <f t="shared" si="126"/>
        <v>0</v>
      </c>
      <c r="AL341" s="558">
        <f t="shared" si="127"/>
        <v>0</v>
      </c>
      <c r="AM341" s="1187" t="str">
        <f t="shared" si="128"/>
        <v/>
      </c>
      <c r="AN341" s="156"/>
      <c r="AO341" s="1112">
        <f t="shared" si="129"/>
        <v>0</v>
      </c>
      <c r="AP341" s="4190"/>
      <c r="AQ341" s="1181" t="str">
        <f t="shared" si="130"/>
        <v/>
      </c>
      <c r="AR341" s="4168"/>
      <c r="AS341" s="4180">
        <f t="shared" si="131"/>
        <v>0</v>
      </c>
      <c r="AT341" s="4181">
        <f>IF(AND(AH341&lt;&gt;"", ISNUMBER(AF341)), IFERROR(INDEX(AV19:AV89, MATCH(AB341, AU19:AU89, 0)) * AA341 * IF(ISBLANK(X341), 1, X341), 0), 0)</f>
        <v>0</v>
      </c>
      <c r="AU341"/>
      <c r="AV341"/>
      <c r="AW341"/>
      <c r="AX341" s="2"/>
      <c r="AY341" s="750" t="str">
        <f t="shared" si="124"/>
        <v>►</v>
      </c>
      <c r="AZ341" s="2"/>
      <c r="BA341" s="2"/>
      <c r="BB341" s="2"/>
      <c r="BC341" s="2"/>
      <c r="BD341" s="717"/>
      <c r="BH341" s="717"/>
      <c r="BI341" s="6">
        <v>1</v>
      </c>
    </row>
    <row r="342" spans="1:61" s="73" customFormat="1" ht="18" customHeight="1">
      <c r="A342" s="750" t="str">
        <f t="shared" si="118"/>
        <v>►</v>
      </c>
      <c r="B342" s="616" t="str">
        <f t="shared" si="117"/>
        <v>►</v>
      </c>
      <c r="C342" s="617" t="str">
        <f t="shared" si="119"/>
        <v>►</v>
      </c>
      <c r="D342" s="4157" t="str">
        <f t="shared" si="120"/>
        <v>►</v>
      </c>
      <c r="E342" s="616" t="str">
        <f t="shared" si="121"/>
        <v>►</v>
      </c>
      <c r="F342" s="616" t="str">
        <f t="shared" si="122"/>
        <v>►</v>
      </c>
      <c r="G342" s="616" t="str">
        <f t="shared" si="123"/>
        <v>►</v>
      </c>
      <c r="H342" s="1066" t="s">
        <v>1</v>
      </c>
      <c r="I342" s="741"/>
      <c r="J342" s="741"/>
      <c r="K342" s="741"/>
      <c r="L342" s="742"/>
      <c r="M342" s="742"/>
      <c r="N342" s="742"/>
      <c r="O342" s="742"/>
      <c r="P342" s="742"/>
      <c r="Q342" s="742"/>
      <c r="R342" s="742"/>
      <c r="S342" s="785" t="s">
        <v>1</v>
      </c>
      <c r="T342" s="1066" t="s">
        <v>1</v>
      </c>
      <c r="U342" s="741"/>
      <c r="V342" s="741"/>
      <c r="W342" s="741"/>
      <c r="X342" s="742"/>
      <c r="Y342" s="742"/>
      <c r="Z342" s="742"/>
      <c r="AA342" s="742"/>
      <c r="AB342" s="742"/>
      <c r="AC342" s="742"/>
      <c r="AD342" s="742"/>
      <c r="AE342" s="4161" t="s">
        <v>1</v>
      </c>
      <c r="AF342" s="4172">
        <f t="shared" si="115"/>
        <v>0</v>
      </c>
      <c r="AG342" s="4173">
        <f t="shared" si="116"/>
        <v>0</v>
      </c>
      <c r="AH342" s="4174"/>
      <c r="AI342" s="1113">
        <f t="shared" si="125"/>
        <v>0</v>
      </c>
      <c r="AJ342" s="1183" t="str">
        <f>IF(OR(AI342=0, ISBLANK(AB342)), "", TEXT(ROUND(AI342/INDEX(AV19:AV89, MATCH(AB342, AU19:AU89, 0)), 0),"# ##0") &amp; " " &amp; AB342)</f>
        <v/>
      </c>
      <c r="AK342" s="559">
        <f t="shared" si="126"/>
        <v>0</v>
      </c>
      <c r="AL342" s="560">
        <f t="shared" si="127"/>
        <v>0</v>
      </c>
      <c r="AM342" s="1186" t="str">
        <f t="shared" si="128"/>
        <v/>
      </c>
      <c r="AN342" s="156"/>
      <c r="AO342" s="1113">
        <f t="shared" si="129"/>
        <v>0</v>
      </c>
      <c r="AP342" s="4190"/>
      <c r="AQ342" s="1182" t="str">
        <f t="shared" si="130"/>
        <v/>
      </c>
      <c r="AR342" s="4168"/>
      <c r="AS342" s="4180">
        <f t="shared" si="131"/>
        <v>0</v>
      </c>
      <c r="AT342" s="4181">
        <f>IF(AND(AH342&lt;&gt;"", ISNUMBER(AF342)), IFERROR(INDEX(AV19:AV89, MATCH(AB342, AU19:AU89, 0)) * AA342 * IF(ISBLANK(X342), 1, X342), 0), 0)</f>
        <v>0</v>
      </c>
      <c r="AU342"/>
      <c r="AV342"/>
      <c r="AW342"/>
      <c r="AX342" s="2"/>
      <c r="AY342" s="750" t="str">
        <f t="shared" si="124"/>
        <v>►</v>
      </c>
      <c r="AZ342" s="2"/>
      <c r="BA342" s="2"/>
      <c r="BB342" s="2"/>
      <c r="BC342" s="2"/>
      <c r="BD342" s="717"/>
      <c r="BH342" s="717"/>
      <c r="BI342" s="6">
        <v>1</v>
      </c>
    </row>
    <row r="343" spans="1:61" s="73" customFormat="1" ht="18" customHeight="1">
      <c r="A343" s="750" t="str">
        <f t="shared" si="118"/>
        <v>►</v>
      </c>
      <c r="B343" s="616" t="str">
        <f t="shared" si="117"/>
        <v>►</v>
      </c>
      <c r="C343" s="617" t="str">
        <f t="shared" si="119"/>
        <v>►</v>
      </c>
      <c r="D343" s="4157" t="str">
        <f t="shared" si="120"/>
        <v>►</v>
      </c>
      <c r="E343" s="616" t="str">
        <f t="shared" si="121"/>
        <v>►</v>
      </c>
      <c r="F343" s="616" t="str">
        <f t="shared" si="122"/>
        <v>►</v>
      </c>
      <c r="G343" s="616" t="str">
        <f t="shared" si="123"/>
        <v>►</v>
      </c>
      <c r="H343" s="1066" t="s">
        <v>1</v>
      </c>
      <c r="I343" s="741"/>
      <c r="J343" s="741"/>
      <c r="K343" s="741"/>
      <c r="L343" s="742"/>
      <c r="M343" s="742"/>
      <c r="N343" s="742"/>
      <c r="O343" s="742"/>
      <c r="P343" s="742"/>
      <c r="Q343" s="742"/>
      <c r="R343" s="742"/>
      <c r="S343" s="785" t="s">
        <v>1</v>
      </c>
      <c r="T343" s="1066" t="s">
        <v>1</v>
      </c>
      <c r="U343" s="741"/>
      <c r="V343" s="741"/>
      <c r="W343" s="741"/>
      <c r="X343" s="742"/>
      <c r="Y343" s="742"/>
      <c r="Z343" s="742"/>
      <c r="AA343" s="742"/>
      <c r="AB343" s="742"/>
      <c r="AC343" s="742"/>
      <c r="AD343" s="742"/>
      <c r="AE343" s="4161" t="s">
        <v>1</v>
      </c>
      <c r="AF343" s="4172">
        <f t="shared" si="115"/>
        <v>0</v>
      </c>
      <c r="AG343" s="4173">
        <f t="shared" si="116"/>
        <v>0</v>
      </c>
      <c r="AH343" s="4174"/>
      <c r="AI343" s="1112">
        <f t="shared" si="125"/>
        <v>0</v>
      </c>
      <c r="AJ343" s="1184" t="str">
        <f>IF(OR(AI343=0, ISBLANK(AB343)), "", TEXT(ROUND(AI343/INDEX(AV19:AV89, MATCH(AB343, AU19:AU89, 0)), 0),"# ##0") &amp; " " &amp; AB343)</f>
        <v/>
      </c>
      <c r="AK343" s="557">
        <f t="shared" si="126"/>
        <v>0</v>
      </c>
      <c r="AL343" s="558">
        <f t="shared" si="127"/>
        <v>0</v>
      </c>
      <c r="AM343" s="1187" t="str">
        <f t="shared" si="128"/>
        <v/>
      </c>
      <c r="AN343" s="156"/>
      <c r="AO343" s="1112">
        <f t="shared" si="129"/>
        <v>0</v>
      </c>
      <c r="AP343" s="4190"/>
      <c r="AQ343" s="1181" t="str">
        <f t="shared" si="130"/>
        <v/>
      </c>
      <c r="AR343" s="4168"/>
      <c r="AS343" s="4180">
        <f t="shared" si="131"/>
        <v>0</v>
      </c>
      <c r="AT343" s="4181">
        <f>IF(AND(AH343&lt;&gt;"", ISNUMBER(AF343)), IFERROR(INDEX(AV19:AV89, MATCH(AB343, AU19:AU89, 0)) * AA343 * IF(ISBLANK(X343), 1, X343), 0), 0)</f>
        <v>0</v>
      </c>
      <c r="AU343"/>
      <c r="AV343"/>
      <c r="AW343"/>
      <c r="AX343" s="2"/>
      <c r="AY343" s="750" t="str">
        <f t="shared" si="124"/>
        <v>►</v>
      </c>
      <c r="AZ343" s="2"/>
      <c r="BA343" s="2"/>
      <c r="BB343" s="2"/>
      <c r="BC343" s="2"/>
      <c r="BD343" s="717"/>
      <c r="BH343" s="717"/>
      <c r="BI343" s="6">
        <v>1</v>
      </c>
    </row>
    <row r="344" spans="1:61" s="73" customFormat="1" ht="18" customHeight="1">
      <c r="A344" s="750" t="str">
        <f t="shared" si="118"/>
        <v>►</v>
      </c>
      <c r="B344" s="616" t="str">
        <f t="shared" si="117"/>
        <v>►</v>
      </c>
      <c r="C344" s="617" t="str">
        <f t="shared" si="119"/>
        <v>►</v>
      </c>
      <c r="D344" s="4157" t="str">
        <f t="shared" si="120"/>
        <v>►</v>
      </c>
      <c r="E344" s="616" t="str">
        <f t="shared" si="121"/>
        <v>►</v>
      </c>
      <c r="F344" s="616" t="str">
        <f t="shared" si="122"/>
        <v>►</v>
      </c>
      <c r="G344" s="616" t="str">
        <f t="shared" si="123"/>
        <v>►</v>
      </c>
      <c r="H344" s="1066" t="s">
        <v>1</v>
      </c>
      <c r="I344" s="741"/>
      <c r="J344" s="741"/>
      <c r="K344" s="741"/>
      <c r="L344" s="742"/>
      <c r="M344" s="742"/>
      <c r="N344" s="742"/>
      <c r="O344" s="742"/>
      <c r="P344" s="742"/>
      <c r="Q344" s="742"/>
      <c r="R344" s="742"/>
      <c r="S344" s="785" t="s">
        <v>1</v>
      </c>
      <c r="T344" s="1066" t="s">
        <v>1</v>
      </c>
      <c r="U344" s="741"/>
      <c r="V344" s="741"/>
      <c r="W344" s="741"/>
      <c r="X344" s="742"/>
      <c r="Y344" s="742"/>
      <c r="Z344" s="742"/>
      <c r="AA344" s="742"/>
      <c r="AB344" s="742"/>
      <c r="AC344" s="742"/>
      <c r="AD344" s="742"/>
      <c r="AE344" s="4161" t="s">
        <v>1</v>
      </c>
      <c r="AF344" s="4172">
        <f t="shared" ref="AF344:AF407" si="132">IFERROR(IF(AND(ISNUMBER(AH344),V344&gt;0),V344,0),0)</f>
        <v>0</v>
      </c>
      <c r="AG344" s="4173">
        <f t="shared" ref="AG344:AG407" si="133">IFERROR(IF(AND(ISNUMBER(AF344),AH344&gt;0),W344,0),0)</f>
        <v>0</v>
      </c>
      <c r="AH344" s="4174"/>
      <c r="AI344" s="1113">
        <f t="shared" si="125"/>
        <v>0</v>
      </c>
      <c r="AJ344" s="1183" t="str">
        <f>IF(OR(AI344=0, ISBLANK(AB344)), "", TEXT(ROUND(AI344/INDEX(AV19:AV89, MATCH(AB344, AU19:AU89, 0)), 0),"# ##0") &amp; " " &amp; AB344)</f>
        <v/>
      </c>
      <c r="AK344" s="559">
        <f t="shared" si="126"/>
        <v>0</v>
      </c>
      <c r="AL344" s="560">
        <f t="shared" si="127"/>
        <v>0</v>
      </c>
      <c r="AM344" s="1186" t="str">
        <f t="shared" si="128"/>
        <v/>
      </c>
      <c r="AN344" s="156"/>
      <c r="AO344" s="1113">
        <f t="shared" si="129"/>
        <v>0</v>
      </c>
      <c r="AP344" s="4190"/>
      <c r="AQ344" s="1182" t="str">
        <f t="shared" si="130"/>
        <v/>
      </c>
      <c r="AR344" s="4168"/>
      <c r="AS344" s="4180">
        <f t="shared" si="131"/>
        <v>0</v>
      </c>
      <c r="AT344" s="4181">
        <f>IF(AND(AH344&lt;&gt;"", ISNUMBER(AF344)), IFERROR(INDEX(AV19:AV89, MATCH(AB344, AU19:AU89, 0)) * AA344 * IF(ISBLANK(X344), 1, X344), 0), 0)</f>
        <v>0</v>
      </c>
      <c r="AU344"/>
      <c r="AV344"/>
      <c r="AW344"/>
      <c r="AX344" s="2"/>
      <c r="AY344" s="750" t="str">
        <f t="shared" si="124"/>
        <v>►</v>
      </c>
      <c r="AZ344" s="2"/>
      <c r="BA344" s="2"/>
      <c r="BB344" s="2"/>
      <c r="BC344" s="2"/>
      <c r="BD344" s="717"/>
      <c r="BH344" s="717"/>
      <c r="BI344" s="6">
        <v>1</v>
      </c>
    </row>
    <row r="345" spans="1:61" s="73" customFormat="1" ht="18" customHeight="1">
      <c r="A345" s="750" t="str">
        <f t="shared" si="118"/>
        <v>►</v>
      </c>
      <c r="B345" s="616" t="str">
        <f t="shared" si="117"/>
        <v>►</v>
      </c>
      <c r="C345" s="617" t="str">
        <f t="shared" si="119"/>
        <v>►</v>
      </c>
      <c r="D345" s="4157" t="str">
        <f t="shared" si="120"/>
        <v>►</v>
      </c>
      <c r="E345" s="616" t="str">
        <f t="shared" si="121"/>
        <v>►</v>
      </c>
      <c r="F345" s="616" t="str">
        <f t="shared" si="122"/>
        <v>►</v>
      </c>
      <c r="G345" s="616" t="str">
        <f t="shared" si="123"/>
        <v>►</v>
      </c>
      <c r="H345" s="1066" t="s">
        <v>1</v>
      </c>
      <c r="I345" s="741"/>
      <c r="J345" s="741"/>
      <c r="K345" s="741"/>
      <c r="L345" s="742"/>
      <c r="M345" s="742"/>
      <c r="N345" s="742"/>
      <c r="O345" s="742"/>
      <c r="P345" s="742"/>
      <c r="Q345" s="742"/>
      <c r="R345" s="742"/>
      <c r="S345" s="785" t="s">
        <v>1</v>
      </c>
      <c r="T345" s="1066" t="s">
        <v>1</v>
      </c>
      <c r="U345" s="741"/>
      <c r="V345" s="741"/>
      <c r="W345" s="741"/>
      <c r="X345" s="742"/>
      <c r="Y345" s="742"/>
      <c r="Z345" s="742"/>
      <c r="AA345" s="742"/>
      <c r="AB345" s="742"/>
      <c r="AC345" s="742"/>
      <c r="AD345" s="742"/>
      <c r="AE345" s="4161" t="s">
        <v>1</v>
      </c>
      <c r="AF345" s="4172">
        <f t="shared" si="132"/>
        <v>0</v>
      </c>
      <c r="AG345" s="4173">
        <f t="shared" si="133"/>
        <v>0</v>
      </c>
      <c r="AH345" s="4174"/>
      <c r="AI345" s="1112">
        <f t="shared" si="125"/>
        <v>0</v>
      </c>
      <c r="AJ345" s="1184" t="str">
        <f>IF(OR(AI345=0, ISBLANK(AB345)), "", TEXT(ROUND(AI345/INDEX(AV19:AV89, MATCH(AB345, AU19:AU89, 0)), 0),"# ##0") &amp; " " &amp; AB345)</f>
        <v/>
      </c>
      <c r="AK345" s="557">
        <f t="shared" si="126"/>
        <v>0</v>
      </c>
      <c r="AL345" s="561">
        <f t="shared" si="127"/>
        <v>0</v>
      </c>
      <c r="AM345" s="1188" t="str">
        <f t="shared" si="128"/>
        <v/>
      </c>
      <c r="AN345" s="156"/>
      <c r="AO345" s="1112">
        <f t="shared" si="129"/>
        <v>0</v>
      </c>
      <c r="AP345" s="4190"/>
      <c r="AQ345" s="1181" t="str">
        <f t="shared" si="130"/>
        <v/>
      </c>
      <c r="AR345" s="4168"/>
      <c r="AS345" s="4180">
        <f t="shared" si="131"/>
        <v>0</v>
      </c>
      <c r="AT345" s="4181">
        <f>IF(AND(AH345&lt;&gt;"", ISNUMBER(AF345)), IFERROR(INDEX(AV19:AV89, MATCH(AB345, AU19:AU89, 0)) * AA345 * IF(ISBLANK(X345), 1, X345), 0), 0)</f>
        <v>0</v>
      </c>
      <c r="AU345"/>
      <c r="AV345"/>
      <c r="AW345"/>
      <c r="AX345" s="2"/>
      <c r="AY345" s="750" t="str">
        <f t="shared" si="124"/>
        <v>►</v>
      </c>
      <c r="AZ345" s="2"/>
      <c r="BA345" s="2"/>
      <c r="BB345" s="2"/>
      <c r="BC345" s="2"/>
      <c r="BD345" s="717"/>
      <c r="BH345" s="717"/>
      <c r="BI345" s="6">
        <v>1</v>
      </c>
    </row>
    <row r="346" spans="1:61" s="73" customFormat="1" ht="18" customHeight="1">
      <c r="A346" s="750" t="str">
        <f t="shared" si="118"/>
        <v>►</v>
      </c>
      <c r="B346" s="616" t="str">
        <f t="shared" si="117"/>
        <v>►</v>
      </c>
      <c r="C346" s="617" t="str">
        <f t="shared" si="119"/>
        <v>►</v>
      </c>
      <c r="D346" s="4157" t="str">
        <f t="shared" si="120"/>
        <v>►</v>
      </c>
      <c r="E346" s="616" t="str">
        <f t="shared" si="121"/>
        <v>►</v>
      </c>
      <c r="F346" s="616" t="str">
        <f t="shared" si="122"/>
        <v>►</v>
      </c>
      <c r="G346" s="616" t="str">
        <f t="shared" si="123"/>
        <v>►</v>
      </c>
      <c r="H346" s="1066" t="s">
        <v>1</v>
      </c>
      <c r="I346" s="741"/>
      <c r="J346" s="741"/>
      <c r="K346" s="741"/>
      <c r="L346" s="742"/>
      <c r="M346" s="742"/>
      <c r="N346" s="742"/>
      <c r="O346" s="742"/>
      <c r="P346" s="742"/>
      <c r="Q346" s="742"/>
      <c r="R346" s="742"/>
      <c r="S346" s="785" t="s">
        <v>1</v>
      </c>
      <c r="T346" s="1066" t="s">
        <v>1</v>
      </c>
      <c r="U346" s="741"/>
      <c r="V346" s="741"/>
      <c r="W346" s="741"/>
      <c r="X346" s="742"/>
      <c r="Y346" s="742"/>
      <c r="Z346" s="742"/>
      <c r="AA346" s="742"/>
      <c r="AB346" s="742"/>
      <c r="AC346" s="742"/>
      <c r="AD346" s="742"/>
      <c r="AE346" s="4161" t="s">
        <v>1</v>
      </c>
      <c r="AF346" s="4172">
        <f t="shared" si="132"/>
        <v>0</v>
      </c>
      <c r="AG346" s="4173">
        <f t="shared" si="133"/>
        <v>0</v>
      </c>
      <c r="AH346" s="4174"/>
      <c r="AI346" s="1113">
        <f t="shared" si="125"/>
        <v>0</v>
      </c>
      <c r="AJ346" s="1183" t="str">
        <f>IF(OR(AI346=0, ISBLANK(AB346)), "", TEXT(ROUND(AI346/INDEX(AV19:AV89, MATCH(AB346, AU19:AU89, 0)), 0),"# ##0") &amp; " " &amp; AB346)</f>
        <v/>
      </c>
      <c r="AK346" s="559">
        <f t="shared" si="126"/>
        <v>0</v>
      </c>
      <c r="AL346" s="560">
        <f t="shared" si="127"/>
        <v>0</v>
      </c>
      <c r="AM346" s="1186" t="str">
        <f t="shared" si="128"/>
        <v/>
      </c>
      <c r="AN346" s="156"/>
      <c r="AO346" s="1113">
        <f t="shared" si="129"/>
        <v>0</v>
      </c>
      <c r="AP346" s="4190"/>
      <c r="AQ346" s="1182" t="str">
        <f t="shared" si="130"/>
        <v/>
      </c>
      <c r="AR346" s="4168"/>
      <c r="AS346" s="4180">
        <f t="shared" si="131"/>
        <v>0</v>
      </c>
      <c r="AT346" s="4181">
        <f>IF(AND(AH346&lt;&gt;"", ISNUMBER(AF346)), IFERROR(INDEX(AV19:AV89, MATCH(AB346, AU19:AU89, 0)) * AA346 * IF(ISBLANK(X346), 1, X346), 0), 0)</f>
        <v>0</v>
      </c>
      <c r="AU346"/>
      <c r="AV346"/>
      <c r="AW346"/>
      <c r="AX346" s="2"/>
      <c r="AY346" s="750" t="str">
        <f t="shared" si="124"/>
        <v>►</v>
      </c>
      <c r="AZ346" s="2"/>
      <c r="BA346" s="2"/>
      <c r="BB346" s="2"/>
      <c r="BC346" s="2"/>
      <c r="BD346" s="717"/>
      <c r="BH346" s="717"/>
      <c r="BI346" s="6">
        <v>1</v>
      </c>
    </row>
    <row r="347" spans="1:61" s="73" customFormat="1" ht="18" customHeight="1">
      <c r="A347" s="750" t="str">
        <f t="shared" si="118"/>
        <v>►</v>
      </c>
      <c r="B347" s="616" t="str">
        <f t="shared" si="117"/>
        <v>►</v>
      </c>
      <c r="C347" s="617" t="str">
        <f t="shared" si="119"/>
        <v>►</v>
      </c>
      <c r="D347" s="4157" t="str">
        <f t="shared" si="120"/>
        <v>►</v>
      </c>
      <c r="E347" s="616" t="str">
        <f t="shared" si="121"/>
        <v>►</v>
      </c>
      <c r="F347" s="616" t="str">
        <f t="shared" si="122"/>
        <v>►</v>
      </c>
      <c r="G347" s="616" t="str">
        <f t="shared" si="123"/>
        <v>►</v>
      </c>
      <c r="H347" s="1066" t="s">
        <v>1</v>
      </c>
      <c r="I347" s="741"/>
      <c r="J347" s="741"/>
      <c r="K347" s="741"/>
      <c r="L347" s="742"/>
      <c r="M347" s="742"/>
      <c r="N347" s="742"/>
      <c r="O347" s="742"/>
      <c r="P347" s="742"/>
      <c r="Q347" s="742"/>
      <c r="R347" s="742"/>
      <c r="S347" s="785" t="s">
        <v>1</v>
      </c>
      <c r="T347" s="1066" t="s">
        <v>1</v>
      </c>
      <c r="U347" s="741"/>
      <c r="V347" s="741"/>
      <c r="W347" s="741"/>
      <c r="X347" s="742"/>
      <c r="Y347" s="742"/>
      <c r="Z347" s="742"/>
      <c r="AA347" s="742"/>
      <c r="AB347" s="742"/>
      <c r="AC347" s="742"/>
      <c r="AD347" s="742"/>
      <c r="AE347" s="4161" t="s">
        <v>1</v>
      </c>
      <c r="AF347" s="4172">
        <f t="shared" si="132"/>
        <v>0</v>
      </c>
      <c r="AG347" s="4173">
        <f t="shared" si="133"/>
        <v>0</v>
      </c>
      <c r="AH347" s="4174"/>
      <c r="AI347" s="1112">
        <f t="shared" si="125"/>
        <v>0</v>
      </c>
      <c r="AJ347" s="1184" t="str">
        <f>IF(OR(AI347=0, ISBLANK(AB347)), "", TEXT(ROUND(AI347/INDEX(AV19:AV89, MATCH(AB347, AU19:AU89, 0)), 0),"# ##0") &amp; " " &amp; AB347)</f>
        <v/>
      </c>
      <c r="AK347" s="557">
        <f t="shared" si="126"/>
        <v>0</v>
      </c>
      <c r="AL347" s="558">
        <f t="shared" si="127"/>
        <v>0</v>
      </c>
      <c r="AM347" s="1187" t="str">
        <f t="shared" si="128"/>
        <v/>
      </c>
      <c r="AN347" s="156"/>
      <c r="AO347" s="1112">
        <f t="shared" si="129"/>
        <v>0</v>
      </c>
      <c r="AP347" s="4190"/>
      <c r="AQ347" s="1181" t="str">
        <f t="shared" si="130"/>
        <v/>
      </c>
      <c r="AR347" s="4168"/>
      <c r="AS347" s="4180">
        <f t="shared" si="131"/>
        <v>0</v>
      </c>
      <c r="AT347" s="4181">
        <f>IF(AND(AH347&lt;&gt;"", ISNUMBER(AF347)), IFERROR(INDEX(AV19:AV89, MATCH(AB347, AU19:AU89, 0)) * AA347 * IF(ISBLANK(X347), 1, X347), 0), 0)</f>
        <v>0</v>
      </c>
      <c r="AU347"/>
      <c r="AV347"/>
      <c r="AW347"/>
      <c r="AX347" s="2"/>
      <c r="AY347" s="750" t="str">
        <f t="shared" si="124"/>
        <v>►</v>
      </c>
      <c r="AZ347" s="2"/>
      <c r="BA347" s="2"/>
      <c r="BB347" s="2"/>
      <c r="BC347" s="2"/>
      <c r="BD347" s="717"/>
      <c r="BH347" s="717"/>
      <c r="BI347" s="6">
        <v>1</v>
      </c>
    </row>
    <row r="348" spans="1:61" s="73" customFormat="1" ht="18" customHeight="1">
      <c r="A348" s="750" t="str">
        <f t="shared" si="118"/>
        <v>►</v>
      </c>
      <c r="B348" s="616" t="str">
        <f t="shared" si="117"/>
        <v>►</v>
      </c>
      <c r="C348" s="617" t="str">
        <f t="shared" si="119"/>
        <v>►</v>
      </c>
      <c r="D348" s="4157" t="str">
        <f t="shared" si="120"/>
        <v>►</v>
      </c>
      <c r="E348" s="616" t="str">
        <f t="shared" si="121"/>
        <v>►</v>
      </c>
      <c r="F348" s="616" t="str">
        <f t="shared" si="122"/>
        <v>►</v>
      </c>
      <c r="G348" s="616" t="str">
        <f t="shared" si="123"/>
        <v>►</v>
      </c>
      <c r="H348" s="1066" t="s">
        <v>1</v>
      </c>
      <c r="I348" s="741"/>
      <c r="J348" s="741"/>
      <c r="K348" s="741"/>
      <c r="L348" s="742"/>
      <c r="M348" s="742"/>
      <c r="N348" s="742"/>
      <c r="O348" s="742"/>
      <c r="P348" s="742"/>
      <c r="Q348" s="742"/>
      <c r="R348" s="742"/>
      <c r="S348" s="785" t="s">
        <v>1</v>
      </c>
      <c r="T348" s="1066" t="s">
        <v>1</v>
      </c>
      <c r="U348" s="741"/>
      <c r="V348" s="741"/>
      <c r="W348" s="741"/>
      <c r="X348" s="742"/>
      <c r="Y348" s="742"/>
      <c r="Z348" s="742"/>
      <c r="AA348" s="742"/>
      <c r="AB348" s="742"/>
      <c r="AC348" s="742"/>
      <c r="AD348" s="742"/>
      <c r="AE348" s="4161" t="s">
        <v>1</v>
      </c>
      <c r="AF348" s="4172">
        <f t="shared" si="132"/>
        <v>0</v>
      </c>
      <c r="AG348" s="4173">
        <f t="shared" si="133"/>
        <v>0</v>
      </c>
      <c r="AH348" s="4174"/>
      <c r="AI348" s="1113">
        <f t="shared" si="125"/>
        <v>0</v>
      </c>
      <c r="AJ348" s="1183" t="str">
        <f>IF(OR(AI348=0, ISBLANK(AB348)), "", TEXT(ROUND(AI348/INDEX(AV19:AV89, MATCH(AB348, AU19:AU89, 0)), 0),"# ##0") &amp; " " &amp; AB348)</f>
        <v/>
      </c>
      <c r="AK348" s="559">
        <f t="shared" si="126"/>
        <v>0</v>
      </c>
      <c r="AL348" s="560">
        <f t="shared" si="127"/>
        <v>0</v>
      </c>
      <c r="AM348" s="1186" t="str">
        <f t="shared" si="128"/>
        <v/>
      </c>
      <c r="AN348" s="156"/>
      <c r="AO348" s="1113">
        <f t="shared" si="129"/>
        <v>0</v>
      </c>
      <c r="AP348" s="4190"/>
      <c r="AQ348" s="1182" t="str">
        <f t="shared" si="130"/>
        <v/>
      </c>
      <c r="AR348" s="4168"/>
      <c r="AS348" s="4180">
        <f t="shared" si="131"/>
        <v>0</v>
      </c>
      <c r="AT348" s="4181">
        <f>IF(AND(AH348&lt;&gt;"", ISNUMBER(AF348)), IFERROR(INDEX(AV19:AV89, MATCH(AB348, AU19:AU89, 0)) * AA348 * IF(ISBLANK(X348), 1, X348), 0), 0)</f>
        <v>0</v>
      </c>
      <c r="AU348"/>
      <c r="AV348"/>
      <c r="AW348"/>
      <c r="AX348" s="2"/>
      <c r="AY348" s="750" t="str">
        <f t="shared" si="124"/>
        <v>►</v>
      </c>
      <c r="AZ348" s="2"/>
      <c r="BA348" s="2"/>
      <c r="BB348" s="2"/>
      <c r="BC348" s="2"/>
      <c r="BD348" s="717"/>
      <c r="BH348" s="717"/>
      <c r="BI348" s="6">
        <v>1</v>
      </c>
    </row>
    <row r="349" spans="1:61" s="73" customFormat="1" ht="18" customHeight="1">
      <c r="A349" s="750" t="str">
        <f t="shared" si="118"/>
        <v>►</v>
      </c>
      <c r="B349" s="616" t="str">
        <f t="shared" si="117"/>
        <v>►</v>
      </c>
      <c r="C349" s="617" t="str">
        <f t="shared" si="119"/>
        <v>►</v>
      </c>
      <c r="D349" s="4157" t="str">
        <f t="shared" si="120"/>
        <v>►</v>
      </c>
      <c r="E349" s="616" t="str">
        <f t="shared" si="121"/>
        <v>►</v>
      </c>
      <c r="F349" s="616" t="str">
        <f t="shared" si="122"/>
        <v>►</v>
      </c>
      <c r="G349" s="616" t="str">
        <f t="shared" si="123"/>
        <v>►</v>
      </c>
      <c r="H349" s="1066" t="s">
        <v>1</v>
      </c>
      <c r="I349" s="741"/>
      <c r="J349" s="741"/>
      <c r="K349" s="741"/>
      <c r="L349" s="742"/>
      <c r="M349" s="742"/>
      <c r="N349" s="742"/>
      <c r="O349" s="742"/>
      <c r="P349" s="742"/>
      <c r="Q349" s="742"/>
      <c r="R349" s="742"/>
      <c r="S349" s="785" t="s">
        <v>1</v>
      </c>
      <c r="T349" s="1066" t="s">
        <v>1</v>
      </c>
      <c r="U349" s="741"/>
      <c r="V349" s="741"/>
      <c r="W349" s="741"/>
      <c r="X349" s="742"/>
      <c r="Y349" s="742"/>
      <c r="Z349" s="742"/>
      <c r="AA349" s="742"/>
      <c r="AB349" s="742"/>
      <c r="AC349" s="742"/>
      <c r="AD349" s="742"/>
      <c r="AE349" s="4161" t="s">
        <v>1</v>
      </c>
      <c r="AF349" s="4172">
        <f t="shared" si="132"/>
        <v>0</v>
      </c>
      <c r="AG349" s="4173">
        <f t="shared" si="133"/>
        <v>0</v>
      </c>
      <c r="AH349" s="4174"/>
      <c r="AI349" s="1112">
        <f t="shared" si="125"/>
        <v>0</v>
      </c>
      <c r="AJ349" s="1184" t="str">
        <f>IF(OR(AI349=0, ISBLANK(AB349)), "", TEXT(ROUND(AI349/INDEX(AV19:AV89, MATCH(AB349, AU19:AU89, 0)), 0),"# ##0") &amp; " " &amp; AB349)</f>
        <v/>
      </c>
      <c r="AK349" s="557">
        <f t="shared" si="126"/>
        <v>0</v>
      </c>
      <c r="AL349" s="558">
        <f t="shared" si="127"/>
        <v>0</v>
      </c>
      <c r="AM349" s="1187" t="str">
        <f t="shared" si="128"/>
        <v/>
      </c>
      <c r="AN349" s="156"/>
      <c r="AO349" s="1112">
        <f t="shared" si="129"/>
        <v>0</v>
      </c>
      <c r="AP349" s="4190"/>
      <c r="AQ349" s="1181" t="str">
        <f t="shared" si="130"/>
        <v/>
      </c>
      <c r="AR349" s="4168"/>
      <c r="AS349" s="4180">
        <f t="shared" si="131"/>
        <v>0</v>
      </c>
      <c r="AT349" s="4181">
        <f>IF(AND(AH349&lt;&gt;"", ISNUMBER(AF349)), IFERROR(INDEX(AV19:AV89, MATCH(AB349, AU19:AU89, 0)) * AA349 * IF(ISBLANK(X349), 1, X349), 0), 0)</f>
        <v>0</v>
      </c>
      <c r="AU349"/>
      <c r="AV349"/>
      <c r="AW349"/>
      <c r="AX349" s="2"/>
      <c r="AY349" s="750" t="str">
        <f t="shared" si="124"/>
        <v>►</v>
      </c>
      <c r="AZ349" s="2"/>
      <c r="BA349" s="2"/>
      <c r="BB349" s="2"/>
      <c r="BC349" s="2"/>
      <c r="BD349" s="717"/>
      <c r="BH349" s="717"/>
      <c r="BI349" s="6">
        <v>1</v>
      </c>
    </row>
    <row r="350" spans="1:61" s="73" customFormat="1" ht="18" customHeight="1">
      <c r="A350" s="750" t="str">
        <f t="shared" si="118"/>
        <v>►</v>
      </c>
      <c r="B350" s="616" t="str">
        <f t="shared" si="117"/>
        <v>►</v>
      </c>
      <c r="C350" s="617" t="str">
        <f t="shared" si="119"/>
        <v>►</v>
      </c>
      <c r="D350" s="4157" t="str">
        <f t="shared" si="120"/>
        <v>►</v>
      </c>
      <c r="E350" s="616" t="str">
        <f t="shared" si="121"/>
        <v>►</v>
      </c>
      <c r="F350" s="616" t="str">
        <f t="shared" si="122"/>
        <v>►</v>
      </c>
      <c r="G350" s="616" t="str">
        <f t="shared" si="123"/>
        <v>►</v>
      </c>
      <c r="H350" s="1066" t="s">
        <v>1</v>
      </c>
      <c r="I350" s="741"/>
      <c r="J350" s="741"/>
      <c r="K350" s="741"/>
      <c r="L350" s="742"/>
      <c r="M350" s="742"/>
      <c r="N350" s="742"/>
      <c r="O350" s="742"/>
      <c r="P350" s="742"/>
      <c r="Q350" s="742"/>
      <c r="R350" s="742"/>
      <c r="S350" s="785" t="s">
        <v>1</v>
      </c>
      <c r="T350" s="1066" t="s">
        <v>1</v>
      </c>
      <c r="U350" s="741"/>
      <c r="V350" s="741"/>
      <c r="W350" s="741"/>
      <c r="X350" s="742"/>
      <c r="Y350" s="742"/>
      <c r="Z350" s="742"/>
      <c r="AA350" s="742"/>
      <c r="AB350" s="742"/>
      <c r="AC350" s="742"/>
      <c r="AD350" s="742"/>
      <c r="AE350" s="4161" t="s">
        <v>1</v>
      </c>
      <c r="AF350" s="4172">
        <f t="shared" si="132"/>
        <v>0</v>
      </c>
      <c r="AG350" s="4173">
        <f t="shared" si="133"/>
        <v>0</v>
      </c>
      <c r="AH350" s="4174"/>
      <c r="AI350" s="1114">
        <f t="shared" si="125"/>
        <v>0</v>
      </c>
      <c r="AJ350" s="1185" t="str">
        <f>IF(OR(AI350=0, ISBLANK(AB350)), "", TEXT(ROUND(AI350/INDEX(AV19:AV89, MATCH(AB350, AU19:AU89, 0)), 0),"# ##0") &amp; " " &amp; AB350)</f>
        <v/>
      </c>
      <c r="AK350" s="559">
        <f t="shared" si="126"/>
        <v>0</v>
      </c>
      <c r="AL350" s="560">
        <f t="shared" si="127"/>
        <v>0</v>
      </c>
      <c r="AM350" s="1186" t="str">
        <f t="shared" si="128"/>
        <v/>
      </c>
      <c r="AN350" s="156"/>
      <c r="AO350" s="1113">
        <f t="shared" si="129"/>
        <v>0</v>
      </c>
      <c r="AP350" s="4190"/>
      <c r="AQ350" s="1182" t="str">
        <f t="shared" si="130"/>
        <v/>
      </c>
      <c r="AR350" s="4168"/>
      <c r="AS350" s="4180">
        <f t="shared" si="131"/>
        <v>0</v>
      </c>
      <c r="AT350" s="4181">
        <f>IF(AND(AH350&lt;&gt;"", ISNUMBER(AF350)), IFERROR(INDEX(AV19:AV89, MATCH(AB350, AU19:AU89, 0)) * AA350 * IF(ISBLANK(X350), 1, X350), 0), 0)</f>
        <v>0</v>
      </c>
      <c r="AU350"/>
      <c r="AV350"/>
      <c r="AW350"/>
      <c r="AX350" s="2"/>
      <c r="AY350" s="750" t="str">
        <f t="shared" si="124"/>
        <v>►</v>
      </c>
      <c r="AZ350" s="2"/>
      <c r="BA350" s="2"/>
      <c r="BB350" s="2"/>
      <c r="BC350" s="2"/>
      <c r="BD350" s="717"/>
      <c r="BH350" s="717"/>
      <c r="BI350" s="6">
        <v>1</v>
      </c>
    </row>
    <row r="351" spans="1:61" s="73" customFormat="1" ht="18" customHeight="1">
      <c r="A351" s="750" t="str">
        <f t="shared" si="118"/>
        <v>►</v>
      </c>
      <c r="B351" s="616" t="str">
        <f t="shared" si="117"/>
        <v>►</v>
      </c>
      <c r="C351" s="617" t="str">
        <f t="shared" si="119"/>
        <v>►</v>
      </c>
      <c r="D351" s="4157" t="str">
        <f t="shared" si="120"/>
        <v>►</v>
      </c>
      <c r="E351" s="616" t="str">
        <f t="shared" si="121"/>
        <v>►</v>
      </c>
      <c r="F351" s="616" t="str">
        <f t="shared" si="122"/>
        <v>►</v>
      </c>
      <c r="G351" s="616" t="str">
        <f t="shared" si="123"/>
        <v>►</v>
      </c>
      <c r="H351" s="1066" t="s">
        <v>1</v>
      </c>
      <c r="I351" s="741"/>
      <c r="J351" s="741"/>
      <c r="K351" s="741"/>
      <c r="L351" s="742"/>
      <c r="M351" s="742"/>
      <c r="N351" s="742"/>
      <c r="O351" s="742"/>
      <c r="P351" s="742"/>
      <c r="Q351" s="742"/>
      <c r="R351" s="742"/>
      <c r="S351" s="785" t="s">
        <v>1</v>
      </c>
      <c r="T351" s="1066" t="s">
        <v>1</v>
      </c>
      <c r="U351" s="741"/>
      <c r="V351" s="741"/>
      <c r="W351" s="741"/>
      <c r="X351" s="742"/>
      <c r="Y351" s="742"/>
      <c r="Z351" s="742"/>
      <c r="AA351" s="742"/>
      <c r="AB351" s="742"/>
      <c r="AC351" s="742"/>
      <c r="AD351" s="742"/>
      <c r="AE351" s="4161" t="s">
        <v>1</v>
      </c>
      <c r="AF351" s="4172">
        <f t="shared" si="132"/>
        <v>0</v>
      </c>
      <c r="AG351" s="4173">
        <f t="shared" si="133"/>
        <v>0</v>
      </c>
      <c r="AH351" s="4174"/>
      <c r="AI351" s="1112">
        <f t="shared" si="125"/>
        <v>0</v>
      </c>
      <c r="AJ351" s="1184" t="str">
        <f>IF(OR(AI351=0, ISBLANK(AB351)), "", TEXT(ROUND(AI351/INDEX(AV19:AV89, MATCH(AB351, AU19:AU89, 0)), 0),"# ##0") &amp; " " &amp; AB351)</f>
        <v/>
      </c>
      <c r="AK351" s="557">
        <f t="shared" si="126"/>
        <v>0</v>
      </c>
      <c r="AL351" s="558">
        <f t="shared" si="127"/>
        <v>0</v>
      </c>
      <c r="AM351" s="1187" t="str">
        <f t="shared" si="128"/>
        <v/>
      </c>
      <c r="AN351" s="156"/>
      <c r="AO351" s="1112">
        <f t="shared" si="129"/>
        <v>0</v>
      </c>
      <c r="AP351" s="4190"/>
      <c r="AQ351" s="1181" t="str">
        <f t="shared" si="130"/>
        <v/>
      </c>
      <c r="AR351" s="4168"/>
      <c r="AS351" s="4180">
        <f t="shared" si="131"/>
        <v>0</v>
      </c>
      <c r="AT351" s="4181">
        <f>IF(AND(AH351&lt;&gt;"", ISNUMBER(AF351)), IFERROR(INDEX(AV19:AV89, MATCH(AB351, AU19:AU89, 0)) * AA351 * IF(ISBLANK(X351), 1, X351), 0), 0)</f>
        <v>0</v>
      </c>
      <c r="AU351"/>
      <c r="AV351"/>
      <c r="AW351"/>
      <c r="AX351" s="2"/>
      <c r="AY351" s="750" t="str">
        <f t="shared" si="124"/>
        <v>►</v>
      </c>
      <c r="AZ351" s="2"/>
      <c r="BA351" s="2"/>
      <c r="BB351" s="2"/>
      <c r="BC351" s="2"/>
      <c r="BD351" s="717"/>
      <c r="BH351" s="717"/>
      <c r="BI351" s="6">
        <v>1</v>
      </c>
    </row>
    <row r="352" spans="1:61" s="73" customFormat="1" ht="18" customHeight="1">
      <c r="A352" s="750" t="str">
        <f t="shared" si="118"/>
        <v>►</v>
      </c>
      <c r="B352" s="616" t="str">
        <f t="shared" si="117"/>
        <v>►</v>
      </c>
      <c r="C352" s="617" t="str">
        <f t="shared" si="119"/>
        <v>►</v>
      </c>
      <c r="D352" s="4157" t="str">
        <f t="shared" si="120"/>
        <v>►</v>
      </c>
      <c r="E352" s="616" t="str">
        <f t="shared" si="121"/>
        <v>►</v>
      </c>
      <c r="F352" s="616" t="str">
        <f t="shared" si="122"/>
        <v>►</v>
      </c>
      <c r="G352" s="616" t="str">
        <f t="shared" si="123"/>
        <v>►</v>
      </c>
      <c r="H352" s="1066" t="s">
        <v>1</v>
      </c>
      <c r="I352" s="741"/>
      <c r="J352" s="741"/>
      <c r="K352" s="741"/>
      <c r="L352" s="742"/>
      <c r="M352" s="742"/>
      <c r="N352" s="742"/>
      <c r="O352" s="742"/>
      <c r="P352" s="742"/>
      <c r="Q352" s="742"/>
      <c r="R352" s="742"/>
      <c r="S352" s="785" t="s">
        <v>1</v>
      </c>
      <c r="T352" s="1066" t="s">
        <v>1</v>
      </c>
      <c r="U352" s="741"/>
      <c r="V352" s="741"/>
      <c r="W352" s="741"/>
      <c r="X352" s="742"/>
      <c r="Y352" s="742"/>
      <c r="Z352" s="742"/>
      <c r="AA352" s="742"/>
      <c r="AB352" s="742"/>
      <c r="AC352" s="742"/>
      <c r="AD352" s="742"/>
      <c r="AE352" s="4161" t="s">
        <v>1</v>
      </c>
      <c r="AF352" s="4172">
        <f t="shared" si="132"/>
        <v>0</v>
      </c>
      <c r="AG352" s="4173">
        <f t="shared" si="133"/>
        <v>0</v>
      </c>
      <c r="AH352" s="4174"/>
      <c r="AI352" s="1113">
        <f t="shared" si="125"/>
        <v>0</v>
      </c>
      <c r="AJ352" s="1183" t="str">
        <f>IF(OR(AI352=0, ISBLANK(AB352)), "", TEXT(ROUND(AI352/INDEX(AV19:AV89, MATCH(AB352, AU19:AU89, 0)), 0),"# ##0") &amp; " " &amp; AB352)</f>
        <v/>
      </c>
      <c r="AK352" s="559">
        <f t="shared" si="126"/>
        <v>0</v>
      </c>
      <c r="AL352" s="560">
        <f t="shared" si="127"/>
        <v>0</v>
      </c>
      <c r="AM352" s="1186" t="str">
        <f t="shared" si="128"/>
        <v/>
      </c>
      <c r="AN352" s="156"/>
      <c r="AO352" s="1113">
        <f t="shared" si="129"/>
        <v>0</v>
      </c>
      <c r="AP352" s="4190"/>
      <c r="AQ352" s="1182" t="str">
        <f t="shared" si="130"/>
        <v/>
      </c>
      <c r="AR352" s="4168"/>
      <c r="AS352" s="4180">
        <f t="shared" si="131"/>
        <v>0</v>
      </c>
      <c r="AT352" s="4181">
        <f>IF(AND(AH352&lt;&gt;"", ISNUMBER(AF352)), IFERROR(INDEX(AV19:AV89, MATCH(AB352, AU19:AU89, 0)) * AA352 * IF(ISBLANK(X352), 1, X352), 0), 0)</f>
        <v>0</v>
      </c>
      <c r="AU352"/>
      <c r="AV352"/>
      <c r="AW352"/>
      <c r="AX352" s="2"/>
      <c r="AY352" s="750" t="str">
        <f t="shared" si="124"/>
        <v>►</v>
      </c>
      <c r="AZ352" s="2"/>
      <c r="BA352" s="2"/>
      <c r="BB352" s="2"/>
      <c r="BC352" s="2"/>
      <c r="BD352" s="717"/>
      <c r="BH352" s="717"/>
      <c r="BI352" s="6">
        <v>1</v>
      </c>
    </row>
    <row r="353" spans="1:61" s="73" customFormat="1" ht="18" customHeight="1">
      <c r="A353" s="750" t="str">
        <f t="shared" si="118"/>
        <v>►</v>
      </c>
      <c r="B353" s="616" t="str">
        <f t="shared" si="117"/>
        <v>►</v>
      </c>
      <c r="C353" s="617" t="str">
        <f t="shared" si="119"/>
        <v>►</v>
      </c>
      <c r="D353" s="4157" t="str">
        <f t="shared" si="120"/>
        <v>►</v>
      </c>
      <c r="E353" s="616" t="str">
        <f t="shared" si="121"/>
        <v>►</v>
      </c>
      <c r="F353" s="616" t="str">
        <f t="shared" si="122"/>
        <v>►</v>
      </c>
      <c r="G353" s="616" t="str">
        <f t="shared" si="123"/>
        <v>►</v>
      </c>
      <c r="H353" s="1066" t="s">
        <v>1</v>
      </c>
      <c r="I353" s="741"/>
      <c r="J353" s="741"/>
      <c r="K353" s="741"/>
      <c r="L353" s="742"/>
      <c r="M353" s="742"/>
      <c r="N353" s="742"/>
      <c r="O353" s="742"/>
      <c r="P353" s="742"/>
      <c r="Q353" s="742"/>
      <c r="R353" s="742"/>
      <c r="S353" s="785" t="s">
        <v>1</v>
      </c>
      <c r="T353" s="1066" t="s">
        <v>1</v>
      </c>
      <c r="U353" s="741"/>
      <c r="V353" s="741"/>
      <c r="W353" s="741"/>
      <c r="X353" s="742"/>
      <c r="Y353" s="742"/>
      <c r="Z353" s="742"/>
      <c r="AA353" s="742"/>
      <c r="AB353" s="742"/>
      <c r="AC353" s="742"/>
      <c r="AD353" s="742"/>
      <c r="AE353" s="4161" t="s">
        <v>1</v>
      </c>
      <c r="AF353" s="4172">
        <f t="shared" si="132"/>
        <v>0</v>
      </c>
      <c r="AG353" s="4173">
        <f t="shared" si="133"/>
        <v>0</v>
      </c>
      <c r="AH353" s="4174"/>
      <c r="AI353" s="1112">
        <f t="shared" si="125"/>
        <v>0</v>
      </c>
      <c r="AJ353" s="1184" t="str">
        <f>IF(OR(AI353=0, ISBLANK(AB353)), "", TEXT(ROUND(AI353/INDEX(AV19:AV89, MATCH(AB353, AU19:AU89, 0)), 0),"# ##0") &amp; " " &amp; AB353)</f>
        <v/>
      </c>
      <c r="AK353" s="557">
        <f t="shared" si="126"/>
        <v>0</v>
      </c>
      <c r="AL353" s="558">
        <f t="shared" si="127"/>
        <v>0</v>
      </c>
      <c r="AM353" s="1187" t="str">
        <f t="shared" si="128"/>
        <v/>
      </c>
      <c r="AN353" s="156"/>
      <c r="AO353" s="1112">
        <f t="shared" si="129"/>
        <v>0</v>
      </c>
      <c r="AP353" s="4190"/>
      <c r="AQ353" s="1181" t="str">
        <f t="shared" si="130"/>
        <v/>
      </c>
      <c r="AR353" s="4168"/>
      <c r="AS353" s="4180">
        <f t="shared" si="131"/>
        <v>0</v>
      </c>
      <c r="AT353" s="4181">
        <f>IF(AND(AH353&lt;&gt;"", ISNUMBER(AF353)), IFERROR(INDEX(AV19:AV89, MATCH(AB353, AU19:AU89, 0)) * AA353 * IF(ISBLANK(X353), 1, X353), 0), 0)</f>
        <v>0</v>
      </c>
      <c r="AU353"/>
      <c r="AV353"/>
      <c r="AW353"/>
      <c r="AX353" s="2"/>
      <c r="AY353" s="750" t="str">
        <f t="shared" si="124"/>
        <v>►</v>
      </c>
      <c r="AZ353" s="2"/>
      <c r="BA353" s="2"/>
      <c r="BB353" s="2"/>
      <c r="BC353" s="2"/>
      <c r="BD353" s="717"/>
      <c r="BH353" s="717"/>
      <c r="BI353" s="6">
        <v>1</v>
      </c>
    </row>
    <row r="354" spans="1:61" s="73" customFormat="1" ht="18" customHeight="1">
      <c r="A354" s="750" t="str">
        <f t="shared" si="118"/>
        <v>►</v>
      </c>
      <c r="B354" s="616" t="str">
        <f t="shared" si="117"/>
        <v>►</v>
      </c>
      <c r="C354" s="617" t="str">
        <f t="shared" si="119"/>
        <v>►</v>
      </c>
      <c r="D354" s="4157" t="str">
        <f t="shared" si="120"/>
        <v>►</v>
      </c>
      <c r="E354" s="616" t="str">
        <f t="shared" si="121"/>
        <v>►</v>
      </c>
      <c r="F354" s="616" t="str">
        <f t="shared" si="122"/>
        <v>►</v>
      </c>
      <c r="G354" s="616" t="str">
        <f t="shared" si="123"/>
        <v>►</v>
      </c>
      <c r="H354" s="1066" t="s">
        <v>1</v>
      </c>
      <c r="I354" s="741"/>
      <c r="J354" s="741"/>
      <c r="K354" s="741"/>
      <c r="L354" s="742"/>
      <c r="M354" s="742"/>
      <c r="N354" s="742"/>
      <c r="O354" s="742"/>
      <c r="P354" s="742"/>
      <c r="Q354" s="742"/>
      <c r="R354" s="742"/>
      <c r="S354" s="785" t="s">
        <v>1</v>
      </c>
      <c r="T354" s="1066" t="s">
        <v>1</v>
      </c>
      <c r="U354" s="741"/>
      <c r="V354" s="741"/>
      <c r="W354" s="741"/>
      <c r="X354" s="742"/>
      <c r="Y354" s="742"/>
      <c r="Z354" s="742"/>
      <c r="AA354" s="742"/>
      <c r="AB354" s="742"/>
      <c r="AC354" s="742"/>
      <c r="AD354" s="742"/>
      <c r="AE354" s="4161" t="s">
        <v>1</v>
      </c>
      <c r="AF354" s="4172">
        <f t="shared" si="132"/>
        <v>0</v>
      </c>
      <c r="AG354" s="4173">
        <f t="shared" si="133"/>
        <v>0</v>
      </c>
      <c r="AH354" s="4174"/>
      <c r="AI354" s="1113">
        <f t="shared" si="125"/>
        <v>0</v>
      </c>
      <c r="AJ354" s="1183" t="str">
        <f>IF(OR(AI354=0, ISBLANK(AB354)), "", TEXT(ROUND(AI354/INDEX(AV19:AV89, MATCH(AB354, AU19:AU89, 0)), 0),"# ##0") &amp; " " &amp; AB354)</f>
        <v/>
      </c>
      <c r="AK354" s="559">
        <f t="shared" si="126"/>
        <v>0</v>
      </c>
      <c r="AL354" s="560">
        <f t="shared" si="127"/>
        <v>0</v>
      </c>
      <c r="AM354" s="1186" t="str">
        <f t="shared" si="128"/>
        <v/>
      </c>
      <c r="AN354" s="156"/>
      <c r="AO354" s="1113">
        <f t="shared" si="129"/>
        <v>0</v>
      </c>
      <c r="AP354" s="4190"/>
      <c r="AQ354" s="1182" t="str">
        <f t="shared" si="130"/>
        <v/>
      </c>
      <c r="AR354" s="4168"/>
      <c r="AS354" s="4180">
        <f t="shared" si="131"/>
        <v>0</v>
      </c>
      <c r="AT354" s="4181">
        <f>IF(AND(AH354&lt;&gt;"", ISNUMBER(AF354)), IFERROR(INDEX(AV19:AV89, MATCH(AB354, AU19:AU89, 0)) * AA354 * IF(ISBLANK(X354), 1, X354), 0), 0)</f>
        <v>0</v>
      </c>
      <c r="AU354"/>
      <c r="AV354"/>
      <c r="AW354"/>
      <c r="AX354" s="2"/>
      <c r="AY354" s="750" t="str">
        <f t="shared" si="124"/>
        <v>►</v>
      </c>
      <c r="AZ354" s="2"/>
      <c r="BA354" s="2"/>
      <c r="BB354" s="2"/>
      <c r="BC354" s="2"/>
      <c r="BD354" s="717"/>
      <c r="BH354" s="717"/>
      <c r="BI354" s="6">
        <v>1</v>
      </c>
    </row>
    <row r="355" spans="1:61" s="73" customFormat="1" ht="18" customHeight="1">
      <c r="A355" s="750" t="str">
        <f t="shared" si="118"/>
        <v>►</v>
      </c>
      <c r="B355" s="616" t="str">
        <f t="shared" si="117"/>
        <v>►</v>
      </c>
      <c r="C355" s="617" t="str">
        <f t="shared" si="119"/>
        <v>►</v>
      </c>
      <c r="D355" s="4157" t="str">
        <f t="shared" si="120"/>
        <v>►</v>
      </c>
      <c r="E355" s="616" t="str">
        <f t="shared" si="121"/>
        <v>►</v>
      </c>
      <c r="F355" s="616" t="str">
        <f t="shared" si="122"/>
        <v>►</v>
      </c>
      <c r="G355" s="616" t="str">
        <f t="shared" si="123"/>
        <v>►</v>
      </c>
      <c r="H355" s="1066" t="s">
        <v>1</v>
      </c>
      <c r="I355" s="741"/>
      <c r="J355" s="741"/>
      <c r="K355" s="741"/>
      <c r="L355" s="742"/>
      <c r="M355" s="742"/>
      <c r="N355" s="742"/>
      <c r="O355" s="742"/>
      <c r="P355" s="742"/>
      <c r="Q355" s="742"/>
      <c r="R355" s="742"/>
      <c r="S355" s="785" t="s">
        <v>1</v>
      </c>
      <c r="T355" s="1066" t="s">
        <v>1</v>
      </c>
      <c r="U355" s="741"/>
      <c r="V355" s="741"/>
      <c r="W355" s="741"/>
      <c r="X355" s="742"/>
      <c r="Y355" s="742"/>
      <c r="Z355" s="742"/>
      <c r="AA355" s="742"/>
      <c r="AB355" s="742"/>
      <c r="AC355" s="742"/>
      <c r="AD355" s="742"/>
      <c r="AE355" s="4161" t="s">
        <v>1</v>
      </c>
      <c r="AF355" s="4172">
        <f t="shared" si="132"/>
        <v>0</v>
      </c>
      <c r="AG355" s="4173">
        <f t="shared" si="133"/>
        <v>0</v>
      </c>
      <c r="AH355" s="4174"/>
      <c r="AI355" s="1112">
        <f t="shared" si="125"/>
        <v>0</v>
      </c>
      <c r="AJ355" s="1184" t="str">
        <f>IF(OR(AI355=0, ISBLANK(AB355)), "", TEXT(ROUND(AI355/INDEX(AV19:AV89, MATCH(AB355, AU19:AU89, 0)), 0),"# ##0") &amp; " " &amp; AB355)</f>
        <v/>
      </c>
      <c r="AK355" s="557">
        <f t="shared" si="126"/>
        <v>0</v>
      </c>
      <c r="AL355" s="558">
        <f t="shared" si="127"/>
        <v>0</v>
      </c>
      <c r="AM355" s="1187" t="str">
        <f t="shared" si="128"/>
        <v/>
      </c>
      <c r="AN355" s="156"/>
      <c r="AO355" s="1112">
        <f t="shared" si="129"/>
        <v>0</v>
      </c>
      <c r="AP355" s="4190"/>
      <c r="AQ355" s="1181" t="str">
        <f t="shared" si="130"/>
        <v/>
      </c>
      <c r="AR355" s="4168"/>
      <c r="AS355" s="4180">
        <f t="shared" si="131"/>
        <v>0</v>
      </c>
      <c r="AT355" s="4181">
        <f>IF(AND(AH355&lt;&gt;"", ISNUMBER(AF355)), IFERROR(INDEX(AV19:AV89, MATCH(AB355, AU19:AU89, 0)) * AA355 * IF(ISBLANK(X355), 1, X355), 0), 0)</f>
        <v>0</v>
      </c>
      <c r="AU355"/>
      <c r="AV355"/>
      <c r="AW355"/>
      <c r="AX355" s="2"/>
      <c r="AY355" s="750" t="str">
        <f t="shared" si="124"/>
        <v>►</v>
      </c>
      <c r="AZ355" s="2"/>
      <c r="BA355" s="2"/>
      <c r="BB355" s="2"/>
      <c r="BC355" s="2"/>
      <c r="BD355" s="717"/>
      <c r="BH355" s="717"/>
      <c r="BI355" s="6">
        <v>1</v>
      </c>
    </row>
    <row r="356" spans="1:61" s="73" customFormat="1" ht="18" customHeight="1">
      <c r="A356" s="750" t="str">
        <f t="shared" si="118"/>
        <v>►</v>
      </c>
      <c r="B356" s="616" t="str">
        <f t="shared" si="117"/>
        <v>►</v>
      </c>
      <c r="C356" s="617" t="str">
        <f t="shared" si="119"/>
        <v>►</v>
      </c>
      <c r="D356" s="4157" t="str">
        <f t="shared" si="120"/>
        <v>►</v>
      </c>
      <c r="E356" s="616" t="str">
        <f t="shared" si="121"/>
        <v>►</v>
      </c>
      <c r="F356" s="616" t="str">
        <f t="shared" si="122"/>
        <v>►</v>
      </c>
      <c r="G356" s="616" t="str">
        <f t="shared" si="123"/>
        <v>►</v>
      </c>
      <c r="H356" s="1066" t="s">
        <v>1</v>
      </c>
      <c r="I356" s="741"/>
      <c r="J356" s="741"/>
      <c r="K356" s="741"/>
      <c r="L356" s="742"/>
      <c r="M356" s="742"/>
      <c r="N356" s="742"/>
      <c r="O356" s="742"/>
      <c r="P356" s="742"/>
      <c r="Q356" s="742"/>
      <c r="R356" s="742"/>
      <c r="S356" s="785" t="s">
        <v>1</v>
      </c>
      <c r="T356" s="1066" t="s">
        <v>1</v>
      </c>
      <c r="U356" s="741"/>
      <c r="V356" s="741"/>
      <c r="W356" s="741"/>
      <c r="X356" s="742"/>
      <c r="Y356" s="742"/>
      <c r="Z356" s="742"/>
      <c r="AA356" s="742"/>
      <c r="AB356" s="742"/>
      <c r="AC356" s="742"/>
      <c r="AD356" s="742"/>
      <c r="AE356" s="4161" t="s">
        <v>1</v>
      </c>
      <c r="AF356" s="4172">
        <f t="shared" si="132"/>
        <v>0</v>
      </c>
      <c r="AG356" s="4173">
        <f t="shared" si="133"/>
        <v>0</v>
      </c>
      <c r="AH356" s="4174"/>
      <c r="AI356" s="1113">
        <f t="shared" si="125"/>
        <v>0</v>
      </c>
      <c r="AJ356" s="1183" t="str">
        <f>IF(OR(AI356=0, ISBLANK(AB356)), "", TEXT(ROUND(AI356/INDEX(AV19:AV89, MATCH(AB356, AU19:AU89, 0)), 0),"# ##0") &amp; " " &amp; AB356)</f>
        <v/>
      </c>
      <c r="AK356" s="559">
        <f t="shared" si="126"/>
        <v>0</v>
      </c>
      <c r="AL356" s="560">
        <f t="shared" si="127"/>
        <v>0</v>
      </c>
      <c r="AM356" s="1186" t="str">
        <f t="shared" si="128"/>
        <v/>
      </c>
      <c r="AN356" s="156"/>
      <c r="AO356" s="1113">
        <f t="shared" si="129"/>
        <v>0</v>
      </c>
      <c r="AP356" s="4190"/>
      <c r="AQ356" s="1182" t="str">
        <f t="shared" si="130"/>
        <v/>
      </c>
      <c r="AR356" s="4168"/>
      <c r="AS356" s="4180">
        <f t="shared" si="131"/>
        <v>0</v>
      </c>
      <c r="AT356" s="4181">
        <f>IF(AND(AH356&lt;&gt;"", ISNUMBER(AF356)), IFERROR(INDEX(AV19:AV89, MATCH(AB356, AU19:AU89, 0)) * AA356 * IF(ISBLANK(X356), 1, X356), 0), 0)</f>
        <v>0</v>
      </c>
      <c r="AU356"/>
      <c r="AV356"/>
      <c r="AW356"/>
      <c r="AX356" s="2"/>
      <c r="AY356" s="750" t="str">
        <f t="shared" si="124"/>
        <v>►</v>
      </c>
      <c r="AZ356" s="2"/>
      <c r="BA356" s="2"/>
      <c r="BB356" s="2"/>
      <c r="BC356" s="2"/>
      <c r="BD356" s="717"/>
      <c r="BH356" s="717"/>
      <c r="BI356" s="6">
        <v>1</v>
      </c>
    </row>
    <row r="357" spans="1:61" s="73" customFormat="1" ht="18" customHeight="1">
      <c r="A357" s="750" t="str">
        <f t="shared" si="118"/>
        <v>►</v>
      </c>
      <c r="B357" s="616" t="str">
        <f t="shared" si="117"/>
        <v>►</v>
      </c>
      <c r="C357" s="617" t="str">
        <f t="shared" si="119"/>
        <v>►</v>
      </c>
      <c r="D357" s="4157" t="str">
        <f t="shared" si="120"/>
        <v>►</v>
      </c>
      <c r="E357" s="616" t="str">
        <f t="shared" si="121"/>
        <v>►</v>
      </c>
      <c r="F357" s="616" t="str">
        <f t="shared" si="122"/>
        <v>►</v>
      </c>
      <c r="G357" s="616" t="str">
        <f t="shared" si="123"/>
        <v>►</v>
      </c>
      <c r="H357" s="1066" t="s">
        <v>1</v>
      </c>
      <c r="I357" s="741"/>
      <c r="J357" s="741"/>
      <c r="K357" s="741"/>
      <c r="L357" s="742"/>
      <c r="M357" s="742"/>
      <c r="N357" s="742"/>
      <c r="O357" s="742"/>
      <c r="P357" s="742"/>
      <c r="Q357" s="742"/>
      <c r="R357" s="742"/>
      <c r="S357" s="785" t="s">
        <v>1</v>
      </c>
      <c r="T357" s="1066" t="s">
        <v>1</v>
      </c>
      <c r="U357" s="741"/>
      <c r="V357" s="741"/>
      <c r="W357" s="741"/>
      <c r="X357" s="742"/>
      <c r="Y357" s="742"/>
      <c r="Z357" s="742"/>
      <c r="AA357" s="742"/>
      <c r="AB357" s="742"/>
      <c r="AC357" s="742"/>
      <c r="AD357" s="742"/>
      <c r="AE357" s="4161" t="s">
        <v>1</v>
      </c>
      <c r="AF357" s="4172">
        <f t="shared" si="132"/>
        <v>0</v>
      </c>
      <c r="AG357" s="4173">
        <f t="shared" si="133"/>
        <v>0</v>
      </c>
      <c r="AH357" s="4174"/>
      <c r="AI357" s="1112">
        <f t="shared" si="125"/>
        <v>0</v>
      </c>
      <c r="AJ357" s="1184" t="str">
        <f>IF(OR(AI357=0, ISBLANK(AB357)), "", TEXT(ROUND(AI357/INDEX(AV19:AV89, MATCH(AB357, AU19:AU89, 0)), 0),"# ##0") &amp; " " &amp; AB357)</f>
        <v/>
      </c>
      <c r="AK357" s="557">
        <f t="shared" si="126"/>
        <v>0</v>
      </c>
      <c r="AL357" s="558">
        <f t="shared" si="127"/>
        <v>0</v>
      </c>
      <c r="AM357" s="1187" t="str">
        <f t="shared" si="128"/>
        <v/>
      </c>
      <c r="AN357" s="156"/>
      <c r="AO357" s="1112">
        <f t="shared" si="129"/>
        <v>0</v>
      </c>
      <c r="AP357" s="4190"/>
      <c r="AQ357" s="1181" t="str">
        <f t="shared" si="130"/>
        <v/>
      </c>
      <c r="AR357" s="4168"/>
      <c r="AS357" s="4180">
        <f t="shared" si="131"/>
        <v>0</v>
      </c>
      <c r="AT357" s="4181">
        <f>IF(AND(AH357&lt;&gt;"", ISNUMBER(AF357)), IFERROR(INDEX(AV19:AV89, MATCH(AB357, AU19:AU89, 0)) * AA357 * IF(ISBLANK(X357), 1, X357), 0), 0)</f>
        <v>0</v>
      </c>
      <c r="AU357"/>
      <c r="AV357"/>
      <c r="AW357"/>
      <c r="AX357" s="2"/>
      <c r="AY357" s="750" t="str">
        <f t="shared" si="124"/>
        <v>►</v>
      </c>
      <c r="AZ357" s="2"/>
      <c r="BA357" s="2"/>
      <c r="BB357" s="2"/>
      <c r="BC357" s="2"/>
      <c r="BD357" s="717"/>
      <c r="BH357" s="717"/>
      <c r="BI357" s="6">
        <v>1</v>
      </c>
    </row>
    <row r="358" spans="1:61" s="73" customFormat="1" ht="18" customHeight="1">
      <c r="A358" s="750" t="str">
        <f t="shared" si="118"/>
        <v>►</v>
      </c>
      <c r="B358" s="616" t="str">
        <f t="shared" si="117"/>
        <v>►</v>
      </c>
      <c r="C358" s="617" t="str">
        <f t="shared" si="119"/>
        <v>►</v>
      </c>
      <c r="D358" s="4157" t="str">
        <f t="shared" si="120"/>
        <v>►</v>
      </c>
      <c r="E358" s="616" t="str">
        <f t="shared" si="121"/>
        <v>►</v>
      </c>
      <c r="F358" s="616" t="str">
        <f t="shared" si="122"/>
        <v>►</v>
      </c>
      <c r="G358" s="616" t="str">
        <f t="shared" si="123"/>
        <v>►</v>
      </c>
      <c r="H358" s="1066" t="s">
        <v>1</v>
      </c>
      <c r="I358" s="741"/>
      <c r="J358" s="741"/>
      <c r="K358" s="741"/>
      <c r="L358" s="742"/>
      <c r="M358" s="742"/>
      <c r="N358" s="742"/>
      <c r="O358" s="742"/>
      <c r="P358" s="742"/>
      <c r="Q358" s="742"/>
      <c r="R358" s="742"/>
      <c r="S358" s="785" t="s">
        <v>1</v>
      </c>
      <c r="T358" s="1066" t="s">
        <v>1</v>
      </c>
      <c r="U358" s="741"/>
      <c r="V358" s="741"/>
      <c r="W358" s="741"/>
      <c r="X358" s="742"/>
      <c r="Y358" s="742"/>
      <c r="Z358" s="742"/>
      <c r="AA358" s="742"/>
      <c r="AB358" s="742"/>
      <c r="AC358" s="742"/>
      <c r="AD358" s="742"/>
      <c r="AE358" s="4161" t="s">
        <v>1</v>
      </c>
      <c r="AF358" s="4172">
        <f t="shared" si="132"/>
        <v>0</v>
      </c>
      <c r="AG358" s="4173">
        <f t="shared" si="133"/>
        <v>0</v>
      </c>
      <c r="AH358" s="4174"/>
      <c r="AI358" s="1113">
        <f t="shared" si="125"/>
        <v>0</v>
      </c>
      <c r="AJ358" s="1183" t="str">
        <f>IF(OR(AI358=0, ISBLANK(AB358)), "", TEXT(ROUND(AI358/INDEX(AV19:AV89, MATCH(AB358, AU19:AU89, 0)), 0),"# ##0") &amp; " " &amp; AB358)</f>
        <v/>
      </c>
      <c r="AK358" s="559">
        <f t="shared" si="126"/>
        <v>0</v>
      </c>
      <c r="AL358" s="560">
        <f t="shared" si="127"/>
        <v>0</v>
      </c>
      <c r="AM358" s="1186" t="str">
        <f t="shared" si="128"/>
        <v/>
      </c>
      <c r="AN358" s="156"/>
      <c r="AO358" s="1113">
        <f t="shared" si="129"/>
        <v>0</v>
      </c>
      <c r="AP358" s="4190"/>
      <c r="AQ358" s="1182" t="str">
        <f t="shared" si="130"/>
        <v/>
      </c>
      <c r="AR358" s="4168"/>
      <c r="AS358" s="4180">
        <f t="shared" si="131"/>
        <v>0</v>
      </c>
      <c r="AT358" s="4181">
        <f>IF(AND(AH358&lt;&gt;"", ISNUMBER(AF358)), IFERROR(INDEX(AV19:AV89, MATCH(AB358, AU19:AU89, 0)) * AA358 * IF(ISBLANK(X358), 1, X358), 0), 0)</f>
        <v>0</v>
      </c>
      <c r="AU358"/>
      <c r="AV358"/>
      <c r="AW358"/>
      <c r="AX358" s="2"/>
      <c r="AY358" s="750" t="str">
        <f t="shared" si="124"/>
        <v>►</v>
      </c>
      <c r="AZ358" s="2"/>
      <c r="BA358" s="2"/>
      <c r="BB358" s="2"/>
      <c r="BC358" s="2"/>
      <c r="BD358" s="717"/>
      <c r="BH358" s="717"/>
      <c r="BI358" s="6">
        <v>1</v>
      </c>
    </row>
    <row r="359" spans="1:61" s="73" customFormat="1" ht="18" customHeight="1">
      <c r="A359" s="750" t="str">
        <f t="shared" si="118"/>
        <v>►</v>
      </c>
      <c r="B359" s="616" t="str">
        <f t="shared" si="117"/>
        <v>►</v>
      </c>
      <c r="C359" s="617" t="str">
        <f t="shared" si="119"/>
        <v>►</v>
      </c>
      <c r="D359" s="4157" t="str">
        <f t="shared" si="120"/>
        <v>►</v>
      </c>
      <c r="E359" s="616" t="str">
        <f t="shared" si="121"/>
        <v>►</v>
      </c>
      <c r="F359" s="616" t="str">
        <f t="shared" si="122"/>
        <v>►</v>
      </c>
      <c r="G359" s="616" t="str">
        <f t="shared" si="123"/>
        <v>►</v>
      </c>
      <c r="H359" s="1066" t="s">
        <v>1</v>
      </c>
      <c r="I359" s="741"/>
      <c r="J359" s="741"/>
      <c r="K359" s="741"/>
      <c r="L359" s="742"/>
      <c r="M359" s="742"/>
      <c r="N359" s="742"/>
      <c r="O359" s="742"/>
      <c r="P359" s="742"/>
      <c r="Q359" s="742"/>
      <c r="R359" s="742"/>
      <c r="S359" s="785" t="s">
        <v>1</v>
      </c>
      <c r="T359" s="1066" t="s">
        <v>1</v>
      </c>
      <c r="U359" s="741"/>
      <c r="V359" s="741"/>
      <c r="W359" s="741"/>
      <c r="X359" s="742"/>
      <c r="Y359" s="742"/>
      <c r="Z359" s="742"/>
      <c r="AA359" s="742"/>
      <c r="AB359" s="742"/>
      <c r="AC359" s="742"/>
      <c r="AD359" s="742"/>
      <c r="AE359" s="4161" t="s">
        <v>1</v>
      </c>
      <c r="AF359" s="4172">
        <f t="shared" si="132"/>
        <v>0</v>
      </c>
      <c r="AG359" s="4173">
        <f t="shared" si="133"/>
        <v>0</v>
      </c>
      <c r="AH359" s="4174"/>
      <c r="AI359" s="1112">
        <f t="shared" si="125"/>
        <v>0</v>
      </c>
      <c r="AJ359" s="1184" t="str">
        <f>IF(OR(AI359=0, ISBLANK(AB359)), "", TEXT(ROUND(AI359/INDEX(AV19:AV89, MATCH(AB359, AU19:AU89, 0)), 0),"# ##0") &amp; " " &amp; AB359)</f>
        <v/>
      </c>
      <c r="AK359" s="557">
        <f t="shared" si="126"/>
        <v>0</v>
      </c>
      <c r="AL359" s="558">
        <f t="shared" si="127"/>
        <v>0</v>
      </c>
      <c r="AM359" s="1187" t="str">
        <f t="shared" si="128"/>
        <v/>
      </c>
      <c r="AN359" s="156"/>
      <c r="AO359" s="1112">
        <f t="shared" si="129"/>
        <v>0</v>
      </c>
      <c r="AP359" s="4190"/>
      <c r="AQ359" s="1181" t="str">
        <f t="shared" si="130"/>
        <v/>
      </c>
      <c r="AR359" s="4168"/>
      <c r="AS359" s="4180">
        <f t="shared" si="131"/>
        <v>0</v>
      </c>
      <c r="AT359" s="4181">
        <f>IF(AND(AH359&lt;&gt;"", ISNUMBER(AF359)), IFERROR(INDEX(AV19:AV89, MATCH(AB359, AU19:AU89, 0)) * AA359 * IF(ISBLANK(X359), 1, X359), 0), 0)</f>
        <v>0</v>
      </c>
      <c r="AU359"/>
      <c r="AV359"/>
      <c r="AW359"/>
      <c r="AX359" s="2"/>
      <c r="AY359" s="750" t="str">
        <f t="shared" si="124"/>
        <v>►</v>
      </c>
      <c r="AZ359" s="2"/>
      <c r="BA359" s="2"/>
      <c r="BB359" s="2"/>
      <c r="BC359" s="2"/>
      <c r="BD359" s="717"/>
      <c r="BH359" s="717"/>
      <c r="BI359" s="6">
        <v>1</v>
      </c>
    </row>
    <row r="360" spans="1:61" s="73" customFormat="1" ht="18" customHeight="1">
      <c r="A360" s="750" t="str">
        <f t="shared" si="118"/>
        <v>►</v>
      </c>
      <c r="B360" s="616" t="str">
        <f t="shared" si="117"/>
        <v>►</v>
      </c>
      <c r="C360" s="617" t="str">
        <f t="shared" si="119"/>
        <v>►</v>
      </c>
      <c r="D360" s="4157" t="str">
        <f t="shared" si="120"/>
        <v>►</v>
      </c>
      <c r="E360" s="616" t="str">
        <f t="shared" si="121"/>
        <v>►</v>
      </c>
      <c r="F360" s="616" t="str">
        <f t="shared" si="122"/>
        <v>►</v>
      </c>
      <c r="G360" s="616" t="str">
        <f t="shared" si="123"/>
        <v>►</v>
      </c>
      <c r="H360" s="1066" t="s">
        <v>1</v>
      </c>
      <c r="I360" s="741"/>
      <c r="J360" s="741"/>
      <c r="K360" s="741"/>
      <c r="L360" s="742"/>
      <c r="M360" s="742"/>
      <c r="N360" s="742"/>
      <c r="O360" s="742"/>
      <c r="P360" s="742"/>
      <c r="Q360" s="742"/>
      <c r="R360" s="742"/>
      <c r="S360" s="785" t="s">
        <v>1</v>
      </c>
      <c r="T360" s="1066" t="s">
        <v>1</v>
      </c>
      <c r="U360" s="741"/>
      <c r="V360" s="741"/>
      <c r="W360" s="741"/>
      <c r="X360" s="742"/>
      <c r="Y360" s="742"/>
      <c r="Z360" s="742"/>
      <c r="AA360" s="742"/>
      <c r="AB360" s="742"/>
      <c r="AC360" s="742"/>
      <c r="AD360" s="742"/>
      <c r="AE360" s="4161" t="s">
        <v>1</v>
      </c>
      <c r="AF360" s="4172">
        <f t="shared" si="132"/>
        <v>0</v>
      </c>
      <c r="AG360" s="4173">
        <f t="shared" si="133"/>
        <v>0</v>
      </c>
      <c r="AH360" s="4174"/>
      <c r="AI360" s="1113">
        <f t="shared" si="125"/>
        <v>0</v>
      </c>
      <c r="AJ360" s="1183" t="str">
        <f>IF(OR(AI360=0, ISBLANK(AB360)), "", TEXT(ROUND(AI360/INDEX(AV19:AV89, MATCH(AB360, AU19:AU89, 0)), 0),"# ##0") &amp; " " &amp; AB360)</f>
        <v/>
      </c>
      <c r="AK360" s="559">
        <f t="shared" si="126"/>
        <v>0</v>
      </c>
      <c r="AL360" s="560">
        <f t="shared" si="127"/>
        <v>0</v>
      </c>
      <c r="AM360" s="1186" t="str">
        <f t="shared" si="128"/>
        <v/>
      </c>
      <c r="AN360" s="156"/>
      <c r="AO360" s="1113">
        <f t="shared" si="129"/>
        <v>0</v>
      </c>
      <c r="AP360" s="4190"/>
      <c r="AQ360" s="1182" t="str">
        <f t="shared" si="130"/>
        <v/>
      </c>
      <c r="AR360" s="4168"/>
      <c r="AS360" s="4180">
        <f t="shared" si="131"/>
        <v>0</v>
      </c>
      <c r="AT360" s="4181">
        <f>IF(AND(AH360&lt;&gt;"", ISNUMBER(AF360)), IFERROR(INDEX(AV19:AV89, MATCH(AB360, AU19:AU89, 0)) * AA360 * IF(ISBLANK(X360), 1, X360), 0), 0)</f>
        <v>0</v>
      </c>
      <c r="AU360"/>
      <c r="AV360"/>
      <c r="AW360"/>
      <c r="AX360" s="2"/>
      <c r="AY360" s="750" t="str">
        <f t="shared" si="124"/>
        <v>►</v>
      </c>
      <c r="AZ360" s="2"/>
      <c r="BA360" s="2"/>
      <c r="BB360" s="2"/>
      <c r="BC360" s="2"/>
      <c r="BD360" s="717"/>
      <c r="BH360" s="717"/>
      <c r="BI360" s="6">
        <v>1</v>
      </c>
    </row>
    <row r="361" spans="1:61" s="73" customFormat="1" ht="18" customHeight="1">
      <c r="A361" s="750" t="str">
        <f t="shared" si="118"/>
        <v>►</v>
      </c>
      <c r="B361" s="616" t="str">
        <f t="shared" si="117"/>
        <v>►</v>
      </c>
      <c r="C361" s="617" t="str">
        <f t="shared" si="119"/>
        <v>►</v>
      </c>
      <c r="D361" s="4157" t="str">
        <f t="shared" si="120"/>
        <v>►</v>
      </c>
      <c r="E361" s="616" t="str">
        <f t="shared" si="121"/>
        <v>►</v>
      </c>
      <c r="F361" s="616" t="str">
        <f t="shared" si="122"/>
        <v>►</v>
      </c>
      <c r="G361" s="616" t="str">
        <f t="shared" si="123"/>
        <v>►</v>
      </c>
      <c r="H361" s="1066" t="s">
        <v>1</v>
      </c>
      <c r="I361" s="741"/>
      <c r="J361" s="741"/>
      <c r="K361" s="741"/>
      <c r="L361" s="742"/>
      <c r="M361" s="742"/>
      <c r="N361" s="742"/>
      <c r="O361" s="742"/>
      <c r="P361" s="742"/>
      <c r="Q361" s="742"/>
      <c r="R361" s="742"/>
      <c r="S361" s="785" t="s">
        <v>1</v>
      </c>
      <c r="T361" s="1066" t="s">
        <v>1</v>
      </c>
      <c r="U361" s="741"/>
      <c r="V361" s="741"/>
      <c r="W361" s="741"/>
      <c r="X361" s="742"/>
      <c r="Y361" s="742"/>
      <c r="Z361" s="742"/>
      <c r="AA361" s="742"/>
      <c r="AB361" s="742"/>
      <c r="AC361" s="742"/>
      <c r="AD361" s="742"/>
      <c r="AE361" s="4161" t="s">
        <v>1</v>
      </c>
      <c r="AF361" s="4172">
        <f t="shared" si="132"/>
        <v>0</v>
      </c>
      <c r="AG361" s="4173">
        <f t="shared" si="133"/>
        <v>0</v>
      </c>
      <c r="AH361" s="4174"/>
      <c r="AI361" s="1112">
        <f t="shared" si="125"/>
        <v>0</v>
      </c>
      <c r="AJ361" s="1184" t="str">
        <f>IF(OR(AI361=0, ISBLANK(AB361)), "", TEXT(ROUND(AI361/INDEX(AV19:AV89, MATCH(AB361, AU19:AU89, 0)), 0),"# ##0") &amp; " " &amp; AB361)</f>
        <v/>
      </c>
      <c r="AK361" s="557">
        <f t="shared" si="126"/>
        <v>0</v>
      </c>
      <c r="AL361" s="558">
        <f t="shared" si="127"/>
        <v>0</v>
      </c>
      <c r="AM361" s="1187" t="str">
        <f t="shared" si="128"/>
        <v/>
      </c>
      <c r="AN361" s="156"/>
      <c r="AO361" s="1112">
        <f t="shared" si="129"/>
        <v>0</v>
      </c>
      <c r="AP361" s="4190"/>
      <c r="AQ361" s="1181" t="str">
        <f t="shared" si="130"/>
        <v/>
      </c>
      <c r="AR361" s="4168"/>
      <c r="AS361" s="4180">
        <f t="shared" si="131"/>
        <v>0</v>
      </c>
      <c r="AT361" s="4181">
        <f>IF(AND(AH361&lt;&gt;"", ISNUMBER(AF361)), IFERROR(INDEX(AV19:AV89, MATCH(AB361, AU19:AU89, 0)) * AA361 * IF(ISBLANK(X361), 1, X361), 0), 0)</f>
        <v>0</v>
      </c>
      <c r="AU361"/>
      <c r="AV361"/>
      <c r="AW361"/>
      <c r="AX361" s="2"/>
      <c r="AY361" s="750" t="str">
        <f t="shared" si="124"/>
        <v>►</v>
      </c>
      <c r="AZ361" s="2"/>
      <c r="BA361" s="2"/>
      <c r="BB361" s="2"/>
      <c r="BC361" s="2"/>
      <c r="BD361" s="717"/>
      <c r="BH361" s="717"/>
      <c r="BI361" s="6">
        <v>1</v>
      </c>
    </row>
    <row r="362" spans="1:61" s="73" customFormat="1" ht="18" customHeight="1">
      <c r="A362" s="750" t="str">
        <f t="shared" si="118"/>
        <v>►</v>
      </c>
      <c r="B362" s="616" t="str">
        <f t="shared" si="117"/>
        <v>►</v>
      </c>
      <c r="C362" s="617" t="str">
        <f t="shared" si="119"/>
        <v>►</v>
      </c>
      <c r="D362" s="4157" t="str">
        <f t="shared" si="120"/>
        <v>►</v>
      </c>
      <c r="E362" s="616" t="str">
        <f t="shared" si="121"/>
        <v>►</v>
      </c>
      <c r="F362" s="616" t="str">
        <f t="shared" si="122"/>
        <v>►</v>
      </c>
      <c r="G362" s="616" t="str">
        <f t="shared" si="123"/>
        <v>►</v>
      </c>
      <c r="H362" s="1066" t="s">
        <v>1</v>
      </c>
      <c r="I362" s="741"/>
      <c r="J362" s="741"/>
      <c r="K362" s="741"/>
      <c r="L362" s="742"/>
      <c r="M362" s="742"/>
      <c r="N362" s="742"/>
      <c r="O362" s="742"/>
      <c r="P362" s="742"/>
      <c r="Q362" s="742"/>
      <c r="R362" s="742"/>
      <c r="S362" s="785" t="s">
        <v>1</v>
      </c>
      <c r="T362" s="1066" t="s">
        <v>1</v>
      </c>
      <c r="U362" s="741"/>
      <c r="V362" s="741"/>
      <c r="W362" s="741"/>
      <c r="X362" s="742"/>
      <c r="Y362" s="742"/>
      <c r="Z362" s="742"/>
      <c r="AA362" s="742"/>
      <c r="AB362" s="742"/>
      <c r="AC362" s="742"/>
      <c r="AD362" s="742"/>
      <c r="AE362" s="4161" t="s">
        <v>1</v>
      </c>
      <c r="AF362" s="4172">
        <f t="shared" si="132"/>
        <v>0</v>
      </c>
      <c r="AG362" s="4173">
        <f t="shared" si="133"/>
        <v>0</v>
      </c>
      <c r="AH362" s="4174"/>
      <c r="AI362" s="1113">
        <f t="shared" si="125"/>
        <v>0</v>
      </c>
      <c r="AJ362" s="1183" t="str">
        <f>IF(OR(AI362=0, ISBLANK(AB362)), "", TEXT(ROUND(AI362/INDEX(AV19:AV89, MATCH(AB362, AU19:AU89, 0)), 0),"# ##0") &amp; " " &amp; AB362)</f>
        <v/>
      </c>
      <c r="AK362" s="559">
        <f t="shared" si="126"/>
        <v>0</v>
      </c>
      <c r="AL362" s="560">
        <f t="shared" si="127"/>
        <v>0</v>
      </c>
      <c r="AM362" s="1186" t="str">
        <f t="shared" si="128"/>
        <v/>
      </c>
      <c r="AN362" s="156"/>
      <c r="AO362" s="1113">
        <f t="shared" si="129"/>
        <v>0</v>
      </c>
      <c r="AP362" s="4190"/>
      <c r="AQ362" s="1182" t="str">
        <f t="shared" si="130"/>
        <v/>
      </c>
      <c r="AR362" s="4168"/>
      <c r="AS362" s="4180">
        <f t="shared" si="131"/>
        <v>0</v>
      </c>
      <c r="AT362" s="4181">
        <f>IF(AND(AH362&lt;&gt;"", ISNUMBER(AF362)), IFERROR(INDEX(AV19:AV89, MATCH(AB362, AU19:AU89, 0)) * AA362 * IF(ISBLANK(X362), 1, X362), 0), 0)</f>
        <v>0</v>
      </c>
      <c r="AU362"/>
      <c r="AV362"/>
      <c r="AW362"/>
      <c r="AX362" s="2"/>
      <c r="AY362" s="750" t="str">
        <f t="shared" si="124"/>
        <v>►</v>
      </c>
      <c r="AZ362" s="2"/>
      <c r="BA362" s="2"/>
      <c r="BB362" s="2"/>
      <c r="BC362" s="2"/>
      <c r="BD362" s="717"/>
      <c r="BH362" s="717"/>
      <c r="BI362" s="6">
        <v>1</v>
      </c>
    </row>
    <row r="363" spans="1:61" s="73" customFormat="1" ht="18" customHeight="1">
      <c r="A363" s="750" t="str">
        <f t="shared" si="118"/>
        <v>►</v>
      </c>
      <c r="B363" s="616" t="str">
        <f t="shared" si="117"/>
        <v>►</v>
      </c>
      <c r="C363" s="617" t="str">
        <f t="shared" si="119"/>
        <v>►</v>
      </c>
      <c r="D363" s="4157" t="str">
        <f t="shared" si="120"/>
        <v>►</v>
      </c>
      <c r="E363" s="616" t="str">
        <f t="shared" si="121"/>
        <v>►</v>
      </c>
      <c r="F363" s="616" t="str">
        <f t="shared" si="122"/>
        <v>►</v>
      </c>
      <c r="G363" s="616" t="str">
        <f t="shared" si="123"/>
        <v>►</v>
      </c>
      <c r="H363" s="1066" t="s">
        <v>1</v>
      </c>
      <c r="I363" s="741"/>
      <c r="J363" s="741"/>
      <c r="K363" s="741"/>
      <c r="L363" s="742"/>
      <c r="M363" s="742"/>
      <c r="N363" s="742"/>
      <c r="O363" s="742"/>
      <c r="P363" s="742"/>
      <c r="Q363" s="742"/>
      <c r="R363" s="742"/>
      <c r="S363" s="785" t="s">
        <v>1</v>
      </c>
      <c r="T363" s="1066" t="s">
        <v>1</v>
      </c>
      <c r="U363" s="741"/>
      <c r="V363" s="741"/>
      <c r="W363" s="741"/>
      <c r="X363" s="742"/>
      <c r="Y363" s="742"/>
      <c r="Z363" s="742"/>
      <c r="AA363" s="742"/>
      <c r="AB363" s="742"/>
      <c r="AC363" s="742"/>
      <c r="AD363" s="742"/>
      <c r="AE363" s="4161" t="s">
        <v>1</v>
      </c>
      <c r="AF363" s="4172">
        <f t="shared" si="132"/>
        <v>0</v>
      </c>
      <c r="AG363" s="4173">
        <f t="shared" si="133"/>
        <v>0</v>
      </c>
      <c r="AH363" s="4174"/>
      <c r="AI363" s="1112">
        <f t="shared" si="125"/>
        <v>0</v>
      </c>
      <c r="AJ363" s="1184" t="str">
        <f>IF(OR(AI363=0, ISBLANK(AB363)), "", TEXT(ROUND(AI363/INDEX(AV19:AV89, MATCH(AB363, AU19:AU89, 0)), 0),"# ##0") &amp; " " &amp; AB363)</f>
        <v/>
      </c>
      <c r="AK363" s="557">
        <f t="shared" si="126"/>
        <v>0</v>
      </c>
      <c r="AL363" s="558">
        <f t="shared" si="127"/>
        <v>0</v>
      </c>
      <c r="AM363" s="1187" t="str">
        <f t="shared" si="128"/>
        <v/>
      </c>
      <c r="AN363" s="156"/>
      <c r="AO363" s="1112">
        <f t="shared" si="129"/>
        <v>0</v>
      </c>
      <c r="AP363" s="4190"/>
      <c r="AQ363" s="1181" t="str">
        <f t="shared" si="130"/>
        <v/>
      </c>
      <c r="AR363" s="4168"/>
      <c r="AS363" s="4180">
        <f t="shared" si="131"/>
        <v>0</v>
      </c>
      <c r="AT363" s="4181">
        <f>IF(AND(AH363&lt;&gt;"", ISNUMBER(AF363)), IFERROR(INDEX(AV19:AV89, MATCH(AB363, AU19:AU89, 0)) * AA363 * IF(ISBLANK(X363), 1, X363), 0), 0)</f>
        <v>0</v>
      </c>
      <c r="AU363"/>
      <c r="AV363"/>
      <c r="AW363"/>
      <c r="AX363" s="2"/>
      <c r="AY363" s="750" t="str">
        <f t="shared" si="124"/>
        <v>►</v>
      </c>
      <c r="AZ363" s="2"/>
      <c r="BA363" s="2"/>
      <c r="BB363" s="2"/>
      <c r="BC363" s="2"/>
      <c r="BD363" s="717"/>
      <c r="BH363" s="717"/>
      <c r="BI363" s="6">
        <v>1</v>
      </c>
    </row>
    <row r="364" spans="1:61" s="73" customFormat="1" ht="18" customHeight="1">
      <c r="A364" s="750" t="str">
        <f t="shared" si="118"/>
        <v>►</v>
      </c>
      <c r="B364" s="616" t="str">
        <f t="shared" si="117"/>
        <v>►</v>
      </c>
      <c r="C364" s="617" t="str">
        <f t="shared" si="119"/>
        <v>►</v>
      </c>
      <c r="D364" s="4157" t="str">
        <f t="shared" si="120"/>
        <v>►</v>
      </c>
      <c r="E364" s="616" t="str">
        <f t="shared" si="121"/>
        <v>►</v>
      </c>
      <c r="F364" s="616" t="str">
        <f t="shared" si="122"/>
        <v>►</v>
      </c>
      <c r="G364" s="616" t="str">
        <f t="shared" si="123"/>
        <v>►</v>
      </c>
      <c r="H364" s="1066" t="s">
        <v>1</v>
      </c>
      <c r="I364" s="741"/>
      <c r="J364" s="741"/>
      <c r="K364" s="741"/>
      <c r="L364" s="742"/>
      <c r="M364" s="742"/>
      <c r="N364" s="742"/>
      <c r="O364" s="742"/>
      <c r="P364" s="742"/>
      <c r="Q364" s="742"/>
      <c r="R364" s="742"/>
      <c r="S364" s="785" t="s">
        <v>1</v>
      </c>
      <c r="T364" s="1066" t="s">
        <v>1</v>
      </c>
      <c r="U364" s="741"/>
      <c r="V364" s="741"/>
      <c r="W364" s="741"/>
      <c r="X364" s="742"/>
      <c r="Y364" s="742"/>
      <c r="Z364" s="742"/>
      <c r="AA364" s="742"/>
      <c r="AB364" s="742"/>
      <c r="AC364" s="742"/>
      <c r="AD364" s="742"/>
      <c r="AE364" s="4161" t="s">
        <v>1</v>
      </c>
      <c r="AF364" s="4172">
        <f t="shared" si="132"/>
        <v>0</v>
      </c>
      <c r="AG364" s="4173">
        <f t="shared" si="133"/>
        <v>0</v>
      </c>
      <c r="AH364" s="4174"/>
      <c r="AI364" s="1113">
        <f t="shared" si="125"/>
        <v>0</v>
      </c>
      <c r="AJ364" s="1183" t="str">
        <f>IF(OR(AI364=0, ISBLANK(AB364)), "", TEXT(ROUND(AI364/INDEX(AV19:AV89, MATCH(AB364, AU19:AU89, 0)), 0),"# ##0") &amp; " " &amp; AB364)</f>
        <v/>
      </c>
      <c r="AK364" s="559">
        <f t="shared" si="126"/>
        <v>0</v>
      </c>
      <c r="AL364" s="560">
        <f t="shared" si="127"/>
        <v>0</v>
      </c>
      <c r="AM364" s="1186" t="str">
        <f t="shared" si="128"/>
        <v/>
      </c>
      <c r="AN364" s="156"/>
      <c r="AO364" s="1113">
        <f t="shared" si="129"/>
        <v>0</v>
      </c>
      <c r="AP364" s="4190"/>
      <c r="AQ364" s="1182" t="str">
        <f t="shared" si="130"/>
        <v/>
      </c>
      <c r="AR364" s="4168"/>
      <c r="AS364" s="4180">
        <f t="shared" si="131"/>
        <v>0</v>
      </c>
      <c r="AT364" s="4181">
        <f>IF(AND(AH364&lt;&gt;"", ISNUMBER(AF364)), IFERROR(INDEX(AV19:AV89, MATCH(AB364, AU19:AU89, 0)) * AA364 * IF(ISBLANK(X364), 1, X364), 0), 0)</f>
        <v>0</v>
      </c>
      <c r="AU364"/>
      <c r="AV364"/>
      <c r="AW364"/>
      <c r="AX364" s="2"/>
      <c r="AY364" s="750" t="str">
        <f t="shared" si="124"/>
        <v>►</v>
      </c>
      <c r="AZ364" s="2"/>
      <c r="BA364" s="2"/>
      <c r="BB364" s="2"/>
      <c r="BC364" s="2"/>
      <c r="BD364" s="717"/>
      <c r="BH364" s="717"/>
      <c r="BI364" s="6">
        <v>1</v>
      </c>
    </row>
    <row r="365" spans="1:61" s="73" customFormat="1" ht="18" customHeight="1">
      <c r="A365" s="750" t="str">
        <f t="shared" si="118"/>
        <v>►</v>
      </c>
      <c r="B365" s="616" t="str">
        <f t="shared" si="117"/>
        <v>►</v>
      </c>
      <c r="C365" s="617" t="str">
        <f t="shared" si="119"/>
        <v>►</v>
      </c>
      <c r="D365" s="4157" t="str">
        <f t="shared" si="120"/>
        <v>►</v>
      </c>
      <c r="E365" s="616" t="str">
        <f t="shared" si="121"/>
        <v>►</v>
      </c>
      <c r="F365" s="616" t="str">
        <f t="shared" si="122"/>
        <v>►</v>
      </c>
      <c r="G365" s="616" t="str">
        <f t="shared" si="123"/>
        <v>►</v>
      </c>
      <c r="H365" s="1066" t="s">
        <v>1</v>
      </c>
      <c r="I365" s="741"/>
      <c r="J365" s="741"/>
      <c r="K365" s="741"/>
      <c r="L365" s="742"/>
      <c r="M365" s="742"/>
      <c r="N365" s="742"/>
      <c r="O365" s="742"/>
      <c r="P365" s="742"/>
      <c r="Q365" s="742"/>
      <c r="R365" s="742"/>
      <c r="S365" s="785" t="s">
        <v>1</v>
      </c>
      <c r="T365" s="1066" t="s">
        <v>1</v>
      </c>
      <c r="U365" s="741"/>
      <c r="V365" s="741"/>
      <c r="W365" s="741"/>
      <c r="X365" s="742"/>
      <c r="Y365" s="742"/>
      <c r="Z365" s="742"/>
      <c r="AA365" s="742"/>
      <c r="AB365" s="742"/>
      <c r="AC365" s="742"/>
      <c r="AD365" s="742"/>
      <c r="AE365" s="4161" t="s">
        <v>1</v>
      </c>
      <c r="AF365" s="4172">
        <f t="shared" si="132"/>
        <v>0</v>
      </c>
      <c r="AG365" s="4173">
        <f t="shared" si="133"/>
        <v>0</v>
      </c>
      <c r="AH365" s="4174"/>
      <c r="AI365" s="1112">
        <f t="shared" si="125"/>
        <v>0</v>
      </c>
      <c r="AJ365" s="1184" t="str">
        <f>IF(OR(AI365=0, ISBLANK(AB365)), "", TEXT(ROUND(AI365/INDEX(AV19:AV89, MATCH(AB365, AU19:AU89, 0)), 0),"# ##0") &amp; " " &amp; AB365)</f>
        <v/>
      </c>
      <c r="AK365" s="557">
        <f t="shared" si="126"/>
        <v>0</v>
      </c>
      <c r="AL365" s="558">
        <f t="shared" si="127"/>
        <v>0</v>
      </c>
      <c r="AM365" s="1187" t="str">
        <f t="shared" si="128"/>
        <v/>
      </c>
      <c r="AN365" s="156"/>
      <c r="AO365" s="1112">
        <f t="shared" si="129"/>
        <v>0</v>
      </c>
      <c r="AP365" s="4190"/>
      <c r="AQ365" s="1181" t="str">
        <f t="shared" si="130"/>
        <v/>
      </c>
      <c r="AR365" s="4168"/>
      <c r="AS365" s="4180">
        <f t="shared" si="131"/>
        <v>0</v>
      </c>
      <c r="AT365" s="4181">
        <f>IF(AND(AH365&lt;&gt;"", ISNUMBER(AF365)), IFERROR(INDEX(AV19:AV89, MATCH(AB365, AU19:AU89, 0)) * AA365 * IF(ISBLANK(X365), 1, X365), 0), 0)</f>
        <v>0</v>
      </c>
      <c r="AU365"/>
      <c r="AV365"/>
      <c r="AW365"/>
      <c r="AX365" s="2"/>
      <c r="AY365" s="750" t="str">
        <f t="shared" si="124"/>
        <v>►</v>
      </c>
      <c r="AZ365" s="2"/>
      <c r="BA365" s="2"/>
      <c r="BB365" s="2"/>
      <c r="BC365" s="2"/>
      <c r="BD365" s="717"/>
      <c r="BH365" s="717"/>
      <c r="BI365" s="6">
        <v>1</v>
      </c>
    </row>
    <row r="366" spans="1:61" s="73" customFormat="1" ht="18" customHeight="1">
      <c r="A366" s="750" t="str">
        <f t="shared" si="118"/>
        <v>►</v>
      </c>
      <c r="B366" s="616" t="str">
        <f t="shared" si="117"/>
        <v>►</v>
      </c>
      <c r="C366" s="617" t="str">
        <f t="shared" si="119"/>
        <v>►</v>
      </c>
      <c r="D366" s="4157" t="str">
        <f t="shared" si="120"/>
        <v>►</v>
      </c>
      <c r="E366" s="616" t="str">
        <f t="shared" si="121"/>
        <v>►</v>
      </c>
      <c r="F366" s="616" t="str">
        <f t="shared" si="122"/>
        <v>►</v>
      </c>
      <c r="G366" s="616" t="str">
        <f t="shared" si="123"/>
        <v>►</v>
      </c>
      <c r="H366" s="1066" t="s">
        <v>1</v>
      </c>
      <c r="I366" s="741"/>
      <c r="J366" s="741"/>
      <c r="K366" s="741"/>
      <c r="L366" s="742"/>
      <c r="M366" s="742"/>
      <c r="N366" s="742"/>
      <c r="O366" s="742"/>
      <c r="P366" s="742"/>
      <c r="Q366" s="742"/>
      <c r="R366" s="742"/>
      <c r="S366" s="785" t="s">
        <v>1</v>
      </c>
      <c r="T366" s="1066" t="s">
        <v>1</v>
      </c>
      <c r="U366" s="741"/>
      <c r="V366" s="741"/>
      <c r="W366" s="741"/>
      <c r="X366" s="742"/>
      <c r="Y366" s="742"/>
      <c r="Z366" s="742"/>
      <c r="AA366" s="742"/>
      <c r="AB366" s="742"/>
      <c r="AC366" s="742"/>
      <c r="AD366" s="742"/>
      <c r="AE366" s="4161" t="s">
        <v>1</v>
      </c>
      <c r="AF366" s="4172">
        <f t="shared" si="132"/>
        <v>0</v>
      </c>
      <c r="AG366" s="4173">
        <f t="shared" si="133"/>
        <v>0</v>
      </c>
      <c r="AH366" s="4174"/>
      <c r="AI366" s="1113">
        <f t="shared" si="125"/>
        <v>0</v>
      </c>
      <c r="AJ366" s="1183" t="str">
        <f>IF(OR(AI366=0, ISBLANK(AB366)), "", TEXT(ROUND(AI366/INDEX(AV19:AV89, MATCH(AB366, AU19:AU89, 0)), 0),"# ##0") &amp; " " &amp; AB366)</f>
        <v/>
      </c>
      <c r="AK366" s="559">
        <f t="shared" si="126"/>
        <v>0</v>
      </c>
      <c r="AL366" s="560">
        <f t="shared" si="127"/>
        <v>0</v>
      </c>
      <c r="AM366" s="1186" t="str">
        <f t="shared" si="128"/>
        <v/>
      </c>
      <c r="AN366" s="156"/>
      <c r="AO366" s="1113">
        <f t="shared" si="129"/>
        <v>0</v>
      </c>
      <c r="AP366" s="4190"/>
      <c r="AQ366" s="1182" t="str">
        <f t="shared" si="130"/>
        <v/>
      </c>
      <c r="AR366" s="4168"/>
      <c r="AS366" s="4180">
        <f t="shared" si="131"/>
        <v>0</v>
      </c>
      <c r="AT366" s="4181">
        <f>IF(AND(AH366&lt;&gt;"", ISNUMBER(AF366)), IFERROR(INDEX(AV19:AV89, MATCH(AB366, AU19:AU89, 0)) * AA366 * IF(ISBLANK(X366), 1, X366), 0), 0)</f>
        <v>0</v>
      </c>
      <c r="AU366"/>
      <c r="AV366"/>
      <c r="AW366"/>
      <c r="AX366" s="2"/>
      <c r="AY366" s="750" t="str">
        <f t="shared" si="124"/>
        <v>►</v>
      </c>
      <c r="AZ366" s="2"/>
      <c r="BA366" s="2"/>
      <c r="BB366" s="2"/>
      <c r="BC366" s="2"/>
      <c r="BD366" s="717"/>
      <c r="BH366" s="717"/>
      <c r="BI366" s="6">
        <v>1</v>
      </c>
    </row>
    <row r="367" spans="1:61" s="73" customFormat="1" ht="18" customHeight="1">
      <c r="A367" s="750" t="str">
        <f t="shared" si="118"/>
        <v>►</v>
      </c>
      <c r="B367" s="616" t="str">
        <f t="shared" si="117"/>
        <v>►</v>
      </c>
      <c r="C367" s="617" t="str">
        <f t="shared" si="119"/>
        <v>►</v>
      </c>
      <c r="D367" s="4157" t="str">
        <f t="shared" si="120"/>
        <v>►</v>
      </c>
      <c r="E367" s="616" t="str">
        <f t="shared" si="121"/>
        <v>►</v>
      </c>
      <c r="F367" s="616" t="str">
        <f t="shared" si="122"/>
        <v>►</v>
      </c>
      <c r="G367" s="616" t="str">
        <f t="shared" si="123"/>
        <v>►</v>
      </c>
      <c r="H367" s="1066" t="s">
        <v>1</v>
      </c>
      <c r="I367" s="741"/>
      <c r="J367" s="741"/>
      <c r="K367" s="741"/>
      <c r="L367" s="742"/>
      <c r="M367" s="742"/>
      <c r="N367" s="742"/>
      <c r="O367" s="742"/>
      <c r="P367" s="742"/>
      <c r="Q367" s="742"/>
      <c r="R367" s="742"/>
      <c r="S367" s="785" t="s">
        <v>1</v>
      </c>
      <c r="T367" s="1066" t="s">
        <v>1</v>
      </c>
      <c r="U367" s="741"/>
      <c r="V367" s="741"/>
      <c r="W367" s="741"/>
      <c r="X367" s="742"/>
      <c r="Y367" s="742"/>
      <c r="Z367" s="742"/>
      <c r="AA367" s="742"/>
      <c r="AB367" s="742"/>
      <c r="AC367" s="742"/>
      <c r="AD367" s="742"/>
      <c r="AE367" s="4161" t="s">
        <v>1</v>
      </c>
      <c r="AF367" s="4172">
        <f t="shared" si="132"/>
        <v>0</v>
      </c>
      <c r="AG367" s="4173">
        <f t="shared" si="133"/>
        <v>0</v>
      </c>
      <c r="AH367" s="4174"/>
      <c r="AI367" s="1112">
        <f t="shared" si="125"/>
        <v>0</v>
      </c>
      <c r="AJ367" s="1184" t="str">
        <f>IF(OR(AI367=0, ISBLANK(AB367)), "", TEXT(ROUND(AI367/INDEX(AV19:AV89, MATCH(AB367, AU19:AU89, 0)), 0),"# ##0") &amp; " " &amp; AB367)</f>
        <v/>
      </c>
      <c r="AK367" s="557">
        <f t="shared" si="126"/>
        <v>0</v>
      </c>
      <c r="AL367" s="558">
        <f t="shared" si="127"/>
        <v>0</v>
      </c>
      <c r="AM367" s="1187" t="str">
        <f t="shared" si="128"/>
        <v/>
      </c>
      <c r="AN367" s="156"/>
      <c r="AO367" s="1112">
        <f t="shared" si="129"/>
        <v>0</v>
      </c>
      <c r="AP367" s="4190"/>
      <c r="AQ367" s="1181" t="str">
        <f t="shared" si="130"/>
        <v/>
      </c>
      <c r="AR367" s="4168"/>
      <c r="AS367" s="4180">
        <f t="shared" si="131"/>
        <v>0</v>
      </c>
      <c r="AT367" s="4181">
        <f>IF(AND(AH367&lt;&gt;"", ISNUMBER(AF367)), IFERROR(INDEX(AV19:AV89, MATCH(AB367, AU19:AU89, 0)) * AA367 * IF(ISBLANK(X367), 1, X367), 0), 0)</f>
        <v>0</v>
      </c>
      <c r="AU367"/>
      <c r="AV367"/>
      <c r="AW367"/>
      <c r="AX367" s="2"/>
      <c r="AY367" s="750" t="str">
        <f t="shared" si="124"/>
        <v>►</v>
      </c>
      <c r="AZ367" s="2"/>
      <c r="BA367" s="2"/>
      <c r="BB367" s="2"/>
      <c r="BC367" s="717"/>
      <c r="BD367" s="717"/>
      <c r="BH367" s="717"/>
      <c r="BI367" s="6">
        <v>1</v>
      </c>
    </row>
    <row r="368" spans="1:61" s="73" customFormat="1" ht="18" customHeight="1">
      <c r="A368" s="750" t="str">
        <f t="shared" si="118"/>
        <v>►</v>
      </c>
      <c r="B368" s="616" t="str">
        <f t="shared" si="117"/>
        <v>►</v>
      </c>
      <c r="C368" s="617" t="str">
        <f t="shared" si="119"/>
        <v>►</v>
      </c>
      <c r="D368" s="4157" t="str">
        <f t="shared" si="120"/>
        <v>►</v>
      </c>
      <c r="E368" s="616" t="str">
        <f t="shared" si="121"/>
        <v>►</v>
      </c>
      <c r="F368" s="616" t="str">
        <f t="shared" si="122"/>
        <v>►</v>
      </c>
      <c r="G368" s="616" t="str">
        <f t="shared" si="123"/>
        <v>►</v>
      </c>
      <c r="H368" s="1066" t="s">
        <v>1</v>
      </c>
      <c r="I368" s="741"/>
      <c r="J368" s="741"/>
      <c r="K368" s="741"/>
      <c r="L368" s="742"/>
      <c r="M368" s="742"/>
      <c r="N368" s="742"/>
      <c r="O368" s="742"/>
      <c r="P368" s="742"/>
      <c r="Q368" s="742"/>
      <c r="R368" s="742"/>
      <c r="S368" s="785" t="s">
        <v>1</v>
      </c>
      <c r="T368" s="1066" t="s">
        <v>1</v>
      </c>
      <c r="U368" s="741"/>
      <c r="V368" s="741"/>
      <c r="W368" s="741"/>
      <c r="X368" s="742"/>
      <c r="Y368" s="742"/>
      <c r="Z368" s="742"/>
      <c r="AA368" s="742"/>
      <c r="AB368" s="742"/>
      <c r="AC368" s="742"/>
      <c r="AD368" s="742"/>
      <c r="AE368" s="4161" t="s">
        <v>1</v>
      </c>
      <c r="AF368" s="4172">
        <f t="shared" si="132"/>
        <v>0</v>
      </c>
      <c r="AG368" s="4173">
        <f t="shared" si="133"/>
        <v>0</v>
      </c>
      <c r="AH368" s="4174"/>
      <c r="AI368" s="1113">
        <f t="shared" si="125"/>
        <v>0</v>
      </c>
      <c r="AJ368" s="1183" t="str">
        <f>IF(OR(AI368=0, ISBLANK(AB368)), "", TEXT(ROUND(AI368/INDEX(AV19:AV89, MATCH(AB368, AU19:AU89, 0)), 0),"# ##0") &amp; " " &amp; AB368)</f>
        <v/>
      </c>
      <c r="AK368" s="559">
        <f t="shared" si="126"/>
        <v>0</v>
      </c>
      <c r="AL368" s="560">
        <f t="shared" si="127"/>
        <v>0</v>
      </c>
      <c r="AM368" s="1186" t="str">
        <f t="shared" si="128"/>
        <v/>
      </c>
      <c r="AN368" s="156"/>
      <c r="AO368" s="1113">
        <f t="shared" si="129"/>
        <v>0</v>
      </c>
      <c r="AP368" s="4190"/>
      <c r="AQ368" s="1182" t="str">
        <f t="shared" si="130"/>
        <v/>
      </c>
      <c r="AR368" s="4168"/>
      <c r="AS368" s="4180">
        <f t="shared" si="131"/>
        <v>0</v>
      </c>
      <c r="AT368" s="4181">
        <f>IF(AND(AH368&lt;&gt;"", ISNUMBER(AF368)), IFERROR(INDEX(AV19:AV89, MATCH(AB368, AU19:AU89, 0)) * AA368 * IF(ISBLANK(X368), 1, X368), 0), 0)</f>
        <v>0</v>
      </c>
      <c r="AU368"/>
      <c r="AV368"/>
      <c r="AW368"/>
      <c r="AX368" s="2"/>
      <c r="AY368" s="750" t="str">
        <f t="shared" si="124"/>
        <v>►</v>
      </c>
      <c r="AZ368" s="2"/>
      <c r="BA368" s="2"/>
      <c r="BB368" s="2"/>
      <c r="BC368" s="717"/>
      <c r="BD368" s="717"/>
      <c r="BH368" s="717"/>
      <c r="BI368" s="6">
        <v>1</v>
      </c>
    </row>
    <row r="369" spans="1:61" s="73" customFormat="1" ht="18" customHeight="1">
      <c r="A369" s="750" t="str">
        <f t="shared" si="118"/>
        <v>►</v>
      </c>
      <c r="B369" s="616" t="str">
        <f t="shared" si="117"/>
        <v>►</v>
      </c>
      <c r="C369" s="617" t="str">
        <f t="shared" si="119"/>
        <v>►</v>
      </c>
      <c r="D369" s="4157" t="str">
        <f t="shared" si="120"/>
        <v>►</v>
      </c>
      <c r="E369" s="616" t="str">
        <f t="shared" si="121"/>
        <v>►</v>
      </c>
      <c r="F369" s="616" t="str">
        <f t="shared" si="122"/>
        <v>►</v>
      </c>
      <c r="G369" s="616" t="str">
        <f t="shared" si="123"/>
        <v>►</v>
      </c>
      <c r="H369" s="1066" t="s">
        <v>1</v>
      </c>
      <c r="I369" s="741"/>
      <c r="J369" s="741"/>
      <c r="K369" s="741"/>
      <c r="L369" s="742"/>
      <c r="M369" s="742"/>
      <c r="N369" s="742"/>
      <c r="O369" s="742"/>
      <c r="P369" s="742"/>
      <c r="Q369" s="742"/>
      <c r="R369" s="742"/>
      <c r="S369" s="785" t="s">
        <v>1</v>
      </c>
      <c r="T369" s="1066" t="s">
        <v>1</v>
      </c>
      <c r="U369" s="741"/>
      <c r="V369" s="741"/>
      <c r="W369" s="741"/>
      <c r="X369" s="742"/>
      <c r="Y369" s="742"/>
      <c r="Z369" s="742"/>
      <c r="AA369" s="742"/>
      <c r="AB369" s="742"/>
      <c r="AC369" s="742"/>
      <c r="AD369" s="742"/>
      <c r="AE369" s="4161" t="s">
        <v>1</v>
      </c>
      <c r="AF369" s="4172">
        <f t="shared" si="132"/>
        <v>0</v>
      </c>
      <c r="AG369" s="4173">
        <f t="shared" si="133"/>
        <v>0</v>
      </c>
      <c r="AH369" s="4174"/>
      <c r="AI369" s="1112">
        <f t="shared" si="125"/>
        <v>0</v>
      </c>
      <c r="AJ369" s="1184" t="str">
        <f>IF(OR(AI369=0, ISBLANK(AB369)), "", TEXT(ROUND(AI369/INDEX(AV19:AV89, MATCH(AB369, AU19:AU89, 0)), 0),"# ##0") &amp; " " &amp; AB369)</f>
        <v/>
      </c>
      <c r="AK369" s="557">
        <f t="shared" si="126"/>
        <v>0</v>
      </c>
      <c r="AL369" s="558">
        <f t="shared" si="127"/>
        <v>0</v>
      </c>
      <c r="AM369" s="1187" t="str">
        <f t="shared" si="128"/>
        <v/>
      </c>
      <c r="AN369" s="156"/>
      <c r="AO369" s="1112">
        <f t="shared" si="129"/>
        <v>0</v>
      </c>
      <c r="AP369" s="4190"/>
      <c r="AQ369" s="1181" t="str">
        <f t="shared" si="130"/>
        <v/>
      </c>
      <c r="AR369" s="4168"/>
      <c r="AS369" s="4180">
        <f t="shared" si="131"/>
        <v>0</v>
      </c>
      <c r="AT369" s="4181">
        <f>IF(AND(AH369&lt;&gt;"", ISNUMBER(AF369)), IFERROR(INDEX(AV19:AV89, MATCH(AB369, AU19:AU89, 0)) * AA369 * IF(ISBLANK(X369), 1, X369), 0), 0)</f>
        <v>0</v>
      </c>
      <c r="AU369"/>
      <c r="AV369"/>
      <c r="AW369"/>
      <c r="AX369" s="2"/>
      <c r="AY369" s="750" t="str">
        <f t="shared" si="124"/>
        <v>►</v>
      </c>
      <c r="AZ369" s="2"/>
      <c r="BA369" s="2"/>
      <c r="BB369" s="2"/>
      <c r="BC369" s="717"/>
      <c r="BD369" s="717"/>
      <c r="BH369" s="717"/>
      <c r="BI369" s="6">
        <v>1</v>
      </c>
    </row>
    <row r="370" spans="1:61" s="73" customFormat="1" ht="18" customHeight="1">
      <c r="A370" s="750" t="str">
        <f t="shared" si="118"/>
        <v>►</v>
      </c>
      <c r="B370" s="616" t="str">
        <f t="shared" si="117"/>
        <v>►</v>
      </c>
      <c r="C370" s="617" t="str">
        <f t="shared" si="119"/>
        <v>►</v>
      </c>
      <c r="D370" s="4157" t="str">
        <f t="shared" si="120"/>
        <v>►</v>
      </c>
      <c r="E370" s="616" t="str">
        <f t="shared" si="121"/>
        <v>►</v>
      </c>
      <c r="F370" s="616" t="str">
        <f t="shared" si="122"/>
        <v>►</v>
      </c>
      <c r="G370" s="616" t="str">
        <f t="shared" si="123"/>
        <v>►</v>
      </c>
      <c r="H370" s="1066" t="s">
        <v>1</v>
      </c>
      <c r="I370" s="741"/>
      <c r="J370" s="741"/>
      <c r="K370" s="741"/>
      <c r="L370" s="742"/>
      <c r="M370" s="742"/>
      <c r="N370" s="742"/>
      <c r="O370" s="742"/>
      <c r="P370" s="742"/>
      <c r="Q370" s="742"/>
      <c r="R370" s="742"/>
      <c r="S370" s="785" t="s">
        <v>1</v>
      </c>
      <c r="T370" s="1066" t="s">
        <v>1</v>
      </c>
      <c r="U370" s="741"/>
      <c r="V370" s="741"/>
      <c r="W370" s="741"/>
      <c r="X370" s="742"/>
      <c r="Y370" s="742"/>
      <c r="Z370" s="742"/>
      <c r="AA370" s="742"/>
      <c r="AB370" s="742"/>
      <c r="AC370" s="742"/>
      <c r="AD370" s="742"/>
      <c r="AE370" s="4161" t="s">
        <v>1</v>
      </c>
      <c r="AF370" s="4172">
        <f t="shared" si="132"/>
        <v>0</v>
      </c>
      <c r="AG370" s="4173">
        <f t="shared" si="133"/>
        <v>0</v>
      </c>
      <c r="AH370" s="4174"/>
      <c r="AI370" s="1113">
        <f t="shared" si="125"/>
        <v>0</v>
      </c>
      <c r="AJ370" s="1183" t="str">
        <f>IF(OR(AI370=0, ISBLANK(AB370)), "", TEXT(ROUND(AI370/INDEX(AV19:AV89, MATCH(AB370, AU19:AU89, 0)), 0),"# ##0") &amp; " " &amp; AB370)</f>
        <v/>
      </c>
      <c r="AK370" s="559">
        <f t="shared" si="126"/>
        <v>0</v>
      </c>
      <c r="AL370" s="560">
        <f t="shared" si="127"/>
        <v>0</v>
      </c>
      <c r="AM370" s="1186" t="str">
        <f t="shared" si="128"/>
        <v/>
      </c>
      <c r="AN370" s="156"/>
      <c r="AO370" s="1113">
        <f t="shared" si="129"/>
        <v>0</v>
      </c>
      <c r="AP370" s="4190"/>
      <c r="AQ370" s="1182" t="str">
        <f t="shared" si="130"/>
        <v/>
      </c>
      <c r="AR370" s="4168"/>
      <c r="AS370" s="4180">
        <f t="shared" si="131"/>
        <v>0</v>
      </c>
      <c r="AT370" s="4181">
        <f>IF(AND(AH370&lt;&gt;"", ISNUMBER(AF370)), IFERROR(INDEX(AV19:AV89, MATCH(AB370, AU19:AU89, 0)) * AA370 * IF(ISBLANK(X370), 1, X370), 0), 0)</f>
        <v>0</v>
      </c>
      <c r="AU370"/>
      <c r="AV370"/>
      <c r="AW370"/>
      <c r="AX370" s="2"/>
      <c r="AY370" s="750" t="str">
        <f t="shared" si="124"/>
        <v>►</v>
      </c>
      <c r="AZ370" s="2"/>
      <c r="BA370" s="2"/>
      <c r="BB370" s="2"/>
      <c r="BC370" s="717"/>
      <c r="BD370" s="717"/>
      <c r="BH370" s="717"/>
      <c r="BI370" s="6">
        <v>1</v>
      </c>
    </row>
    <row r="371" spans="1:61" s="73" customFormat="1" ht="18" customHeight="1">
      <c r="A371" s="750" t="str">
        <f t="shared" si="118"/>
        <v>►</v>
      </c>
      <c r="B371" s="616" t="str">
        <f t="shared" ref="B371:B434" si="134">IF(A371="►","►",IF(A371="A",IF(AND(ISTEXT(U371),ISTEXT(I371)),U371,IF(ISTEXT(U371),U371,IF(ISBLANK(U371),I371,U371)))))</f>
        <v>►</v>
      </c>
      <c r="C371" s="617" t="str">
        <f t="shared" si="119"/>
        <v>►</v>
      </c>
      <c r="D371" s="4157" t="str">
        <f t="shared" si="120"/>
        <v>►</v>
      </c>
      <c r="E371" s="616" t="str">
        <f t="shared" si="121"/>
        <v>►</v>
      </c>
      <c r="F371" s="616" t="str">
        <f t="shared" si="122"/>
        <v>►</v>
      </c>
      <c r="G371" s="616" t="str">
        <f t="shared" si="123"/>
        <v>►</v>
      </c>
      <c r="H371" s="1066" t="s">
        <v>1</v>
      </c>
      <c r="I371" s="741"/>
      <c r="J371" s="741"/>
      <c r="K371" s="741"/>
      <c r="L371" s="742"/>
      <c r="M371" s="742"/>
      <c r="N371" s="742"/>
      <c r="O371" s="742"/>
      <c r="P371" s="742"/>
      <c r="Q371" s="742"/>
      <c r="R371" s="742"/>
      <c r="S371" s="785" t="s">
        <v>1</v>
      </c>
      <c r="T371" s="1066" t="s">
        <v>1</v>
      </c>
      <c r="U371" s="741"/>
      <c r="V371" s="741"/>
      <c r="W371" s="741"/>
      <c r="X371" s="742"/>
      <c r="Y371" s="742"/>
      <c r="Z371" s="742"/>
      <c r="AA371" s="742"/>
      <c r="AB371" s="742"/>
      <c r="AC371" s="742"/>
      <c r="AD371" s="742"/>
      <c r="AE371" s="4161" t="s">
        <v>1</v>
      </c>
      <c r="AF371" s="4172">
        <f t="shared" si="132"/>
        <v>0</v>
      </c>
      <c r="AG371" s="4173">
        <f t="shared" si="133"/>
        <v>0</v>
      </c>
      <c r="AH371" s="4174"/>
      <c r="AI371" s="1112">
        <f t="shared" si="125"/>
        <v>0</v>
      </c>
      <c r="AJ371" s="1184" t="str">
        <f>IF(OR(AI371=0, ISBLANK(AB371)), "", TEXT(ROUND(AI371/INDEX(AV19:AV89, MATCH(AB371, AU19:AU89, 0)), 0),"# ##0") &amp; " " &amp; AB371)</f>
        <v/>
      </c>
      <c r="AK371" s="557">
        <f t="shared" si="126"/>
        <v>0</v>
      </c>
      <c r="AL371" s="558">
        <f t="shared" si="127"/>
        <v>0</v>
      </c>
      <c r="AM371" s="1187" t="str">
        <f t="shared" si="128"/>
        <v/>
      </c>
      <c r="AN371" s="156"/>
      <c r="AO371" s="1112">
        <f t="shared" si="129"/>
        <v>0</v>
      </c>
      <c r="AP371" s="4190"/>
      <c r="AQ371" s="1181" t="str">
        <f t="shared" si="130"/>
        <v/>
      </c>
      <c r="AR371" s="4168"/>
      <c r="AS371" s="4180">
        <f t="shared" si="131"/>
        <v>0</v>
      </c>
      <c r="AT371" s="4181">
        <f>IF(AND(AH371&lt;&gt;"", ISNUMBER(AF371)), IFERROR(INDEX(AV19:AV89, MATCH(AB371, AU19:AU89, 0)) * AA371 * IF(ISBLANK(X371), 1, X371), 0), 0)</f>
        <v>0</v>
      </c>
      <c r="AU371"/>
      <c r="AV371"/>
      <c r="AW371"/>
      <c r="AX371" s="2"/>
      <c r="AY371" s="750" t="str">
        <f t="shared" si="124"/>
        <v>►</v>
      </c>
      <c r="AZ371" s="2"/>
      <c r="BA371" s="2"/>
      <c r="BB371" s="2"/>
      <c r="BC371" s="717"/>
      <c r="BD371" s="717"/>
      <c r="BH371" s="717"/>
      <c r="BI371" s="6">
        <v>1</v>
      </c>
    </row>
    <row r="372" spans="1:61" s="73" customFormat="1" ht="18" customHeight="1">
      <c r="A372" s="750" t="str">
        <f t="shared" si="118"/>
        <v>►</v>
      </c>
      <c r="B372" s="616" t="str">
        <f t="shared" si="134"/>
        <v>►</v>
      </c>
      <c r="C372" s="617" t="str">
        <f t="shared" si="119"/>
        <v>►</v>
      </c>
      <c r="D372" s="4157" t="str">
        <f t="shared" si="120"/>
        <v>►</v>
      </c>
      <c r="E372" s="616" t="str">
        <f t="shared" si="121"/>
        <v>►</v>
      </c>
      <c r="F372" s="616" t="str">
        <f t="shared" si="122"/>
        <v>►</v>
      </c>
      <c r="G372" s="616" t="str">
        <f t="shared" si="123"/>
        <v>►</v>
      </c>
      <c r="H372" s="1066" t="s">
        <v>1</v>
      </c>
      <c r="I372" s="741"/>
      <c r="J372" s="741"/>
      <c r="K372" s="741"/>
      <c r="L372" s="742"/>
      <c r="M372" s="742"/>
      <c r="N372" s="742"/>
      <c r="O372" s="742"/>
      <c r="P372" s="742"/>
      <c r="Q372" s="742"/>
      <c r="R372" s="742"/>
      <c r="S372" s="785" t="s">
        <v>1</v>
      </c>
      <c r="T372" s="1066" t="s">
        <v>1</v>
      </c>
      <c r="U372" s="741"/>
      <c r="V372" s="741"/>
      <c r="W372" s="741"/>
      <c r="X372" s="742"/>
      <c r="Y372" s="742"/>
      <c r="Z372" s="742"/>
      <c r="AA372" s="742"/>
      <c r="AB372" s="742"/>
      <c r="AC372" s="742"/>
      <c r="AD372" s="742"/>
      <c r="AE372" s="4161" t="s">
        <v>1</v>
      </c>
      <c r="AF372" s="4172">
        <f t="shared" si="132"/>
        <v>0</v>
      </c>
      <c r="AG372" s="4173">
        <f t="shared" si="133"/>
        <v>0</v>
      </c>
      <c r="AH372" s="4174"/>
      <c r="AI372" s="1113">
        <f t="shared" si="125"/>
        <v>0</v>
      </c>
      <c r="AJ372" s="1183" t="str">
        <f>IF(OR(AI372=0, ISBLANK(AB372)), "", TEXT(ROUND(AI372/INDEX(AV19:AV89, MATCH(AB372, AU19:AU89, 0)), 0),"# ##0") &amp; " " &amp; AB372)</f>
        <v/>
      </c>
      <c r="AK372" s="559">
        <f t="shared" si="126"/>
        <v>0</v>
      </c>
      <c r="AL372" s="560">
        <f t="shared" si="127"/>
        <v>0</v>
      </c>
      <c r="AM372" s="1186" t="str">
        <f t="shared" si="128"/>
        <v/>
      </c>
      <c r="AN372" s="156"/>
      <c r="AO372" s="1113">
        <f t="shared" si="129"/>
        <v>0</v>
      </c>
      <c r="AP372" s="4190"/>
      <c r="AQ372" s="1182" t="str">
        <f t="shared" si="130"/>
        <v/>
      </c>
      <c r="AR372" s="4168"/>
      <c r="AS372" s="4180">
        <f t="shared" si="131"/>
        <v>0</v>
      </c>
      <c r="AT372" s="4181">
        <f>IF(AND(AH372&lt;&gt;"", ISNUMBER(AF372)), IFERROR(INDEX(AV19:AV89, MATCH(AB372, AU19:AU89, 0)) * AA372 * IF(ISBLANK(X372), 1, X372), 0), 0)</f>
        <v>0</v>
      </c>
      <c r="AU372"/>
      <c r="AV372"/>
      <c r="AW372"/>
      <c r="AX372" s="2"/>
      <c r="AY372" s="750" t="str">
        <f t="shared" si="124"/>
        <v>►</v>
      </c>
      <c r="AZ372" s="2"/>
      <c r="BA372" s="2"/>
      <c r="BB372" s="2"/>
      <c r="BC372" s="717"/>
      <c r="BD372" s="717"/>
      <c r="BH372" s="717"/>
      <c r="BI372" s="6">
        <v>1</v>
      </c>
    </row>
    <row r="373" spans="1:61" s="73" customFormat="1" ht="18" customHeight="1">
      <c r="A373" s="750" t="str">
        <f t="shared" si="118"/>
        <v>►</v>
      </c>
      <c r="B373" s="616" t="str">
        <f t="shared" si="134"/>
        <v>►</v>
      </c>
      <c r="C373" s="617" t="str">
        <f t="shared" si="119"/>
        <v>►</v>
      </c>
      <c r="D373" s="4157" t="str">
        <f t="shared" si="120"/>
        <v>►</v>
      </c>
      <c r="E373" s="616" t="str">
        <f t="shared" si="121"/>
        <v>►</v>
      </c>
      <c r="F373" s="616" t="str">
        <f t="shared" si="122"/>
        <v>►</v>
      </c>
      <c r="G373" s="616" t="str">
        <f t="shared" si="123"/>
        <v>►</v>
      </c>
      <c r="H373" s="1066" t="s">
        <v>1</v>
      </c>
      <c r="I373" s="741"/>
      <c r="J373" s="741"/>
      <c r="K373" s="741"/>
      <c r="L373" s="742"/>
      <c r="M373" s="742"/>
      <c r="N373" s="742"/>
      <c r="O373" s="742"/>
      <c r="P373" s="742"/>
      <c r="Q373" s="742"/>
      <c r="R373" s="742"/>
      <c r="S373" s="785" t="s">
        <v>1</v>
      </c>
      <c r="T373" s="1066" t="s">
        <v>1</v>
      </c>
      <c r="U373" s="741"/>
      <c r="V373" s="741"/>
      <c r="W373" s="741"/>
      <c r="X373" s="742"/>
      <c r="Y373" s="742"/>
      <c r="Z373" s="742"/>
      <c r="AA373" s="742"/>
      <c r="AB373" s="742"/>
      <c r="AC373" s="742"/>
      <c r="AD373" s="742"/>
      <c r="AE373" s="4161" t="s">
        <v>1</v>
      </c>
      <c r="AF373" s="4172">
        <f t="shared" si="132"/>
        <v>0</v>
      </c>
      <c r="AG373" s="4173">
        <f t="shared" si="133"/>
        <v>0</v>
      </c>
      <c r="AH373" s="4174"/>
      <c r="AI373" s="1112">
        <f t="shared" si="125"/>
        <v>0</v>
      </c>
      <c r="AJ373" s="1184" t="str">
        <f>IF(OR(AI373=0, ISBLANK(AB373)), "", TEXT(ROUND(AI373/INDEX(AV19:AV89, MATCH(AB373, AU19:AU89, 0)), 0),"# ##0") &amp; " " &amp; AB373)</f>
        <v/>
      </c>
      <c r="AK373" s="557">
        <f t="shared" si="126"/>
        <v>0</v>
      </c>
      <c r="AL373" s="558">
        <f t="shared" si="127"/>
        <v>0</v>
      </c>
      <c r="AM373" s="1187" t="str">
        <f t="shared" si="128"/>
        <v/>
      </c>
      <c r="AN373" s="156"/>
      <c r="AO373" s="1112">
        <f t="shared" si="129"/>
        <v>0</v>
      </c>
      <c r="AP373" s="4190"/>
      <c r="AQ373" s="1181" t="str">
        <f t="shared" si="130"/>
        <v/>
      </c>
      <c r="AR373" s="4168"/>
      <c r="AS373" s="4180">
        <f t="shared" si="131"/>
        <v>0</v>
      </c>
      <c r="AT373" s="4181">
        <f>IF(AND(AH373&lt;&gt;"", ISNUMBER(AF373)), IFERROR(INDEX(AV19:AV89, MATCH(AB373, AU19:AU89, 0)) * AA373 * IF(ISBLANK(X373), 1, X373), 0), 0)</f>
        <v>0</v>
      </c>
      <c r="AU373"/>
      <c r="AV373"/>
      <c r="AW373"/>
      <c r="AX373" s="2"/>
      <c r="AY373" s="750" t="str">
        <f t="shared" si="124"/>
        <v>►</v>
      </c>
      <c r="AZ373" s="2"/>
      <c r="BA373" s="2"/>
      <c r="BB373" s="2"/>
      <c r="BC373" s="717"/>
      <c r="BD373" s="717"/>
      <c r="BH373" s="717"/>
      <c r="BI373" s="6">
        <v>1</v>
      </c>
    </row>
    <row r="374" spans="1:61" s="73" customFormat="1" ht="18" customHeight="1">
      <c r="A374" s="750" t="str">
        <f t="shared" si="118"/>
        <v>►</v>
      </c>
      <c r="B374" s="616" t="str">
        <f t="shared" si="134"/>
        <v>►</v>
      </c>
      <c r="C374" s="617" t="str">
        <f t="shared" si="119"/>
        <v>►</v>
      </c>
      <c r="D374" s="4157" t="str">
        <f t="shared" si="120"/>
        <v>►</v>
      </c>
      <c r="E374" s="616" t="str">
        <f t="shared" si="121"/>
        <v>►</v>
      </c>
      <c r="F374" s="616" t="str">
        <f t="shared" si="122"/>
        <v>►</v>
      </c>
      <c r="G374" s="616" t="str">
        <f t="shared" si="123"/>
        <v>►</v>
      </c>
      <c r="H374" s="1066" t="s">
        <v>1</v>
      </c>
      <c r="I374" s="741"/>
      <c r="J374" s="741"/>
      <c r="K374" s="741"/>
      <c r="L374" s="742"/>
      <c r="M374" s="742"/>
      <c r="N374" s="742"/>
      <c r="O374" s="742"/>
      <c r="P374" s="742"/>
      <c r="Q374" s="742"/>
      <c r="R374" s="742"/>
      <c r="S374" s="785" t="s">
        <v>1</v>
      </c>
      <c r="T374" s="1066" t="s">
        <v>1</v>
      </c>
      <c r="U374" s="741"/>
      <c r="V374" s="741"/>
      <c r="W374" s="741"/>
      <c r="X374" s="742"/>
      <c r="Y374" s="742"/>
      <c r="Z374" s="742"/>
      <c r="AA374" s="742"/>
      <c r="AB374" s="742"/>
      <c r="AC374" s="742"/>
      <c r="AD374" s="742"/>
      <c r="AE374" s="4161" t="s">
        <v>1</v>
      </c>
      <c r="AF374" s="4172">
        <f t="shared" si="132"/>
        <v>0</v>
      </c>
      <c r="AG374" s="4173">
        <f t="shared" si="133"/>
        <v>0</v>
      </c>
      <c r="AH374" s="4174"/>
      <c r="AI374" s="1113">
        <f t="shared" si="125"/>
        <v>0</v>
      </c>
      <c r="AJ374" s="1183" t="str">
        <f>IF(OR(AI374=0, ISBLANK(AB374)), "", TEXT(ROUND(AI374/INDEX(AV19:AV89, MATCH(AB374, AU19:AU89, 0)), 0),"# ##0") &amp; " " &amp; AB374)</f>
        <v/>
      </c>
      <c r="AK374" s="559">
        <f t="shared" si="126"/>
        <v>0</v>
      </c>
      <c r="AL374" s="560">
        <f t="shared" si="127"/>
        <v>0</v>
      </c>
      <c r="AM374" s="1186" t="str">
        <f t="shared" si="128"/>
        <v/>
      </c>
      <c r="AN374" s="156"/>
      <c r="AO374" s="1113">
        <f t="shared" si="129"/>
        <v>0</v>
      </c>
      <c r="AP374" s="4190"/>
      <c r="AQ374" s="1182" t="str">
        <f t="shared" si="130"/>
        <v/>
      </c>
      <c r="AR374" s="4168"/>
      <c r="AS374" s="4180">
        <f t="shared" si="131"/>
        <v>0</v>
      </c>
      <c r="AT374" s="4181">
        <f>IF(AND(AH374&lt;&gt;"", ISNUMBER(AF374)), IFERROR(INDEX(AV19:AV89, MATCH(AB374, AU19:AU89, 0)) * AA374 * IF(ISBLANK(X374), 1, X374), 0), 0)</f>
        <v>0</v>
      </c>
      <c r="AU374"/>
      <c r="AV374"/>
      <c r="AW374"/>
      <c r="AX374" s="2"/>
      <c r="AY374" s="750" t="str">
        <f t="shared" si="124"/>
        <v>►</v>
      </c>
      <c r="AZ374" s="2"/>
      <c r="BA374" s="2"/>
      <c r="BB374" s="2"/>
      <c r="BC374" s="717"/>
      <c r="BD374" s="717"/>
      <c r="BH374" s="717"/>
      <c r="BI374" s="6">
        <v>1</v>
      </c>
    </row>
    <row r="375" spans="1:61" s="73" customFormat="1" ht="18" customHeight="1">
      <c r="A375" s="750" t="str">
        <f t="shared" si="118"/>
        <v>►</v>
      </c>
      <c r="B375" s="616" t="str">
        <f t="shared" si="134"/>
        <v>►</v>
      </c>
      <c r="C375" s="617" t="str">
        <f t="shared" si="119"/>
        <v>►</v>
      </c>
      <c r="D375" s="4157" t="str">
        <f t="shared" si="120"/>
        <v>►</v>
      </c>
      <c r="E375" s="616" t="str">
        <f t="shared" si="121"/>
        <v>►</v>
      </c>
      <c r="F375" s="616" t="str">
        <f t="shared" si="122"/>
        <v>►</v>
      </c>
      <c r="G375" s="616" t="str">
        <f t="shared" si="123"/>
        <v>►</v>
      </c>
      <c r="H375" s="1066" t="s">
        <v>1</v>
      </c>
      <c r="I375" s="741"/>
      <c r="J375" s="741"/>
      <c r="K375" s="741"/>
      <c r="L375" s="742"/>
      <c r="M375" s="742"/>
      <c r="N375" s="742"/>
      <c r="O375" s="742"/>
      <c r="P375" s="742"/>
      <c r="Q375" s="742"/>
      <c r="R375" s="742"/>
      <c r="S375" s="785" t="s">
        <v>1</v>
      </c>
      <c r="T375" s="1066" t="s">
        <v>1</v>
      </c>
      <c r="U375" s="741"/>
      <c r="V375" s="741"/>
      <c r="W375" s="741"/>
      <c r="X375" s="742"/>
      <c r="Y375" s="742"/>
      <c r="Z375" s="742"/>
      <c r="AA375" s="742"/>
      <c r="AB375" s="742"/>
      <c r="AC375" s="742"/>
      <c r="AD375" s="742"/>
      <c r="AE375" s="4161" t="s">
        <v>1</v>
      </c>
      <c r="AF375" s="4172">
        <f t="shared" si="132"/>
        <v>0</v>
      </c>
      <c r="AG375" s="4173">
        <f t="shared" si="133"/>
        <v>0</v>
      </c>
      <c r="AH375" s="4174"/>
      <c r="AI375" s="1112">
        <f t="shared" si="125"/>
        <v>0</v>
      </c>
      <c r="AJ375" s="1184" t="str">
        <f>IF(OR(AI375=0, ISBLANK(AB375)), "", TEXT(ROUND(AI375/INDEX(AV19:AV89, MATCH(AB375, AU19:AU89, 0)), 0),"# ##0") &amp; " " &amp; AB375)</f>
        <v/>
      </c>
      <c r="AK375" s="557">
        <f t="shared" si="126"/>
        <v>0</v>
      </c>
      <c r="AL375" s="558">
        <f t="shared" si="127"/>
        <v>0</v>
      </c>
      <c r="AM375" s="1187" t="str">
        <f t="shared" si="128"/>
        <v/>
      </c>
      <c r="AN375" s="156"/>
      <c r="AO375" s="1112">
        <f t="shared" si="129"/>
        <v>0</v>
      </c>
      <c r="AP375" s="4190"/>
      <c r="AQ375" s="1181" t="str">
        <f t="shared" si="130"/>
        <v/>
      </c>
      <c r="AR375" s="4168"/>
      <c r="AS375" s="4180">
        <f t="shared" si="131"/>
        <v>0</v>
      </c>
      <c r="AT375" s="4181">
        <f>IF(AND(AH375&lt;&gt;"", ISNUMBER(AF375)), IFERROR(INDEX(AV19:AV89, MATCH(AB375, AU19:AU89, 0)) * AA375 * IF(ISBLANK(X375), 1, X375), 0), 0)</f>
        <v>0</v>
      </c>
      <c r="AU375"/>
      <c r="AV375"/>
      <c r="AW375"/>
      <c r="AX375" s="2"/>
      <c r="AY375" s="750" t="str">
        <f t="shared" si="124"/>
        <v>►</v>
      </c>
      <c r="AZ375" s="2"/>
      <c r="BA375" s="2"/>
      <c r="BB375" s="2"/>
      <c r="BC375" s="717"/>
      <c r="BD375" s="717"/>
      <c r="BH375" s="717"/>
      <c r="BI375" s="6">
        <v>1</v>
      </c>
    </row>
    <row r="376" spans="1:61" s="73" customFormat="1" ht="18" customHeight="1">
      <c r="A376" s="750" t="str">
        <f t="shared" si="118"/>
        <v>►</v>
      </c>
      <c r="B376" s="616" t="str">
        <f t="shared" si="134"/>
        <v>►</v>
      </c>
      <c r="C376" s="617" t="str">
        <f t="shared" si="119"/>
        <v>►</v>
      </c>
      <c r="D376" s="4157" t="str">
        <f t="shared" si="120"/>
        <v>►</v>
      </c>
      <c r="E376" s="616" t="str">
        <f t="shared" si="121"/>
        <v>►</v>
      </c>
      <c r="F376" s="616" t="str">
        <f t="shared" si="122"/>
        <v>►</v>
      </c>
      <c r="G376" s="616" t="str">
        <f t="shared" si="123"/>
        <v>►</v>
      </c>
      <c r="H376" s="1066" t="s">
        <v>1</v>
      </c>
      <c r="I376" s="741"/>
      <c r="J376" s="741"/>
      <c r="K376" s="741"/>
      <c r="L376" s="742"/>
      <c r="M376" s="742"/>
      <c r="N376" s="742"/>
      <c r="O376" s="742"/>
      <c r="P376" s="742"/>
      <c r="Q376" s="742"/>
      <c r="R376" s="742"/>
      <c r="S376" s="785" t="s">
        <v>1</v>
      </c>
      <c r="T376" s="1066" t="s">
        <v>1</v>
      </c>
      <c r="U376" s="741"/>
      <c r="V376" s="741"/>
      <c r="W376" s="741"/>
      <c r="X376" s="742"/>
      <c r="Y376" s="742"/>
      <c r="Z376" s="742"/>
      <c r="AA376" s="742"/>
      <c r="AB376" s="742"/>
      <c r="AC376" s="742"/>
      <c r="AD376" s="742"/>
      <c r="AE376" s="4161" t="s">
        <v>1</v>
      </c>
      <c r="AF376" s="4172">
        <f t="shared" si="132"/>
        <v>0</v>
      </c>
      <c r="AG376" s="4173">
        <f t="shared" si="133"/>
        <v>0</v>
      </c>
      <c r="AH376" s="4174"/>
      <c r="AI376" s="1113">
        <f t="shared" si="125"/>
        <v>0</v>
      </c>
      <c r="AJ376" s="1183" t="str">
        <f>IF(OR(AI376=0, ISBLANK(AB376)), "", TEXT(ROUND(AI376/INDEX(AV19:AV89, MATCH(AB376, AU19:AU89, 0)), 0),"# ##0") &amp; " " &amp; AB376)</f>
        <v/>
      </c>
      <c r="AK376" s="559">
        <f t="shared" si="126"/>
        <v>0</v>
      </c>
      <c r="AL376" s="560">
        <f t="shared" si="127"/>
        <v>0</v>
      </c>
      <c r="AM376" s="1186" t="str">
        <f t="shared" si="128"/>
        <v/>
      </c>
      <c r="AN376" s="156"/>
      <c r="AO376" s="1113">
        <f t="shared" si="129"/>
        <v>0</v>
      </c>
      <c r="AP376" s="4190"/>
      <c r="AQ376" s="1182" t="str">
        <f t="shared" si="130"/>
        <v/>
      </c>
      <c r="AR376" s="4168"/>
      <c r="AS376" s="4180">
        <f t="shared" si="131"/>
        <v>0</v>
      </c>
      <c r="AT376" s="4181">
        <f>IF(AND(AH376&lt;&gt;"", ISNUMBER(AF376)), IFERROR(INDEX(AV19:AV89, MATCH(AB376, AU19:AU89, 0)) * AA376 * IF(ISBLANK(X376), 1, X376), 0), 0)</f>
        <v>0</v>
      </c>
      <c r="AU376"/>
      <c r="AV376"/>
      <c r="AW376"/>
      <c r="AX376" s="2"/>
      <c r="AY376" s="750" t="str">
        <f t="shared" si="124"/>
        <v>►</v>
      </c>
      <c r="AZ376" s="2"/>
      <c r="BA376" s="2"/>
      <c r="BB376" s="2"/>
      <c r="BC376" s="2"/>
      <c r="BD376" s="717"/>
      <c r="BE376" s="2"/>
      <c r="BF376" s="2"/>
      <c r="BG376" s="2"/>
      <c r="BH376" s="717"/>
      <c r="BI376" s="6">
        <v>1</v>
      </c>
    </row>
    <row r="377" spans="1:61" s="73" customFormat="1" ht="18" customHeight="1">
      <c r="A377" s="750" t="str">
        <f t="shared" si="118"/>
        <v>►</v>
      </c>
      <c r="B377" s="616" t="str">
        <f t="shared" si="134"/>
        <v>►</v>
      </c>
      <c r="C377" s="617" t="str">
        <f t="shared" si="119"/>
        <v>►</v>
      </c>
      <c r="D377" s="4157" t="str">
        <f t="shared" si="120"/>
        <v>►</v>
      </c>
      <c r="E377" s="616" t="str">
        <f t="shared" si="121"/>
        <v>►</v>
      </c>
      <c r="F377" s="616" t="str">
        <f t="shared" si="122"/>
        <v>►</v>
      </c>
      <c r="G377" s="616" t="str">
        <f t="shared" si="123"/>
        <v>►</v>
      </c>
      <c r="H377" s="1066" t="s">
        <v>1</v>
      </c>
      <c r="I377" s="741"/>
      <c r="J377" s="741"/>
      <c r="K377" s="741"/>
      <c r="L377" s="742"/>
      <c r="M377" s="742"/>
      <c r="N377" s="742"/>
      <c r="O377" s="742"/>
      <c r="P377" s="742"/>
      <c r="Q377" s="742"/>
      <c r="R377" s="742"/>
      <c r="S377" s="785" t="s">
        <v>1</v>
      </c>
      <c r="T377" s="1066" t="s">
        <v>1</v>
      </c>
      <c r="U377" s="741"/>
      <c r="V377" s="741"/>
      <c r="W377" s="741"/>
      <c r="X377" s="742"/>
      <c r="Y377" s="742"/>
      <c r="Z377" s="742"/>
      <c r="AA377" s="742"/>
      <c r="AB377" s="742"/>
      <c r="AC377" s="742"/>
      <c r="AD377" s="742"/>
      <c r="AE377" s="4161" t="s">
        <v>1</v>
      </c>
      <c r="AF377" s="4172">
        <f t="shared" si="132"/>
        <v>0</v>
      </c>
      <c r="AG377" s="4173">
        <f t="shared" si="133"/>
        <v>0</v>
      </c>
      <c r="AH377" s="4174"/>
      <c r="AI377" s="1112">
        <f t="shared" si="125"/>
        <v>0</v>
      </c>
      <c r="AJ377" s="1184" t="str">
        <f>IF(OR(AI377=0, ISBLANK(AB377)), "", TEXT(ROUND(AI377/INDEX(AV19:AV89, MATCH(AB377, AU19:AU89, 0)), 0),"# ##0") &amp; " " &amp; AB377)</f>
        <v/>
      </c>
      <c r="AK377" s="557">
        <f t="shared" si="126"/>
        <v>0</v>
      </c>
      <c r="AL377" s="558">
        <f t="shared" si="127"/>
        <v>0</v>
      </c>
      <c r="AM377" s="1187" t="str">
        <f t="shared" si="128"/>
        <v/>
      </c>
      <c r="AN377" s="156"/>
      <c r="AO377" s="1112">
        <f t="shared" si="129"/>
        <v>0</v>
      </c>
      <c r="AP377" s="4190"/>
      <c r="AQ377" s="1181" t="str">
        <f t="shared" si="130"/>
        <v/>
      </c>
      <c r="AR377" s="4168"/>
      <c r="AS377" s="4180">
        <f t="shared" si="131"/>
        <v>0</v>
      </c>
      <c r="AT377" s="4181">
        <f>IF(AND(AH377&lt;&gt;"", ISNUMBER(AF377)), IFERROR(INDEX(AV19:AV89, MATCH(AB377, AU19:AU89, 0)) * AA377 * IF(ISBLANK(X377), 1, X377), 0), 0)</f>
        <v>0</v>
      </c>
      <c r="AU377"/>
      <c r="AV377"/>
      <c r="AW377"/>
      <c r="AX377" s="2"/>
      <c r="AY377" s="750" t="str">
        <f t="shared" si="124"/>
        <v>►</v>
      </c>
      <c r="AZ377" s="2"/>
      <c r="BA377" s="2"/>
      <c r="BB377" s="2"/>
      <c r="BC377" s="2"/>
      <c r="BD377" s="717"/>
      <c r="BE377" s="2"/>
      <c r="BF377" s="2"/>
      <c r="BG377" s="2"/>
      <c r="BH377" s="717"/>
      <c r="BI377" s="6">
        <v>1</v>
      </c>
    </row>
    <row r="378" spans="1:61" s="73" customFormat="1" ht="18" customHeight="1">
      <c r="A378" s="750" t="str">
        <f t="shared" si="118"/>
        <v>►</v>
      </c>
      <c r="B378" s="616" t="str">
        <f t="shared" si="134"/>
        <v>►</v>
      </c>
      <c r="C378" s="617" t="str">
        <f t="shared" si="119"/>
        <v>►</v>
      </c>
      <c r="D378" s="4157" t="str">
        <f t="shared" si="120"/>
        <v>►</v>
      </c>
      <c r="E378" s="616" t="str">
        <f t="shared" si="121"/>
        <v>►</v>
      </c>
      <c r="F378" s="616" t="str">
        <f t="shared" si="122"/>
        <v>►</v>
      </c>
      <c r="G378" s="616" t="str">
        <f t="shared" si="123"/>
        <v>►</v>
      </c>
      <c r="H378" s="1066" t="s">
        <v>1</v>
      </c>
      <c r="I378" s="741"/>
      <c r="J378" s="741"/>
      <c r="K378" s="741"/>
      <c r="L378" s="742"/>
      <c r="M378" s="742"/>
      <c r="N378" s="742"/>
      <c r="O378" s="742"/>
      <c r="P378" s="742"/>
      <c r="Q378" s="742"/>
      <c r="R378" s="742"/>
      <c r="S378" s="785" t="s">
        <v>1</v>
      </c>
      <c r="T378" s="1066" t="s">
        <v>1</v>
      </c>
      <c r="U378" s="741"/>
      <c r="V378" s="741"/>
      <c r="W378" s="741"/>
      <c r="X378" s="742"/>
      <c r="Y378" s="742"/>
      <c r="Z378" s="742"/>
      <c r="AA378" s="742"/>
      <c r="AB378" s="742"/>
      <c r="AC378" s="742"/>
      <c r="AD378" s="742"/>
      <c r="AE378" s="4161" t="s">
        <v>1</v>
      </c>
      <c r="AF378" s="4172">
        <f t="shared" si="132"/>
        <v>0</v>
      </c>
      <c r="AG378" s="4173">
        <f t="shared" si="133"/>
        <v>0</v>
      </c>
      <c r="AH378" s="4174"/>
      <c r="AI378" s="1113">
        <f t="shared" si="125"/>
        <v>0</v>
      </c>
      <c r="AJ378" s="1183" t="str">
        <f>IF(OR(AI378=0, ISBLANK(AB378)), "", TEXT(ROUND(AI378/INDEX(AV19:AV89, MATCH(AB378, AU19:AU89, 0)), 0),"# ##0") &amp; " " &amp; AB378)</f>
        <v/>
      </c>
      <c r="AK378" s="559">
        <f t="shared" si="126"/>
        <v>0</v>
      </c>
      <c r="AL378" s="560">
        <f t="shared" si="127"/>
        <v>0</v>
      </c>
      <c r="AM378" s="1186" t="str">
        <f t="shared" si="128"/>
        <v/>
      </c>
      <c r="AN378" s="156"/>
      <c r="AO378" s="1113">
        <f t="shared" si="129"/>
        <v>0</v>
      </c>
      <c r="AP378" s="4190"/>
      <c r="AQ378" s="1182" t="str">
        <f t="shared" si="130"/>
        <v/>
      </c>
      <c r="AR378" s="4168"/>
      <c r="AS378" s="4180">
        <f t="shared" si="131"/>
        <v>0</v>
      </c>
      <c r="AT378" s="4181">
        <f>IF(AND(AH378&lt;&gt;"", ISNUMBER(AF378)), IFERROR(INDEX(AV19:AV89, MATCH(AB378, AU19:AU89, 0)) * AA378 * IF(ISBLANK(X378), 1, X378), 0), 0)</f>
        <v>0</v>
      </c>
      <c r="AU378"/>
      <c r="AV378"/>
      <c r="AW378"/>
      <c r="AX378" s="2"/>
      <c r="AY378" s="750" t="str">
        <f t="shared" si="124"/>
        <v>►</v>
      </c>
      <c r="AZ378" s="2"/>
      <c r="BA378" s="2"/>
      <c r="BB378" s="2"/>
      <c r="BC378" s="2"/>
      <c r="BD378" s="717"/>
      <c r="BE378" s="2"/>
      <c r="BF378" s="2"/>
      <c r="BG378" s="2"/>
      <c r="BH378" s="717"/>
      <c r="BI378" s="6">
        <v>1</v>
      </c>
    </row>
    <row r="379" spans="1:61" s="73" customFormat="1" ht="18" customHeight="1">
      <c r="A379" s="750" t="str">
        <f t="shared" si="118"/>
        <v>►</v>
      </c>
      <c r="B379" s="616" t="str">
        <f t="shared" si="134"/>
        <v>►</v>
      </c>
      <c r="C379" s="617" t="str">
        <f t="shared" si="119"/>
        <v>►</v>
      </c>
      <c r="D379" s="4157" t="str">
        <f t="shared" si="120"/>
        <v>►</v>
      </c>
      <c r="E379" s="616" t="str">
        <f t="shared" si="121"/>
        <v>►</v>
      </c>
      <c r="F379" s="616" t="str">
        <f t="shared" si="122"/>
        <v>►</v>
      </c>
      <c r="G379" s="616" t="str">
        <f t="shared" si="123"/>
        <v>►</v>
      </c>
      <c r="H379" s="1066" t="s">
        <v>1</v>
      </c>
      <c r="I379" s="741"/>
      <c r="J379" s="741"/>
      <c r="K379" s="741"/>
      <c r="L379" s="742"/>
      <c r="M379" s="742"/>
      <c r="N379" s="742"/>
      <c r="O379" s="742"/>
      <c r="P379" s="742"/>
      <c r="Q379" s="742"/>
      <c r="R379" s="742"/>
      <c r="S379" s="785" t="s">
        <v>1</v>
      </c>
      <c r="T379" s="1066" t="s">
        <v>1</v>
      </c>
      <c r="U379" s="741"/>
      <c r="V379" s="741"/>
      <c r="W379" s="741"/>
      <c r="X379" s="742"/>
      <c r="Y379" s="742"/>
      <c r="Z379" s="742"/>
      <c r="AA379" s="742"/>
      <c r="AB379" s="742"/>
      <c r="AC379" s="742"/>
      <c r="AD379" s="742"/>
      <c r="AE379" s="4161" t="s">
        <v>1</v>
      </c>
      <c r="AF379" s="4172">
        <f t="shared" si="132"/>
        <v>0</v>
      </c>
      <c r="AG379" s="4173">
        <f t="shared" si="133"/>
        <v>0</v>
      </c>
      <c r="AH379" s="4174"/>
      <c r="AI379" s="1112">
        <f t="shared" si="125"/>
        <v>0</v>
      </c>
      <c r="AJ379" s="1184" t="str">
        <f>IF(OR(AI379=0, ISBLANK(AB379)), "", TEXT(ROUND(AI379/INDEX(AV19:AV89, MATCH(AB379, AU19:AU89, 0)), 0),"# ##0") &amp; " " &amp; AB379)</f>
        <v/>
      </c>
      <c r="AK379" s="557">
        <f t="shared" si="126"/>
        <v>0</v>
      </c>
      <c r="AL379" s="558">
        <f t="shared" si="127"/>
        <v>0</v>
      </c>
      <c r="AM379" s="1187" t="str">
        <f t="shared" si="128"/>
        <v/>
      </c>
      <c r="AN379" s="156"/>
      <c r="AO379" s="1112">
        <f t="shared" si="129"/>
        <v>0</v>
      </c>
      <c r="AP379" s="4190"/>
      <c r="AQ379" s="1181" t="str">
        <f t="shared" si="130"/>
        <v/>
      </c>
      <c r="AR379" s="4168"/>
      <c r="AS379" s="4180">
        <f t="shared" si="131"/>
        <v>0</v>
      </c>
      <c r="AT379" s="4181">
        <f>IF(AND(AH379&lt;&gt;"", ISNUMBER(AF379)), IFERROR(INDEX(AV19:AV89, MATCH(AB379, AU19:AU89, 0)) * AA379 * IF(ISBLANK(X379), 1, X379), 0), 0)</f>
        <v>0</v>
      </c>
      <c r="AU379"/>
      <c r="AV379"/>
      <c r="AW379"/>
      <c r="AX379" s="2"/>
      <c r="AY379" s="750" t="str">
        <f t="shared" si="124"/>
        <v>►</v>
      </c>
      <c r="AZ379" s="2"/>
      <c r="BA379" s="2"/>
      <c r="BB379" s="2"/>
      <c r="BC379" s="2"/>
      <c r="BD379" s="717"/>
      <c r="BE379" s="2"/>
      <c r="BF379" s="2"/>
      <c r="BG379" s="2"/>
      <c r="BH379" s="717"/>
      <c r="BI379" s="6">
        <v>1</v>
      </c>
    </row>
    <row r="380" spans="1:61" s="73" customFormat="1" ht="18" customHeight="1">
      <c r="A380" s="750" t="str">
        <f t="shared" si="118"/>
        <v>►</v>
      </c>
      <c r="B380" s="616" t="str">
        <f t="shared" si="134"/>
        <v>►</v>
      </c>
      <c r="C380" s="617" t="str">
        <f t="shared" si="119"/>
        <v>►</v>
      </c>
      <c r="D380" s="4157" t="str">
        <f t="shared" si="120"/>
        <v>►</v>
      </c>
      <c r="E380" s="616" t="str">
        <f t="shared" si="121"/>
        <v>►</v>
      </c>
      <c r="F380" s="616" t="str">
        <f t="shared" si="122"/>
        <v>►</v>
      </c>
      <c r="G380" s="616" t="str">
        <f t="shared" si="123"/>
        <v>►</v>
      </c>
      <c r="H380" s="1066" t="s">
        <v>1</v>
      </c>
      <c r="I380" s="741"/>
      <c r="J380" s="741"/>
      <c r="K380" s="741"/>
      <c r="L380" s="742"/>
      <c r="M380" s="742"/>
      <c r="N380" s="742"/>
      <c r="O380" s="742"/>
      <c r="P380" s="742"/>
      <c r="Q380" s="742"/>
      <c r="R380" s="742"/>
      <c r="S380" s="785" t="s">
        <v>1</v>
      </c>
      <c r="T380" s="1066" t="s">
        <v>1</v>
      </c>
      <c r="U380" s="741"/>
      <c r="V380" s="741"/>
      <c r="W380" s="741"/>
      <c r="X380" s="742"/>
      <c r="Y380" s="742"/>
      <c r="Z380" s="742"/>
      <c r="AA380" s="742"/>
      <c r="AB380" s="742"/>
      <c r="AC380" s="742"/>
      <c r="AD380" s="742"/>
      <c r="AE380" s="4161" t="s">
        <v>1</v>
      </c>
      <c r="AF380" s="4172">
        <f t="shared" si="132"/>
        <v>0</v>
      </c>
      <c r="AG380" s="4173">
        <f t="shared" si="133"/>
        <v>0</v>
      </c>
      <c r="AH380" s="4174"/>
      <c r="AI380" s="1113">
        <f t="shared" si="125"/>
        <v>0</v>
      </c>
      <c r="AJ380" s="1183" t="str">
        <f>IF(OR(AI380=0, ISBLANK(AB380)), "", TEXT(ROUND(AI380/INDEX(AV19:AV89, MATCH(AB380, AU19:AU89, 0)), 0),"# ##0") &amp; " " &amp; AB380)</f>
        <v/>
      </c>
      <c r="AK380" s="559">
        <f t="shared" si="126"/>
        <v>0</v>
      </c>
      <c r="AL380" s="560">
        <f t="shared" si="127"/>
        <v>0</v>
      </c>
      <c r="AM380" s="1186" t="str">
        <f t="shared" si="128"/>
        <v/>
      </c>
      <c r="AN380" s="156"/>
      <c r="AO380" s="1113">
        <f t="shared" si="129"/>
        <v>0</v>
      </c>
      <c r="AP380" s="4190"/>
      <c r="AQ380" s="1182" t="str">
        <f t="shared" si="130"/>
        <v/>
      </c>
      <c r="AR380" s="4168"/>
      <c r="AS380" s="4180">
        <f t="shared" si="131"/>
        <v>0</v>
      </c>
      <c r="AT380" s="4181">
        <f>IF(AND(AH380&lt;&gt;"", ISNUMBER(AF380)), IFERROR(INDEX(AV19:AV89, MATCH(AB380, AU19:AU89, 0)) * AA380 * IF(ISBLANK(X380), 1, X380), 0), 0)</f>
        <v>0</v>
      </c>
      <c r="AU380"/>
      <c r="AV380"/>
      <c r="AW380"/>
      <c r="AX380" s="2"/>
      <c r="AY380" s="750" t="str">
        <f t="shared" si="124"/>
        <v>►</v>
      </c>
      <c r="AZ380" s="2"/>
      <c r="BA380" s="2"/>
      <c r="BB380" s="2"/>
      <c r="BC380" s="2"/>
      <c r="BD380" s="717"/>
      <c r="BE380" s="2"/>
      <c r="BF380" s="2"/>
      <c r="BG380" s="2"/>
      <c r="BH380" s="717"/>
      <c r="BI380" s="6">
        <v>1</v>
      </c>
    </row>
    <row r="381" spans="1:61" s="73" customFormat="1" ht="18" customHeight="1">
      <c r="A381" s="750" t="str">
        <f t="shared" si="118"/>
        <v>►</v>
      </c>
      <c r="B381" s="616" t="str">
        <f t="shared" si="134"/>
        <v>►</v>
      </c>
      <c r="C381" s="617" t="str">
        <f t="shared" si="119"/>
        <v>►</v>
      </c>
      <c r="D381" s="4157" t="str">
        <f t="shared" si="120"/>
        <v>►</v>
      </c>
      <c r="E381" s="616" t="str">
        <f t="shared" si="121"/>
        <v>►</v>
      </c>
      <c r="F381" s="616" t="str">
        <f t="shared" si="122"/>
        <v>►</v>
      </c>
      <c r="G381" s="616" t="str">
        <f t="shared" si="123"/>
        <v>►</v>
      </c>
      <c r="H381" s="1066" t="s">
        <v>1</v>
      </c>
      <c r="I381" s="741"/>
      <c r="J381" s="741"/>
      <c r="K381" s="741"/>
      <c r="L381" s="742"/>
      <c r="M381" s="742"/>
      <c r="N381" s="742"/>
      <c r="O381" s="742"/>
      <c r="P381" s="742"/>
      <c r="Q381" s="742"/>
      <c r="R381" s="742"/>
      <c r="S381" s="785" t="s">
        <v>1</v>
      </c>
      <c r="T381" s="1066" t="s">
        <v>1</v>
      </c>
      <c r="U381" s="741"/>
      <c r="V381" s="741"/>
      <c r="W381" s="741"/>
      <c r="X381" s="742"/>
      <c r="Y381" s="742"/>
      <c r="Z381" s="742"/>
      <c r="AA381" s="742"/>
      <c r="AB381" s="742"/>
      <c r="AC381" s="742"/>
      <c r="AD381" s="742"/>
      <c r="AE381" s="4161" t="s">
        <v>1</v>
      </c>
      <c r="AF381" s="4172">
        <f t="shared" si="132"/>
        <v>0</v>
      </c>
      <c r="AG381" s="4173">
        <f t="shared" si="133"/>
        <v>0</v>
      </c>
      <c r="AH381" s="4174"/>
      <c r="AI381" s="1112">
        <f t="shared" si="125"/>
        <v>0</v>
      </c>
      <c r="AJ381" s="1184" t="str">
        <f>IF(OR(AI381=0, ISBLANK(AB381)), "", TEXT(ROUND(AI381/INDEX(AV19:AV89, MATCH(AB381, AU19:AU89, 0)), 0),"# ##0") &amp; " " &amp; AB381)</f>
        <v/>
      </c>
      <c r="AK381" s="557">
        <f t="shared" si="126"/>
        <v>0</v>
      </c>
      <c r="AL381" s="558">
        <f t="shared" si="127"/>
        <v>0</v>
      </c>
      <c r="AM381" s="1187" t="str">
        <f t="shared" si="128"/>
        <v/>
      </c>
      <c r="AN381" s="156"/>
      <c r="AO381" s="1112">
        <f t="shared" si="129"/>
        <v>0</v>
      </c>
      <c r="AP381" s="4190"/>
      <c r="AQ381" s="1181" t="str">
        <f t="shared" si="130"/>
        <v/>
      </c>
      <c r="AR381" s="4168"/>
      <c r="AS381" s="4180">
        <f t="shared" si="131"/>
        <v>0</v>
      </c>
      <c r="AT381" s="4181">
        <f>IF(AND(AH381&lt;&gt;"", ISNUMBER(AF381)), IFERROR(INDEX(AV19:AV89, MATCH(AB381, AU19:AU89, 0)) * AA381 * IF(ISBLANK(X381), 1, X381), 0), 0)</f>
        <v>0</v>
      </c>
      <c r="AU381"/>
      <c r="AV381"/>
      <c r="AW381"/>
      <c r="AX381" s="2"/>
      <c r="AY381" s="750" t="str">
        <f t="shared" si="124"/>
        <v>►</v>
      </c>
      <c r="AZ381" s="2"/>
      <c r="BA381" s="2"/>
      <c r="BB381" s="2"/>
      <c r="BC381" s="2"/>
      <c r="BD381" s="717"/>
      <c r="BE381" s="2"/>
      <c r="BF381" s="2"/>
      <c r="BG381" s="2"/>
      <c r="BH381" s="717"/>
      <c r="BI381" s="6">
        <v>1</v>
      </c>
    </row>
    <row r="382" spans="1:61" s="73" customFormat="1" ht="18" customHeight="1">
      <c r="A382" s="750" t="str">
        <f t="shared" si="118"/>
        <v>►</v>
      </c>
      <c r="B382" s="616" t="str">
        <f t="shared" si="134"/>
        <v>►</v>
      </c>
      <c r="C382" s="617" t="str">
        <f t="shared" si="119"/>
        <v>►</v>
      </c>
      <c r="D382" s="4157" t="str">
        <f t="shared" si="120"/>
        <v>►</v>
      </c>
      <c r="E382" s="616" t="str">
        <f t="shared" si="121"/>
        <v>►</v>
      </c>
      <c r="F382" s="616" t="str">
        <f t="shared" si="122"/>
        <v>►</v>
      </c>
      <c r="G382" s="616" t="str">
        <f t="shared" si="123"/>
        <v>►</v>
      </c>
      <c r="H382" s="1066" t="s">
        <v>1</v>
      </c>
      <c r="I382" s="741"/>
      <c r="J382" s="741"/>
      <c r="K382" s="741"/>
      <c r="L382" s="742"/>
      <c r="M382" s="742"/>
      <c r="N382" s="742"/>
      <c r="O382" s="742"/>
      <c r="P382" s="742"/>
      <c r="Q382" s="742"/>
      <c r="R382" s="742"/>
      <c r="S382" s="785" t="s">
        <v>1</v>
      </c>
      <c r="T382" s="1066" t="s">
        <v>1</v>
      </c>
      <c r="U382" s="741"/>
      <c r="V382" s="741"/>
      <c r="W382" s="741"/>
      <c r="X382" s="742"/>
      <c r="Y382" s="742"/>
      <c r="Z382" s="742"/>
      <c r="AA382" s="742"/>
      <c r="AB382" s="742"/>
      <c r="AC382" s="742"/>
      <c r="AD382" s="742"/>
      <c r="AE382" s="4161" t="s">
        <v>1</v>
      </c>
      <c r="AF382" s="4172">
        <f t="shared" si="132"/>
        <v>0</v>
      </c>
      <c r="AG382" s="4173">
        <f t="shared" si="133"/>
        <v>0</v>
      </c>
      <c r="AH382" s="4174"/>
      <c r="AI382" s="1113">
        <f t="shared" si="125"/>
        <v>0</v>
      </c>
      <c r="AJ382" s="1183" t="str">
        <f>IF(OR(AI382=0, ISBLANK(AB382)), "", TEXT(ROUND(AI382/INDEX(AV19:AV89, MATCH(AB382, AU19:AU89, 0)), 0),"# ##0") &amp; " " &amp; AB382)</f>
        <v/>
      </c>
      <c r="AK382" s="559">
        <f t="shared" si="126"/>
        <v>0</v>
      </c>
      <c r="AL382" s="560">
        <f t="shared" si="127"/>
        <v>0</v>
      </c>
      <c r="AM382" s="1186" t="str">
        <f t="shared" si="128"/>
        <v/>
      </c>
      <c r="AN382" s="156"/>
      <c r="AO382" s="1113">
        <f t="shared" si="129"/>
        <v>0</v>
      </c>
      <c r="AP382" s="4190"/>
      <c r="AQ382" s="1182" t="str">
        <f t="shared" si="130"/>
        <v/>
      </c>
      <c r="AR382" s="4168"/>
      <c r="AS382" s="4180">
        <f t="shared" si="131"/>
        <v>0</v>
      </c>
      <c r="AT382" s="4181">
        <f>IF(AND(AH382&lt;&gt;"", ISNUMBER(AF382)), IFERROR(INDEX(AV19:AV89, MATCH(AB382, AU19:AU89, 0)) * AA382 * IF(ISBLANK(X382), 1, X382), 0), 0)</f>
        <v>0</v>
      </c>
      <c r="AU382"/>
      <c r="AV382"/>
      <c r="AW382"/>
      <c r="AX382" s="2"/>
      <c r="AY382" s="750" t="str">
        <f t="shared" si="124"/>
        <v>►</v>
      </c>
      <c r="AZ382" s="2"/>
      <c r="BA382" s="2"/>
      <c r="BB382" s="2"/>
      <c r="BC382" s="2"/>
      <c r="BD382" s="717"/>
      <c r="BE382" s="2"/>
      <c r="BF382" s="2"/>
      <c r="BG382" s="2"/>
      <c r="BH382" s="717"/>
      <c r="BI382" s="6">
        <v>1</v>
      </c>
    </row>
    <row r="383" spans="1:61" s="73" customFormat="1" ht="18" customHeight="1">
      <c r="A383" s="750" t="str">
        <f t="shared" si="118"/>
        <v>►</v>
      </c>
      <c r="B383" s="616" t="str">
        <f t="shared" si="134"/>
        <v>►</v>
      </c>
      <c r="C383" s="617" t="str">
        <f t="shared" si="119"/>
        <v>►</v>
      </c>
      <c r="D383" s="4157" t="str">
        <f t="shared" si="120"/>
        <v>►</v>
      </c>
      <c r="E383" s="616" t="str">
        <f t="shared" si="121"/>
        <v>►</v>
      </c>
      <c r="F383" s="616" t="str">
        <f t="shared" si="122"/>
        <v>►</v>
      </c>
      <c r="G383" s="616" t="str">
        <f t="shared" si="123"/>
        <v>►</v>
      </c>
      <c r="H383" s="1066" t="s">
        <v>1</v>
      </c>
      <c r="I383" s="741"/>
      <c r="J383" s="741"/>
      <c r="K383" s="741"/>
      <c r="L383" s="742"/>
      <c r="M383" s="742"/>
      <c r="N383" s="742"/>
      <c r="O383" s="742"/>
      <c r="P383" s="742"/>
      <c r="Q383" s="742"/>
      <c r="R383" s="742"/>
      <c r="S383" s="785" t="s">
        <v>1</v>
      </c>
      <c r="T383" s="1066" t="s">
        <v>1</v>
      </c>
      <c r="U383" s="741"/>
      <c r="V383" s="741"/>
      <c r="W383" s="741"/>
      <c r="X383" s="742"/>
      <c r="Y383" s="742"/>
      <c r="Z383" s="742"/>
      <c r="AA383" s="742"/>
      <c r="AB383" s="742"/>
      <c r="AC383" s="742"/>
      <c r="AD383" s="742"/>
      <c r="AE383" s="4161" t="s">
        <v>1</v>
      </c>
      <c r="AF383" s="4172">
        <f t="shared" si="132"/>
        <v>0</v>
      </c>
      <c r="AG383" s="4173">
        <f t="shared" si="133"/>
        <v>0</v>
      </c>
      <c r="AH383" s="4174"/>
      <c r="AI383" s="1112">
        <f t="shared" si="125"/>
        <v>0</v>
      </c>
      <c r="AJ383" s="1184" t="str">
        <f>IF(OR(AI383=0, ISBLANK(AB383)), "", TEXT(ROUND(AI383/INDEX(AV19:AV89, MATCH(AB383, AU19:AU89, 0)), 0),"# ##0") &amp; " " &amp; AB383)</f>
        <v/>
      </c>
      <c r="AK383" s="557">
        <f t="shared" si="126"/>
        <v>0</v>
      </c>
      <c r="AL383" s="561">
        <f t="shared" si="127"/>
        <v>0</v>
      </c>
      <c r="AM383" s="1188" t="str">
        <f t="shared" si="128"/>
        <v/>
      </c>
      <c r="AN383" s="156"/>
      <c r="AO383" s="1112">
        <f t="shared" si="129"/>
        <v>0</v>
      </c>
      <c r="AP383" s="4190"/>
      <c r="AQ383" s="1181" t="str">
        <f t="shared" si="130"/>
        <v/>
      </c>
      <c r="AR383" s="4168"/>
      <c r="AS383" s="4180">
        <f t="shared" si="131"/>
        <v>0</v>
      </c>
      <c r="AT383" s="4181">
        <f>IF(AND(AH383&lt;&gt;"", ISNUMBER(AF383)), IFERROR(INDEX(AV19:AV89, MATCH(AB383, AU19:AU89, 0)) * AA383 * IF(ISBLANK(X383), 1, X383), 0), 0)</f>
        <v>0</v>
      </c>
      <c r="AU383"/>
      <c r="AV383"/>
      <c r="AW383"/>
      <c r="AX383" s="2"/>
      <c r="AY383" s="750" t="str">
        <f t="shared" si="124"/>
        <v>►</v>
      </c>
      <c r="AZ383" s="2"/>
      <c r="BA383" s="2"/>
      <c r="BB383" s="2"/>
      <c r="BC383" s="2"/>
      <c r="BD383" s="717"/>
      <c r="BE383" s="2"/>
      <c r="BF383" s="2"/>
      <c r="BG383" s="2"/>
      <c r="BH383" s="717"/>
      <c r="BI383" s="6">
        <v>1</v>
      </c>
    </row>
    <row r="384" spans="1:61" s="73" customFormat="1" ht="18" customHeight="1">
      <c r="A384" s="750" t="str">
        <f t="shared" si="118"/>
        <v>►</v>
      </c>
      <c r="B384" s="616" t="str">
        <f t="shared" si="134"/>
        <v>►</v>
      </c>
      <c r="C384" s="617" t="str">
        <f t="shared" si="119"/>
        <v>►</v>
      </c>
      <c r="D384" s="4157" t="str">
        <f t="shared" si="120"/>
        <v>►</v>
      </c>
      <c r="E384" s="616" t="str">
        <f t="shared" si="121"/>
        <v>►</v>
      </c>
      <c r="F384" s="616" t="str">
        <f t="shared" si="122"/>
        <v>►</v>
      </c>
      <c r="G384" s="616" t="str">
        <f t="shared" si="123"/>
        <v>►</v>
      </c>
      <c r="H384" s="1066" t="s">
        <v>1</v>
      </c>
      <c r="I384" s="741"/>
      <c r="J384" s="741"/>
      <c r="K384" s="741"/>
      <c r="L384" s="742"/>
      <c r="M384" s="742"/>
      <c r="N384" s="742"/>
      <c r="O384" s="742"/>
      <c r="P384" s="742"/>
      <c r="Q384" s="742"/>
      <c r="R384" s="742"/>
      <c r="S384" s="785" t="s">
        <v>1</v>
      </c>
      <c r="T384" s="1066" t="s">
        <v>1</v>
      </c>
      <c r="U384" s="741"/>
      <c r="V384" s="741"/>
      <c r="W384" s="741"/>
      <c r="X384" s="742"/>
      <c r="Y384" s="742"/>
      <c r="Z384" s="742"/>
      <c r="AA384" s="742"/>
      <c r="AB384" s="742"/>
      <c r="AC384" s="742"/>
      <c r="AD384" s="742"/>
      <c r="AE384" s="4161" t="s">
        <v>1</v>
      </c>
      <c r="AF384" s="4172">
        <f t="shared" si="132"/>
        <v>0</v>
      </c>
      <c r="AG384" s="4173">
        <f t="shared" si="133"/>
        <v>0</v>
      </c>
      <c r="AH384" s="4174"/>
      <c r="AI384" s="1113">
        <f t="shared" si="125"/>
        <v>0</v>
      </c>
      <c r="AJ384" s="1183" t="str">
        <f>IF(OR(AI384=0, ISBLANK(AB384)), "", TEXT(ROUND(AI384/INDEX(AV19:AV89, MATCH(AB384, AU19:AU89, 0)), 0),"# ##0") &amp; " " &amp; AB384)</f>
        <v/>
      </c>
      <c r="AK384" s="559">
        <f t="shared" si="126"/>
        <v>0</v>
      </c>
      <c r="AL384" s="560">
        <f t="shared" si="127"/>
        <v>0</v>
      </c>
      <c r="AM384" s="1186" t="str">
        <f t="shared" si="128"/>
        <v/>
      </c>
      <c r="AN384" s="156"/>
      <c r="AO384" s="1113">
        <f t="shared" si="129"/>
        <v>0</v>
      </c>
      <c r="AP384" s="4190"/>
      <c r="AQ384" s="1182" t="str">
        <f t="shared" si="130"/>
        <v/>
      </c>
      <c r="AR384" s="4168"/>
      <c r="AS384" s="4180">
        <f t="shared" si="131"/>
        <v>0</v>
      </c>
      <c r="AT384" s="4181">
        <f>IF(AND(AH384&lt;&gt;"", ISNUMBER(AF384)), IFERROR(INDEX(AV19:AV89, MATCH(AB384, AU19:AU89, 0)) * AA384 * IF(ISBLANK(X384), 1, X384), 0), 0)</f>
        <v>0</v>
      </c>
      <c r="AU384"/>
      <c r="AV384"/>
      <c r="AW384"/>
      <c r="AX384" s="2"/>
      <c r="AY384" s="750" t="str">
        <f t="shared" si="124"/>
        <v>►</v>
      </c>
      <c r="AZ384" s="2"/>
      <c r="BA384" s="2"/>
      <c r="BB384" s="2"/>
      <c r="BC384" s="2"/>
      <c r="BD384" s="717"/>
      <c r="BE384" s="2"/>
      <c r="BF384" s="2"/>
      <c r="BG384" s="2"/>
      <c r="BH384" s="717"/>
      <c r="BI384" s="6">
        <v>1</v>
      </c>
    </row>
    <row r="385" spans="1:63" s="73" customFormat="1" ht="18" customHeight="1">
      <c r="A385" s="750" t="str">
        <f t="shared" si="118"/>
        <v>►</v>
      </c>
      <c r="B385" s="616" t="str">
        <f t="shared" si="134"/>
        <v>►</v>
      </c>
      <c r="C385" s="617" t="str">
        <f t="shared" si="119"/>
        <v>►</v>
      </c>
      <c r="D385" s="4157" t="str">
        <f t="shared" si="120"/>
        <v>►</v>
      </c>
      <c r="E385" s="616" t="str">
        <f t="shared" si="121"/>
        <v>►</v>
      </c>
      <c r="F385" s="616" t="str">
        <f t="shared" si="122"/>
        <v>►</v>
      </c>
      <c r="G385" s="616" t="str">
        <f t="shared" si="123"/>
        <v>►</v>
      </c>
      <c r="H385" s="1066" t="s">
        <v>1</v>
      </c>
      <c r="I385" s="741"/>
      <c r="J385" s="741"/>
      <c r="K385" s="741"/>
      <c r="L385" s="742"/>
      <c r="M385" s="742"/>
      <c r="N385" s="742"/>
      <c r="O385" s="742"/>
      <c r="P385" s="742"/>
      <c r="Q385" s="742"/>
      <c r="R385" s="742"/>
      <c r="S385" s="785" t="s">
        <v>1</v>
      </c>
      <c r="T385" s="1066" t="s">
        <v>1</v>
      </c>
      <c r="U385" s="741"/>
      <c r="V385" s="741"/>
      <c r="W385" s="741"/>
      <c r="X385" s="742"/>
      <c r="Y385" s="742"/>
      <c r="Z385" s="742"/>
      <c r="AA385" s="742"/>
      <c r="AB385" s="742"/>
      <c r="AC385" s="742"/>
      <c r="AD385" s="742"/>
      <c r="AE385" s="4161" t="s">
        <v>1</v>
      </c>
      <c r="AF385" s="4172">
        <f t="shared" si="132"/>
        <v>0</v>
      </c>
      <c r="AG385" s="4173">
        <f t="shared" si="133"/>
        <v>0</v>
      </c>
      <c r="AH385" s="4174"/>
      <c r="AI385" s="1112">
        <f t="shared" si="125"/>
        <v>0</v>
      </c>
      <c r="AJ385" s="1184" t="str">
        <f>IF(OR(AI385=0, ISBLANK(AB385)), "", TEXT(ROUND(AI385/INDEX(AV19:AV89, MATCH(AB385, AU19:AU89, 0)), 0),"# ##0") &amp; " " &amp; AB385)</f>
        <v/>
      </c>
      <c r="AK385" s="557">
        <f t="shared" si="126"/>
        <v>0</v>
      </c>
      <c r="AL385" s="558">
        <f t="shared" si="127"/>
        <v>0</v>
      </c>
      <c r="AM385" s="1187" t="str">
        <f t="shared" si="128"/>
        <v/>
      </c>
      <c r="AN385" s="156"/>
      <c r="AO385" s="1112">
        <f t="shared" si="129"/>
        <v>0</v>
      </c>
      <c r="AP385" s="4190"/>
      <c r="AQ385" s="1181" t="str">
        <f t="shared" si="130"/>
        <v/>
      </c>
      <c r="AR385" s="4168"/>
      <c r="AS385" s="4180">
        <f t="shared" si="131"/>
        <v>0</v>
      </c>
      <c r="AT385" s="4181">
        <f>IF(AND(AH385&lt;&gt;"", ISNUMBER(AF385)), IFERROR(INDEX(AV19:AV89, MATCH(AB385, AU19:AU89, 0)) * AA385 * IF(ISBLANK(X385), 1, X385), 0), 0)</f>
        <v>0</v>
      </c>
      <c r="AU385"/>
      <c r="AV385"/>
      <c r="AW385"/>
      <c r="AX385" s="2"/>
      <c r="AY385" s="750" t="str">
        <f t="shared" si="124"/>
        <v>►</v>
      </c>
      <c r="AZ385" s="2"/>
      <c r="BA385" s="2"/>
      <c r="BB385" s="2"/>
      <c r="BC385" s="2"/>
      <c r="BD385" s="717"/>
      <c r="BE385" s="2"/>
      <c r="BF385" s="2"/>
      <c r="BG385" s="2"/>
      <c r="BH385" s="717"/>
      <c r="BI385" s="6">
        <v>1</v>
      </c>
    </row>
    <row r="386" spans="1:63" s="73" customFormat="1" ht="18" customHeight="1">
      <c r="A386" s="750" t="str">
        <f t="shared" si="118"/>
        <v>►</v>
      </c>
      <c r="B386" s="616" t="str">
        <f t="shared" si="134"/>
        <v>►</v>
      </c>
      <c r="C386" s="617" t="str">
        <f t="shared" si="119"/>
        <v>►</v>
      </c>
      <c r="D386" s="4157" t="str">
        <f t="shared" si="120"/>
        <v>►</v>
      </c>
      <c r="E386" s="616" t="str">
        <f t="shared" si="121"/>
        <v>►</v>
      </c>
      <c r="F386" s="616" t="str">
        <f t="shared" si="122"/>
        <v>►</v>
      </c>
      <c r="G386" s="616" t="str">
        <f t="shared" si="123"/>
        <v>►</v>
      </c>
      <c r="H386" s="1066" t="s">
        <v>1</v>
      </c>
      <c r="I386" s="741"/>
      <c r="J386" s="741"/>
      <c r="K386" s="741"/>
      <c r="L386" s="742"/>
      <c r="M386" s="742"/>
      <c r="N386" s="742"/>
      <c r="O386" s="742"/>
      <c r="P386" s="742"/>
      <c r="Q386" s="742"/>
      <c r="R386" s="742"/>
      <c r="S386" s="785" t="s">
        <v>1</v>
      </c>
      <c r="T386" s="1066" t="s">
        <v>1</v>
      </c>
      <c r="U386" s="741"/>
      <c r="V386" s="741"/>
      <c r="W386" s="741"/>
      <c r="X386" s="742"/>
      <c r="Y386" s="742"/>
      <c r="Z386" s="742"/>
      <c r="AA386" s="742"/>
      <c r="AB386" s="742"/>
      <c r="AC386" s="742"/>
      <c r="AD386" s="742"/>
      <c r="AE386" s="4161" t="s">
        <v>1</v>
      </c>
      <c r="AF386" s="4172">
        <f t="shared" si="132"/>
        <v>0</v>
      </c>
      <c r="AG386" s="4173">
        <f t="shared" si="133"/>
        <v>0</v>
      </c>
      <c r="AH386" s="4174"/>
      <c r="AI386" s="1113">
        <f t="shared" si="125"/>
        <v>0</v>
      </c>
      <c r="AJ386" s="1183" t="str">
        <f>IF(OR(AI386=0, ISBLANK(AB386)), "", TEXT(ROUND(AI386/INDEX(AV19:AV89, MATCH(AB386, AU19:AU89, 0)), 0),"# ##0") &amp; " " &amp; AB386)</f>
        <v/>
      </c>
      <c r="AK386" s="559">
        <f t="shared" si="126"/>
        <v>0</v>
      </c>
      <c r="AL386" s="560">
        <f t="shared" si="127"/>
        <v>0</v>
      </c>
      <c r="AM386" s="1186" t="str">
        <f t="shared" si="128"/>
        <v/>
      </c>
      <c r="AN386" s="156"/>
      <c r="AO386" s="1113">
        <f t="shared" si="129"/>
        <v>0</v>
      </c>
      <c r="AP386" s="4190"/>
      <c r="AQ386" s="1182" t="str">
        <f t="shared" si="130"/>
        <v/>
      </c>
      <c r="AR386" s="4168"/>
      <c r="AS386" s="4180">
        <f t="shared" si="131"/>
        <v>0</v>
      </c>
      <c r="AT386" s="4181">
        <f>IF(AND(AH386&lt;&gt;"", ISNUMBER(AF386)), IFERROR(INDEX(AV19:AV89, MATCH(AB386, AU19:AU89, 0)) * AA386 * IF(ISBLANK(X386), 1, X386), 0), 0)</f>
        <v>0</v>
      </c>
      <c r="AU386" s="1369"/>
      <c r="AV386" s="1369"/>
      <c r="AW386" s="1369"/>
      <c r="AX386" s="2"/>
      <c r="AY386" s="750" t="str">
        <f t="shared" si="124"/>
        <v>►</v>
      </c>
      <c r="AZ386" s="2"/>
      <c r="BA386" s="2"/>
      <c r="BB386" s="2"/>
      <c r="BC386" s="2"/>
      <c r="BD386" s="717"/>
      <c r="BE386" s="2"/>
      <c r="BF386" s="2"/>
      <c r="BG386" s="2"/>
      <c r="BH386" s="717"/>
      <c r="BI386" s="6">
        <v>1</v>
      </c>
    </row>
    <row r="387" spans="1:63" s="73" customFormat="1" ht="18" customHeight="1">
      <c r="A387" s="750" t="str">
        <f t="shared" si="118"/>
        <v>►</v>
      </c>
      <c r="B387" s="616" t="str">
        <f t="shared" si="134"/>
        <v>►</v>
      </c>
      <c r="C387" s="617" t="str">
        <f t="shared" si="119"/>
        <v>►</v>
      </c>
      <c r="D387" s="4157" t="str">
        <f t="shared" si="120"/>
        <v>►</v>
      </c>
      <c r="E387" s="616" t="str">
        <f t="shared" si="121"/>
        <v>►</v>
      </c>
      <c r="F387" s="616" t="str">
        <f t="shared" si="122"/>
        <v>►</v>
      </c>
      <c r="G387" s="616" t="str">
        <f t="shared" si="123"/>
        <v>►</v>
      </c>
      <c r="H387" s="1066" t="s">
        <v>1</v>
      </c>
      <c r="I387" s="741"/>
      <c r="J387" s="741"/>
      <c r="K387" s="741"/>
      <c r="L387" s="742"/>
      <c r="M387" s="742"/>
      <c r="N387" s="742"/>
      <c r="O387" s="742"/>
      <c r="P387" s="742"/>
      <c r="Q387" s="742"/>
      <c r="R387" s="742"/>
      <c r="S387" s="785" t="s">
        <v>1</v>
      </c>
      <c r="T387" s="1066" t="s">
        <v>1</v>
      </c>
      <c r="U387" s="741"/>
      <c r="V387" s="741"/>
      <c r="W387" s="741"/>
      <c r="X387" s="742"/>
      <c r="Y387" s="742"/>
      <c r="Z387" s="742"/>
      <c r="AA387" s="742"/>
      <c r="AB387" s="742"/>
      <c r="AC387" s="742"/>
      <c r="AD387" s="742"/>
      <c r="AE387" s="4161" t="s">
        <v>1</v>
      </c>
      <c r="AF387" s="4172">
        <f t="shared" si="132"/>
        <v>0</v>
      </c>
      <c r="AG387" s="4173">
        <f t="shared" si="133"/>
        <v>0</v>
      </c>
      <c r="AH387" s="4174"/>
      <c r="AI387" s="1112">
        <f t="shared" si="125"/>
        <v>0</v>
      </c>
      <c r="AJ387" s="1184" t="str">
        <f>IF(OR(AI387=0, ISBLANK(AB387)), "", TEXT(ROUND(AI387/INDEX(AV19:AV89, MATCH(AB387, AU19:AU89, 0)), 0),"# ##0") &amp; " " &amp; AB387)</f>
        <v/>
      </c>
      <c r="AK387" s="557">
        <f t="shared" si="126"/>
        <v>0</v>
      </c>
      <c r="AL387" s="558">
        <f t="shared" si="127"/>
        <v>0</v>
      </c>
      <c r="AM387" s="1187" t="str">
        <f t="shared" si="128"/>
        <v/>
      </c>
      <c r="AN387" s="156"/>
      <c r="AO387" s="1112">
        <f t="shared" si="129"/>
        <v>0</v>
      </c>
      <c r="AP387" s="4190"/>
      <c r="AQ387" s="1181" t="str">
        <f t="shared" si="130"/>
        <v/>
      </c>
      <c r="AR387" s="4168"/>
      <c r="AS387" s="4180">
        <f t="shared" si="131"/>
        <v>0</v>
      </c>
      <c r="AT387" s="4181">
        <f>IF(AND(AH387&lt;&gt;"", ISNUMBER(AF387)), IFERROR(INDEX(AV19:AV89, MATCH(AB387, AU19:AU89, 0)) * AA387 * IF(ISBLANK(X387), 1, X387), 0), 0)</f>
        <v>0</v>
      </c>
      <c r="AU387"/>
      <c r="AV387"/>
      <c r="AW387"/>
      <c r="AX387" s="2"/>
      <c r="AY387" s="750" t="str">
        <f t="shared" si="124"/>
        <v>►</v>
      </c>
      <c r="AZ387" s="2"/>
      <c r="BA387" s="2"/>
      <c r="BB387" s="2"/>
      <c r="BC387" s="2"/>
      <c r="BD387" s="717"/>
      <c r="BE387" s="2"/>
      <c r="BF387" s="2"/>
      <c r="BG387" s="2"/>
      <c r="BH387" s="717"/>
      <c r="BI387" s="6">
        <v>1</v>
      </c>
    </row>
    <row r="388" spans="1:63" s="73" customFormat="1" ht="18" customHeight="1">
      <c r="A388" s="750" t="str">
        <f t="shared" si="118"/>
        <v>►</v>
      </c>
      <c r="B388" s="616" t="str">
        <f t="shared" si="134"/>
        <v>►</v>
      </c>
      <c r="C388" s="617" t="str">
        <f t="shared" si="119"/>
        <v>►</v>
      </c>
      <c r="D388" s="4157" t="str">
        <f t="shared" si="120"/>
        <v>►</v>
      </c>
      <c r="E388" s="616" t="str">
        <f t="shared" si="121"/>
        <v>►</v>
      </c>
      <c r="F388" s="616" t="str">
        <f t="shared" si="122"/>
        <v>►</v>
      </c>
      <c r="G388" s="616" t="str">
        <f t="shared" si="123"/>
        <v>►</v>
      </c>
      <c r="H388" s="1066" t="s">
        <v>1</v>
      </c>
      <c r="I388" s="741"/>
      <c r="J388" s="741"/>
      <c r="K388" s="741"/>
      <c r="L388" s="742"/>
      <c r="M388" s="742"/>
      <c r="N388" s="742"/>
      <c r="O388" s="742"/>
      <c r="P388" s="742"/>
      <c r="Q388" s="742"/>
      <c r="R388" s="742"/>
      <c r="S388" s="785" t="s">
        <v>1</v>
      </c>
      <c r="T388" s="1066" t="s">
        <v>1</v>
      </c>
      <c r="U388" s="741"/>
      <c r="V388" s="741"/>
      <c r="W388" s="741"/>
      <c r="X388" s="742"/>
      <c r="Y388" s="742"/>
      <c r="Z388" s="742"/>
      <c r="AA388" s="742"/>
      <c r="AB388" s="742"/>
      <c r="AC388" s="742"/>
      <c r="AD388" s="742"/>
      <c r="AE388" s="4161" t="s">
        <v>1</v>
      </c>
      <c r="AF388" s="4172">
        <f t="shared" si="132"/>
        <v>0</v>
      </c>
      <c r="AG388" s="4173">
        <f t="shared" si="133"/>
        <v>0</v>
      </c>
      <c r="AH388" s="4174"/>
      <c r="AI388" s="1114">
        <f t="shared" si="125"/>
        <v>0</v>
      </c>
      <c r="AJ388" s="1185" t="str">
        <f>IF(OR(AI388=0, ISBLANK(AB388)), "", TEXT(ROUND(AI388/INDEX(AV19:AV89, MATCH(AB388, AU19:AU89, 0)), 0),"# ##0") &amp; " " &amp; AB388)</f>
        <v/>
      </c>
      <c r="AK388" s="559">
        <f t="shared" si="126"/>
        <v>0</v>
      </c>
      <c r="AL388" s="560">
        <f t="shared" si="127"/>
        <v>0</v>
      </c>
      <c r="AM388" s="1186" t="str">
        <f t="shared" si="128"/>
        <v/>
      </c>
      <c r="AN388" s="156"/>
      <c r="AO388" s="1113">
        <f t="shared" si="129"/>
        <v>0</v>
      </c>
      <c r="AP388" s="4190"/>
      <c r="AQ388" s="1182" t="str">
        <f t="shared" si="130"/>
        <v/>
      </c>
      <c r="AR388" s="4168"/>
      <c r="AS388" s="4180">
        <f t="shared" si="131"/>
        <v>0</v>
      </c>
      <c r="AT388" s="4181">
        <f>IF(AND(AH388&lt;&gt;"", ISNUMBER(AF388)), IFERROR(INDEX(AV19:AV89, MATCH(AB388, AU19:AU89, 0)) * AA388 * IF(ISBLANK(X388), 1, X388), 0), 0)</f>
        <v>0</v>
      </c>
      <c r="AU388"/>
      <c r="AV388"/>
      <c r="AW388"/>
      <c r="AX388" s="2"/>
      <c r="AY388" s="750" t="str">
        <f t="shared" si="124"/>
        <v>►</v>
      </c>
      <c r="AZ388" s="2"/>
      <c r="BA388" s="2"/>
      <c r="BB388" s="2"/>
      <c r="BC388" s="2"/>
      <c r="BD388" s="717"/>
      <c r="BE388" s="2"/>
      <c r="BF388" s="2"/>
      <c r="BG388" s="2"/>
      <c r="BH388" s="717"/>
      <c r="BI388" s="6">
        <v>1</v>
      </c>
    </row>
    <row r="389" spans="1:63" ht="18" customHeight="1">
      <c r="A389" s="750" t="str">
        <f t="shared" si="118"/>
        <v>►</v>
      </c>
      <c r="B389" s="616" t="str">
        <f t="shared" si="134"/>
        <v>►</v>
      </c>
      <c r="C389" s="617" t="str">
        <f t="shared" si="119"/>
        <v>►</v>
      </c>
      <c r="D389" s="4157" t="str">
        <f t="shared" si="120"/>
        <v>►</v>
      </c>
      <c r="E389" s="616" t="str">
        <f t="shared" si="121"/>
        <v>►</v>
      </c>
      <c r="F389" s="616" t="str">
        <f t="shared" si="122"/>
        <v>►</v>
      </c>
      <c r="G389" s="616" t="str">
        <f t="shared" si="123"/>
        <v>►</v>
      </c>
      <c r="H389" s="1066" t="s">
        <v>1</v>
      </c>
      <c r="I389" s="741"/>
      <c r="J389" s="741"/>
      <c r="K389" s="741"/>
      <c r="L389" s="742"/>
      <c r="M389" s="742"/>
      <c r="N389" s="742"/>
      <c r="O389" s="742"/>
      <c r="P389" s="742"/>
      <c r="Q389" s="742"/>
      <c r="R389" s="742"/>
      <c r="S389" s="785" t="s">
        <v>1</v>
      </c>
      <c r="T389" s="1066" t="s">
        <v>1</v>
      </c>
      <c r="U389" s="741"/>
      <c r="V389" s="741"/>
      <c r="W389" s="741"/>
      <c r="X389" s="742"/>
      <c r="Y389" s="742"/>
      <c r="Z389" s="742"/>
      <c r="AA389" s="742"/>
      <c r="AB389" s="742"/>
      <c r="AC389" s="742"/>
      <c r="AD389" s="742"/>
      <c r="AE389" s="4161" t="s">
        <v>1</v>
      </c>
      <c r="AF389" s="4172">
        <f t="shared" si="132"/>
        <v>0</v>
      </c>
      <c r="AG389" s="4173">
        <f t="shared" si="133"/>
        <v>0</v>
      </c>
      <c r="AH389" s="4174"/>
      <c r="AI389" s="1112">
        <f t="shared" si="125"/>
        <v>0</v>
      </c>
      <c r="AJ389" s="1184" t="str">
        <f>IF(OR(AI389=0, ISBLANK(AB389)), "", TEXT(ROUND(AI389/INDEX(AV19:AV89, MATCH(AB389, AU19:AU89, 0)), 0),"# ##0") &amp; " " &amp; AB389)</f>
        <v/>
      </c>
      <c r="AK389" s="557">
        <f t="shared" si="126"/>
        <v>0</v>
      </c>
      <c r="AL389" s="558">
        <f t="shared" si="127"/>
        <v>0</v>
      </c>
      <c r="AM389" s="1187" t="str">
        <f t="shared" si="128"/>
        <v/>
      </c>
      <c r="AN389" s="156"/>
      <c r="AO389" s="1112">
        <f t="shared" si="129"/>
        <v>0</v>
      </c>
      <c r="AP389" s="4190"/>
      <c r="AQ389" s="1181" t="str">
        <f t="shared" si="130"/>
        <v/>
      </c>
      <c r="AR389" s="4168"/>
      <c r="AS389" s="4180">
        <f t="shared" si="131"/>
        <v>0</v>
      </c>
      <c r="AT389" s="4181">
        <f>IF(AND(AH389&lt;&gt;"", ISNUMBER(AF389)), IFERROR(INDEX(AV19:AV89, MATCH(AB389, AU19:AU89, 0)) * AA389 * IF(ISBLANK(X389), 1, X389), 0), 0)</f>
        <v>0</v>
      </c>
      <c r="AX389" s="2"/>
      <c r="AY389" s="750" t="str">
        <f t="shared" si="124"/>
        <v>►</v>
      </c>
      <c r="BD389" s="717"/>
      <c r="BH389" s="717"/>
      <c r="BI389" s="6">
        <v>1</v>
      </c>
    </row>
    <row r="390" spans="1:63" ht="18" customHeight="1">
      <c r="A390" s="750" t="str">
        <f t="shared" si="118"/>
        <v>►</v>
      </c>
      <c r="B390" s="616" t="str">
        <f t="shared" si="134"/>
        <v>►</v>
      </c>
      <c r="C390" s="617" t="str">
        <f t="shared" si="119"/>
        <v>►</v>
      </c>
      <c r="D390" s="4157" t="str">
        <f t="shared" si="120"/>
        <v>►</v>
      </c>
      <c r="E390" s="616" t="str">
        <f t="shared" si="121"/>
        <v>►</v>
      </c>
      <c r="F390" s="616" t="str">
        <f t="shared" si="122"/>
        <v>►</v>
      </c>
      <c r="G390" s="616" t="str">
        <f t="shared" si="123"/>
        <v>►</v>
      </c>
      <c r="H390" s="1066" t="s">
        <v>1</v>
      </c>
      <c r="I390" s="741"/>
      <c r="J390" s="741"/>
      <c r="K390" s="741"/>
      <c r="L390" s="742"/>
      <c r="M390" s="742"/>
      <c r="N390" s="742"/>
      <c r="O390" s="742"/>
      <c r="P390" s="742"/>
      <c r="Q390" s="742"/>
      <c r="R390" s="742"/>
      <c r="S390" s="785" t="s">
        <v>1</v>
      </c>
      <c r="T390" s="1066" t="s">
        <v>1</v>
      </c>
      <c r="U390" s="741"/>
      <c r="V390" s="741"/>
      <c r="W390" s="741"/>
      <c r="X390" s="742"/>
      <c r="Y390" s="742"/>
      <c r="Z390" s="742"/>
      <c r="AA390" s="742"/>
      <c r="AB390" s="742"/>
      <c r="AC390" s="742"/>
      <c r="AD390" s="742"/>
      <c r="AE390" s="4161" t="s">
        <v>1</v>
      </c>
      <c r="AF390" s="4172">
        <f t="shared" si="132"/>
        <v>0</v>
      </c>
      <c r="AG390" s="4173">
        <f t="shared" si="133"/>
        <v>0</v>
      </c>
      <c r="AH390" s="4174"/>
      <c r="AI390" s="1113">
        <f t="shared" si="125"/>
        <v>0</v>
      </c>
      <c r="AJ390" s="1183" t="str">
        <f>IF(OR(AI390=0, ISBLANK(AB390)), "", TEXT(ROUND(AI390/INDEX(AV19:AV89, MATCH(AB390, AU19:AU89, 0)), 0),"# ##0") &amp; " " &amp; AB390)</f>
        <v/>
      </c>
      <c r="AK390" s="559">
        <f t="shared" si="126"/>
        <v>0</v>
      </c>
      <c r="AL390" s="560">
        <f t="shared" si="127"/>
        <v>0</v>
      </c>
      <c r="AM390" s="1186" t="str">
        <f t="shared" si="128"/>
        <v/>
      </c>
      <c r="AN390" s="156"/>
      <c r="AO390" s="1113">
        <f t="shared" si="129"/>
        <v>0</v>
      </c>
      <c r="AP390" s="4190"/>
      <c r="AQ390" s="1182" t="str">
        <f t="shared" si="130"/>
        <v/>
      </c>
      <c r="AR390" s="4168"/>
      <c r="AS390" s="4180">
        <f t="shared" si="131"/>
        <v>0</v>
      </c>
      <c r="AT390" s="4181">
        <f>IF(AND(AH390&lt;&gt;"", ISNUMBER(AF390)), IFERROR(INDEX(AV19:AV89, MATCH(AB390, AU19:AU89, 0)) * AA390 * IF(ISBLANK(X390), 1, X390), 0), 0)</f>
        <v>0</v>
      </c>
      <c r="AX390" s="2"/>
      <c r="AY390" s="750" t="str">
        <f t="shared" si="124"/>
        <v>►</v>
      </c>
      <c r="BD390" s="717"/>
      <c r="BH390" s="717"/>
      <c r="BI390" s="6">
        <v>1</v>
      </c>
    </row>
    <row r="391" spans="1:63" ht="18" customHeight="1">
      <c r="A391" s="750" t="str">
        <f t="shared" si="118"/>
        <v>►</v>
      </c>
      <c r="B391" s="616" t="str">
        <f t="shared" si="134"/>
        <v>►</v>
      </c>
      <c r="C391" s="617" t="str">
        <f t="shared" si="119"/>
        <v>►</v>
      </c>
      <c r="D391" s="4157" t="str">
        <f t="shared" si="120"/>
        <v>►</v>
      </c>
      <c r="E391" s="616" t="str">
        <f t="shared" si="121"/>
        <v>►</v>
      </c>
      <c r="F391" s="616" t="str">
        <f t="shared" si="122"/>
        <v>►</v>
      </c>
      <c r="G391" s="616" t="str">
        <f t="shared" si="123"/>
        <v>►</v>
      </c>
      <c r="H391" s="1066" t="s">
        <v>1</v>
      </c>
      <c r="I391" s="741"/>
      <c r="J391" s="741"/>
      <c r="K391" s="741"/>
      <c r="L391" s="742"/>
      <c r="M391" s="742"/>
      <c r="N391" s="742"/>
      <c r="O391" s="742"/>
      <c r="P391" s="742"/>
      <c r="Q391" s="742"/>
      <c r="R391" s="742"/>
      <c r="S391" s="785" t="s">
        <v>1</v>
      </c>
      <c r="T391" s="1066" t="s">
        <v>1</v>
      </c>
      <c r="U391" s="741"/>
      <c r="V391" s="741"/>
      <c r="W391" s="741"/>
      <c r="X391" s="742"/>
      <c r="Y391" s="742"/>
      <c r="Z391" s="742"/>
      <c r="AA391" s="742"/>
      <c r="AB391" s="742"/>
      <c r="AC391" s="742"/>
      <c r="AD391" s="742"/>
      <c r="AE391" s="4161" t="s">
        <v>1</v>
      </c>
      <c r="AF391" s="4172">
        <f t="shared" si="132"/>
        <v>0</v>
      </c>
      <c r="AG391" s="4173">
        <f t="shared" si="133"/>
        <v>0</v>
      </c>
      <c r="AH391" s="4174"/>
      <c r="AI391" s="1112">
        <f t="shared" si="125"/>
        <v>0</v>
      </c>
      <c r="AJ391" s="1184" t="str">
        <f>IF(OR(AI391=0, ISBLANK(AB391)), "", TEXT(ROUND(AI391/INDEX(AV19:AV89, MATCH(AB391, AU19:AU89, 0)), 0),"# ##0") &amp; " " &amp; AB391)</f>
        <v/>
      </c>
      <c r="AK391" s="557">
        <f t="shared" si="126"/>
        <v>0</v>
      </c>
      <c r="AL391" s="558">
        <f t="shared" si="127"/>
        <v>0</v>
      </c>
      <c r="AM391" s="1187" t="str">
        <f t="shared" si="128"/>
        <v/>
      </c>
      <c r="AN391" s="156"/>
      <c r="AO391" s="1112">
        <f t="shared" si="129"/>
        <v>0</v>
      </c>
      <c r="AP391" s="4190"/>
      <c r="AQ391" s="1181" t="str">
        <f t="shared" si="130"/>
        <v/>
      </c>
      <c r="AR391" s="4168"/>
      <c r="AS391" s="4180">
        <f t="shared" si="131"/>
        <v>0</v>
      </c>
      <c r="AT391" s="4181">
        <f>IF(AND(AH391&lt;&gt;"", ISNUMBER(AF391)), IFERROR(INDEX(AV19:AV89, MATCH(AB391, AU19:AU89, 0)) * AA391 * IF(ISBLANK(X391), 1, X391), 0), 0)</f>
        <v>0</v>
      </c>
      <c r="AX391" s="2"/>
      <c r="AY391" s="750" t="str">
        <f t="shared" si="124"/>
        <v>►</v>
      </c>
      <c r="BD391" s="717"/>
      <c r="BH391" s="717"/>
      <c r="BI391" s="6">
        <v>1</v>
      </c>
    </row>
    <row r="392" spans="1:63" ht="18" customHeight="1">
      <c r="A392" s="750" t="str">
        <f t="shared" si="118"/>
        <v>►</v>
      </c>
      <c r="B392" s="616" t="str">
        <f t="shared" si="134"/>
        <v>►</v>
      </c>
      <c r="C392" s="617" t="str">
        <f t="shared" si="119"/>
        <v>►</v>
      </c>
      <c r="D392" s="4157" t="str">
        <f t="shared" si="120"/>
        <v>►</v>
      </c>
      <c r="E392" s="616" t="str">
        <f t="shared" si="121"/>
        <v>►</v>
      </c>
      <c r="F392" s="616" t="str">
        <f t="shared" si="122"/>
        <v>►</v>
      </c>
      <c r="G392" s="616" t="str">
        <f t="shared" si="123"/>
        <v>►</v>
      </c>
      <c r="H392" s="1066" t="s">
        <v>1</v>
      </c>
      <c r="I392" s="741"/>
      <c r="J392" s="741"/>
      <c r="K392" s="741"/>
      <c r="L392" s="742"/>
      <c r="M392" s="742"/>
      <c r="N392" s="742"/>
      <c r="O392" s="742"/>
      <c r="P392" s="742"/>
      <c r="Q392" s="742"/>
      <c r="R392" s="742"/>
      <c r="S392" s="785" t="s">
        <v>1</v>
      </c>
      <c r="T392" s="1066" t="s">
        <v>1</v>
      </c>
      <c r="U392" s="741"/>
      <c r="V392" s="741"/>
      <c r="W392" s="741"/>
      <c r="X392" s="742"/>
      <c r="Y392" s="742"/>
      <c r="Z392" s="742"/>
      <c r="AA392" s="742"/>
      <c r="AB392" s="742"/>
      <c r="AC392" s="742"/>
      <c r="AD392" s="742"/>
      <c r="AE392" s="4161" t="s">
        <v>1</v>
      </c>
      <c r="AF392" s="4172">
        <f t="shared" si="132"/>
        <v>0</v>
      </c>
      <c r="AG392" s="4173">
        <f t="shared" si="133"/>
        <v>0</v>
      </c>
      <c r="AH392" s="4174"/>
      <c r="AI392" s="1113">
        <f t="shared" si="125"/>
        <v>0</v>
      </c>
      <c r="AJ392" s="1183" t="str">
        <f>IF(OR(AI392=0, ISBLANK(AB392)), "", TEXT(ROUND(AI392/INDEX(AV19:AV89, MATCH(AB392, AU19:AU89, 0)), 0),"# ##0") &amp; " " &amp; AB392)</f>
        <v/>
      </c>
      <c r="AK392" s="559">
        <f t="shared" si="126"/>
        <v>0</v>
      </c>
      <c r="AL392" s="560">
        <f t="shared" si="127"/>
        <v>0</v>
      </c>
      <c r="AM392" s="1186" t="str">
        <f t="shared" si="128"/>
        <v/>
      </c>
      <c r="AN392" s="156"/>
      <c r="AO392" s="1113">
        <f t="shared" si="129"/>
        <v>0</v>
      </c>
      <c r="AP392" s="4190"/>
      <c r="AQ392" s="1182" t="str">
        <f t="shared" si="130"/>
        <v/>
      </c>
      <c r="AR392" s="4168"/>
      <c r="AS392" s="4180">
        <f t="shared" si="131"/>
        <v>0</v>
      </c>
      <c r="AT392" s="4181">
        <f>IF(AND(AH392&lt;&gt;"", ISNUMBER(AF392)), IFERROR(INDEX(AV19:AV89, MATCH(AB392, AU19:AU89, 0)) * AA392 * IF(ISBLANK(X392), 1, X392), 0), 0)</f>
        <v>0</v>
      </c>
      <c r="AX392" s="2"/>
      <c r="AY392" s="750" t="str">
        <f t="shared" si="124"/>
        <v>►</v>
      </c>
      <c r="BD392" s="717"/>
      <c r="BH392" s="717"/>
      <c r="BI392" s="6">
        <v>1</v>
      </c>
    </row>
    <row r="393" spans="1:63" ht="18" customHeight="1">
      <c r="A393" s="750" t="str">
        <f t="shared" si="118"/>
        <v>►</v>
      </c>
      <c r="B393" s="616" t="str">
        <f t="shared" si="134"/>
        <v>►</v>
      </c>
      <c r="C393" s="617" t="str">
        <f t="shared" si="119"/>
        <v>►</v>
      </c>
      <c r="D393" s="4157" t="str">
        <f t="shared" si="120"/>
        <v>►</v>
      </c>
      <c r="E393" s="616" t="str">
        <f t="shared" si="121"/>
        <v>►</v>
      </c>
      <c r="F393" s="616" t="str">
        <f t="shared" si="122"/>
        <v>►</v>
      </c>
      <c r="G393" s="616" t="str">
        <f t="shared" si="123"/>
        <v>►</v>
      </c>
      <c r="H393" s="1066" t="s">
        <v>1</v>
      </c>
      <c r="I393" s="741"/>
      <c r="J393" s="741"/>
      <c r="K393" s="741"/>
      <c r="L393" s="742"/>
      <c r="M393" s="742"/>
      <c r="N393" s="742"/>
      <c r="O393" s="742"/>
      <c r="P393" s="742"/>
      <c r="Q393" s="742"/>
      <c r="R393" s="742"/>
      <c r="S393" s="785" t="s">
        <v>1</v>
      </c>
      <c r="T393" s="1066" t="s">
        <v>1</v>
      </c>
      <c r="U393" s="741"/>
      <c r="V393" s="741"/>
      <c r="W393" s="741"/>
      <c r="X393" s="742"/>
      <c r="Y393" s="742"/>
      <c r="Z393" s="742"/>
      <c r="AA393" s="742"/>
      <c r="AB393" s="742"/>
      <c r="AC393" s="742"/>
      <c r="AD393" s="742"/>
      <c r="AE393" s="4161" t="s">
        <v>1</v>
      </c>
      <c r="AF393" s="4172">
        <f t="shared" si="132"/>
        <v>0</v>
      </c>
      <c r="AG393" s="4173">
        <f t="shared" si="133"/>
        <v>0</v>
      </c>
      <c r="AH393" s="4174"/>
      <c r="AI393" s="1112">
        <f t="shared" si="125"/>
        <v>0</v>
      </c>
      <c r="AJ393" s="1184" t="str">
        <f>IF(OR(AI393=0, ISBLANK(AB393)), "", TEXT(ROUND(AI393/INDEX(AV19:AV89, MATCH(AB393, AU19:AU89, 0)), 0),"# ##0") &amp; " " &amp; AB393)</f>
        <v/>
      </c>
      <c r="AK393" s="557">
        <f t="shared" si="126"/>
        <v>0</v>
      </c>
      <c r="AL393" s="558">
        <f t="shared" si="127"/>
        <v>0</v>
      </c>
      <c r="AM393" s="1187" t="str">
        <f t="shared" si="128"/>
        <v/>
      </c>
      <c r="AN393" s="156"/>
      <c r="AO393" s="1112">
        <f t="shared" si="129"/>
        <v>0</v>
      </c>
      <c r="AP393" s="4190"/>
      <c r="AQ393" s="1181" t="str">
        <f t="shared" si="130"/>
        <v/>
      </c>
      <c r="AR393" s="4168"/>
      <c r="AS393" s="4180">
        <f t="shared" si="131"/>
        <v>0</v>
      </c>
      <c r="AT393" s="4181">
        <f>IF(AND(AH393&lt;&gt;"", ISNUMBER(AF393)), IFERROR(INDEX(AV19:AV89, MATCH(AB393, AU19:AU89, 0)) * AA393 * IF(ISBLANK(X393), 1, X393), 0), 0)</f>
        <v>0</v>
      </c>
      <c r="AX393" s="2"/>
      <c r="AY393" s="750" t="str">
        <f t="shared" si="124"/>
        <v>►</v>
      </c>
      <c r="BD393" s="717"/>
      <c r="BH393" s="717"/>
      <c r="BI393" s="6">
        <v>1</v>
      </c>
    </row>
    <row r="394" spans="1:63" ht="18" customHeight="1">
      <c r="A394" s="750" t="str">
        <f t="shared" si="118"/>
        <v>►</v>
      </c>
      <c r="B394" s="616" t="str">
        <f t="shared" si="134"/>
        <v>►</v>
      </c>
      <c r="C394" s="617" t="str">
        <f t="shared" si="119"/>
        <v>►</v>
      </c>
      <c r="D394" s="4157" t="str">
        <f t="shared" si="120"/>
        <v>►</v>
      </c>
      <c r="E394" s="616" t="str">
        <f t="shared" si="121"/>
        <v>►</v>
      </c>
      <c r="F394" s="616" t="str">
        <f t="shared" si="122"/>
        <v>►</v>
      </c>
      <c r="G394" s="616" t="str">
        <f t="shared" si="123"/>
        <v>►</v>
      </c>
      <c r="H394" s="1066" t="s">
        <v>1</v>
      </c>
      <c r="I394" s="741"/>
      <c r="J394" s="741"/>
      <c r="K394" s="741"/>
      <c r="L394" s="742"/>
      <c r="M394" s="742"/>
      <c r="N394" s="742"/>
      <c r="O394" s="742"/>
      <c r="P394" s="742"/>
      <c r="Q394" s="742"/>
      <c r="R394" s="742"/>
      <c r="S394" s="785" t="s">
        <v>1</v>
      </c>
      <c r="T394" s="1066" t="s">
        <v>1</v>
      </c>
      <c r="U394" s="741"/>
      <c r="V394" s="741"/>
      <c r="W394" s="741"/>
      <c r="X394" s="742"/>
      <c r="Y394" s="742"/>
      <c r="Z394" s="742"/>
      <c r="AA394" s="742"/>
      <c r="AB394" s="742"/>
      <c r="AC394" s="742"/>
      <c r="AD394" s="742"/>
      <c r="AE394" s="4161" t="s">
        <v>1</v>
      </c>
      <c r="AF394" s="4172">
        <f t="shared" si="132"/>
        <v>0</v>
      </c>
      <c r="AG394" s="4173">
        <f t="shared" si="133"/>
        <v>0</v>
      </c>
      <c r="AH394" s="4174"/>
      <c r="AI394" s="1113">
        <f t="shared" si="125"/>
        <v>0</v>
      </c>
      <c r="AJ394" s="1183" t="str">
        <f>IF(OR(AI394=0, ISBLANK(AB394)), "", TEXT(ROUND(AI394/INDEX(AV19:AV89, MATCH(AB394, AU19:AU89, 0)), 0),"# ##0") &amp; " " &amp; AB394)</f>
        <v/>
      </c>
      <c r="AK394" s="559">
        <f t="shared" si="126"/>
        <v>0</v>
      </c>
      <c r="AL394" s="560">
        <f t="shared" si="127"/>
        <v>0</v>
      </c>
      <c r="AM394" s="1186" t="str">
        <f t="shared" si="128"/>
        <v/>
      </c>
      <c r="AN394" s="156"/>
      <c r="AO394" s="1113">
        <f t="shared" si="129"/>
        <v>0</v>
      </c>
      <c r="AP394" s="4190"/>
      <c r="AQ394" s="1182" t="str">
        <f t="shared" si="130"/>
        <v/>
      </c>
      <c r="AR394" s="4168"/>
      <c r="AS394" s="4180">
        <f t="shared" si="131"/>
        <v>0</v>
      </c>
      <c r="AT394" s="4181">
        <f>IF(AND(AH394&lt;&gt;"", ISNUMBER(AF394)), IFERROR(INDEX(AV19:AV89, MATCH(AB394, AU19:AU89, 0)) * AA394 * IF(ISBLANK(X394), 1, X394), 0), 0)</f>
        <v>0</v>
      </c>
      <c r="AX394" s="2"/>
      <c r="AY394" s="750" t="str">
        <f t="shared" si="124"/>
        <v>►</v>
      </c>
      <c r="BD394" s="717"/>
      <c r="BH394" s="717"/>
      <c r="BI394" s="6">
        <v>1</v>
      </c>
    </row>
    <row r="395" spans="1:63" ht="18" customHeight="1">
      <c r="A395" s="750" t="str">
        <f t="shared" si="118"/>
        <v>►</v>
      </c>
      <c r="B395" s="616" t="str">
        <f t="shared" si="134"/>
        <v>►</v>
      </c>
      <c r="C395" s="617" t="str">
        <f t="shared" si="119"/>
        <v>►</v>
      </c>
      <c r="D395" s="4157" t="str">
        <f t="shared" si="120"/>
        <v>►</v>
      </c>
      <c r="E395" s="616" t="str">
        <f t="shared" si="121"/>
        <v>►</v>
      </c>
      <c r="F395" s="616" t="str">
        <f t="shared" si="122"/>
        <v>►</v>
      </c>
      <c r="G395" s="616" t="str">
        <f t="shared" si="123"/>
        <v>►</v>
      </c>
      <c r="H395" s="1066" t="s">
        <v>1</v>
      </c>
      <c r="I395" s="741"/>
      <c r="J395" s="741"/>
      <c r="K395" s="741"/>
      <c r="L395" s="742"/>
      <c r="M395" s="742"/>
      <c r="N395" s="742"/>
      <c r="O395" s="742"/>
      <c r="P395" s="742"/>
      <c r="Q395" s="742"/>
      <c r="R395" s="742"/>
      <c r="S395" s="785" t="s">
        <v>1</v>
      </c>
      <c r="T395" s="1066" t="s">
        <v>1</v>
      </c>
      <c r="U395" s="741"/>
      <c r="V395" s="741"/>
      <c r="W395" s="741"/>
      <c r="X395" s="742"/>
      <c r="Y395" s="742"/>
      <c r="Z395" s="742"/>
      <c r="AA395" s="742"/>
      <c r="AB395" s="742"/>
      <c r="AC395" s="742"/>
      <c r="AD395" s="742"/>
      <c r="AE395" s="4161" t="s">
        <v>1</v>
      </c>
      <c r="AF395" s="4172">
        <f t="shared" si="132"/>
        <v>0</v>
      </c>
      <c r="AG395" s="4173">
        <f t="shared" si="133"/>
        <v>0</v>
      </c>
      <c r="AH395" s="4174"/>
      <c r="AI395" s="1112">
        <f t="shared" si="125"/>
        <v>0</v>
      </c>
      <c r="AJ395" s="1184" t="str">
        <f>IF(OR(AI395=0, ISBLANK(AB395)), "", TEXT(ROUND(AI395/INDEX(AV19:AV89, MATCH(AB395, AU19:AU89, 0)), 0),"# ##0") &amp; " " &amp; AB395)</f>
        <v/>
      </c>
      <c r="AK395" s="557">
        <f t="shared" si="126"/>
        <v>0</v>
      </c>
      <c r="AL395" s="558">
        <f t="shared" si="127"/>
        <v>0</v>
      </c>
      <c r="AM395" s="1187" t="str">
        <f t="shared" si="128"/>
        <v/>
      </c>
      <c r="AN395" s="156"/>
      <c r="AO395" s="1112">
        <f t="shared" si="129"/>
        <v>0</v>
      </c>
      <c r="AP395" s="4190"/>
      <c r="AQ395" s="1181" t="str">
        <f t="shared" si="130"/>
        <v/>
      </c>
      <c r="AR395" s="4168"/>
      <c r="AS395" s="4180">
        <f t="shared" si="131"/>
        <v>0</v>
      </c>
      <c r="AT395" s="4181">
        <f>IF(AND(AH395&lt;&gt;"", ISNUMBER(AF395)), IFERROR(INDEX(AV19:AV89, MATCH(AB395, AU19:AU89, 0)) * AA395 * IF(ISBLANK(X395), 1, X395), 0), 0)</f>
        <v>0</v>
      </c>
      <c r="AX395" s="2"/>
      <c r="AY395" s="750" t="str">
        <f t="shared" si="124"/>
        <v>►</v>
      </c>
      <c r="BD395" s="717"/>
      <c r="BH395" s="717"/>
      <c r="BI395" s="6">
        <v>1</v>
      </c>
    </row>
    <row r="396" spans="1:63" ht="18" customHeight="1">
      <c r="A396" s="750" t="str">
        <f t="shared" si="118"/>
        <v>►</v>
      </c>
      <c r="B396" s="616" t="str">
        <f t="shared" si="134"/>
        <v>►</v>
      </c>
      <c r="C396" s="617" t="str">
        <f t="shared" si="119"/>
        <v>►</v>
      </c>
      <c r="D396" s="4157" t="str">
        <f t="shared" si="120"/>
        <v>►</v>
      </c>
      <c r="E396" s="616" t="str">
        <f t="shared" si="121"/>
        <v>►</v>
      </c>
      <c r="F396" s="616" t="str">
        <f t="shared" si="122"/>
        <v>►</v>
      </c>
      <c r="G396" s="616" t="str">
        <f t="shared" si="123"/>
        <v>►</v>
      </c>
      <c r="H396" s="1066" t="s">
        <v>1</v>
      </c>
      <c r="I396" s="741"/>
      <c r="J396" s="741"/>
      <c r="K396" s="741"/>
      <c r="L396" s="742"/>
      <c r="M396" s="742"/>
      <c r="N396" s="742"/>
      <c r="O396" s="742"/>
      <c r="P396" s="742"/>
      <c r="Q396" s="742"/>
      <c r="R396" s="742"/>
      <c r="S396" s="785" t="s">
        <v>1</v>
      </c>
      <c r="T396" s="1066" t="s">
        <v>1</v>
      </c>
      <c r="U396" s="741"/>
      <c r="V396" s="741"/>
      <c r="W396" s="741"/>
      <c r="X396" s="742"/>
      <c r="Y396" s="742"/>
      <c r="Z396" s="742"/>
      <c r="AA396" s="742"/>
      <c r="AB396" s="742"/>
      <c r="AC396" s="742"/>
      <c r="AD396" s="742"/>
      <c r="AE396" s="4161" t="s">
        <v>1</v>
      </c>
      <c r="AF396" s="4172">
        <f t="shared" si="132"/>
        <v>0</v>
      </c>
      <c r="AG396" s="4173">
        <f t="shared" si="133"/>
        <v>0</v>
      </c>
      <c r="AH396" s="4174"/>
      <c r="AI396" s="1113">
        <f t="shared" si="125"/>
        <v>0</v>
      </c>
      <c r="AJ396" s="1183" t="str">
        <f>IF(OR(AI396=0, ISBLANK(AB396)), "", TEXT(ROUND(AI396/INDEX(AV19:AV89, MATCH(AB396, AU19:AU89, 0)), 0),"# ##0") &amp; " " &amp; AB396)</f>
        <v/>
      </c>
      <c r="AK396" s="559">
        <f t="shared" si="126"/>
        <v>0</v>
      </c>
      <c r="AL396" s="560">
        <f t="shared" si="127"/>
        <v>0</v>
      </c>
      <c r="AM396" s="1186" t="str">
        <f t="shared" si="128"/>
        <v/>
      </c>
      <c r="AN396" s="156"/>
      <c r="AO396" s="1113">
        <f t="shared" si="129"/>
        <v>0</v>
      </c>
      <c r="AP396" s="4190"/>
      <c r="AQ396" s="1182" t="str">
        <f t="shared" si="130"/>
        <v/>
      </c>
      <c r="AR396" s="4168"/>
      <c r="AS396" s="4180">
        <f t="shared" si="131"/>
        <v>0</v>
      </c>
      <c r="AT396" s="4181">
        <f>IF(AND(AH396&lt;&gt;"", ISNUMBER(AF396)), IFERROR(INDEX(AV19:AV89, MATCH(AB396, AU19:AU89, 0)) * AA396 * IF(ISBLANK(X396), 1, X396), 0), 0)</f>
        <v>0</v>
      </c>
      <c r="AX396" s="2"/>
      <c r="AY396" s="750" t="str">
        <f t="shared" si="124"/>
        <v>►</v>
      </c>
      <c r="BD396" s="717"/>
      <c r="BH396" s="717"/>
      <c r="BI396" s="6">
        <v>1</v>
      </c>
    </row>
    <row r="397" spans="1:63" ht="18" customHeight="1">
      <c r="A397" s="750" t="str">
        <f t="shared" si="118"/>
        <v>►</v>
      </c>
      <c r="B397" s="616" t="str">
        <f t="shared" si="134"/>
        <v>►</v>
      </c>
      <c r="C397" s="617" t="str">
        <f t="shared" si="119"/>
        <v>►</v>
      </c>
      <c r="D397" s="4157" t="str">
        <f t="shared" si="120"/>
        <v>►</v>
      </c>
      <c r="E397" s="616" t="str">
        <f t="shared" si="121"/>
        <v>►</v>
      </c>
      <c r="F397" s="616" t="str">
        <f t="shared" si="122"/>
        <v>►</v>
      </c>
      <c r="G397" s="616" t="str">
        <f t="shared" si="123"/>
        <v>►</v>
      </c>
      <c r="H397" s="1066" t="s">
        <v>1</v>
      </c>
      <c r="I397" s="741"/>
      <c r="J397" s="741"/>
      <c r="K397" s="741"/>
      <c r="L397" s="742"/>
      <c r="M397" s="742"/>
      <c r="N397" s="742"/>
      <c r="O397" s="742"/>
      <c r="P397" s="742"/>
      <c r="Q397" s="742"/>
      <c r="R397" s="742"/>
      <c r="S397" s="785" t="s">
        <v>1</v>
      </c>
      <c r="T397" s="1066" t="s">
        <v>1</v>
      </c>
      <c r="U397" s="741"/>
      <c r="V397" s="741"/>
      <c r="W397" s="741"/>
      <c r="X397" s="742"/>
      <c r="Y397" s="742"/>
      <c r="Z397" s="742"/>
      <c r="AA397" s="742"/>
      <c r="AB397" s="742"/>
      <c r="AC397" s="742"/>
      <c r="AD397" s="742"/>
      <c r="AE397" s="4161" t="s">
        <v>1</v>
      </c>
      <c r="AF397" s="4172">
        <f t="shared" si="132"/>
        <v>0</v>
      </c>
      <c r="AG397" s="4173">
        <f t="shared" si="133"/>
        <v>0</v>
      </c>
      <c r="AH397" s="4174"/>
      <c r="AI397" s="1112">
        <f t="shared" si="125"/>
        <v>0</v>
      </c>
      <c r="AJ397" s="1184" t="str">
        <f>IF(OR(AI397=0, ISBLANK(AB397)), "", TEXT(ROUND(AI397/INDEX(AV19:AV89, MATCH(AB397, AU19:AU89, 0)), 0),"# ##0") &amp; " " &amp; AB397)</f>
        <v/>
      </c>
      <c r="AK397" s="557">
        <f t="shared" si="126"/>
        <v>0</v>
      </c>
      <c r="AL397" s="558">
        <f t="shared" si="127"/>
        <v>0</v>
      </c>
      <c r="AM397" s="1187" t="str">
        <f t="shared" si="128"/>
        <v/>
      </c>
      <c r="AN397" s="156"/>
      <c r="AO397" s="1112">
        <f t="shared" si="129"/>
        <v>0</v>
      </c>
      <c r="AP397" s="4190"/>
      <c r="AQ397" s="1181" t="str">
        <f t="shared" si="130"/>
        <v/>
      </c>
      <c r="AR397" s="4168"/>
      <c r="AS397" s="4180">
        <f t="shared" si="131"/>
        <v>0</v>
      </c>
      <c r="AT397" s="4181">
        <f>IF(AND(AH397&lt;&gt;"", ISNUMBER(AF397)), IFERROR(INDEX(AV19:AV89, MATCH(AB397, AU19:AU89, 0)) * AA397 * IF(ISBLANK(X397), 1, X397), 0), 0)</f>
        <v>0</v>
      </c>
      <c r="AX397" s="2"/>
      <c r="AY397" s="750" t="str">
        <f t="shared" si="124"/>
        <v>►</v>
      </c>
      <c r="BD397" s="717"/>
      <c r="BH397" s="717"/>
      <c r="BI397" s="6">
        <v>1</v>
      </c>
    </row>
    <row r="398" spans="1:63" ht="18" customHeight="1">
      <c r="A398" s="750" t="str">
        <f t="shared" ref="A398:A461" si="135">IF(OR(H398="A",T398="A"),"A",IF(AND(H398="►",T398="►"),"►",IF(AND(ISBLANK(H398),ISBLANK(T398)),"►","►")))</f>
        <v>►</v>
      </c>
      <c r="B398" s="616" t="str">
        <f t="shared" si="134"/>
        <v>►</v>
      </c>
      <c r="C398" s="617" t="str">
        <f t="shared" ref="C398:C461" si="136">IF(B398="►","►",IFERROR(LEFT(B398,SEARCH(".",B398)-1),0))</f>
        <v>►</v>
      </c>
      <c r="D398" s="4157" t="str">
        <f t="shared" ref="D398:D461" si="137">IF(B398="►","►",IFERROR(MID(B398,SEARCH(".",B398)+1,SEARCH(".",B398,SEARCH(".",B398)+1)-SEARCH(".",B398)-1),0))</f>
        <v>►</v>
      </c>
      <c r="E398" s="616" t="str">
        <f t="shared" ref="E398:E461" si="138">IF(B398="►","►",IFERROR(MID(B398,SEARCH(".",B398,SEARCH(".",B398)+1)+1,SEARCH(".",B398,SEARCH(".",B398,SEARCH(".",B398)+1)+1)-SEARCH(".",B398,SEARCH(".",B398)+1)-1),0))</f>
        <v>►</v>
      </c>
      <c r="F398" s="616" t="str">
        <f t="shared" ref="F398:F461" si="139">IF(B398="►","►",IFERROR(MID(I398,SEARCH(".",B398,SEARCH(".",B398,SEARCH(".",B398)+1)+1)+1,SEARCH(".",B398,SEARCH(".",B398,SEARCH(".",B398,SEARCH(".",B398)+1)+1)+1)-SEARCH(".",B398,SEARCH(".",B398,SEARCH(".",B398)+1)+1)-1),0))</f>
        <v>►</v>
      </c>
      <c r="G398" s="616" t="str">
        <f t="shared" si="123"/>
        <v>►</v>
      </c>
      <c r="H398" s="1066" t="s">
        <v>1</v>
      </c>
      <c r="I398" s="741"/>
      <c r="J398" s="741"/>
      <c r="K398" s="741"/>
      <c r="L398" s="742"/>
      <c r="M398" s="742"/>
      <c r="N398" s="742"/>
      <c r="O398" s="742"/>
      <c r="P398" s="742"/>
      <c r="Q398" s="742"/>
      <c r="R398" s="742"/>
      <c r="S398" s="785" t="s">
        <v>1</v>
      </c>
      <c r="T398" s="1066" t="s">
        <v>1</v>
      </c>
      <c r="U398" s="741"/>
      <c r="V398" s="741"/>
      <c r="W398" s="741"/>
      <c r="X398" s="742"/>
      <c r="Y398" s="742"/>
      <c r="Z398" s="742"/>
      <c r="AA398" s="742"/>
      <c r="AB398" s="742"/>
      <c r="AC398" s="742"/>
      <c r="AD398" s="742"/>
      <c r="AE398" s="4161" t="s">
        <v>1</v>
      </c>
      <c r="AF398" s="4172">
        <f t="shared" si="132"/>
        <v>0</v>
      </c>
      <c r="AG398" s="4173">
        <f t="shared" si="133"/>
        <v>0</v>
      </c>
      <c r="AH398" s="4174"/>
      <c r="AI398" s="1113">
        <f t="shared" si="125"/>
        <v>0</v>
      </c>
      <c r="AJ398" s="1183" t="str">
        <f>IF(OR(AI398=0, ISBLANK(AB398)), "", TEXT(ROUND(AI398/INDEX(AV19:AV89, MATCH(AB398, AU19:AU89, 0)), 0),"# ##0") &amp; " " &amp; AB398)</f>
        <v/>
      </c>
      <c r="AK398" s="559">
        <f t="shared" si="126"/>
        <v>0</v>
      </c>
      <c r="AL398" s="560">
        <f t="shared" si="127"/>
        <v>0</v>
      </c>
      <c r="AM398" s="1186" t="str">
        <f t="shared" si="128"/>
        <v/>
      </c>
      <c r="AN398" s="156"/>
      <c r="AO398" s="1113">
        <f t="shared" si="129"/>
        <v>0</v>
      </c>
      <c r="AP398" s="4190"/>
      <c r="AQ398" s="1182" t="str">
        <f t="shared" si="130"/>
        <v/>
      </c>
      <c r="AR398" s="4168"/>
      <c r="AS398" s="4180">
        <f t="shared" si="131"/>
        <v>0</v>
      </c>
      <c r="AT398" s="4181">
        <f>IF(AND(AH398&lt;&gt;"", ISNUMBER(AF398)), IFERROR(INDEX(AV19:AV89, MATCH(AB398, AU19:AU89, 0)) * AA398 * IF(ISBLANK(X398), 1, X398), 0), 0)</f>
        <v>0</v>
      </c>
      <c r="AX398" s="2"/>
      <c r="AY398" s="750" t="str">
        <f t="shared" si="124"/>
        <v>►</v>
      </c>
      <c r="BD398" s="717"/>
      <c r="BH398" s="717"/>
      <c r="BI398" s="6">
        <v>1</v>
      </c>
    </row>
    <row r="399" spans="1:63" ht="18" customHeight="1">
      <c r="A399" s="750" t="str">
        <f t="shared" si="135"/>
        <v>►</v>
      </c>
      <c r="B399" s="616" t="str">
        <f t="shared" si="134"/>
        <v>►</v>
      </c>
      <c r="C399" s="617" t="str">
        <f t="shared" si="136"/>
        <v>►</v>
      </c>
      <c r="D399" s="4157" t="str">
        <f t="shared" si="137"/>
        <v>►</v>
      </c>
      <c r="E399" s="616" t="str">
        <f t="shared" si="138"/>
        <v>►</v>
      </c>
      <c r="F399" s="616" t="str">
        <f t="shared" si="139"/>
        <v>►</v>
      </c>
      <c r="G399" s="616" t="str">
        <f t="shared" si="123"/>
        <v>►</v>
      </c>
      <c r="H399" s="1066" t="s">
        <v>1</v>
      </c>
      <c r="I399" s="741"/>
      <c r="J399" s="741"/>
      <c r="K399" s="741"/>
      <c r="L399" s="742"/>
      <c r="M399" s="742"/>
      <c r="N399" s="742"/>
      <c r="O399" s="742"/>
      <c r="P399" s="742"/>
      <c r="Q399" s="742"/>
      <c r="R399" s="742"/>
      <c r="S399" s="785" t="s">
        <v>1</v>
      </c>
      <c r="T399" s="1066" t="s">
        <v>1</v>
      </c>
      <c r="U399" s="741"/>
      <c r="V399" s="741"/>
      <c r="W399" s="741"/>
      <c r="X399" s="742"/>
      <c r="Y399" s="742"/>
      <c r="Z399" s="742"/>
      <c r="AA399" s="742"/>
      <c r="AB399" s="742"/>
      <c r="AC399" s="742"/>
      <c r="AD399" s="742"/>
      <c r="AE399" s="4161" t="s">
        <v>1</v>
      </c>
      <c r="AF399" s="4172">
        <f t="shared" si="132"/>
        <v>0</v>
      </c>
      <c r="AG399" s="4173">
        <f t="shared" si="133"/>
        <v>0</v>
      </c>
      <c r="AH399" s="4174"/>
      <c r="AI399" s="1112">
        <f t="shared" si="125"/>
        <v>0</v>
      </c>
      <c r="AJ399" s="1184" t="str">
        <f>IF(OR(AI399=0, ISBLANK(AB399)), "", TEXT(ROUND(AI399/INDEX(AV19:AV89, MATCH(AB399, AU19:AU89, 0)), 0),"# ##0") &amp; " " &amp; AB399)</f>
        <v/>
      </c>
      <c r="AK399" s="557">
        <f t="shared" si="126"/>
        <v>0</v>
      </c>
      <c r="AL399" s="558">
        <f t="shared" si="127"/>
        <v>0</v>
      </c>
      <c r="AM399" s="1187" t="str">
        <f t="shared" si="128"/>
        <v/>
      </c>
      <c r="AN399" s="156"/>
      <c r="AO399" s="1112">
        <f t="shared" si="129"/>
        <v>0</v>
      </c>
      <c r="AP399" s="4190"/>
      <c r="AQ399" s="1181" t="str">
        <f t="shared" si="130"/>
        <v/>
      </c>
      <c r="AR399" s="4168"/>
      <c r="AS399" s="4180">
        <f t="shared" si="131"/>
        <v>0</v>
      </c>
      <c r="AT399" s="4181">
        <f>IF(AND(AH399&lt;&gt;"", ISNUMBER(AF399)), IFERROR(INDEX(AV19:AV89, MATCH(AB399, AU19:AU89, 0)) * AA399 * IF(ISBLANK(X399), 1, X399), 0), 0)</f>
        <v>0</v>
      </c>
      <c r="AX399" s="2"/>
      <c r="AY399" s="750" t="str">
        <f t="shared" si="124"/>
        <v>►</v>
      </c>
      <c r="BD399" s="717"/>
      <c r="BH399" s="717"/>
      <c r="BI399" s="6">
        <v>1</v>
      </c>
    </row>
    <row r="400" spans="1:63" s="2" customFormat="1" ht="18" customHeight="1">
      <c r="A400" s="750" t="str">
        <f t="shared" si="135"/>
        <v>►</v>
      </c>
      <c r="B400" s="616" t="str">
        <f t="shared" si="134"/>
        <v>►</v>
      </c>
      <c r="C400" s="617" t="str">
        <f t="shared" si="136"/>
        <v>►</v>
      </c>
      <c r="D400" s="4157" t="str">
        <f t="shared" si="137"/>
        <v>►</v>
      </c>
      <c r="E400" s="616" t="str">
        <f t="shared" si="138"/>
        <v>►</v>
      </c>
      <c r="F400" s="616" t="str">
        <f t="shared" si="139"/>
        <v>►</v>
      </c>
      <c r="G400" s="616" t="str">
        <f t="shared" ref="G400:G463" si="140">IF(B400="►","►",IF(ISBLANK(B400),"►",IFERROR(RIGHT(B400,LEN(B400)-FIND("►",B400)-1),"")))</f>
        <v>►</v>
      </c>
      <c r="H400" s="1066" t="s">
        <v>1</v>
      </c>
      <c r="I400" s="741"/>
      <c r="J400" s="741"/>
      <c r="K400" s="741"/>
      <c r="L400" s="742"/>
      <c r="M400" s="742"/>
      <c r="N400" s="742"/>
      <c r="O400" s="742"/>
      <c r="P400" s="742"/>
      <c r="Q400" s="742"/>
      <c r="R400" s="742"/>
      <c r="S400" s="785" t="s">
        <v>1</v>
      </c>
      <c r="T400" s="1066" t="s">
        <v>1</v>
      </c>
      <c r="U400" s="741"/>
      <c r="V400" s="741"/>
      <c r="W400" s="741"/>
      <c r="X400" s="742"/>
      <c r="Y400" s="742"/>
      <c r="Z400" s="742"/>
      <c r="AA400" s="742"/>
      <c r="AB400" s="742"/>
      <c r="AC400" s="742"/>
      <c r="AD400" s="742"/>
      <c r="AE400" s="4161" t="s">
        <v>1</v>
      </c>
      <c r="AF400" s="4172">
        <f t="shared" si="132"/>
        <v>0</v>
      </c>
      <c r="AG400" s="4173">
        <f t="shared" si="133"/>
        <v>0</v>
      </c>
      <c r="AH400" s="4174"/>
      <c r="AI400" s="1113">
        <f t="shared" si="125"/>
        <v>0</v>
      </c>
      <c r="AJ400" s="1183" t="str">
        <f>IF(OR(AI400=0, ISBLANK(AB400)), "", TEXT(ROUND(AI400/INDEX(AV19:AV89, MATCH(AB400, AU19:AU89, 0)), 0),"# ##0") &amp; " " &amp; AB400)</f>
        <v/>
      </c>
      <c r="AK400" s="559">
        <f t="shared" si="126"/>
        <v>0</v>
      </c>
      <c r="AL400" s="560">
        <f t="shared" si="127"/>
        <v>0</v>
      </c>
      <c r="AM400" s="1186" t="str">
        <f t="shared" si="128"/>
        <v/>
      </c>
      <c r="AN400" s="156"/>
      <c r="AO400" s="1113">
        <f t="shared" si="129"/>
        <v>0</v>
      </c>
      <c r="AP400" s="4190"/>
      <c r="AQ400" s="1182" t="str">
        <f t="shared" si="130"/>
        <v/>
      </c>
      <c r="AR400" s="4168"/>
      <c r="AS400" s="4180">
        <f t="shared" si="131"/>
        <v>0</v>
      </c>
      <c r="AT400" s="4181">
        <f>IF(AND(AH400&lt;&gt;"", ISNUMBER(AF400)), IFERROR(INDEX(AV19:AV89, MATCH(AB400, AU19:AU89, 0)) * AA400 * IF(ISBLANK(X400), 1, X400), 0), 0)</f>
        <v>0</v>
      </c>
      <c r="AU400"/>
      <c r="AV400"/>
      <c r="AW400"/>
      <c r="AY400" s="750" t="str">
        <f t="shared" ref="AY400:AY463" si="141">A400</f>
        <v>►</v>
      </c>
      <c r="BD400" s="717"/>
      <c r="BH400" s="717"/>
      <c r="BI400" s="6">
        <v>1</v>
      </c>
      <c r="BJ400" s="73"/>
      <c r="BK400" s="73"/>
    </row>
    <row r="401" spans="1:63" s="2" customFormat="1" ht="18" customHeight="1">
      <c r="A401" s="750" t="str">
        <f t="shared" si="135"/>
        <v>►</v>
      </c>
      <c r="B401" s="616" t="str">
        <f t="shared" si="134"/>
        <v>►</v>
      </c>
      <c r="C401" s="617" t="str">
        <f t="shared" si="136"/>
        <v>►</v>
      </c>
      <c r="D401" s="4157" t="str">
        <f t="shared" si="137"/>
        <v>►</v>
      </c>
      <c r="E401" s="616" t="str">
        <f t="shared" si="138"/>
        <v>►</v>
      </c>
      <c r="F401" s="616" t="str">
        <f t="shared" si="139"/>
        <v>►</v>
      </c>
      <c r="G401" s="616" t="str">
        <f t="shared" si="140"/>
        <v>►</v>
      </c>
      <c r="H401" s="1066" t="s">
        <v>1</v>
      </c>
      <c r="I401" s="741"/>
      <c r="J401" s="741"/>
      <c r="K401" s="741"/>
      <c r="L401" s="742"/>
      <c r="M401" s="742"/>
      <c r="N401" s="742"/>
      <c r="O401" s="742"/>
      <c r="P401" s="742"/>
      <c r="Q401" s="742"/>
      <c r="R401" s="742"/>
      <c r="S401" s="785" t="s">
        <v>1</v>
      </c>
      <c r="T401" s="1066" t="s">
        <v>1</v>
      </c>
      <c r="U401" s="741"/>
      <c r="V401" s="741"/>
      <c r="W401" s="741"/>
      <c r="X401" s="742"/>
      <c r="Y401" s="742"/>
      <c r="Z401" s="742"/>
      <c r="AA401" s="742"/>
      <c r="AB401" s="742"/>
      <c r="AC401" s="742"/>
      <c r="AD401" s="742"/>
      <c r="AE401" s="4161" t="s">
        <v>1</v>
      </c>
      <c r="AF401" s="4172">
        <f t="shared" si="132"/>
        <v>0</v>
      </c>
      <c r="AG401" s="4173">
        <f t="shared" si="133"/>
        <v>0</v>
      </c>
      <c r="AH401" s="4174"/>
      <c r="AI401" s="1112">
        <f t="shared" ref="AI401:AI464" si="142">IF(ISBLANK(AH401) + (AH401=0), 0, IFERROR(AT401*AS401*AC401, 0))</f>
        <v>0</v>
      </c>
      <c r="AJ401" s="1184" t="str">
        <f>IF(OR(AI401=0, ISBLANK(AB401)), "", TEXT(ROUND(AI401/INDEX(AV19:AV89, MATCH(AB401, AU19:AU89, 0)), 0),"# ##0") &amp; " " &amp; AB401)</f>
        <v/>
      </c>
      <c r="AK401" s="557">
        <f t="shared" ref="AK401:AK464" si="143">IFERROR(IF(AH401&gt;0, X401*AS401*AC401, 0), 0)</f>
        <v>0</v>
      </c>
      <c r="AL401" s="558">
        <f t="shared" ref="AL401:AL464" si="144">IFERROR(IF(AH401&gt;0,Y401,0),0)</f>
        <v>0</v>
      </c>
      <c r="AM401" s="1187" t="str">
        <f t="shared" ref="AM401:AM464" si="145">IF(AH401&gt;0,AD401,"")</f>
        <v/>
      </c>
      <c r="AN401" s="156"/>
      <c r="AO401" s="1112">
        <f t="shared" ref="AO401:AO464" si="146">IF(ISBLANK(AN401), AI401, AI401*(1-AN401/100))</f>
        <v>0</v>
      </c>
      <c r="AP401" s="4190"/>
      <c r="AQ401" s="1181" t="str">
        <f t="shared" ref="AQ401:AQ464" si="147">IF(OR(ISBLANK(AP401), ISTEXT(X401)), "", IF(AI401=0, AK401*AP401, AI401*AP401))</f>
        <v/>
      </c>
      <c r="AR401" s="4168"/>
      <c r="AS401" s="4180">
        <f t="shared" ref="AS401:AS464" si="148">IFERROR(IF(ISNUMBER(AH401)*ISNUMBER(AF401),AH401/AF401,0),0)</f>
        <v>0</v>
      </c>
      <c r="AT401" s="4181">
        <f>IF(AND(AH401&lt;&gt;"", ISNUMBER(AF401)), IFERROR(INDEX(AV19:AV89, MATCH(AB401, AU19:AU89, 0)) * AA401 * IF(ISBLANK(X401), 1, X401), 0), 0)</f>
        <v>0</v>
      </c>
      <c r="AU401"/>
      <c r="AV401"/>
      <c r="AW401"/>
      <c r="AY401" s="750" t="str">
        <f t="shared" si="141"/>
        <v>►</v>
      </c>
      <c r="BD401" s="717"/>
      <c r="BH401" s="717"/>
      <c r="BI401" s="6">
        <v>1</v>
      </c>
      <c r="BJ401" s="73"/>
      <c r="BK401" s="73"/>
    </row>
    <row r="402" spans="1:63" s="2" customFormat="1" ht="18" customHeight="1">
      <c r="A402" s="750" t="str">
        <f t="shared" si="135"/>
        <v>►</v>
      </c>
      <c r="B402" s="616" t="str">
        <f t="shared" si="134"/>
        <v>►</v>
      </c>
      <c r="C402" s="617" t="str">
        <f t="shared" si="136"/>
        <v>►</v>
      </c>
      <c r="D402" s="4157" t="str">
        <f t="shared" si="137"/>
        <v>►</v>
      </c>
      <c r="E402" s="616" t="str">
        <f t="shared" si="138"/>
        <v>►</v>
      </c>
      <c r="F402" s="616" t="str">
        <f t="shared" si="139"/>
        <v>►</v>
      </c>
      <c r="G402" s="616" t="str">
        <f t="shared" si="140"/>
        <v>►</v>
      </c>
      <c r="H402" s="1066" t="s">
        <v>1</v>
      </c>
      <c r="I402" s="741"/>
      <c r="J402" s="741"/>
      <c r="K402" s="741"/>
      <c r="L402" s="742"/>
      <c r="M402" s="742"/>
      <c r="N402" s="742"/>
      <c r="O402" s="742"/>
      <c r="P402" s="742"/>
      <c r="Q402" s="742"/>
      <c r="R402" s="742"/>
      <c r="S402" s="785" t="s">
        <v>1</v>
      </c>
      <c r="T402" s="1066" t="s">
        <v>1</v>
      </c>
      <c r="U402" s="741"/>
      <c r="V402" s="741"/>
      <c r="W402" s="741"/>
      <c r="X402" s="742"/>
      <c r="Y402" s="742"/>
      <c r="Z402" s="742"/>
      <c r="AA402" s="742"/>
      <c r="AB402" s="742"/>
      <c r="AC402" s="742"/>
      <c r="AD402" s="742"/>
      <c r="AE402" s="4161" t="s">
        <v>1</v>
      </c>
      <c r="AF402" s="4172">
        <f t="shared" si="132"/>
        <v>0</v>
      </c>
      <c r="AG402" s="4173">
        <f t="shared" si="133"/>
        <v>0</v>
      </c>
      <c r="AH402" s="4174"/>
      <c r="AI402" s="1113">
        <f t="shared" si="142"/>
        <v>0</v>
      </c>
      <c r="AJ402" s="1183" t="str">
        <f>IF(OR(AI402=0, ISBLANK(AB402)), "", TEXT(ROUND(AI402/INDEX(AV19:AV89, MATCH(AB402, AU19:AU89, 0)), 0),"# ##0") &amp; " " &amp; AB402)</f>
        <v/>
      </c>
      <c r="AK402" s="559">
        <f t="shared" si="143"/>
        <v>0</v>
      </c>
      <c r="AL402" s="560">
        <f t="shared" si="144"/>
        <v>0</v>
      </c>
      <c r="AM402" s="1186" t="str">
        <f t="shared" si="145"/>
        <v/>
      </c>
      <c r="AN402" s="156"/>
      <c r="AO402" s="1113">
        <f t="shared" si="146"/>
        <v>0</v>
      </c>
      <c r="AP402" s="4190"/>
      <c r="AQ402" s="1182" t="str">
        <f t="shared" si="147"/>
        <v/>
      </c>
      <c r="AR402" s="4168"/>
      <c r="AS402" s="4180">
        <f t="shared" si="148"/>
        <v>0</v>
      </c>
      <c r="AT402" s="4181">
        <f>IF(AND(AH402&lt;&gt;"", ISNUMBER(AF402)), IFERROR(INDEX(AV19:AV89, MATCH(AB402, AU19:AU89, 0)) * AA402 * IF(ISBLANK(X402), 1, X402), 0), 0)</f>
        <v>0</v>
      </c>
      <c r="AU402"/>
      <c r="AV402"/>
      <c r="AW402"/>
      <c r="AY402" s="750" t="str">
        <f t="shared" si="141"/>
        <v>►</v>
      </c>
      <c r="BD402" s="717"/>
      <c r="BH402" s="717"/>
      <c r="BI402" s="6">
        <v>1</v>
      </c>
      <c r="BJ402" s="73"/>
      <c r="BK402" s="73"/>
    </row>
    <row r="403" spans="1:63" s="2" customFormat="1" ht="18" customHeight="1">
      <c r="A403" s="750" t="str">
        <f t="shared" si="135"/>
        <v>►</v>
      </c>
      <c r="B403" s="616" t="str">
        <f t="shared" si="134"/>
        <v>►</v>
      </c>
      <c r="C403" s="617" t="str">
        <f t="shared" si="136"/>
        <v>►</v>
      </c>
      <c r="D403" s="4157" t="str">
        <f t="shared" si="137"/>
        <v>►</v>
      </c>
      <c r="E403" s="616" t="str">
        <f t="shared" si="138"/>
        <v>►</v>
      </c>
      <c r="F403" s="616" t="str">
        <f t="shared" si="139"/>
        <v>►</v>
      </c>
      <c r="G403" s="616" t="str">
        <f t="shared" si="140"/>
        <v>►</v>
      </c>
      <c r="H403" s="1066" t="s">
        <v>1</v>
      </c>
      <c r="I403" s="741"/>
      <c r="J403" s="741"/>
      <c r="K403" s="741"/>
      <c r="L403" s="742"/>
      <c r="M403" s="742"/>
      <c r="N403" s="742"/>
      <c r="O403" s="742"/>
      <c r="P403" s="742"/>
      <c r="Q403" s="742"/>
      <c r="R403" s="742"/>
      <c r="S403" s="785" t="s">
        <v>1</v>
      </c>
      <c r="T403" s="1066" t="s">
        <v>1</v>
      </c>
      <c r="U403" s="741"/>
      <c r="V403" s="741"/>
      <c r="W403" s="741"/>
      <c r="X403" s="742"/>
      <c r="Y403" s="742"/>
      <c r="Z403" s="742"/>
      <c r="AA403" s="742"/>
      <c r="AB403" s="742"/>
      <c r="AC403" s="742"/>
      <c r="AD403" s="742"/>
      <c r="AE403" s="4161" t="s">
        <v>1</v>
      </c>
      <c r="AF403" s="4172">
        <f t="shared" si="132"/>
        <v>0</v>
      </c>
      <c r="AG403" s="4173">
        <f t="shared" si="133"/>
        <v>0</v>
      </c>
      <c r="AH403" s="4174"/>
      <c r="AI403" s="1112">
        <f t="shared" si="142"/>
        <v>0</v>
      </c>
      <c r="AJ403" s="1184" t="str">
        <f>IF(OR(AI403=0, ISBLANK(AB403)), "", TEXT(ROUND(AI403/INDEX(AV19:AV89, MATCH(AB403, AU19:AU89, 0)), 0),"# ##0") &amp; " " &amp; AB403)</f>
        <v/>
      </c>
      <c r="AK403" s="557">
        <f t="shared" si="143"/>
        <v>0</v>
      </c>
      <c r="AL403" s="558">
        <f t="shared" si="144"/>
        <v>0</v>
      </c>
      <c r="AM403" s="1187" t="str">
        <f t="shared" si="145"/>
        <v/>
      </c>
      <c r="AN403" s="156"/>
      <c r="AO403" s="1112">
        <f t="shared" si="146"/>
        <v>0</v>
      </c>
      <c r="AP403" s="4190"/>
      <c r="AQ403" s="1181" t="str">
        <f t="shared" si="147"/>
        <v/>
      </c>
      <c r="AR403" s="4168"/>
      <c r="AS403" s="4180">
        <f t="shared" si="148"/>
        <v>0</v>
      </c>
      <c r="AT403" s="4181">
        <f>IF(AND(AH403&lt;&gt;"", ISNUMBER(AF403)), IFERROR(INDEX(AV19:AV89, MATCH(AB403, AU19:AU89, 0)) * AA403 * IF(ISBLANK(X403), 1, X403), 0), 0)</f>
        <v>0</v>
      </c>
      <c r="AU403"/>
      <c r="AV403"/>
      <c r="AW403"/>
      <c r="AY403" s="750" t="str">
        <f t="shared" si="141"/>
        <v>►</v>
      </c>
      <c r="BD403" s="717"/>
      <c r="BH403" s="717"/>
      <c r="BI403" s="6">
        <v>1</v>
      </c>
      <c r="BJ403" s="73"/>
      <c r="BK403" s="73"/>
    </row>
    <row r="404" spans="1:63" s="2" customFormat="1" ht="18" customHeight="1">
      <c r="A404" s="750" t="str">
        <f t="shared" si="135"/>
        <v>►</v>
      </c>
      <c r="B404" s="616" t="str">
        <f t="shared" si="134"/>
        <v>►</v>
      </c>
      <c r="C404" s="617" t="str">
        <f t="shared" si="136"/>
        <v>►</v>
      </c>
      <c r="D404" s="4157" t="str">
        <f t="shared" si="137"/>
        <v>►</v>
      </c>
      <c r="E404" s="616" t="str">
        <f t="shared" si="138"/>
        <v>►</v>
      </c>
      <c r="F404" s="616" t="str">
        <f t="shared" si="139"/>
        <v>►</v>
      </c>
      <c r="G404" s="616" t="str">
        <f t="shared" si="140"/>
        <v>►</v>
      </c>
      <c r="H404" s="1066" t="s">
        <v>1</v>
      </c>
      <c r="I404" s="741"/>
      <c r="J404" s="741"/>
      <c r="K404" s="741"/>
      <c r="L404" s="742"/>
      <c r="M404" s="742"/>
      <c r="N404" s="742"/>
      <c r="O404" s="742"/>
      <c r="P404" s="742"/>
      <c r="Q404" s="742"/>
      <c r="R404" s="742"/>
      <c r="S404" s="785" t="s">
        <v>1</v>
      </c>
      <c r="T404" s="1066" t="s">
        <v>1</v>
      </c>
      <c r="U404" s="741"/>
      <c r="V404" s="741"/>
      <c r="W404" s="741"/>
      <c r="X404" s="742"/>
      <c r="Y404" s="742"/>
      <c r="Z404" s="742"/>
      <c r="AA404" s="742"/>
      <c r="AB404" s="742"/>
      <c r="AC404" s="742"/>
      <c r="AD404" s="742"/>
      <c r="AE404" s="4161" t="s">
        <v>1</v>
      </c>
      <c r="AF404" s="4172">
        <f t="shared" si="132"/>
        <v>0</v>
      </c>
      <c r="AG404" s="4173">
        <f t="shared" si="133"/>
        <v>0</v>
      </c>
      <c r="AH404" s="4174"/>
      <c r="AI404" s="1113">
        <f t="shared" si="142"/>
        <v>0</v>
      </c>
      <c r="AJ404" s="1183" t="str">
        <f>IF(OR(AI404=0, ISBLANK(AB404)), "", TEXT(ROUND(AI404/INDEX(AV19:AV89, MATCH(AB404, AU19:AU89, 0)), 0),"# ##0") &amp; " " &amp; AB404)</f>
        <v/>
      </c>
      <c r="AK404" s="559">
        <f t="shared" si="143"/>
        <v>0</v>
      </c>
      <c r="AL404" s="560">
        <f t="shared" si="144"/>
        <v>0</v>
      </c>
      <c r="AM404" s="1186" t="str">
        <f t="shared" si="145"/>
        <v/>
      </c>
      <c r="AN404" s="156"/>
      <c r="AO404" s="1113">
        <f t="shared" si="146"/>
        <v>0</v>
      </c>
      <c r="AP404" s="4190"/>
      <c r="AQ404" s="1182" t="str">
        <f t="shared" si="147"/>
        <v/>
      </c>
      <c r="AR404" s="4168"/>
      <c r="AS404" s="4180">
        <f t="shared" si="148"/>
        <v>0</v>
      </c>
      <c r="AT404" s="4181">
        <f>IF(AND(AH404&lt;&gt;"", ISNUMBER(AF404)), IFERROR(INDEX(AV19:AV89, MATCH(AB404, AU19:AU89, 0)) * AA404 * IF(ISBLANK(X404), 1, X404), 0), 0)</f>
        <v>0</v>
      </c>
      <c r="AU404"/>
      <c r="AV404"/>
      <c r="AW404"/>
      <c r="AY404" s="750" t="str">
        <f t="shared" si="141"/>
        <v>►</v>
      </c>
      <c r="BD404" s="717"/>
      <c r="BH404" s="717"/>
      <c r="BI404" s="6">
        <v>1</v>
      </c>
      <c r="BJ404" s="73"/>
      <c r="BK404" s="73"/>
    </row>
    <row r="405" spans="1:63" s="2" customFormat="1" ht="18" customHeight="1">
      <c r="A405" s="750" t="str">
        <f t="shared" si="135"/>
        <v>►</v>
      </c>
      <c r="B405" s="616" t="str">
        <f t="shared" si="134"/>
        <v>►</v>
      </c>
      <c r="C405" s="617" t="str">
        <f t="shared" si="136"/>
        <v>►</v>
      </c>
      <c r="D405" s="4157" t="str">
        <f t="shared" si="137"/>
        <v>►</v>
      </c>
      <c r="E405" s="616" t="str">
        <f t="shared" si="138"/>
        <v>►</v>
      </c>
      <c r="F405" s="616" t="str">
        <f t="shared" si="139"/>
        <v>►</v>
      </c>
      <c r="G405" s="616" t="str">
        <f t="shared" si="140"/>
        <v>►</v>
      </c>
      <c r="H405" s="1066" t="s">
        <v>1</v>
      </c>
      <c r="I405" s="741"/>
      <c r="J405" s="741"/>
      <c r="K405" s="741"/>
      <c r="L405" s="742"/>
      <c r="M405" s="742"/>
      <c r="N405" s="742"/>
      <c r="O405" s="742"/>
      <c r="P405" s="742"/>
      <c r="Q405" s="742"/>
      <c r="R405" s="742"/>
      <c r="S405" s="785" t="s">
        <v>1</v>
      </c>
      <c r="T405" s="1066" t="s">
        <v>1</v>
      </c>
      <c r="U405" s="741"/>
      <c r="V405" s="741"/>
      <c r="W405" s="741"/>
      <c r="X405" s="742"/>
      <c r="Y405" s="742"/>
      <c r="Z405" s="742"/>
      <c r="AA405" s="742"/>
      <c r="AB405" s="742"/>
      <c r="AC405" s="742"/>
      <c r="AD405" s="742"/>
      <c r="AE405" s="4161" t="s">
        <v>1</v>
      </c>
      <c r="AF405" s="4172">
        <f t="shared" si="132"/>
        <v>0</v>
      </c>
      <c r="AG405" s="4173">
        <f t="shared" si="133"/>
        <v>0</v>
      </c>
      <c r="AH405" s="4174"/>
      <c r="AI405" s="1112">
        <f t="shared" si="142"/>
        <v>0</v>
      </c>
      <c r="AJ405" s="1184" t="str">
        <f>IF(OR(AI405=0, ISBLANK(AB405)), "", TEXT(ROUND(AI405/INDEX(AV19:AV89, MATCH(AB405, AU19:AU89, 0)), 0),"# ##0") &amp; " " &amp; AB405)</f>
        <v/>
      </c>
      <c r="AK405" s="557">
        <f t="shared" si="143"/>
        <v>0</v>
      </c>
      <c r="AL405" s="558">
        <f t="shared" si="144"/>
        <v>0</v>
      </c>
      <c r="AM405" s="1187" t="str">
        <f t="shared" si="145"/>
        <v/>
      </c>
      <c r="AN405" s="156"/>
      <c r="AO405" s="1112">
        <f t="shared" si="146"/>
        <v>0</v>
      </c>
      <c r="AP405" s="4190"/>
      <c r="AQ405" s="1181" t="str">
        <f t="shared" si="147"/>
        <v/>
      </c>
      <c r="AR405" s="4168"/>
      <c r="AS405" s="4180">
        <f t="shared" si="148"/>
        <v>0</v>
      </c>
      <c r="AT405" s="4181">
        <f>IF(AND(AH405&lt;&gt;"", ISNUMBER(AF405)), IFERROR(INDEX(AV19:AV89, MATCH(AB405, AU19:AU89, 0)) * AA405 * IF(ISBLANK(X405), 1, X405), 0), 0)</f>
        <v>0</v>
      </c>
      <c r="AU405"/>
      <c r="AV405"/>
      <c r="AW405"/>
      <c r="AY405" s="750" t="str">
        <f t="shared" si="141"/>
        <v>►</v>
      </c>
      <c r="BD405" s="717"/>
      <c r="BH405" s="717"/>
      <c r="BI405" s="6">
        <v>1</v>
      </c>
      <c r="BJ405" s="73"/>
      <c r="BK405" s="73"/>
    </row>
    <row r="406" spans="1:63" s="2" customFormat="1" ht="18" customHeight="1">
      <c r="A406" s="750" t="str">
        <f t="shared" si="135"/>
        <v>►</v>
      </c>
      <c r="B406" s="616" t="str">
        <f t="shared" si="134"/>
        <v>►</v>
      </c>
      <c r="C406" s="617" t="str">
        <f t="shared" si="136"/>
        <v>►</v>
      </c>
      <c r="D406" s="4157" t="str">
        <f t="shared" si="137"/>
        <v>►</v>
      </c>
      <c r="E406" s="616" t="str">
        <f t="shared" si="138"/>
        <v>►</v>
      </c>
      <c r="F406" s="616" t="str">
        <f t="shared" si="139"/>
        <v>►</v>
      </c>
      <c r="G406" s="616" t="str">
        <f t="shared" si="140"/>
        <v>►</v>
      </c>
      <c r="H406" s="1066" t="s">
        <v>1</v>
      </c>
      <c r="I406" s="741"/>
      <c r="J406" s="741"/>
      <c r="K406" s="741"/>
      <c r="L406" s="742"/>
      <c r="M406" s="742"/>
      <c r="N406" s="742"/>
      <c r="O406" s="742"/>
      <c r="P406" s="742"/>
      <c r="Q406" s="742"/>
      <c r="R406" s="742"/>
      <c r="S406" s="785" t="s">
        <v>1</v>
      </c>
      <c r="T406" s="1066" t="s">
        <v>1</v>
      </c>
      <c r="U406" s="741"/>
      <c r="V406" s="741"/>
      <c r="W406" s="741"/>
      <c r="X406" s="742"/>
      <c r="Y406" s="742"/>
      <c r="Z406" s="742"/>
      <c r="AA406" s="742"/>
      <c r="AB406" s="742"/>
      <c r="AC406" s="742"/>
      <c r="AD406" s="742"/>
      <c r="AE406" s="4161" t="s">
        <v>1</v>
      </c>
      <c r="AF406" s="4172">
        <f t="shared" si="132"/>
        <v>0</v>
      </c>
      <c r="AG406" s="4173">
        <f t="shared" si="133"/>
        <v>0</v>
      </c>
      <c r="AH406" s="4174"/>
      <c r="AI406" s="1113">
        <f t="shared" si="142"/>
        <v>0</v>
      </c>
      <c r="AJ406" s="1183" t="str">
        <f>IF(OR(AI406=0, ISBLANK(AB406)), "", TEXT(ROUND(AI406/INDEX(AV19:AV89, MATCH(AB406, AU19:AU89, 0)), 0),"# ##0") &amp; " " &amp; AB406)</f>
        <v/>
      </c>
      <c r="AK406" s="559">
        <f t="shared" si="143"/>
        <v>0</v>
      </c>
      <c r="AL406" s="560">
        <f t="shared" si="144"/>
        <v>0</v>
      </c>
      <c r="AM406" s="1186" t="str">
        <f t="shared" si="145"/>
        <v/>
      </c>
      <c r="AN406" s="156"/>
      <c r="AO406" s="1113">
        <f t="shared" si="146"/>
        <v>0</v>
      </c>
      <c r="AP406" s="4190"/>
      <c r="AQ406" s="1182" t="str">
        <f t="shared" si="147"/>
        <v/>
      </c>
      <c r="AR406" s="4168"/>
      <c r="AS406" s="4180">
        <f t="shared" si="148"/>
        <v>0</v>
      </c>
      <c r="AT406" s="4181">
        <f>IF(AND(AH406&lt;&gt;"", ISNUMBER(AF406)), IFERROR(INDEX(AV19:AV89, MATCH(AB406, AU19:AU89, 0)) * AA406 * IF(ISBLANK(X406), 1, X406), 0), 0)</f>
        <v>0</v>
      </c>
      <c r="AU406"/>
      <c r="AV406"/>
      <c r="AW406"/>
      <c r="AY406" s="750" t="str">
        <f t="shared" si="141"/>
        <v>►</v>
      </c>
      <c r="BD406" s="717"/>
      <c r="BH406" s="717"/>
      <c r="BI406" s="6">
        <v>1</v>
      </c>
      <c r="BJ406" s="73"/>
      <c r="BK406" s="73"/>
    </row>
    <row r="407" spans="1:63" s="2" customFormat="1" ht="18" customHeight="1">
      <c r="A407" s="750" t="str">
        <f t="shared" si="135"/>
        <v>►</v>
      </c>
      <c r="B407" s="616" t="str">
        <f t="shared" si="134"/>
        <v>►</v>
      </c>
      <c r="C407" s="617" t="str">
        <f t="shared" si="136"/>
        <v>►</v>
      </c>
      <c r="D407" s="4157" t="str">
        <f t="shared" si="137"/>
        <v>►</v>
      </c>
      <c r="E407" s="616" t="str">
        <f t="shared" si="138"/>
        <v>►</v>
      </c>
      <c r="F407" s="616" t="str">
        <f t="shared" si="139"/>
        <v>►</v>
      </c>
      <c r="G407" s="616" t="str">
        <f t="shared" si="140"/>
        <v>►</v>
      </c>
      <c r="H407" s="1066" t="s">
        <v>1</v>
      </c>
      <c r="I407" s="741"/>
      <c r="J407" s="741"/>
      <c r="K407" s="741"/>
      <c r="L407" s="742"/>
      <c r="M407" s="742"/>
      <c r="N407" s="742"/>
      <c r="O407" s="742"/>
      <c r="P407" s="742"/>
      <c r="Q407" s="742"/>
      <c r="R407" s="742"/>
      <c r="S407" s="785" t="s">
        <v>1</v>
      </c>
      <c r="T407" s="1066" t="s">
        <v>1</v>
      </c>
      <c r="U407" s="741"/>
      <c r="V407" s="741"/>
      <c r="W407" s="741"/>
      <c r="X407" s="742"/>
      <c r="Y407" s="742"/>
      <c r="Z407" s="742"/>
      <c r="AA407" s="742"/>
      <c r="AB407" s="742"/>
      <c r="AC407" s="742"/>
      <c r="AD407" s="742"/>
      <c r="AE407" s="4161" t="s">
        <v>1</v>
      </c>
      <c r="AF407" s="4172">
        <f t="shared" si="132"/>
        <v>0</v>
      </c>
      <c r="AG407" s="4173">
        <f t="shared" si="133"/>
        <v>0</v>
      </c>
      <c r="AH407" s="4174"/>
      <c r="AI407" s="1112">
        <f t="shared" si="142"/>
        <v>0</v>
      </c>
      <c r="AJ407" s="1184" t="str">
        <f>IF(OR(AI407=0, ISBLANK(AB407)), "", TEXT(ROUND(AI407/INDEX(AV19:AV89, MATCH(AB407, AU19:AU89, 0)), 0),"# ##0") &amp; " " &amp; AB407)</f>
        <v/>
      </c>
      <c r="AK407" s="557">
        <f t="shared" si="143"/>
        <v>0</v>
      </c>
      <c r="AL407" s="558">
        <f t="shared" si="144"/>
        <v>0</v>
      </c>
      <c r="AM407" s="1187" t="str">
        <f t="shared" si="145"/>
        <v/>
      </c>
      <c r="AN407" s="156"/>
      <c r="AO407" s="1112">
        <f t="shared" si="146"/>
        <v>0</v>
      </c>
      <c r="AP407" s="4190"/>
      <c r="AQ407" s="1181" t="str">
        <f t="shared" si="147"/>
        <v/>
      </c>
      <c r="AR407" s="4168"/>
      <c r="AS407" s="4180">
        <f t="shared" si="148"/>
        <v>0</v>
      </c>
      <c r="AT407" s="4181">
        <f>IF(AND(AH407&lt;&gt;"", ISNUMBER(AF407)), IFERROR(INDEX(AV19:AV89, MATCH(AB407, AU19:AU89, 0)) * AA407 * IF(ISBLANK(X407), 1, X407), 0), 0)</f>
        <v>0</v>
      </c>
      <c r="AU407"/>
      <c r="AV407"/>
      <c r="AW407"/>
      <c r="AY407" s="750" t="str">
        <f t="shared" si="141"/>
        <v>►</v>
      </c>
      <c r="BD407" s="717"/>
      <c r="BH407" s="717"/>
      <c r="BI407" s="6">
        <v>1</v>
      </c>
      <c r="BJ407" s="73"/>
      <c r="BK407" s="73"/>
    </row>
    <row r="408" spans="1:63" s="2" customFormat="1" ht="18" customHeight="1">
      <c r="A408" s="750" t="str">
        <f t="shared" si="135"/>
        <v>►</v>
      </c>
      <c r="B408" s="616" t="str">
        <f t="shared" si="134"/>
        <v>►</v>
      </c>
      <c r="C408" s="617" t="str">
        <f t="shared" si="136"/>
        <v>►</v>
      </c>
      <c r="D408" s="4157" t="str">
        <f t="shared" si="137"/>
        <v>►</v>
      </c>
      <c r="E408" s="616" t="str">
        <f t="shared" si="138"/>
        <v>►</v>
      </c>
      <c r="F408" s="616" t="str">
        <f t="shared" si="139"/>
        <v>►</v>
      </c>
      <c r="G408" s="616" t="str">
        <f t="shared" si="140"/>
        <v>►</v>
      </c>
      <c r="H408" s="1066" t="s">
        <v>1</v>
      </c>
      <c r="I408" s="741"/>
      <c r="J408" s="741"/>
      <c r="K408" s="741"/>
      <c r="L408" s="742"/>
      <c r="M408" s="742"/>
      <c r="N408" s="742"/>
      <c r="O408" s="742"/>
      <c r="P408" s="742"/>
      <c r="Q408" s="742"/>
      <c r="R408" s="742"/>
      <c r="S408" s="785" t="s">
        <v>1</v>
      </c>
      <c r="T408" s="1066" t="s">
        <v>1</v>
      </c>
      <c r="U408" s="741"/>
      <c r="V408" s="741"/>
      <c r="W408" s="741"/>
      <c r="X408" s="742"/>
      <c r="Y408" s="742"/>
      <c r="Z408" s="742"/>
      <c r="AA408" s="742"/>
      <c r="AB408" s="742"/>
      <c r="AC408" s="742"/>
      <c r="AD408" s="742"/>
      <c r="AE408" s="4161" t="s">
        <v>1</v>
      </c>
      <c r="AF408" s="4172">
        <f t="shared" ref="AF408:AF471" si="149">IFERROR(IF(AND(ISNUMBER(AH408),V408&gt;0),V408,0),0)</f>
        <v>0</v>
      </c>
      <c r="AG408" s="4173">
        <f t="shared" ref="AG408:AG471" si="150">IFERROR(IF(AND(ISNUMBER(AF408),AH408&gt;0),W408,0),0)</f>
        <v>0</v>
      </c>
      <c r="AH408" s="4174"/>
      <c r="AI408" s="1113">
        <f t="shared" si="142"/>
        <v>0</v>
      </c>
      <c r="AJ408" s="1183" t="str">
        <f>IF(OR(AI408=0, ISBLANK(AB408)), "", TEXT(ROUND(AI408/INDEX(AV19:AV89, MATCH(AB408, AU19:AU89, 0)), 0),"# ##0") &amp; " " &amp; AB408)</f>
        <v/>
      </c>
      <c r="AK408" s="559">
        <f t="shared" si="143"/>
        <v>0</v>
      </c>
      <c r="AL408" s="560">
        <f t="shared" si="144"/>
        <v>0</v>
      </c>
      <c r="AM408" s="1186" t="str">
        <f t="shared" si="145"/>
        <v/>
      </c>
      <c r="AN408" s="156"/>
      <c r="AO408" s="1113">
        <f t="shared" si="146"/>
        <v>0</v>
      </c>
      <c r="AP408" s="4190"/>
      <c r="AQ408" s="1182" t="str">
        <f t="shared" si="147"/>
        <v/>
      </c>
      <c r="AR408" s="4168"/>
      <c r="AS408" s="4180">
        <f t="shared" si="148"/>
        <v>0</v>
      </c>
      <c r="AT408" s="4181">
        <f>IF(AND(AH408&lt;&gt;"", ISNUMBER(AF408)), IFERROR(INDEX(AV19:AV89, MATCH(AB408, AU19:AU89, 0)) * AA408 * IF(ISBLANK(X408), 1, X408), 0), 0)</f>
        <v>0</v>
      </c>
      <c r="AU408"/>
      <c r="AV408"/>
      <c r="AW408"/>
      <c r="AY408" s="750" t="str">
        <f t="shared" si="141"/>
        <v>►</v>
      </c>
      <c r="BD408" s="717"/>
      <c r="BH408" s="717"/>
      <c r="BI408" s="6">
        <v>1</v>
      </c>
      <c r="BJ408" s="73"/>
      <c r="BK408" s="73"/>
    </row>
    <row r="409" spans="1:63" s="73" customFormat="1" ht="18" customHeight="1">
      <c r="A409" s="750" t="str">
        <f t="shared" si="135"/>
        <v>►</v>
      </c>
      <c r="B409" s="616" t="str">
        <f t="shared" si="134"/>
        <v>►</v>
      </c>
      <c r="C409" s="617" t="str">
        <f t="shared" si="136"/>
        <v>►</v>
      </c>
      <c r="D409" s="4157" t="str">
        <f t="shared" si="137"/>
        <v>►</v>
      </c>
      <c r="E409" s="616" t="str">
        <f t="shared" si="138"/>
        <v>►</v>
      </c>
      <c r="F409" s="616" t="str">
        <f t="shared" si="139"/>
        <v>►</v>
      </c>
      <c r="G409" s="616" t="str">
        <f t="shared" si="140"/>
        <v>►</v>
      </c>
      <c r="H409" s="1066" t="s">
        <v>1</v>
      </c>
      <c r="I409" s="741"/>
      <c r="J409" s="741"/>
      <c r="K409" s="741"/>
      <c r="L409" s="742"/>
      <c r="M409" s="742"/>
      <c r="N409" s="742"/>
      <c r="O409" s="742"/>
      <c r="P409" s="742"/>
      <c r="Q409" s="742"/>
      <c r="R409" s="742"/>
      <c r="S409" s="785" t="s">
        <v>1</v>
      </c>
      <c r="T409" s="1066" t="s">
        <v>1</v>
      </c>
      <c r="U409" s="741"/>
      <c r="V409" s="741"/>
      <c r="W409" s="741"/>
      <c r="X409" s="742"/>
      <c r="Y409" s="742"/>
      <c r="Z409" s="742"/>
      <c r="AA409" s="742"/>
      <c r="AB409" s="742"/>
      <c r="AC409" s="742"/>
      <c r="AD409" s="742"/>
      <c r="AE409" s="4161" t="s">
        <v>1</v>
      </c>
      <c r="AF409" s="4172">
        <f t="shared" si="149"/>
        <v>0</v>
      </c>
      <c r="AG409" s="4173">
        <f t="shared" si="150"/>
        <v>0</v>
      </c>
      <c r="AH409" s="4174"/>
      <c r="AI409" s="1112">
        <f t="shared" si="142"/>
        <v>0</v>
      </c>
      <c r="AJ409" s="1184" t="str">
        <f>IF(OR(AI409=0, ISBLANK(AB409)), "", TEXT(ROUND(AI409/INDEX(AV19:AV89, MATCH(AB409, AU19:AU89, 0)), 0),"# ##0") &amp; " " &amp; AB409)</f>
        <v/>
      </c>
      <c r="AK409" s="557">
        <f t="shared" si="143"/>
        <v>0</v>
      </c>
      <c r="AL409" s="558">
        <f t="shared" si="144"/>
        <v>0</v>
      </c>
      <c r="AM409" s="1187" t="str">
        <f t="shared" si="145"/>
        <v/>
      </c>
      <c r="AN409" s="156"/>
      <c r="AO409" s="1112">
        <f t="shared" si="146"/>
        <v>0</v>
      </c>
      <c r="AP409" s="4190"/>
      <c r="AQ409" s="1181" t="str">
        <f t="shared" si="147"/>
        <v/>
      </c>
      <c r="AR409" s="4168"/>
      <c r="AS409" s="4180">
        <f t="shared" si="148"/>
        <v>0</v>
      </c>
      <c r="AT409" s="4181">
        <f>IF(AND(AH409&lt;&gt;"", ISNUMBER(AF409)), IFERROR(INDEX(AV19:AV89, MATCH(AB409, AU19:AU89, 0)) * AA409 * IF(ISBLANK(X409), 1, X409), 0), 0)</f>
        <v>0</v>
      </c>
      <c r="AU409"/>
      <c r="AV409"/>
      <c r="AW409"/>
      <c r="AX409" s="2"/>
      <c r="AY409" s="750" t="str">
        <f t="shared" si="141"/>
        <v>►</v>
      </c>
      <c r="AZ409" s="2"/>
      <c r="BA409" s="2"/>
      <c r="BB409" s="2"/>
      <c r="BC409" s="2"/>
      <c r="BD409" s="717"/>
      <c r="BE409" s="2"/>
      <c r="BF409" s="2"/>
      <c r="BG409" s="2"/>
      <c r="BH409" s="717"/>
      <c r="BI409" s="6">
        <v>1</v>
      </c>
    </row>
    <row r="410" spans="1:63" s="73" customFormat="1" ht="18" customHeight="1">
      <c r="A410" s="750" t="str">
        <f t="shared" si="135"/>
        <v>►</v>
      </c>
      <c r="B410" s="616" t="str">
        <f t="shared" si="134"/>
        <v>►</v>
      </c>
      <c r="C410" s="617" t="str">
        <f t="shared" si="136"/>
        <v>►</v>
      </c>
      <c r="D410" s="4157" t="str">
        <f t="shared" si="137"/>
        <v>►</v>
      </c>
      <c r="E410" s="616" t="str">
        <f t="shared" si="138"/>
        <v>►</v>
      </c>
      <c r="F410" s="616" t="str">
        <f t="shared" si="139"/>
        <v>►</v>
      </c>
      <c r="G410" s="616" t="str">
        <f t="shared" si="140"/>
        <v>►</v>
      </c>
      <c r="H410" s="1066" t="s">
        <v>1</v>
      </c>
      <c r="I410" s="741"/>
      <c r="J410" s="741"/>
      <c r="K410" s="741"/>
      <c r="L410" s="742"/>
      <c r="M410" s="742"/>
      <c r="N410" s="742"/>
      <c r="O410" s="742"/>
      <c r="P410" s="742"/>
      <c r="Q410" s="742"/>
      <c r="R410" s="742"/>
      <c r="S410" s="785" t="s">
        <v>1</v>
      </c>
      <c r="T410" s="1066" t="s">
        <v>1</v>
      </c>
      <c r="U410" s="741"/>
      <c r="V410" s="741"/>
      <c r="W410" s="741"/>
      <c r="X410" s="742"/>
      <c r="Y410" s="742"/>
      <c r="Z410" s="742"/>
      <c r="AA410" s="742"/>
      <c r="AB410" s="742"/>
      <c r="AC410" s="742"/>
      <c r="AD410" s="742"/>
      <c r="AE410" s="4161" t="s">
        <v>1</v>
      </c>
      <c r="AF410" s="4172">
        <f t="shared" si="149"/>
        <v>0</v>
      </c>
      <c r="AG410" s="4173">
        <f t="shared" si="150"/>
        <v>0</v>
      </c>
      <c r="AH410" s="4174"/>
      <c r="AI410" s="1113">
        <f t="shared" si="142"/>
        <v>0</v>
      </c>
      <c r="AJ410" s="1183" t="str">
        <f>IF(OR(AI410=0, ISBLANK(AB410)), "", TEXT(ROUND(AI410/INDEX(AV19:AV89, MATCH(AB410, AU19:AU89, 0)), 0),"# ##0") &amp; " " &amp; AB410)</f>
        <v/>
      </c>
      <c r="AK410" s="559">
        <f t="shared" si="143"/>
        <v>0</v>
      </c>
      <c r="AL410" s="560">
        <f t="shared" si="144"/>
        <v>0</v>
      </c>
      <c r="AM410" s="1186" t="str">
        <f t="shared" si="145"/>
        <v/>
      </c>
      <c r="AN410" s="156"/>
      <c r="AO410" s="1113">
        <f t="shared" si="146"/>
        <v>0</v>
      </c>
      <c r="AP410" s="4190"/>
      <c r="AQ410" s="1182" t="str">
        <f t="shared" si="147"/>
        <v/>
      </c>
      <c r="AR410" s="4168"/>
      <c r="AS410" s="4180">
        <f t="shared" si="148"/>
        <v>0</v>
      </c>
      <c r="AT410" s="4181">
        <f>IF(AND(AH410&lt;&gt;"", ISNUMBER(AF410)), IFERROR(INDEX(AV19:AV89, MATCH(AB410, AU19:AU89, 0)) * AA410 * IF(ISBLANK(X410), 1, X410), 0), 0)</f>
        <v>0</v>
      </c>
      <c r="AU410"/>
      <c r="AV410"/>
      <c r="AW410"/>
      <c r="AX410" s="2"/>
      <c r="AY410" s="750" t="str">
        <f t="shared" si="141"/>
        <v>►</v>
      </c>
      <c r="AZ410" s="2"/>
      <c r="BA410" s="2"/>
      <c r="BB410" s="2"/>
      <c r="BC410" s="2"/>
      <c r="BD410" s="717"/>
      <c r="BE410" s="2"/>
      <c r="BF410" s="2"/>
      <c r="BG410" s="2"/>
      <c r="BH410" s="717"/>
      <c r="BI410" s="6">
        <v>1</v>
      </c>
    </row>
    <row r="411" spans="1:63" s="73" customFormat="1" ht="18" customHeight="1">
      <c r="A411" s="750" t="str">
        <f t="shared" si="135"/>
        <v>►</v>
      </c>
      <c r="B411" s="616" t="str">
        <f t="shared" si="134"/>
        <v>►</v>
      </c>
      <c r="C411" s="617" t="str">
        <f t="shared" si="136"/>
        <v>►</v>
      </c>
      <c r="D411" s="4157" t="str">
        <f t="shared" si="137"/>
        <v>►</v>
      </c>
      <c r="E411" s="616" t="str">
        <f t="shared" si="138"/>
        <v>►</v>
      </c>
      <c r="F411" s="616" t="str">
        <f t="shared" si="139"/>
        <v>►</v>
      </c>
      <c r="G411" s="616" t="str">
        <f t="shared" si="140"/>
        <v>►</v>
      </c>
      <c r="H411" s="1066" t="s">
        <v>1</v>
      </c>
      <c r="I411" s="741"/>
      <c r="J411" s="741"/>
      <c r="K411" s="741"/>
      <c r="L411" s="742"/>
      <c r="M411" s="742"/>
      <c r="N411" s="742"/>
      <c r="O411" s="742"/>
      <c r="P411" s="742"/>
      <c r="Q411" s="742"/>
      <c r="R411" s="742"/>
      <c r="S411" s="785" t="s">
        <v>1</v>
      </c>
      <c r="T411" s="1066" t="s">
        <v>1</v>
      </c>
      <c r="U411" s="741"/>
      <c r="V411" s="741"/>
      <c r="W411" s="741"/>
      <c r="X411" s="742"/>
      <c r="Y411" s="742"/>
      <c r="Z411" s="742"/>
      <c r="AA411" s="742"/>
      <c r="AB411" s="742"/>
      <c r="AC411" s="742"/>
      <c r="AD411" s="742"/>
      <c r="AE411" s="4161" t="s">
        <v>1</v>
      </c>
      <c r="AF411" s="4172">
        <f t="shared" si="149"/>
        <v>0</v>
      </c>
      <c r="AG411" s="4173">
        <f t="shared" si="150"/>
        <v>0</v>
      </c>
      <c r="AH411" s="4174"/>
      <c r="AI411" s="1112">
        <f t="shared" si="142"/>
        <v>0</v>
      </c>
      <c r="AJ411" s="1184" t="str">
        <f>IF(OR(AI411=0, ISBLANK(AB411)), "", TEXT(ROUND(AI411/INDEX(AV19:AV89, MATCH(AB411, AU19:AU89, 0)), 0),"# ##0") &amp; " " &amp; AB411)</f>
        <v/>
      </c>
      <c r="AK411" s="557">
        <f t="shared" si="143"/>
        <v>0</v>
      </c>
      <c r="AL411" s="558">
        <f t="shared" si="144"/>
        <v>0</v>
      </c>
      <c r="AM411" s="1187" t="str">
        <f t="shared" si="145"/>
        <v/>
      </c>
      <c r="AN411" s="156"/>
      <c r="AO411" s="1112">
        <f t="shared" si="146"/>
        <v>0</v>
      </c>
      <c r="AP411" s="4190"/>
      <c r="AQ411" s="1181" t="str">
        <f t="shared" si="147"/>
        <v/>
      </c>
      <c r="AR411" s="4168"/>
      <c r="AS411" s="4180">
        <f t="shared" si="148"/>
        <v>0</v>
      </c>
      <c r="AT411" s="4181">
        <f>IF(AND(AH411&lt;&gt;"", ISNUMBER(AF411)), IFERROR(INDEX(AV19:AV89, MATCH(AB411, AU19:AU89, 0)) * AA411 * IF(ISBLANK(X411), 1, X411), 0), 0)</f>
        <v>0</v>
      </c>
      <c r="AU411"/>
      <c r="AV411"/>
      <c r="AW411"/>
      <c r="AX411" s="2"/>
      <c r="AY411" s="750" t="str">
        <f t="shared" si="141"/>
        <v>►</v>
      </c>
      <c r="AZ411" s="2"/>
      <c r="BA411" s="2"/>
      <c r="BB411" s="2"/>
      <c r="BC411" s="2"/>
      <c r="BD411" s="717"/>
      <c r="BE411" s="2"/>
      <c r="BF411" s="2"/>
      <c r="BG411" s="2"/>
      <c r="BH411" s="717"/>
      <c r="BI411" s="6">
        <v>1</v>
      </c>
    </row>
    <row r="412" spans="1:63" s="73" customFormat="1" ht="18" customHeight="1">
      <c r="A412" s="750" t="str">
        <f t="shared" si="135"/>
        <v>►</v>
      </c>
      <c r="B412" s="616" t="str">
        <f t="shared" si="134"/>
        <v>►</v>
      </c>
      <c r="C412" s="617" t="str">
        <f t="shared" si="136"/>
        <v>►</v>
      </c>
      <c r="D412" s="4157" t="str">
        <f t="shared" si="137"/>
        <v>►</v>
      </c>
      <c r="E412" s="616" t="str">
        <f t="shared" si="138"/>
        <v>►</v>
      </c>
      <c r="F412" s="616" t="str">
        <f t="shared" si="139"/>
        <v>►</v>
      </c>
      <c r="G412" s="616" t="str">
        <f t="shared" si="140"/>
        <v>►</v>
      </c>
      <c r="H412" s="1066" t="s">
        <v>1</v>
      </c>
      <c r="I412" s="741"/>
      <c r="J412" s="741"/>
      <c r="K412" s="741"/>
      <c r="L412" s="742"/>
      <c r="M412" s="742"/>
      <c r="N412" s="742"/>
      <c r="O412" s="742"/>
      <c r="P412" s="742"/>
      <c r="Q412" s="742"/>
      <c r="R412" s="742"/>
      <c r="S412" s="785" t="s">
        <v>1</v>
      </c>
      <c r="T412" s="1066" t="s">
        <v>1</v>
      </c>
      <c r="U412" s="741"/>
      <c r="V412" s="741"/>
      <c r="W412" s="741"/>
      <c r="X412" s="742"/>
      <c r="Y412" s="742"/>
      <c r="Z412" s="742"/>
      <c r="AA412" s="742"/>
      <c r="AB412" s="742"/>
      <c r="AC412" s="742"/>
      <c r="AD412" s="742"/>
      <c r="AE412" s="4161" t="s">
        <v>1</v>
      </c>
      <c r="AF412" s="4172">
        <f t="shared" si="149"/>
        <v>0</v>
      </c>
      <c r="AG412" s="4173">
        <f t="shared" si="150"/>
        <v>0</v>
      </c>
      <c r="AH412" s="4174"/>
      <c r="AI412" s="1113">
        <f t="shared" si="142"/>
        <v>0</v>
      </c>
      <c r="AJ412" s="1183" t="str">
        <f>IF(OR(AI412=0, ISBLANK(AB412)), "", TEXT(ROUND(AI412/INDEX(AV19:AV89, MATCH(AB412, AU19:AU89, 0)), 0),"# ##0") &amp; " " &amp; AB412)</f>
        <v/>
      </c>
      <c r="AK412" s="559">
        <f t="shared" si="143"/>
        <v>0</v>
      </c>
      <c r="AL412" s="560">
        <f t="shared" si="144"/>
        <v>0</v>
      </c>
      <c r="AM412" s="1186" t="str">
        <f t="shared" si="145"/>
        <v/>
      </c>
      <c r="AN412" s="156"/>
      <c r="AO412" s="1113">
        <f t="shared" si="146"/>
        <v>0</v>
      </c>
      <c r="AP412" s="4190"/>
      <c r="AQ412" s="1182" t="str">
        <f t="shared" si="147"/>
        <v/>
      </c>
      <c r="AR412" s="4168"/>
      <c r="AS412" s="4180">
        <f t="shared" si="148"/>
        <v>0</v>
      </c>
      <c r="AT412" s="4181">
        <f>IF(AND(AH412&lt;&gt;"", ISNUMBER(AF412)), IFERROR(INDEX(AV19:AV89, MATCH(AB412, AU19:AU89, 0)) * AA412 * IF(ISBLANK(X412), 1, X412), 0), 0)</f>
        <v>0</v>
      </c>
      <c r="AU412"/>
      <c r="AV412"/>
      <c r="AW412"/>
      <c r="AX412" s="2"/>
      <c r="AY412" s="750" t="str">
        <f t="shared" si="141"/>
        <v>►</v>
      </c>
      <c r="AZ412" s="2"/>
      <c r="BA412" s="2"/>
      <c r="BB412" s="2"/>
      <c r="BC412" s="2"/>
      <c r="BD412" s="717"/>
      <c r="BE412" s="2"/>
      <c r="BF412" s="2"/>
      <c r="BG412" s="2"/>
      <c r="BH412" s="717"/>
      <c r="BI412" s="6">
        <v>1</v>
      </c>
    </row>
    <row r="413" spans="1:63" s="73" customFormat="1" ht="18" customHeight="1">
      <c r="A413" s="750" t="str">
        <f t="shared" si="135"/>
        <v>►</v>
      </c>
      <c r="B413" s="616" t="str">
        <f t="shared" si="134"/>
        <v>►</v>
      </c>
      <c r="C413" s="617" t="str">
        <f t="shared" si="136"/>
        <v>►</v>
      </c>
      <c r="D413" s="4157" t="str">
        <f t="shared" si="137"/>
        <v>►</v>
      </c>
      <c r="E413" s="616" t="str">
        <f t="shared" si="138"/>
        <v>►</v>
      </c>
      <c r="F413" s="616" t="str">
        <f t="shared" si="139"/>
        <v>►</v>
      </c>
      <c r="G413" s="616" t="str">
        <f t="shared" si="140"/>
        <v>►</v>
      </c>
      <c r="H413" s="1066" t="s">
        <v>1</v>
      </c>
      <c r="I413" s="741"/>
      <c r="J413" s="741"/>
      <c r="K413" s="741"/>
      <c r="L413" s="742"/>
      <c r="M413" s="742"/>
      <c r="N413" s="742"/>
      <c r="O413" s="742"/>
      <c r="P413" s="742"/>
      <c r="Q413" s="742"/>
      <c r="R413" s="742"/>
      <c r="S413" s="785" t="s">
        <v>1</v>
      </c>
      <c r="T413" s="1066" t="s">
        <v>1</v>
      </c>
      <c r="U413" s="741"/>
      <c r="V413" s="741"/>
      <c r="W413" s="741"/>
      <c r="X413" s="742"/>
      <c r="Y413" s="742"/>
      <c r="Z413" s="742"/>
      <c r="AA413" s="742"/>
      <c r="AB413" s="742"/>
      <c r="AC413" s="742"/>
      <c r="AD413" s="742"/>
      <c r="AE413" s="4161" t="s">
        <v>1</v>
      </c>
      <c r="AF413" s="4172">
        <f t="shared" si="149"/>
        <v>0</v>
      </c>
      <c r="AG413" s="4173">
        <f t="shared" si="150"/>
        <v>0</v>
      </c>
      <c r="AH413" s="4174"/>
      <c r="AI413" s="1112">
        <f t="shared" si="142"/>
        <v>0</v>
      </c>
      <c r="AJ413" s="1184" t="str">
        <f>IF(OR(AI413=0, ISBLANK(AB413)), "", TEXT(ROUND(AI413/INDEX(AV19:AV89, MATCH(AB413, AU19:AU89, 0)), 0),"# ##0") &amp; " " &amp; AB413)</f>
        <v/>
      </c>
      <c r="AK413" s="557">
        <f t="shared" si="143"/>
        <v>0</v>
      </c>
      <c r="AL413" s="558">
        <f t="shared" si="144"/>
        <v>0</v>
      </c>
      <c r="AM413" s="1187" t="str">
        <f t="shared" si="145"/>
        <v/>
      </c>
      <c r="AN413" s="156"/>
      <c r="AO413" s="1112">
        <f t="shared" si="146"/>
        <v>0</v>
      </c>
      <c r="AP413" s="4190"/>
      <c r="AQ413" s="1181" t="str">
        <f t="shared" si="147"/>
        <v/>
      </c>
      <c r="AR413" s="4168"/>
      <c r="AS413" s="4180">
        <f t="shared" si="148"/>
        <v>0</v>
      </c>
      <c r="AT413" s="4181">
        <f>IF(AND(AH413&lt;&gt;"", ISNUMBER(AF413)), IFERROR(INDEX(AV19:AV89, MATCH(AB413, AU19:AU89, 0)) * AA413 * IF(ISBLANK(X413), 1, X413), 0), 0)</f>
        <v>0</v>
      </c>
      <c r="AU413"/>
      <c r="AV413"/>
      <c r="AW413"/>
      <c r="AX413" s="2"/>
      <c r="AY413" s="750" t="str">
        <f t="shared" si="141"/>
        <v>►</v>
      </c>
      <c r="AZ413" s="2"/>
      <c r="BA413" s="2"/>
      <c r="BB413" s="2"/>
      <c r="BC413" s="2"/>
      <c r="BD413" s="717"/>
      <c r="BE413" s="2"/>
      <c r="BF413" s="2"/>
      <c r="BG413" s="2"/>
      <c r="BH413" s="717"/>
      <c r="BI413" s="6">
        <v>1</v>
      </c>
    </row>
    <row r="414" spans="1:63" s="73" customFormat="1" ht="18" customHeight="1">
      <c r="A414" s="750" t="str">
        <f t="shared" si="135"/>
        <v>►</v>
      </c>
      <c r="B414" s="616" t="str">
        <f t="shared" si="134"/>
        <v>►</v>
      </c>
      <c r="C414" s="617" t="str">
        <f t="shared" si="136"/>
        <v>►</v>
      </c>
      <c r="D414" s="4157" t="str">
        <f t="shared" si="137"/>
        <v>►</v>
      </c>
      <c r="E414" s="616" t="str">
        <f t="shared" si="138"/>
        <v>►</v>
      </c>
      <c r="F414" s="616" t="str">
        <f t="shared" si="139"/>
        <v>►</v>
      </c>
      <c r="G414" s="616" t="str">
        <f t="shared" si="140"/>
        <v>►</v>
      </c>
      <c r="H414" s="1066" t="s">
        <v>1</v>
      </c>
      <c r="I414" s="741"/>
      <c r="J414" s="741"/>
      <c r="K414" s="741"/>
      <c r="L414" s="742"/>
      <c r="M414" s="742"/>
      <c r="N414" s="742"/>
      <c r="O414" s="742"/>
      <c r="P414" s="742"/>
      <c r="Q414" s="742"/>
      <c r="R414" s="742"/>
      <c r="S414" s="785" t="s">
        <v>1</v>
      </c>
      <c r="T414" s="1066" t="s">
        <v>1</v>
      </c>
      <c r="U414" s="741"/>
      <c r="V414" s="741"/>
      <c r="W414" s="741"/>
      <c r="X414" s="742"/>
      <c r="Y414" s="742"/>
      <c r="Z414" s="742"/>
      <c r="AA414" s="742"/>
      <c r="AB414" s="742"/>
      <c r="AC414" s="742"/>
      <c r="AD414" s="742"/>
      <c r="AE414" s="4161" t="s">
        <v>1</v>
      </c>
      <c r="AF414" s="4172">
        <f t="shared" si="149"/>
        <v>0</v>
      </c>
      <c r="AG414" s="4173">
        <f t="shared" si="150"/>
        <v>0</v>
      </c>
      <c r="AH414" s="4174"/>
      <c r="AI414" s="1113">
        <f t="shared" si="142"/>
        <v>0</v>
      </c>
      <c r="AJ414" s="1183" t="str">
        <f>IF(OR(AI414=0, ISBLANK(AB414)), "", TEXT(ROUND(AI414/INDEX(AV19:AV89, MATCH(AB414, AU19:AU89, 0)), 0),"# ##0") &amp; " " &amp; AB414)</f>
        <v/>
      </c>
      <c r="AK414" s="559">
        <f t="shared" si="143"/>
        <v>0</v>
      </c>
      <c r="AL414" s="560">
        <f t="shared" si="144"/>
        <v>0</v>
      </c>
      <c r="AM414" s="1186" t="str">
        <f t="shared" si="145"/>
        <v/>
      </c>
      <c r="AN414" s="156"/>
      <c r="AO414" s="1113">
        <f t="shared" si="146"/>
        <v>0</v>
      </c>
      <c r="AP414" s="4190"/>
      <c r="AQ414" s="1182" t="str">
        <f t="shared" si="147"/>
        <v/>
      </c>
      <c r="AR414" s="4168"/>
      <c r="AS414" s="4180">
        <f t="shared" si="148"/>
        <v>0</v>
      </c>
      <c r="AT414" s="4181">
        <f>IF(AND(AH414&lt;&gt;"", ISNUMBER(AF414)), IFERROR(INDEX(AV19:AV89, MATCH(AB414, AU19:AU89, 0)) * AA414 * IF(ISBLANK(X414), 1, X414), 0), 0)</f>
        <v>0</v>
      </c>
      <c r="AU414"/>
      <c r="AV414"/>
      <c r="AW414"/>
      <c r="AX414" s="2"/>
      <c r="AY414" s="750" t="str">
        <f t="shared" si="141"/>
        <v>►</v>
      </c>
      <c r="AZ414" s="2"/>
      <c r="BA414" s="2"/>
      <c r="BB414" s="2"/>
      <c r="BC414" s="2"/>
      <c r="BD414" s="717"/>
      <c r="BE414" s="2"/>
      <c r="BF414" s="2"/>
      <c r="BG414" s="2"/>
      <c r="BH414" s="717"/>
      <c r="BI414" s="6">
        <v>1</v>
      </c>
    </row>
    <row r="415" spans="1:63" s="73" customFormat="1" ht="18" customHeight="1">
      <c r="A415" s="750" t="str">
        <f t="shared" si="135"/>
        <v>►</v>
      </c>
      <c r="B415" s="616" t="str">
        <f t="shared" si="134"/>
        <v>►</v>
      </c>
      <c r="C415" s="617" t="str">
        <f t="shared" si="136"/>
        <v>►</v>
      </c>
      <c r="D415" s="4157" t="str">
        <f t="shared" si="137"/>
        <v>►</v>
      </c>
      <c r="E415" s="616" t="str">
        <f t="shared" si="138"/>
        <v>►</v>
      </c>
      <c r="F415" s="616" t="str">
        <f t="shared" si="139"/>
        <v>►</v>
      </c>
      <c r="G415" s="616" t="str">
        <f t="shared" si="140"/>
        <v>►</v>
      </c>
      <c r="H415" s="1066" t="s">
        <v>1</v>
      </c>
      <c r="I415" s="741"/>
      <c r="J415" s="741"/>
      <c r="K415" s="741"/>
      <c r="L415" s="742"/>
      <c r="M415" s="742"/>
      <c r="N415" s="742"/>
      <c r="O415" s="742"/>
      <c r="P415" s="742"/>
      <c r="Q415" s="742"/>
      <c r="R415" s="742"/>
      <c r="S415" s="785" t="s">
        <v>1</v>
      </c>
      <c r="T415" s="1066" t="s">
        <v>1</v>
      </c>
      <c r="U415" s="741"/>
      <c r="V415" s="741"/>
      <c r="W415" s="741"/>
      <c r="X415" s="742"/>
      <c r="Y415" s="742"/>
      <c r="Z415" s="742"/>
      <c r="AA415" s="742"/>
      <c r="AB415" s="742"/>
      <c r="AC415" s="742"/>
      <c r="AD415" s="742"/>
      <c r="AE415" s="4161" t="s">
        <v>1</v>
      </c>
      <c r="AF415" s="4172">
        <f t="shared" si="149"/>
        <v>0</v>
      </c>
      <c r="AG415" s="4173">
        <f t="shared" si="150"/>
        <v>0</v>
      </c>
      <c r="AH415" s="4174"/>
      <c r="AI415" s="1112">
        <f t="shared" si="142"/>
        <v>0</v>
      </c>
      <c r="AJ415" s="1184" t="str">
        <f>IF(OR(AI415=0, ISBLANK(AB415)), "", TEXT(ROUND(AI415/INDEX(AV19:AV89, MATCH(AB415, AU19:AU89, 0)), 0),"# ##0") &amp; " " &amp; AB415)</f>
        <v/>
      </c>
      <c r="AK415" s="557">
        <f t="shared" si="143"/>
        <v>0</v>
      </c>
      <c r="AL415" s="558">
        <f t="shared" si="144"/>
        <v>0</v>
      </c>
      <c r="AM415" s="1187" t="str">
        <f t="shared" si="145"/>
        <v/>
      </c>
      <c r="AN415" s="156"/>
      <c r="AO415" s="1112">
        <f t="shared" si="146"/>
        <v>0</v>
      </c>
      <c r="AP415" s="4190"/>
      <c r="AQ415" s="1181" t="str">
        <f t="shared" si="147"/>
        <v/>
      </c>
      <c r="AR415" s="4168"/>
      <c r="AS415" s="4180">
        <f t="shared" si="148"/>
        <v>0</v>
      </c>
      <c r="AT415" s="4181">
        <f>IF(AND(AH415&lt;&gt;"", ISNUMBER(AF415)), IFERROR(INDEX(AV19:AV89, MATCH(AB415, AU19:AU89, 0)) * AA415 * IF(ISBLANK(X415), 1, X415), 0), 0)</f>
        <v>0</v>
      </c>
      <c r="AU415"/>
      <c r="AV415"/>
      <c r="AW415"/>
      <c r="AX415" s="2"/>
      <c r="AY415" s="750" t="str">
        <f t="shared" si="141"/>
        <v>►</v>
      </c>
      <c r="AZ415" s="2"/>
      <c r="BA415" s="2"/>
      <c r="BB415" s="2"/>
      <c r="BC415" s="2"/>
      <c r="BD415" s="717"/>
      <c r="BE415" s="2"/>
      <c r="BF415" s="2"/>
      <c r="BG415" s="2"/>
      <c r="BH415" s="717"/>
      <c r="BI415" s="6">
        <v>1</v>
      </c>
    </row>
    <row r="416" spans="1:63" s="73" customFormat="1" ht="18" customHeight="1">
      <c r="A416" s="750" t="str">
        <f t="shared" si="135"/>
        <v>►</v>
      </c>
      <c r="B416" s="616" t="str">
        <f t="shared" si="134"/>
        <v>►</v>
      </c>
      <c r="C416" s="617" t="str">
        <f t="shared" si="136"/>
        <v>►</v>
      </c>
      <c r="D416" s="4157" t="str">
        <f t="shared" si="137"/>
        <v>►</v>
      </c>
      <c r="E416" s="616" t="str">
        <f t="shared" si="138"/>
        <v>►</v>
      </c>
      <c r="F416" s="616" t="str">
        <f t="shared" si="139"/>
        <v>►</v>
      </c>
      <c r="G416" s="616" t="str">
        <f t="shared" si="140"/>
        <v>►</v>
      </c>
      <c r="H416" s="1066" t="s">
        <v>1</v>
      </c>
      <c r="I416" s="741"/>
      <c r="J416" s="741"/>
      <c r="K416" s="741"/>
      <c r="L416" s="742"/>
      <c r="M416" s="742"/>
      <c r="N416" s="742"/>
      <c r="O416" s="742"/>
      <c r="P416" s="742"/>
      <c r="Q416" s="742"/>
      <c r="R416" s="742"/>
      <c r="S416" s="785" t="s">
        <v>1</v>
      </c>
      <c r="T416" s="1066" t="s">
        <v>1</v>
      </c>
      <c r="U416" s="741"/>
      <c r="V416" s="741"/>
      <c r="W416" s="741"/>
      <c r="X416" s="742"/>
      <c r="Y416" s="742"/>
      <c r="Z416" s="742"/>
      <c r="AA416" s="742"/>
      <c r="AB416" s="742"/>
      <c r="AC416" s="742"/>
      <c r="AD416" s="742"/>
      <c r="AE416" s="4161" t="s">
        <v>1</v>
      </c>
      <c r="AF416" s="4172">
        <f t="shared" si="149"/>
        <v>0</v>
      </c>
      <c r="AG416" s="4173">
        <f t="shared" si="150"/>
        <v>0</v>
      </c>
      <c r="AH416" s="4174"/>
      <c r="AI416" s="1113">
        <f t="shared" si="142"/>
        <v>0</v>
      </c>
      <c r="AJ416" s="1183" t="str">
        <f>IF(OR(AI416=0, ISBLANK(AB416)), "", TEXT(ROUND(AI416/INDEX(AV19:AV89, MATCH(AB416, AU19:AU89, 0)), 0),"# ##0") &amp; " " &amp; AB416)</f>
        <v/>
      </c>
      <c r="AK416" s="559">
        <f t="shared" si="143"/>
        <v>0</v>
      </c>
      <c r="AL416" s="560">
        <f t="shared" si="144"/>
        <v>0</v>
      </c>
      <c r="AM416" s="1186" t="str">
        <f t="shared" si="145"/>
        <v/>
      </c>
      <c r="AN416" s="156"/>
      <c r="AO416" s="1113">
        <f t="shared" si="146"/>
        <v>0</v>
      </c>
      <c r="AP416" s="4190"/>
      <c r="AQ416" s="1182" t="str">
        <f t="shared" si="147"/>
        <v/>
      </c>
      <c r="AR416" s="4168"/>
      <c r="AS416" s="4180">
        <f t="shared" si="148"/>
        <v>0</v>
      </c>
      <c r="AT416" s="4181">
        <f>IF(AND(AH416&lt;&gt;"", ISNUMBER(AF416)), IFERROR(INDEX(AV19:AV89, MATCH(AB416, AU19:AU89, 0)) * AA416 * IF(ISBLANK(X416), 1, X416), 0), 0)</f>
        <v>0</v>
      </c>
      <c r="AU416"/>
      <c r="AV416"/>
      <c r="AW416"/>
      <c r="AX416" s="2"/>
      <c r="AY416" s="750" t="str">
        <f t="shared" si="141"/>
        <v>►</v>
      </c>
      <c r="AZ416" s="2"/>
      <c r="BA416" s="2"/>
      <c r="BB416" s="2"/>
      <c r="BC416" s="2"/>
      <c r="BD416" s="717"/>
      <c r="BE416" s="2"/>
      <c r="BF416" s="2"/>
      <c r="BG416" s="2"/>
      <c r="BH416" s="717"/>
      <c r="BI416" s="6">
        <v>1</v>
      </c>
    </row>
    <row r="417" spans="1:63" s="73" customFormat="1" ht="18" customHeight="1">
      <c r="A417" s="750" t="str">
        <f t="shared" si="135"/>
        <v>►</v>
      </c>
      <c r="B417" s="616" t="str">
        <f t="shared" si="134"/>
        <v>►</v>
      </c>
      <c r="C417" s="617" t="str">
        <f t="shared" si="136"/>
        <v>►</v>
      </c>
      <c r="D417" s="4157" t="str">
        <f t="shared" si="137"/>
        <v>►</v>
      </c>
      <c r="E417" s="616" t="str">
        <f t="shared" si="138"/>
        <v>►</v>
      </c>
      <c r="F417" s="616" t="str">
        <f t="shared" si="139"/>
        <v>►</v>
      </c>
      <c r="G417" s="616" t="str">
        <f t="shared" si="140"/>
        <v>►</v>
      </c>
      <c r="H417" s="1066" t="s">
        <v>1</v>
      </c>
      <c r="I417" s="741"/>
      <c r="J417" s="741"/>
      <c r="K417" s="741"/>
      <c r="L417" s="742"/>
      <c r="M417" s="742"/>
      <c r="N417" s="742"/>
      <c r="O417" s="742"/>
      <c r="P417" s="742"/>
      <c r="Q417" s="742"/>
      <c r="R417" s="742"/>
      <c r="S417" s="785" t="s">
        <v>1</v>
      </c>
      <c r="T417" s="1066" t="s">
        <v>1</v>
      </c>
      <c r="U417" s="741"/>
      <c r="V417" s="741"/>
      <c r="W417" s="741"/>
      <c r="X417" s="742"/>
      <c r="Y417" s="742"/>
      <c r="Z417" s="742"/>
      <c r="AA417" s="742"/>
      <c r="AB417" s="742"/>
      <c r="AC417" s="742"/>
      <c r="AD417" s="742"/>
      <c r="AE417" s="4161" t="s">
        <v>1</v>
      </c>
      <c r="AF417" s="4172">
        <f t="shared" si="149"/>
        <v>0</v>
      </c>
      <c r="AG417" s="4173">
        <f t="shared" si="150"/>
        <v>0</v>
      </c>
      <c r="AH417" s="4174"/>
      <c r="AI417" s="1112">
        <f t="shared" si="142"/>
        <v>0</v>
      </c>
      <c r="AJ417" s="1184" t="str">
        <f>IF(OR(AI417=0, ISBLANK(AB417)), "", TEXT(ROUND(AI417/INDEX(AV19:AV89, MATCH(AB417, AU19:AU89, 0)), 0),"# ##0") &amp; " " &amp; AB417)</f>
        <v/>
      </c>
      <c r="AK417" s="557">
        <f t="shared" si="143"/>
        <v>0</v>
      </c>
      <c r="AL417" s="558">
        <f t="shared" si="144"/>
        <v>0</v>
      </c>
      <c r="AM417" s="1187" t="str">
        <f t="shared" si="145"/>
        <v/>
      </c>
      <c r="AN417" s="156"/>
      <c r="AO417" s="1112">
        <f t="shared" si="146"/>
        <v>0</v>
      </c>
      <c r="AP417" s="4190"/>
      <c r="AQ417" s="1181" t="str">
        <f t="shared" si="147"/>
        <v/>
      </c>
      <c r="AR417" s="4168"/>
      <c r="AS417" s="4180">
        <f t="shared" si="148"/>
        <v>0</v>
      </c>
      <c r="AT417" s="4181">
        <f>IF(AND(AH417&lt;&gt;"", ISNUMBER(AF417)), IFERROR(INDEX(AV19:AV89, MATCH(AB417, AU19:AU89, 0)) * AA417 * IF(ISBLANK(X417), 1, X417), 0), 0)</f>
        <v>0</v>
      </c>
      <c r="AU417"/>
      <c r="AV417"/>
      <c r="AW417"/>
      <c r="AX417" s="2"/>
      <c r="AY417" s="750" t="str">
        <f t="shared" si="141"/>
        <v>►</v>
      </c>
      <c r="AZ417" s="2"/>
      <c r="BA417" s="2"/>
      <c r="BB417" s="2"/>
      <c r="BC417" s="2"/>
      <c r="BD417" s="717"/>
      <c r="BE417" s="2"/>
      <c r="BF417" s="2"/>
      <c r="BG417" s="2"/>
      <c r="BH417" s="717"/>
      <c r="BI417" s="6">
        <v>1</v>
      </c>
    </row>
    <row r="418" spans="1:63" s="2" customFormat="1" ht="18" customHeight="1">
      <c r="A418" s="750" t="str">
        <f t="shared" si="135"/>
        <v>►</v>
      </c>
      <c r="B418" s="616" t="str">
        <f t="shared" si="134"/>
        <v>►</v>
      </c>
      <c r="C418" s="617" t="str">
        <f t="shared" si="136"/>
        <v>►</v>
      </c>
      <c r="D418" s="4157" t="str">
        <f t="shared" si="137"/>
        <v>►</v>
      </c>
      <c r="E418" s="616" t="str">
        <f t="shared" si="138"/>
        <v>►</v>
      </c>
      <c r="F418" s="616" t="str">
        <f t="shared" si="139"/>
        <v>►</v>
      </c>
      <c r="G418" s="616" t="str">
        <f t="shared" si="140"/>
        <v>►</v>
      </c>
      <c r="H418" s="1066" t="s">
        <v>1</v>
      </c>
      <c r="I418" s="741"/>
      <c r="J418" s="741"/>
      <c r="K418" s="741"/>
      <c r="L418" s="742"/>
      <c r="M418" s="742"/>
      <c r="N418" s="742"/>
      <c r="O418" s="742"/>
      <c r="P418" s="742"/>
      <c r="Q418" s="742"/>
      <c r="R418" s="742"/>
      <c r="S418" s="785" t="s">
        <v>1</v>
      </c>
      <c r="T418" s="1066" t="s">
        <v>1</v>
      </c>
      <c r="U418" s="741"/>
      <c r="V418" s="741"/>
      <c r="W418" s="741"/>
      <c r="X418" s="742"/>
      <c r="Y418" s="742"/>
      <c r="Z418" s="742"/>
      <c r="AA418" s="742"/>
      <c r="AB418" s="742"/>
      <c r="AC418" s="742"/>
      <c r="AD418" s="742"/>
      <c r="AE418" s="4161" t="s">
        <v>1</v>
      </c>
      <c r="AF418" s="4172">
        <f t="shared" si="149"/>
        <v>0</v>
      </c>
      <c r="AG418" s="4173">
        <f t="shared" si="150"/>
        <v>0</v>
      </c>
      <c r="AH418" s="4174"/>
      <c r="AI418" s="1113">
        <f t="shared" si="142"/>
        <v>0</v>
      </c>
      <c r="AJ418" s="1183" t="str">
        <f>IF(OR(AI418=0, ISBLANK(AB418)), "", TEXT(ROUND(AI418/INDEX(AV19:AV89, MATCH(AB418, AU19:AU89, 0)), 0),"# ##0") &amp; " " &amp; AB418)</f>
        <v/>
      </c>
      <c r="AK418" s="559">
        <f t="shared" si="143"/>
        <v>0</v>
      </c>
      <c r="AL418" s="560">
        <f t="shared" si="144"/>
        <v>0</v>
      </c>
      <c r="AM418" s="1186" t="str">
        <f t="shared" si="145"/>
        <v/>
      </c>
      <c r="AN418" s="156"/>
      <c r="AO418" s="1113">
        <f t="shared" si="146"/>
        <v>0</v>
      </c>
      <c r="AP418" s="4190"/>
      <c r="AQ418" s="1182" t="str">
        <f t="shared" si="147"/>
        <v/>
      </c>
      <c r="AR418" s="4168"/>
      <c r="AS418" s="4180">
        <f t="shared" si="148"/>
        <v>0</v>
      </c>
      <c r="AT418" s="4181">
        <f>IF(AND(AH418&lt;&gt;"", ISNUMBER(AF418)), IFERROR(INDEX(AV19:AV89, MATCH(AB418, AU19:AU89, 0)) * AA418 * IF(ISBLANK(X418), 1, X418), 0), 0)</f>
        <v>0</v>
      </c>
      <c r="AU418"/>
      <c r="AV418"/>
      <c r="AW418"/>
      <c r="AY418" s="750" t="str">
        <f t="shared" si="141"/>
        <v>►</v>
      </c>
      <c r="BD418" s="717"/>
      <c r="BH418" s="717"/>
      <c r="BI418" s="6">
        <v>1</v>
      </c>
      <c r="BJ418" s="73"/>
      <c r="BK418" s="73"/>
    </row>
    <row r="419" spans="1:63" s="2" customFormat="1" ht="18" customHeight="1">
      <c r="A419" s="750" t="str">
        <f t="shared" si="135"/>
        <v>►</v>
      </c>
      <c r="B419" s="616" t="str">
        <f t="shared" si="134"/>
        <v>►</v>
      </c>
      <c r="C419" s="617" t="str">
        <f t="shared" si="136"/>
        <v>►</v>
      </c>
      <c r="D419" s="4157" t="str">
        <f t="shared" si="137"/>
        <v>►</v>
      </c>
      <c r="E419" s="616" t="str">
        <f t="shared" si="138"/>
        <v>►</v>
      </c>
      <c r="F419" s="616" t="str">
        <f t="shared" si="139"/>
        <v>►</v>
      </c>
      <c r="G419" s="616" t="str">
        <f t="shared" si="140"/>
        <v>►</v>
      </c>
      <c r="H419" s="1066" t="s">
        <v>1</v>
      </c>
      <c r="I419" s="741"/>
      <c r="J419" s="741"/>
      <c r="K419" s="741"/>
      <c r="L419" s="742"/>
      <c r="M419" s="742"/>
      <c r="N419" s="742"/>
      <c r="O419" s="742"/>
      <c r="P419" s="742"/>
      <c r="Q419" s="742"/>
      <c r="R419" s="742"/>
      <c r="S419" s="785" t="s">
        <v>1</v>
      </c>
      <c r="T419" s="1066" t="s">
        <v>1</v>
      </c>
      <c r="U419" s="741"/>
      <c r="V419" s="741"/>
      <c r="W419" s="741"/>
      <c r="X419" s="742"/>
      <c r="Y419" s="742"/>
      <c r="Z419" s="742"/>
      <c r="AA419" s="742"/>
      <c r="AB419" s="742"/>
      <c r="AC419" s="742"/>
      <c r="AD419" s="742"/>
      <c r="AE419" s="4161" t="s">
        <v>1</v>
      </c>
      <c r="AF419" s="4172">
        <f t="shared" si="149"/>
        <v>0</v>
      </c>
      <c r="AG419" s="4173">
        <f t="shared" si="150"/>
        <v>0</v>
      </c>
      <c r="AH419" s="4174"/>
      <c r="AI419" s="1112">
        <f t="shared" si="142"/>
        <v>0</v>
      </c>
      <c r="AJ419" s="1184" t="str">
        <f>IF(OR(AI419=0, ISBLANK(AB419)), "", TEXT(ROUND(AI419/INDEX(AV19:AV89, MATCH(AB419, AU19:AU89, 0)), 0),"# ##0") &amp; " " &amp; AB419)</f>
        <v/>
      </c>
      <c r="AK419" s="557">
        <f t="shared" si="143"/>
        <v>0</v>
      </c>
      <c r="AL419" s="558">
        <f t="shared" si="144"/>
        <v>0</v>
      </c>
      <c r="AM419" s="1187" t="str">
        <f t="shared" si="145"/>
        <v/>
      </c>
      <c r="AN419" s="156"/>
      <c r="AO419" s="1112">
        <f t="shared" si="146"/>
        <v>0</v>
      </c>
      <c r="AP419" s="4190"/>
      <c r="AQ419" s="1181" t="str">
        <f t="shared" si="147"/>
        <v/>
      </c>
      <c r="AR419" s="4168"/>
      <c r="AS419" s="4180">
        <f t="shared" si="148"/>
        <v>0</v>
      </c>
      <c r="AT419" s="4181">
        <f>IF(AND(AH419&lt;&gt;"", ISNUMBER(AF419)), IFERROR(INDEX(AV19:AV89, MATCH(AB419, AU19:AU89, 0)) * AA419 * IF(ISBLANK(X419), 1, X419), 0), 0)</f>
        <v>0</v>
      </c>
      <c r="AU419"/>
      <c r="AV419"/>
      <c r="AW419"/>
      <c r="AY419" s="750" t="str">
        <f t="shared" si="141"/>
        <v>►</v>
      </c>
      <c r="BD419" s="717"/>
      <c r="BH419" s="717"/>
      <c r="BI419" s="6">
        <v>1</v>
      </c>
      <c r="BJ419" s="73"/>
      <c r="BK419" s="73"/>
    </row>
    <row r="420" spans="1:63" s="2" customFormat="1" ht="18" customHeight="1">
      <c r="A420" s="750" t="str">
        <f t="shared" si="135"/>
        <v>►</v>
      </c>
      <c r="B420" s="616" t="str">
        <f t="shared" si="134"/>
        <v>►</v>
      </c>
      <c r="C420" s="617" t="str">
        <f t="shared" si="136"/>
        <v>►</v>
      </c>
      <c r="D420" s="4157" t="str">
        <f t="shared" si="137"/>
        <v>►</v>
      </c>
      <c r="E420" s="616" t="str">
        <f t="shared" si="138"/>
        <v>►</v>
      </c>
      <c r="F420" s="616" t="str">
        <f t="shared" si="139"/>
        <v>►</v>
      </c>
      <c r="G420" s="616" t="str">
        <f t="shared" si="140"/>
        <v>►</v>
      </c>
      <c r="H420" s="1066" t="s">
        <v>1</v>
      </c>
      <c r="I420" s="741"/>
      <c r="J420" s="741"/>
      <c r="K420" s="741"/>
      <c r="L420" s="742"/>
      <c r="M420" s="742"/>
      <c r="N420" s="742"/>
      <c r="O420" s="742"/>
      <c r="P420" s="742"/>
      <c r="Q420" s="742"/>
      <c r="R420" s="742"/>
      <c r="S420" s="785" t="s">
        <v>1</v>
      </c>
      <c r="T420" s="1066" t="s">
        <v>1</v>
      </c>
      <c r="U420" s="741"/>
      <c r="V420" s="741"/>
      <c r="W420" s="741"/>
      <c r="X420" s="742"/>
      <c r="Y420" s="742"/>
      <c r="Z420" s="742"/>
      <c r="AA420" s="742"/>
      <c r="AB420" s="742"/>
      <c r="AC420" s="742"/>
      <c r="AD420" s="742"/>
      <c r="AE420" s="4161" t="s">
        <v>1</v>
      </c>
      <c r="AF420" s="4172">
        <f t="shared" si="149"/>
        <v>0</v>
      </c>
      <c r="AG420" s="4173">
        <f t="shared" si="150"/>
        <v>0</v>
      </c>
      <c r="AH420" s="4174"/>
      <c r="AI420" s="1113">
        <f t="shared" si="142"/>
        <v>0</v>
      </c>
      <c r="AJ420" s="1183" t="str">
        <f>IF(OR(AI420=0, ISBLANK(AB420)), "", TEXT(ROUND(AI420/INDEX(AV19:AV89, MATCH(AB420, AU19:AU89, 0)), 0),"# ##0") &amp; " " &amp; AB420)</f>
        <v/>
      </c>
      <c r="AK420" s="559">
        <f t="shared" si="143"/>
        <v>0</v>
      </c>
      <c r="AL420" s="560">
        <f t="shared" si="144"/>
        <v>0</v>
      </c>
      <c r="AM420" s="1186" t="str">
        <f t="shared" si="145"/>
        <v/>
      </c>
      <c r="AN420" s="156"/>
      <c r="AO420" s="1113">
        <f t="shared" si="146"/>
        <v>0</v>
      </c>
      <c r="AP420" s="4190"/>
      <c r="AQ420" s="1182" t="str">
        <f t="shared" si="147"/>
        <v/>
      </c>
      <c r="AR420" s="4168"/>
      <c r="AS420" s="4180">
        <f t="shared" si="148"/>
        <v>0</v>
      </c>
      <c r="AT420" s="4181">
        <f>IF(AND(AH420&lt;&gt;"", ISNUMBER(AF420)), IFERROR(INDEX(AV19:AV89, MATCH(AB420, AU19:AU89, 0)) * AA420 * IF(ISBLANK(X420), 1, X420), 0), 0)</f>
        <v>0</v>
      </c>
      <c r="AU420"/>
      <c r="AV420"/>
      <c r="AW420"/>
      <c r="AY420" s="750" t="str">
        <f t="shared" si="141"/>
        <v>►</v>
      </c>
      <c r="BD420" s="717"/>
      <c r="BH420" s="717"/>
      <c r="BI420" s="6">
        <v>1</v>
      </c>
      <c r="BJ420" s="73"/>
      <c r="BK420" s="73"/>
    </row>
    <row r="421" spans="1:63" s="2" customFormat="1" ht="18" customHeight="1">
      <c r="A421" s="750" t="str">
        <f t="shared" si="135"/>
        <v>►</v>
      </c>
      <c r="B421" s="616" t="str">
        <f t="shared" si="134"/>
        <v>►</v>
      </c>
      <c r="C421" s="617" t="str">
        <f t="shared" si="136"/>
        <v>►</v>
      </c>
      <c r="D421" s="4157" t="str">
        <f t="shared" si="137"/>
        <v>►</v>
      </c>
      <c r="E421" s="616" t="str">
        <f t="shared" si="138"/>
        <v>►</v>
      </c>
      <c r="F421" s="616" t="str">
        <f t="shared" si="139"/>
        <v>►</v>
      </c>
      <c r="G421" s="616" t="str">
        <f t="shared" si="140"/>
        <v>►</v>
      </c>
      <c r="H421" s="1066" t="s">
        <v>1</v>
      </c>
      <c r="I421" s="741"/>
      <c r="J421" s="741"/>
      <c r="K421" s="741"/>
      <c r="L421" s="742"/>
      <c r="M421" s="742"/>
      <c r="N421" s="742"/>
      <c r="O421" s="742"/>
      <c r="P421" s="742"/>
      <c r="Q421" s="742"/>
      <c r="R421" s="742"/>
      <c r="S421" s="785" t="s">
        <v>1</v>
      </c>
      <c r="T421" s="1066" t="s">
        <v>1</v>
      </c>
      <c r="U421" s="741"/>
      <c r="V421" s="741"/>
      <c r="W421" s="741"/>
      <c r="X421" s="742"/>
      <c r="Y421" s="742"/>
      <c r="Z421" s="742"/>
      <c r="AA421" s="742"/>
      <c r="AB421" s="742"/>
      <c r="AC421" s="742"/>
      <c r="AD421" s="742"/>
      <c r="AE421" s="4161" t="s">
        <v>1</v>
      </c>
      <c r="AF421" s="4172">
        <f t="shared" si="149"/>
        <v>0</v>
      </c>
      <c r="AG421" s="4173">
        <f t="shared" si="150"/>
        <v>0</v>
      </c>
      <c r="AH421" s="4174"/>
      <c r="AI421" s="1112">
        <f t="shared" si="142"/>
        <v>0</v>
      </c>
      <c r="AJ421" s="1184" t="str">
        <f>IF(OR(AI421=0, ISBLANK(AB421)), "", TEXT(ROUND(AI421/INDEX(AV19:AV89, MATCH(AB421, AU19:AU89, 0)), 0),"# ##0") &amp; " " &amp; AB421)</f>
        <v/>
      </c>
      <c r="AK421" s="557">
        <f t="shared" si="143"/>
        <v>0</v>
      </c>
      <c r="AL421" s="561">
        <f t="shared" si="144"/>
        <v>0</v>
      </c>
      <c r="AM421" s="1188" t="str">
        <f t="shared" si="145"/>
        <v/>
      </c>
      <c r="AN421" s="156"/>
      <c r="AO421" s="1112">
        <f t="shared" si="146"/>
        <v>0</v>
      </c>
      <c r="AP421" s="4190"/>
      <c r="AQ421" s="1181" t="str">
        <f t="shared" si="147"/>
        <v/>
      </c>
      <c r="AR421" s="4168"/>
      <c r="AS421" s="4180">
        <f t="shared" si="148"/>
        <v>0</v>
      </c>
      <c r="AT421" s="4181">
        <f>IF(AND(AH421&lt;&gt;"", ISNUMBER(AF421)), IFERROR(INDEX(AV19:AV89, MATCH(AB421, AU19:AU89, 0)) * AA421 * IF(ISBLANK(X421), 1, X421), 0), 0)</f>
        <v>0</v>
      </c>
      <c r="AU421"/>
      <c r="AV421"/>
      <c r="AW421"/>
      <c r="AY421" s="750" t="str">
        <f t="shared" si="141"/>
        <v>►</v>
      </c>
      <c r="BD421" s="717"/>
      <c r="BH421" s="717"/>
      <c r="BI421" s="6">
        <v>1</v>
      </c>
      <c r="BJ421" s="73"/>
      <c r="BK421" s="73"/>
    </row>
    <row r="422" spans="1:63" s="2" customFormat="1" ht="18" customHeight="1">
      <c r="A422" s="750" t="str">
        <f t="shared" si="135"/>
        <v>►</v>
      </c>
      <c r="B422" s="616" t="str">
        <f t="shared" si="134"/>
        <v>►</v>
      </c>
      <c r="C422" s="617" t="str">
        <f t="shared" si="136"/>
        <v>►</v>
      </c>
      <c r="D422" s="4157" t="str">
        <f t="shared" si="137"/>
        <v>►</v>
      </c>
      <c r="E422" s="616" t="str">
        <f t="shared" si="138"/>
        <v>►</v>
      </c>
      <c r="F422" s="616" t="str">
        <f t="shared" si="139"/>
        <v>►</v>
      </c>
      <c r="G422" s="616" t="str">
        <f t="shared" si="140"/>
        <v>►</v>
      </c>
      <c r="H422" s="1066" t="s">
        <v>1</v>
      </c>
      <c r="I422" s="741"/>
      <c r="J422" s="741"/>
      <c r="K422" s="741"/>
      <c r="L422" s="742"/>
      <c r="M422" s="742"/>
      <c r="N422" s="742"/>
      <c r="O422" s="742"/>
      <c r="P422" s="742"/>
      <c r="Q422" s="742"/>
      <c r="R422" s="742"/>
      <c r="S422" s="785" t="s">
        <v>1</v>
      </c>
      <c r="T422" s="1066" t="s">
        <v>1</v>
      </c>
      <c r="U422" s="741"/>
      <c r="V422" s="741"/>
      <c r="W422" s="741"/>
      <c r="X422" s="742"/>
      <c r="Y422" s="742"/>
      <c r="Z422" s="742"/>
      <c r="AA422" s="742"/>
      <c r="AB422" s="742"/>
      <c r="AC422" s="742"/>
      <c r="AD422" s="742"/>
      <c r="AE422" s="4161" t="s">
        <v>1</v>
      </c>
      <c r="AF422" s="4172">
        <f t="shared" si="149"/>
        <v>0</v>
      </c>
      <c r="AG422" s="4173">
        <f t="shared" si="150"/>
        <v>0</v>
      </c>
      <c r="AH422" s="4174"/>
      <c r="AI422" s="1113">
        <f t="shared" si="142"/>
        <v>0</v>
      </c>
      <c r="AJ422" s="1183" t="str">
        <f>IF(OR(AI422=0, ISBLANK(AB422)), "", TEXT(ROUND(AI422/INDEX(AV19:AV89, MATCH(AB422, AU19:AU89, 0)), 0),"# ##0") &amp; " " &amp; AB422)</f>
        <v/>
      </c>
      <c r="AK422" s="559">
        <f t="shared" si="143"/>
        <v>0</v>
      </c>
      <c r="AL422" s="560">
        <f t="shared" si="144"/>
        <v>0</v>
      </c>
      <c r="AM422" s="1186" t="str">
        <f t="shared" si="145"/>
        <v/>
      </c>
      <c r="AN422" s="156"/>
      <c r="AO422" s="1113">
        <f t="shared" si="146"/>
        <v>0</v>
      </c>
      <c r="AP422" s="4190"/>
      <c r="AQ422" s="1182" t="str">
        <f t="shared" si="147"/>
        <v/>
      </c>
      <c r="AR422" s="4168"/>
      <c r="AS422" s="4180">
        <f t="shared" si="148"/>
        <v>0</v>
      </c>
      <c r="AT422" s="4181">
        <f>IF(AND(AH422&lt;&gt;"", ISNUMBER(AF422)), IFERROR(INDEX(AV19:AV89, MATCH(AB422, AU19:AU89, 0)) * AA422 * IF(ISBLANK(X422), 1, X422), 0), 0)</f>
        <v>0</v>
      </c>
      <c r="AU422"/>
      <c r="AV422"/>
      <c r="AW422"/>
      <c r="AY422" s="750" t="str">
        <f t="shared" si="141"/>
        <v>►</v>
      </c>
      <c r="BD422" s="717"/>
      <c r="BH422" s="717"/>
      <c r="BI422" s="6">
        <v>1</v>
      </c>
      <c r="BJ422" s="73"/>
      <c r="BK422" s="73"/>
    </row>
    <row r="423" spans="1:63" s="2" customFormat="1" ht="18" customHeight="1">
      <c r="A423" s="750" t="str">
        <f t="shared" si="135"/>
        <v>►</v>
      </c>
      <c r="B423" s="616" t="str">
        <f t="shared" si="134"/>
        <v>►</v>
      </c>
      <c r="C423" s="617" t="str">
        <f t="shared" si="136"/>
        <v>►</v>
      </c>
      <c r="D423" s="4157" t="str">
        <f t="shared" si="137"/>
        <v>►</v>
      </c>
      <c r="E423" s="616" t="str">
        <f t="shared" si="138"/>
        <v>►</v>
      </c>
      <c r="F423" s="616" t="str">
        <f t="shared" si="139"/>
        <v>►</v>
      </c>
      <c r="G423" s="616" t="str">
        <f t="shared" si="140"/>
        <v>►</v>
      </c>
      <c r="H423" s="1066" t="s">
        <v>1</v>
      </c>
      <c r="I423" s="741"/>
      <c r="J423" s="741"/>
      <c r="K423" s="741"/>
      <c r="L423" s="742"/>
      <c r="M423" s="742"/>
      <c r="N423" s="742"/>
      <c r="O423" s="742"/>
      <c r="P423" s="742"/>
      <c r="Q423" s="742"/>
      <c r="R423" s="742"/>
      <c r="S423" s="785" t="s">
        <v>1</v>
      </c>
      <c r="T423" s="1066" t="s">
        <v>1</v>
      </c>
      <c r="U423" s="741"/>
      <c r="V423" s="741"/>
      <c r="W423" s="741"/>
      <c r="X423" s="742"/>
      <c r="Y423" s="742"/>
      <c r="Z423" s="742"/>
      <c r="AA423" s="742"/>
      <c r="AB423" s="742"/>
      <c r="AC423" s="742"/>
      <c r="AD423" s="742"/>
      <c r="AE423" s="4161" t="s">
        <v>1</v>
      </c>
      <c r="AF423" s="4172">
        <f t="shared" si="149"/>
        <v>0</v>
      </c>
      <c r="AG423" s="4173">
        <f t="shared" si="150"/>
        <v>0</v>
      </c>
      <c r="AH423" s="4174"/>
      <c r="AI423" s="1112">
        <f t="shared" si="142"/>
        <v>0</v>
      </c>
      <c r="AJ423" s="1184" t="str">
        <f>IF(OR(AI423=0, ISBLANK(AB423)), "", TEXT(ROUND(AI423/INDEX(AV19:AV89, MATCH(AB423, AU19:AU89, 0)), 0),"# ##0") &amp; " " &amp; AB423)</f>
        <v/>
      </c>
      <c r="AK423" s="557">
        <f t="shared" si="143"/>
        <v>0</v>
      </c>
      <c r="AL423" s="558">
        <f t="shared" si="144"/>
        <v>0</v>
      </c>
      <c r="AM423" s="1187" t="str">
        <f t="shared" si="145"/>
        <v/>
      </c>
      <c r="AN423" s="156"/>
      <c r="AO423" s="1112">
        <f t="shared" si="146"/>
        <v>0</v>
      </c>
      <c r="AP423" s="4190"/>
      <c r="AQ423" s="1181" t="str">
        <f t="shared" si="147"/>
        <v/>
      </c>
      <c r="AR423" s="4168"/>
      <c r="AS423" s="4180">
        <f t="shared" si="148"/>
        <v>0</v>
      </c>
      <c r="AT423" s="4181">
        <f>IF(AND(AH423&lt;&gt;"", ISNUMBER(AF423)), IFERROR(INDEX(AV19:AV89, MATCH(AB423, AU19:AU89, 0)) * AA423 * IF(ISBLANK(X423), 1, X423), 0), 0)</f>
        <v>0</v>
      </c>
      <c r="AU423"/>
      <c r="AV423"/>
      <c r="AW423"/>
      <c r="AY423" s="750" t="str">
        <f t="shared" si="141"/>
        <v>►</v>
      </c>
      <c r="BD423" s="717"/>
      <c r="BH423" s="717"/>
      <c r="BI423" s="6">
        <v>1</v>
      </c>
      <c r="BJ423" s="73"/>
      <c r="BK423" s="73"/>
    </row>
    <row r="424" spans="1:63" s="2" customFormat="1" ht="18" customHeight="1">
      <c r="A424" s="750" t="str">
        <f t="shared" si="135"/>
        <v>►</v>
      </c>
      <c r="B424" s="616" t="str">
        <f t="shared" si="134"/>
        <v>►</v>
      </c>
      <c r="C424" s="617" t="str">
        <f t="shared" si="136"/>
        <v>►</v>
      </c>
      <c r="D424" s="4157" t="str">
        <f t="shared" si="137"/>
        <v>►</v>
      </c>
      <c r="E424" s="616" t="str">
        <f t="shared" si="138"/>
        <v>►</v>
      </c>
      <c r="F424" s="616" t="str">
        <f t="shared" si="139"/>
        <v>►</v>
      </c>
      <c r="G424" s="616" t="str">
        <f t="shared" si="140"/>
        <v>►</v>
      </c>
      <c r="H424" s="1066" t="s">
        <v>1</v>
      </c>
      <c r="I424" s="741"/>
      <c r="J424" s="741"/>
      <c r="K424" s="741"/>
      <c r="L424" s="742"/>
      <c r="M424" s="742"/>
      <c r="N424" s="742"/>
      <c r="O424" s="742"/>
      <c r="P424" s="742"/>
      <c r="Q424" s="742"/>
      <c r="R424" s="742"/>
      <c r="S424" s="785" t="s">
        <v>1</v>
      </c>
      <c r="T424" s="1066" t="s">
        <v>1</v>
      </c>
      <c r="U424" s="741"/>
      <c r="V424" s="741"/>
      <c r="W424" s="741"/>
      <c r="X424" s="742"/>
      <c r="Y424" s="742"/>
      <c r="Z424" s="742"/>
      <c r="AA424" s="742"/>
      <c r="AB424" s="742"/>
      <c r="AC424" s="742"/>
      <c r="AD424" s="742"/>
      <c r="AE424" s="4161" t="s">
        <v>1</v>
      </c>
      <c r="AF424" s="4172">
        <f t="shared" si="149"/>
        <v>0</v>
      </c>
      <c r="AG424" s="4173">
        <f t="shared" si="150"/>
        <v>0</v>
      </c>
      <c r="AH424" s="4174"/>
      <c r="AI424" s="1113">
        <f t="shared" si="142"/>
        <v>0</v>
      </c>
      <c r="AJ424" s="1183" t="str">
        <f>IF(OR(AI424=0, ISBLANK(AB424)), "", TEXT(ROUND(AI424/INDEX(AV19:AV89, MATCH(AB424, AU19:AU89, 0)), 0),"# ##0") &amp; " " &amp; AB424)</f>
        <v/>
      </c>
      <c r="AK424" s="559">
        <f t="shared" si="143"/>
        <v>0</v>
      </c>
      <c r="AL424" s="560">
        <f t="shared" si="144"/>
        <v>0</v>
      </c>
      <c r="AM424" s="1186" t="str">
        <f t="shared" si="145"/>
        <v/>
      </c>
      <c r="AN424" s="156"/>
      <c r="AO424" s="1113">
        <f t="shared" si="146"/>
        <v>0</v>
      </c>
      <c r="AP424" s="4190"/>
      <c r="AQ424" s="1182" t="str">
        <f t="shared" si="147"/>
        <v/>
      </c>
      <c r="AR424" s="4168"/>
      <c r="AS424" s="4180">
        <f t="shared" si="148"/>
        <v>0</v>
      </c>
      <c r="AT424" s="4181">
        <f>IF(AND(AH424&lt;&gt;"", ISNUMBER(AF424)), IFERROR(INDEX(AV19:AV89, MATCH(AB424, AU19:AU89, 0)) * AA424 * IF(ISBLANK(X424), 1, X424), 0), 0)</f>
        <v>0</v>
      </c>
      <c r="AU424"/>
      <c r="AV424"/>
      <c r="AW424"/>
      <c r="AY424" s="750" t="str">
        <f t="shared" si="141"/>
        <v>►</v>
      </c>
      <c r="BD424" s="717"/>
      <c r="BH424" s="717"/>
      <c r="BI424" s="6">
        <v>1</v>
      </c>
      <c r="BJ424" s="73"/>
      <c r="BK424" s="73"/>
    </row>
    <row r="425" spans="1:63" s="2" customFormat="1" ht="18" customHeight="1">
      <c r="A425" s="750" t="str">
        <f t="shared" si="135"/>
        <v>►</v>
      </c>
      <c r="B425" s="616" t="str">
        <f t="shared" si="134"/>
        <v>►</v>
      </c>
      <c r="C425" s="617" t="str">
        <f t="shared" si="136"/>
        <v>►</v>
      </c>
      <c r="D425" s="4157" t="str">
        <f t="shared" si="137"/>
        <v>►</v>
      </c>
      <c r="E425" s="616" t="str">
        <f t="shared" si="138"/>
        <v>►</v>
      </c>
      <c r="F425" s="616" t="str">
        <f t="shared" si="139"/>
        <v>►</v>
      </c>
      <c r="G425" s="616" t="str">
        <f t="shared" si="140"/>
        <v>►</v>
      </c>
      <c r="H425" s="1066" t="s">
        <v>1</v>
      </c>
      <c r="I425" s="741"/>
      <c r="J425" s="741"/>
      <c r="K425" s="741"/>
      <c r="L425" s="742"/>
      <c r="M425" s="742"/>
      <c r="N425" s="742"/>
      <c r="O425" s="742"/>
      <c r="P425" s="742"/>
      <c r="Q425" s="742"/>
      <c r="R425" s="742"/>
      <c r="S425" s="785" t="s">
        <v>1</v>
      </c>
      <c r="T425" s="1066" t="s">
        <v>1</v>
      </c>
      <c r="U425" s="741"/>
      <c r="V425" s="741"/>
      <c r="W425" s="741"/>
      <c r="X425" s="742"/>
      <c r="Y425" s="742"/>
      <c r="Z425" s="742"/>
      <c r="AA425" s="742"/>
      <c r="AB425" s="742"/>
      <c r="AC425" s="742"/>
      <c r="AD425" s="742"/>
      <c r="AE425" s="4161" t="s">
        <v>1</v>
      </c>
      <c r="AF425" s="4172">
        <f t="shared" si="149"/>
        <v>0</v>
      </c>
      <c r="AG425" s="4173">
        <f t="shared" si="150"/>
        <v>0</v>
      </c>
      <c r="AH425" s="4174"/>
      <c r="AI425" s="1112">
        <f t="shared" si="142"/>
        <v>0</v>
      </c>
      <c r="AJ425" s="1184" t="str">
        <f>IF(OR(AI425=0, ISBLANK(AB425)), "", TEXT(ROUND(AI425/INDEX(AV19:AV89, MATCH(AB425, AU19:AU89, 0)), 0),"# ##0") &amp; " " &amp; AB425)</f>
        <v/>
      </c>
      <c r="AK425" s="557">
        <f t="shared" si="143"/>
        <v>0</v>
      </c>
      <c r="AL425" s="558">
        <f t="shared" si="144"/>
        <v>0</v>
      </c>
      <c r="AM425" s="1187" t="str">
        <f t="shared" si="145"/>
        <v/>
      </c>
      <c r="AN425" s="156"/>
      <c r="AO425" s="1112">
        <f t="shared" si="146"/>
        <v>0</v>
      </c>
      <c r="AP425" s="4190"/>
      <c r="AQ425" s="1181" t="str">
        <f t="shared" si="147"/>
        <v/>
      </c>
      <c r="AR425" s="4168"/>
      <c r="AS425" s="4180">
        <f t="shared" si="148"/>
        <v>0</v>
      </c>
      <c r="AT425" s="4181">
        <f>IF(AND(AH425&lt;&gt;"", ISNUMBER(AF425)), IFERROR(INDEX(AV19:AV89, MATCH(AB425, AU19:AU89, 0)) * AA425 * IF(ISBLANK(X425), 1, X425), 0), 0)</f>
        <v>0</v>
      </c>
      <c r="AU425"/>
      <c r="AV425"/>
      <c r="AW425"/>
      <c r="AY425" s="750" t="str">
        <f t="shared" si="141"/>
        <v>►</v>
      </c>
      <c r="BD425" s="717"/>
      <c r="BH425" s="717"/>
      <c r="BI425" s="6">
        <v>1</v>
      </c>
      <c r="BJ425" s="73"/>
      <c r="BK425" s="73"/>
    </row>
    <row r="426" spans="1:63" s="2" customFormat="1" ht="18" customHeight="1">
      <c r="A426" s="750" t="str">
        <f t="shared" si="135"/>
        <v>►</v>
      </c>
      <c r="B426" s="616" t="str">
        <f t="shared" si="134"/>
        <v>►</v>
      </c>
      <c r="C426" s="617" t="str">
        <f t="shared" si="136"/>
        <v>►</v>
      </c>
      <c r="D426" s="4157" t="str">
        <f t="shared" si="137"/>
        <v>►</v>
      </c>
      <c r="E426" s="616" t="str">
        <f t="shared" si="138"/>
        <v>►</v>
      </c>
      <c r="F426" s="616" t="str">
        <f t="shared" si="139"/>
        <v>►</v>
      </c>
      <c r="G426" s="616" t="str">
        <f t="shared" si="140"/>
        <v>►</v>
      </c>
      <c r="H426" s="1066" t="s">
        <v>1</v>
      </c>
      <c r="I426" s="741"/>
      <c r="J426" s="741"/>
      <c r="K426" s="741"/>
      <c r="L426" s="742"/>
      <c r="M426" s="742"/>
      <c r="N426" s="742"/>
      <c r="O426" s="742"/>
      <c r="P426" s="742"/>
      <c r="Q426" s="742"/>
      <c r="R426" s="742"/>
      <c r="S426" s="785" t="s">
        <v>1</v>
      </c>
      <c r="T426" s="1066" t="s">
        <v>1</v>
      </c>
      <c r="U426" s="741"/>
      <c r="V426" s="741"/>
      <c r="W426" s="741"/>
      <c r="X426" s="742"/>
      <c r="Y426" s="742"/>
      <c r="Z426" s="742"/>
      <c r="AA426" s="742"/>
      <c r="AB426" s="742"/>
      <c r="AC426" s="742"/>
      <c r="AD426" s="742"/>
      <c r="AE426" s="4161" t="s">
        <v>1</v>
      </c>
      <c r="AF426" s="4172">
        <f t="shared" si="149"/>
        <v>0</v>
      </c>
      <c r="AG426" s="4173">
        <f t="shared" si="150"/>
        <v>0</v>
      </c>
      <c r="AH426" s="4174"/>
      <c r="AI426" s="1114">
        <f t="shared" si="142"/>
        <v>0</v>
      </c>
      <c r="AJ426" s="1185" t="str">
        <f>IF(OR(AI426=0, ISBLANK(AB426)), "", TEXT(ROUND(AI426/INDEX(AV19:AV89, MATCH(AB426, AU19:AU89, 0)), 0),"# ##0") &amp; " " &amp; AB426)</f>
        <v/>
      </c>
      <c r="AK426" s="559">
        <f t="shared" si="143"/>
        <v>0</v>
      </c>
      <c r="AL426" s="560">
        <f t="shared" si="144"/>
        <v>0</v>
      </c>
      <c r="AM426" s="1186" t="str">
        <f t="shared" si="145"/>
        <v/>
      </c>
      <c r="AN426" s="156"/>
      <c r="AO426" s="1113">
        <f t="shared" si="146"/>
        <v>0</v>
      </c>
      <c r="AP426" s="4190"/>
      <c r="AQ426" s="1182" t="str">
        <f t="shared" si="147"/>
        <v/>
      </c>
      <c r="AR426" s="4168"/>
      <c r="AS426" s="4180">
        <f t="shared" si="148"/>
        <v>0</v>
      </c>
      <c r="AT426" s="4181">
        <f>IF(AND(AH426&lt;&gt;"", ISNUMBER(AF426)), IFERROR(INDEX(AV19:AV89, MATCH(AB426, AU19:AU89, 0)) * AA426 * IF(ISBLANK(X426), 1, X426), 0), 0)</f>
        <v>0</v>
      </c>
      <c r="AU426"/>
      <c r="AV426"/>
      <c r="AW426"/>
      <c r="AY426" s="750" t="str">
        <f t="shared" si="141"/>
        <v>►</v>
      </c>
      <c r="BD426" s="717"/>
      <c r="BH426" s="717"/>
      <c r="BI426" s="6">
        <v>1</v>
      </c>
      <c r="BJ426" s="73"/>
      <c r="BK426" s="73"/>
    </row>
    <row r="427" spans="1:63" s="2" customFormat="1" ht="18" customHeight="1">
      <c r="A427" s="750" t="str">
        <f t="shared" si="135"/>
        <v>►</v>
      </c>
      <c r="B427" s="616" t="str">
        <f t="shared" si="134"/>
        <v>►</v>
      </c>
      <c r="C427" s="617" t="str">
        <f t="shared" si="136"/>
        <v>►</v>
      </c>
      <c r="D427" s="4157" t="str">
        <f t="shared" si="137"/>
        <v>►</v>
      </c>
      <c r="E427" s="616" t="str">
        <f t="shared" si="138"/>
        <v>►</v>
      </c>
      <c r="F427" s="616" t="str">
        <f t="shared" si="139"/>
        <v>►</v>
      </c>
      <c r="G427" s="616" t="str">
        <f t="shared" si="140"/>
        <v>►</v>
      </c>
      <c r="H427" s="1066" t="s">
        <v>1</v>
      </c>
      <c r="I427" s="741"/>
      <c r="J427" s="741"/>
      <c r="K427" s="741"/>
      <c r="L427" s="742"/>
      <c r="M427" s="742"/>
      <c r="N427" s="742"/>
      <c r="O427" s="742"/>
      <c r="P427" s="742"/>
      <c r="Q427" s="742"/>
      <c r="R427" s="742"/>
      <c r="S427" s="785" t="s">
        <v>1</v>
      </c>
      <c r="T427" s="1066" t="s">
        <v>1</v>
      </c>
      <c r="U427" s="741"/>
      <c r="V427" s="741"/>
      <c r="W427" s="741"/>
      <c r="X427" s="742"/>
      <c r="Y427" s="742"/>
      <c r="Z427" s="742"/>
      <c r="AA427" s="742"/>
      <c r="AB427" s="742"/>
      <c r="AC427" s="742"/>
      <c r="AD427" s="742"/>
      <c r="AE427" s="4161" t="s">
        <v>1</v>
      </c>
      <c r="AF427" s="4172">
        <f t="shared" si="149"/>
        <v>0</v>
      </c>
      <c r="AG427" s="4173">
        <f t="shared" si="150"/>
        <v>0</v>
      </c>
      <c r="AH427" s="4174"/>
      <c r="AI427" s="1112">
        <f t="shared" si="142"/>
        <v>0</v>
      </c>
      <c r="AJ427" s="1184" t="str">
        <f>IF(OR(AI427=0, ISBLANK(AB427)), "", TEXT(ROUND(AI427/INDEX(AV19:AV89, MATCH(AB427, AU19:AU89, 0)), 0),"# ##0") &amp; " " &amp; AB427)</f>
        <v/>
      </c>
      <c r="AK427" s="557">
        <f t="shared" si="143"/>
        <v>0</v>
      </c>
      <c r="AL427" s="558">
        <f t="shared" si="144"/>
        <v>0</v>
      </c>
      <c r="AM427" s="1187" t="str">
        <f t="shared" si="145"/>
        <v/>
      </c>
      <c r="AN427" s="156"/>
      <c r="AO427" s="1112">
        <f t="shared" si="146"/>
        <v>0</v>
      </c>
      <c r="AP427" s="4190"/>
      <c r="AQ427" s="1181" t="str">
        <f t="shared" si="147"/>
        <v/>
      </c>
      <c r="AR427" s="4168"/>
      <c r="AS427" s="4180">
        <f t="shared" si="148"/>
        <v>0</v>
      </c>
      <c r="AT427" s="4181">
        <f>IF(AND(AH427&lt;&gt;"", ISNUMBER(AF427)), IFERROR(INDEX(AV19:AV89, MATCH(AB427, AU19:AU89, 0)) * AA427 * IF(ISBLANK(X427), 1, X427), 0), 0)</f>
        <v>0</v>
      </c>
      <c r="AU427"/>
      <c r="AV427"/>
      <c r="AW427"/>
      <c r="AY427" s="750" t="str">
        <f t="shared" si="141"/>
        <v>►</v>
      </c>
      <c r="BD427" s="717"/>
      <c r="BH427" s="717"/>
      <c r="BI427" s="6">
        <v>1</v>
      </c>
      <c r="BJ427" s="73"/>
      <c r="BK427" s="73"/>
    </row>
    <row r="428" spans="1:63" s="2" customFormat="1" ht="18" customHeight="1">
      <c r="A428" s="750" t="str">
        <f t="shared" si="135"/>
        <v>►</v>
      </c>
      <c r="B428" s="616" t="str">
        <f t="shared" si="134"/>
        <v>►</v>
      </c>
      <c r="C428" s="617" t="str">
        <f t="shared" si="136"/>
        <v>►</v>
      </c>
      <c r="D428" s="4157" t="str">
        <f t="shared" si="137"/>
        <v>►</v>
      </c>
      <c r="E428" s="616" t="str">
        <f t="shared" si="138"/>
        <v>►</v>
      </c>
      <c r="F428" s="616" t="str">
        <f t="shared" si="139"/>
        <v>►</v>
      </c>
      <c r="G428" s="616" t="str">
        <f t="shared" si="140"/>
        <v>►</v>
      </c>
      <c r="H428" s="1066" t="s">
        <v>1</v>
      </c>
      <c r="I428" s="741"/>
      <c r="J428" s="741"/>
      <c r="K428" s="741"/>
      <c r="L428" s="742"/>
      <c r="M428" s="742"/>
      <c r="N428" s="742"/>
      <c r="O428" s="742"/>
      <c r="P428" s="742"/>
      <c r="Q428" s="742"/>
      <c r="R428" s="742"/>
      <c r="S428" s="785" t="s">
        <v>1</v>
      </c>
      <c r="T428" s="1066" t="s">
        <v>1</v>
      </c>
      <c r="U428" s="741"/>
      <c r="V428" s="741"/>
      <c r="W428" s="741"/>
      <c r="X428" s="742"/>
      <c r="Y428" s="742"/>
      <c r="Z428" s="742"/>
      <c r="AA428" s="742"/>
      <c r="AB428" s="742"/>
      <c r="AC428" s="742"/>
      <c r="AD428" s="742"/>
      <c r="AE428" s="4161" t="s">
        <v>1</v>
      </c>
      <c r="AF428" s="4172">
        <f t="shared" si="149"/>
        <v>0</v>
      </c>
      <c r="AG428" s="4173">
        <f t="shared" si="150"/>
        <v>0</v>
      </c>
      <c r="AH428" s="4174"/>
      <c r="AI428" s="1113">
        <f t="shared" si="142"/>
        <v>0</v>
      </c>
      <c r="AJ428" s="1183" t="str">
        <f>IF(OR(AI428=0, ISBLANK(AB428)), "", TEXT(ROUND(AI428/INDEX(AV19:AV89, MATCH(AB428, AU19:AU89, 0)), 0),"# ##0") &amp; " " &amp; AB428)</f>
        <v/>
      </c>
      <c r="AK428" s="559">
        <f t="shared" si="143"/>
        <v>0</v>
      </c>
      <c r="AL428" s="560">
        <f t="shared" si="144"/>
        <v>0</v>
      </c>
      <c r="AM428" s="1186" t="str">
        <f t="shared" si="145"/>
        <v/>
      </c>
      <c r="AN428" s="156"/>
      <c r="AO428" s="1113">
        <f t="shared" si="146"/>
        <v>0</v>
      </c>
      <c r="AP428" s="4190"/>
      <c r="AQ428" s="1182" t="str">
        <f t="shared" si="147"/>
        <v/>
      </c>
      <c r="AR428" s="4168"/>
      <c r="AS428" s="4180">
        <f t="shared" si="148"/>
        <v>0</v>
      </c>
      <c r="AT428" s="4181">
        <f>IF(AND(AH428&lt;&gt;"", ISNUMBER(AF428)), IFERROR(INDEX(AV19:AV89, MATCH(AB428, AU19:AU89, 0)) * AA428 * IF(ISBLANK(X428), 1, X428), 0), 0)</f>
        <v>0</v>
      </c>
      <c r="AU428"/>
      <c r="AV428"/>
      <c r="AW428"/>
      <c r="AY428" s="750" t="str">
        <f t="shared" si="141"/>
        <v>►</v>
      </c>
      <c r="BD428" s="717"/>
      <c r="BH428" s="717"/>
      <c r="BI428" s="6">
        <v>1</v>
      </c>
      <c r="BJ428" s="73"/>
      <c r="BK428" s="73"/>
    </row>
    <row r="429" spans="1:63" s="2" customFormat="1" ht="18" customHeight="1">
      <c r="A429" s="750" t="str">
        <f t="shared" si="135"/>
        <v>►</v>
      </c>
      <c r="B429" s="616" t="str">
        <f t="shared" si="134"/>
        <v>►</v>
      </c>
      <c r="C429" s="617" t="str">
        <f t="shared" si="136"/>
        <v>►</v>
      </c>
      <c r="D429" s="4157" t="str">
        <f t="shared" si="137"/>
        <v>►</v>
      </c>
      <c r="E429" s="616" t="str">
        <f t="shared" si="138"/>
        <v>►</v>
      </c>
      <c r="F429" s="616" t="str">
        <f t="shared" si="139"/>
        <v>►</v>
      </c>
      <c r="G429" s="616" t="str">
        <f t="shared" si="140"/>
        <v>►</v>
      </c>
      <c r="H429" s="1066" t="s">
        <v>1</v>
      </c>
      <c r="I429" s="741"/>
      <c r="J429" s="741"/>
      <c r="K429" s="741"/>
      <c r="L429" s="742"/>
      <c r="M429" s="742"/>
      <c r="N429" s="742"/>
      <c r="O429" s="742"/>
      <c r="P429" s="742"/>
      <c r="Q429" s="742"/>
      <c r="R429" s="742"/>
      <c r="S429" s="785" t="s">
        <v>1</v>
      </c>
      <c r="T429" s="1066" t="s">
        <v>1</v>
      </c>
      <c r="U429" s="741"/>
      <c r="V429" s="741"/>
      <c r="W429" s="741"/>
      <c r="X429" s="742"/>
      <c r="Y429" s="742"/>
      <c r="Z429" s="742"/>
      <c r="AA429" s="742"/>
      <c r="AB429" s="742"/>
      <c r="AC429" s="742"/>
      <c r="AD429" s="742"/>
      <c r="AE429" s="4161" t="s">
        <v>1</v>
      </c>
      <c r="AF429" s="4172">
        <f t="shared" si="149"/>
        <v>0</v>
      </c>
      <c r="AG429" s="4173">
        <f t="shared" si="150"/>
        <v>0</v>
      </c>
      <c r="AH429" s="4174"/>
      <c r="AI429" s="1112">
        <f t="shared" si="142"/>
        <v>0</v>
      </c>
      <c r="AJ429" s="1184" t="str">
        <f>IF(OR(AI429=0, ISBLANK(AB429)), "", TEXT(ROUND(AI429/INDEX(AV19:AV89, MATCH(AB429, AU19:AU89, 0)), 0),"# ##0") &amp; " " &amp; AB429)</f>
        <v/>
      </c>
      <c r="AK429" s="557">
        <f t="shared" si="143"/>
        <v>0</v>
      </c>
      <c r="AL429" s="558">
        <f t="shared" si="144"/>
        <v>0</v>
      </c>
      <c r="AM429" s="1187" t="str">
        <f t="shared" si="145"/>
        <v/>
      </c>
      <c r="AN429" s="156"/>
      <c r="AO429" s="1112">
        <f t="shared" si="146"/>
        <v>0</v>
      </c>
      <c r="AP429" s="4190"/>
      <c r="AQ429" s="1181" t="str">
        <f t="shared" si="147"/>
        <v/>
      </c>
      <c r="AR429" s="4168"/>
      <c r="AS429" s="4180">
        <f t="shared" si="148"/>
        <v>0</v>
      </c>
      <c r="AT429" s="4181">
        <f>IF(AND(AH429&lt;&gt;"", ISNUMBER(AF429)), IFERROR(INDEX(AV19:AV89, MATCH(AB429, AU19:AU89, 0)) * AA429 * IF(ISBLANK(X429), 1, X429), 0), 0)</f>
        <v>0</v>
      </c>
      <c r="AU429"/>
      <c r="AV429"/>
      <c r="AW429"/>
      <c r="AY429" s="750" t="str">
        <f t="shared" si="141"/>
        <v>►</v>
      </c>
      <c r="BD429" s="717"/>
      <c r="BH429" s="717"/>
      <c r="BI429" s="6">
        <v>1</v>
      </c>
      <c r="BJ429" s="73"/>
      <c r="BK429" s="73"/>
    </row>
    <row r="430" spans="1:63" s="2" customFormat="1" ht="18" customHeight="1">
      <c r="A430" s="750" t="str">
        <f t="shared" si="135"/>
        <v>►</v>
      </c>
      <c r="B430" s="616" t="str">
        <f t="shared" si="134"/>
        <v>►</v>
      </c>
      <c r="C430" s="617" t="str">
        <f t="shared" si="136"/>
        <v>►</v>
      </c>
      <c r="D430" s="4157" t="str">
        <f t="shared" si="137"/>
        <v>►</v>
      </c>
      <c r="E430" s="616" t="str">
        <f t="shared" si="138"/>
        <v>►</v>
      </c>
      <c r="F430" s="616" t="str">
        <f t="shared" si="139"/>
        <v>►</v>
      </c>
      <c r="G430" s="616" t="str">
        <f t="shared" si="140"/>
        <v>►</v>
      </c>
      <c r="H430" s="1066" t="s">
        <v>1</v>
      </c>
      <c r="I430" s="741"/>
      <c r="J430" s="741"/>
      <c r="K430" s="741"/>
      <c r="L430" s="742"/>
      <c r="M430" s="742"/>
      <c r="N430" s="742"/>
      <c r="O430" s="742"/>
      <c r="P430" s="742"/>
      <c r="Q430" s="742"/>
      <c r="R430" s="742"/>
      <c r="S430" s="785" t="s">
        <v>1</v>
      </c>
      <c r="T430" s="1066" t="s">
        <v>1</v>
      </c>
      <c r="U430" s="741"/>
      <c r="V430" s="741"/>
      <c r="W430" s="741"/>
      <c r="X430" s="742"/>
      <c r="Y430" s="742"/>
      <c r="Z430" s="742"/>
      <c r="AA430" s="742"/>
      <c r="AB430" s="742"/>
      <c r="AC430" s="742"/>
      <c r="AD430" s="742"/>
      <c r="AE430" s="4161" t="s">
        <v>1</v>
      </c>
      <c r="AF430" s="4172">
        <f t="shared" si="149"/>
        <v>0</v>
      </c>
      <c r="AG430" s="4173">
        <f t="shared" si="150"/>
        <v>0</v>
      </c>
      <c r="AH430" s="4174"/>
      <c r="AI430" s="1113">
        <f t="shared" si="142"/>
        <v>0</v>
      </c>
      <c r="AJ430" s="1183" t="str">
        <f>IF(OR(AI430=0, ISBLANK(AB430)), "", TEXT(ROUND(AI430/INDEX(AV19:AV89, MATCH(AB430, AU19:AU89, 0)), 0),"# ##0") &amp; " " &amp; AB430)</f>
        <v/>
      </c>
      <c r="AK430" s="559">
        <f t="shared" si="143"/>
        <v>0</v>
      </c>
      <c r="AL430" s="560">
        <f t="shared" si="144"/>
        <v>0</v>
      </c>
      <c r="AM430" s="1186" t="str">
        <f t="shared" si="145"/>
        <v/>
      </c>
      <c r="AN430" s="156"/>
      <c r="AO430" s="1113">
        <f t="shared" si="146"/>
        <v>0</v>
      </c>
      <c r="AP430" s="4190"/>
      <c r="AQ430" s="1182" t="str">
        <f t="shared" si="147"/>
        <v/>
      </c>
      <c r="AR430" s="4168"/>
      <c r="AS430" s="4180">
        <f t="shared" si="148"/>
        <v>0</v>
      </c>
      <c r="AT430" s="4181">
        <f>IF(AND(AH430&lt;&gt;"", ISNUMBER(AF430)), IFERROR(INDEX(AV19:AV89, MATCH(AB430, AU19:AU89, 0)) * AA430 * IF(ISBLANK(X430), 1, X430), 0), 0)</f>
        <v>0</v>
      </c>
      <c r="AU430"/>
      <c r="AV430"/>
      <c r="AW430"/>
      <c r="AY430" s="750" t="str">
        <f t="shared" si="141"/>
        <v>►</v>
      </c>
      <c r="BD430" s="717"/>
      <c r="BH430" s="717"/>
      <c r="BI430" s="6">
        <v>1</v>
      </c>
      <c r="BJ430" s="73"/>
      <c r="BK430" s="73"/>
    </row>
    <row r="431" spans="1:63" s="2" customFormat="1" ht="18" customHeight="1">
      <c r="A431" s="750" t="str">
        <f t="shared" si="135"/>
        <v>►</v>
      </c>
      <c r="B431" s="616" t="str">
        <f t="shared" si="134"/>
        <v>►</v>
      </c>
      <c r="C431" s="617" t="str">
        <f t="shared" si="136"/>
        <v>►</v>
      </c>
      <c r="D431" s="4157" t="str">
        <f t="shared" si="137"/>
        <v>►</v>
      </c>
      <c r="E431" s="616" t="str">
        <f t="shared" si="138"/>
        <v>►</v>
      </c>
      <c r="F431" s="616" t="str">
        <f t="shared" si="139"/>
        <v>►</v>
      </c>
      <c r="G431" s="616" t="str">
        <f t="shared" si="140"/>
        <v>►</v>
      </c>
      <c r="H431" s="1066" t="s">
        <v>1</v>
      </c>
      <c r="I431" s="741"/>
      <c r="J431" s="741"/>
      <c r="K431" s="741"/>
      <c r="L431" s="742"/>
      <c r="M431" s="742"/>
      <c r="N431" s="742"/>
      <c r="O431" s="742"/>
      <c r="P431" s="742"/>
      <c r="Q431" s="742"/>
      <c r="R431" s="742"/>
      <c r="S431" s="785" t="s">
        <v>1</v>
      </c>
      <c r="T431" s="1066" t="s">
        <v>1</v>
      </c>
      <c r="U431" s="741"/>
      <c r="V431" s="741"/>
      <c r="W431" s="741"/>
      <c r="X431" s="742"/>
      <c r="Y431" s="742"/>
      <c r="Z431" s="742"/>
      <c r="AA431" s="742"/>
      <c r="AB431" s="742"/>
      <c r="AC431" s="742"/>
      <c r="AD431" s="742"/>
      <c r="AE431" s="4161" t="s">
        <v>1</v>
      </c>
      <c r="AF431" s="4172">
        <f t="shared" si="149"/>
        <v>0</v>
      </c>
      <c r="AG431" s="4173">
        <f t="shared" si="150"/>
        <v>0</v>
      </c>
      <c r="AH431" s="4174"/>
      <c r="AI431" s="1112">
        <f t="shared" si="142"/>
        <v>0</v>
      </c>
      <c r="AJ431" s="1184" t="str">
        <f>IF(OR(AI431=0, ISBLANK(AB431)), "", TEXT(ROUND(AI431/INDEX(AV19:AV89, MATCH(AB431, AU19:AU89, 0)), 0),"# ##0") &amp; " " &amp; AB431)</f>
        <v/>
      </c>
      <c r="AK431" s="557">
        <f t="shared" si="143"/>
        <v>0</v>
      </c>
      <c r="AL431" s="558">
        <f t="shared" si="144"/>
        <v>0</v>
      </c>
      <c r="AM431" s="1187" t="str">
        <f t="shared" si="145"/>
        <v/>
      </c>
      <c r="AN431" s="156"/>
      <c r="AO431" s="1112">
        <f t="shared" si="146"/>
        <v>0</v>
      </c>
      <c r="AP431" s="4190"/>
      <c r="AQ431" s="1181" t="str">
        <f t="shared" si="147"/>
        <v/>
      </c>
      <c r="AR431" s="4168"/>
      <c r="AS431" s="4180">
        <f t="shared" si="148"/>
        <v>0</v>
      </c>
      <c r="AT431" s="4181">
        <f>IF(AND(AH431&lt;&gt;"", ISNUMBER(AF431)), IFERROR(INDEX(AV19:AV89, MATCH(AB431, AU19:AU89, 0)) * AA431 * IF(ISBLANK(X431), 1, X431), 0), 0)</f>
        <v>0</v>
      </c>
      <c r="AU431"/>
      <c r="AV431"/>
      <c r="AW431"/>
      <c r="AY431" s="750" t="str">
        <f t="shared" si="141"/>
        <v>►</v>
      </c>
      <c r="BD431" s="717"/>
      <c r="BH431" s="717"/>
      <c r="BI431" s="6">
        <v>1</v>
      </c>
      <c r="BJ431" s="73"/>
      <c r="BK431" s="73"/>
    </row>
    <row r="432" spans="1:63" s="2" customFormat="1" ht="18" customHeight="1">
      <c r="A432" s="750" t="str">
        <f t="shared" si="135"/>
        <v>►</v>
      </c>
      <c r="B432" s="616" t="str">
        <f t="shared" si="134"/>
        <v>►</v>
      </c>
      <c r="C432" s="617" t="str">
        <f t="shared" si="136"/>
        <v>►</v>
      </c>
      <c r="D432" s="4157" t="str">
        <f t="shared" si="137"/>
        <v>►</v>
      </c>
      <c r="E432" s="616" t="str">
        <f t="shared" si="138"/>
        <v>►</v>
      </c>
      <c r="F432" s="616" t="str">
        <f t="shared" si="139"/>
        <v>►</v>
      </c>
      <c r="G432" s="616" t="str">
        <f t="shared" si="140"/>
        <v>►</v>
      </c>
      <c r="H432" s="1066" t="s">
        <v>1</v>
      </c>
      <c r="I432" s="741"/>
      <c r="J432" s="741"/>
      <c r="K432" s="741"/>
      <c r="L432" s="742"/>
      <c r="M432" s="742"/>
      <c r="N432" s="742"/>
      <c r="O432" s="742"/>
      <c r="P432" s="742"/>
      <c r="Q432" s="742"/>
      <c r="R432" s="742"/>
      <c r="S432" s="785" t="s">
        <v>1</v>
      </c>
      <c r="T432" s="1066" t="s">
        <v>1</v>
      </c>
      <c r="U432" s="741"/>
      <c r="V432" s="741"/>
      <c r="W432" s="741"/>
      <c r="X432" s="742"/>
      <c r="Y432" s="742"/>
      <c r="Z432" s="742"/>
      <c r="AA432" s="742"/>
      <c r="AB432" s="742"/>
      <c r="AC432" s="742"/>
      <c r="AD432" s="742"/>
      <c r="AE432" s="4161" t="s">
        <v>1</v>
      </c>
      <c r="AF432" s="4172">
        <f t="shared" si="149"/>
        <v>0</v>
      </c>
      <c r="AG432" s="4173">
        <f t="shared" si="150"/>
        <v>0</v>
      </c>
      <c r="AH432" s="4174"/>
      <c r="AI432" s="1113">
        <f t="shared" si="142"/>
        <v>0</v>
      </c>
      <c r="AJ432" s="1183" t="str">
        <f>IF(OR(AI432=0, ISBLANK(AB432)), "", TEXT(ROUND(AI432/INDEX(AV19:AV89, MATCH(AB432, AU19:AU89, 0)), 0),"# ##0") &amp; " " &amp; AB432)</f>
        <v/>
      </c>
      <c r="AK432" s="559">
        <f t="shared" si="143"/>
        <v>0</v>
      </c>
      <c r="AL432" s="560">
        <f t="shared" si="144"/>
        <v>0</v>
      </c>
      <c r="AM432" s="1186" t="str">
        <f t="shared" si="145"/>
        <v/>
      </c>
      <c r="AN432" s="156"/>
      <c r="AO432" s="1113">
        <f t="shared" si="146"/>
        <v>0</v>
      </c>
      <c r="AP432" s="4190"/>
      <c r="AQ432" s="1182" t="str">
        <f t="shared" si="147"/>
        <v/>
      </c>
      <c r="AR432" s="4168"/>
      <c r="AS432" s="4180">
        <f t="shared" si="148"/>
        <v>0</v>
      </c>
      <c r="AT432" s="4181">
        <f>IF(AND(AH432&lt;&gt;"", ISNUMBER(AF432)), IFERROR(INDEX(AV19:AV89, MATCH(AB432, AU19:AU89, 0)) * AA432 * IF(ISBLANK(X432), 1, X432), 0), 0)</f>
        <v>0</v>
      </c>
      <c r="AU432"/>
      <c r="AV432"/>
      <c r="AW432"/>
      <c r="AY432" s="750" t="str">
        <f t="shared" si="141"/>
        <v>►</v>
      </c>
      <c r="BD432" s="717"/>
      <c r="BH432" s="717"/>
      <c r="BI432" s="6">
        <v>1</v>
      </c>
      <c r="BJ432" s="73"/>
      <c r="BK432" s="73"/>
    </row>
    <row r="433" spans="1:63" s="2" customFormat="1" ht="18" customHeight="1">
      <c r="A433" s="750" t="str">
        <f t="shared" si="135"/>
        <v>►</v>
      </c>
      <c r="B433" s="616" t="str">
        <f t="shared" si="134"/>
        <v>►</v>
      </c>
      <c r="C433" s="617" t="str">
        <f t="shared" si="136"/>
        <v>►</v>
      </c>
      <c r="D433" s="4157" t="str">
        <f t="shared" si="137"/>
        <v>►</v>
      </c>
      <c r="E433" s="616" t="str">
        <f t="shared" si="138"/>
        <v>►</v>
      </c>
      <c r="F433" s="616" t="str">
        <f t="shared" si="139"/>
        <v>►</v>
      </c>
      <c r="G433" s="616" t="str">
        <f t="shared" si="140"/>
        <v>►</v>
      </c>
      <c r="H433" s="1066" t="s">
        <v>1</v>
      </c>
      <c r="I433" s="741"/>
      <c r="J433" s="741"/>
      <c r="K433" s="741"/>
      <c r="L433" s="742"/>
      <c r="M433" s="742"/>
      <c r="N433" s="742"/>
      <c r="O433" s="742"/>
      <c r="P433" s="742"/>
      <c r="Q433" s="742"/>
      <c r="R433" s="742"/>
      <c r="S433" s="785" t="s">
        <v>1</v>
      </c>
      <c r="T433" s="1066" t="s">
        <v>1</v>
      </c>
      <c r="U433" s="741"/>
      <c r="V433" s="741"/>
      <c r="W433" s="741"/>
      <c r="X433" s="742"/>
      <c r="Y433" s="742"/>
      <c r="Z433" s="742"/>
      <c r="AA433" s="742"/>
      <c r="AB433" s="742"/>
      <c r="AC433" s="742"/>
      <c r="AD433" s="742"/>
      <c r="AE433" s="4161" t="s">
        <v>1</v>
      </c>
      <c r="AF433" s="4172">
        <f t="shared" si="149"/>
        <v>0</v>
      </c>
      <c r="AG433" s="4173">
        <f t="shared" si="150"/>
        <v>0</v>
      </c>
      <c r="AH433" s="4174"/>
      <c r="AI433" s="1112">
        <f t="shared" si="142"/>
        <v>0</v>
      </c>
      <c r="AJ433" s="1184" t="str">
        <f>IF(OR(AI433=0, ISBLANK(AB433)), "", TEXT(ROUND(AI433/INDEX(AV19:AV89, MATCH(AB433, AU19:AU89, 0)), 0),"# ##0") &amp; " " &amp; AB433)</f>
        <v/>
      </c>
      <c r="AK433" s="557">
        <f t="shared" si="143"/>
        <v>0</v>
      </c>
      <c r="AL433" s="558">
        <f t="shared" si="144"/>
        <v>0</v>
      </c>
      <c r="AM433" s="1187" t="str">
        <f t="shared" si="145"/>
        <v/>
      </c>
      <c r="AN433" s="156"/>
      <c r="AO433" s="1112">
        <f t="shared" si="146"/>
        <v>0</v>
      </c>
      <c r="AP433" s="4190"/>
      <c r="AQ433" s="1181" t="str">
        <f t="shared" si="147"/>
        <v/>
      </c>
      <c r="AR433" s="4168"/>
      <c r="AS433" s="4180">
        <f t="shared" si="148"/>
        <v>0</v>
      </c>
      <c r="AT433" s="4181">
        <f>IF(AND(AH433&lt;&gt;"", ISNUMBER(AF433)), IFERROR(INDEX(AV19:AV89, MATCH(AB433, AU19:AU89, 0)) * AA433 * IF(ISBLANK(X433), 1, X433), 0), 0)</f>
        <v>0</v>
      </c>
      <c r="AU433"/>
      <c r="AV433"/>
      <c r="AW433"/>
      <c r="AY433" s="750" t="str">
        <f t="shared" si="141"/>
        <v>►</v>
      </c>
      <c r="BD433" s="717"/>
      <c r="BH433" s="717"/>
      <c r="BI433" s="6">
        <v>1</v>
      </c>
      <c r="BJ433" s="73"/>
      <c r="BK433" s="73"/>
    </row>
    <row r="434" spans="1:63" s="2" customFormat="1" ht="18" customHeight="1">
      <c r="A434" s="750" t="str">
        <f t="shared" si="135"/>
        <v>►</v>
      </c>
      <c r="B434" s="616" t="str">
        <f t="shared" si="134"/>
        <v>►</v>
      </c>
      <c r="C434" s="617" t="str">
        <f t="shared" si="136"/>
        <v>►</v>
      </c>
      <c r="D434" s="4157" t="str">
        <f t="shared" si="137"/>
        <v>►</v>
      </c>
      <c r="E434" s="616" t="str">
        <f t="shared" si="138"/>
        <v>►</v>
      </c>
      <c r="F434" s="616" t="str">
        <f t="shared" si="139"/>
        <v>►</v>
      </c>
      <c r="G434" s="616" t="str">
        <f t="shared" si="140"/>
        <v>►</v>
      </c>
      <c r="H434" s="1066" t="s">
        <v>1</v>
      </c>
      <c r="I434" s="741"/>
      <c r="J434" s="741"/>
      <c r="K434" s="741"/>
      <c r="L434" s="742"/>
      <c r="M434" s="742"/>
      <c r="N434" s="742"/>
      <c r="O434" s="742"/>
      <c r="P434" s="742"/>
      <c r="Q434" s="742"/>
      <c r="R434" s="742"/>
      <c r="S434" s="785" t="s">
        <v>1</v>
      </c>
      <c r="T434" s="1066" t="s">
        <v>1</v>
      </c>
      <c r="U434" s="741"/>
      <c r="V434" s="741"/>
      <c r="W434" s="741"/>
      <c r="X434" s="742"/>
      <c r="Y434" s="742"/>
      <c r="Z434" s="742"/>
      <c r="AA434" s="742"/>
      <c r="AB434" s="742"/>
      <c r="AC434" s="742"/>
      <c r="AD434" s="742"/>
      <c r="AE434" s="4161" t="s">
        <v>1</v>
      </c>
      <c r="AF434" s="4172">
        <f t="shared" si="149"/>
        <v>0</v>
      </c>
      <c r="AG434" s="4173">
        <f t="shared" si="150"/>
        <v>0</v>
      </c>
      <c r="AH434" s="4174"/>
      <c r="AI434" s="1113">
        <f t="shared" si="142"/>
        <v>0</v>
      </c>
      <c r="AJ434" s="1183" t="str">
        <f>IF(OR(AI434=0, ISBLANK(AB434)), "", TEXT(ROUND(AI434/INDEX(AV19:AV89, MATCH(AB434, AU19:AU89, 0)), 0),"# ##0") &amp; " " &amp; AB434)</f>
        <v/>
      </c>
      <c r="AK434" s="559">
        <f t="shared" si="143"/>
        <v>0</v>
      </c>
      <c r="AL434" s="560">
        <f t="shared" si="144"/>
        <v>0</v>
      </c>
      <c r="AM434" s="1186" t="str">
        <f t="shared" si="145"/>
        <v/>
      </c>
      <c r="AN434" s="156"/>
      <c r="AO434" s="1113">
        <f t="shared" si="146"/>
        <v>0</v>
      </c>
      <c r="AP434" s="4190"/>
      <c r="AQ434" s="1182" t="str">
        <f t="shared" si="147"/>
        <v/>
      </c>
      <c r="AR434" s="4168"/>
      <c r="AS434" s="4180">
        <f t="shared" si="148"/>
        <v>0</v>
      </c>
      <c r="AT434" s="4181">
        <f>IF(AND(AH434&lt;&gt;"", ISNUMBER(AF434)), IFERROR(INDEX(AV19:AV89, MATCH(AB434, AU19:AU89, 0)) * AA434 * IF(ISBLANK(X434), 1, X434), 0), 0)</f>
        <v>0</v>
      </c>
      <c r="AU434"/>
      <c r="AV434"/>
      <c r="AW434"/>
      <c r="AY434" s="750" t="str">
        <f t="shared" si="141"/>
        <v>►</v>
      </c>
      <c r="BD434" s="717"/>
      <c r="BH434" s="717"/>
      <c r="BI434" s="6">
        <v>1</v>
      </c>
      <c r="BJ434" s="73"/>
      <c r="BK434" s="73"/>
    </row>
    <row r="435" spans="1:63" s="2" customFormat="1" ht="18" customHeight="1">
      <c r="A435" s="750" t="str">
        <f t="shared" si="135"/>
        <v>►</v>
      </c>
      <c r="B435" s="616" t="str">
        <f t="shared" ref="B435:B498" si="151">IF(A435="►","►",IF(A435="A",IF(AND(ISTEXT(U435),ISTEXT(I435)),U435,IF(ISTEXT(U435),U435,IF(ISBLANK(U435),I435,U435)))))</f>
        <v>►</v>
      </c>
      <c r="C435" s="617" t="str">
        <f t="shared" si="136"/>
        <v>►</v>
      </c>
      <c r="D435" s="4157" t="str">
        <f t="shared" si="137"/>
        <v>►</v>
      </c>
      <c r="E435" s="616" t="str">
        <f t="shared" si="138"/>
        <v>►</v>
      </c>
      <c r="F435" s="616" t="str">
        <f t="shared" si="139"/>
        <v>►</v>
      </c>
      <c r="G435" s="616" t="str">
        <f t="shared" si="140"/>
        <v>►</v>
      </c>
      <c r="H435" s="1066" t="s">
        <v>1</v>
      </c>
      <c r="I435" s="741"/>
      <c r="J435" s="741"/>
      <c r="K435" s="741"/>
      <c r="L435" s="742"/>
      <c r="M435" s="742"/>
      <c r="N435" s="742"/>
      <c r="O435" s="742"/>
      <c r="P435" s="742"/>
      <c r="Q435" s="742"/>
      <c r="R435" s="742"/>
      <c r="S435" s="785" t="s">
        <v>1</v>
      </c>
      <c r="T435" s="1066" t="s">
        <v>1</v>
      </c>
      <c r="U435" s="741"/>
      <c r="V435" s="741"/>
      <c r="W435" s="741"/>
      <c r="X435" s="742"/>
      <c r="Y435" s="742"/>
      <c r="Z435" s="742"/>
      <c r="AA435" s="742"/>
      <c r="AB435" s="742"/>
      <c r="AC435" s="742"/>
      <c r="AD435" s="742"/>
      <c r="AE435" s="4161" t="s">
        <v>1</v>
      </c>
      <c r="AF435" s="4172">
        <f t="shared" si="149"/>
        <v>0</v>
      </c>
      <c r="AG435" s="4173">
        <f t="shared" si="150"/>
        <v>0</v>
      </c>
      <c r="AH435" s="4174"/>
      <c r="AI435" s="1112">
        <f t="shared" si="142"/>
        <v>0</v>
      </c>
      <c r="AJ435" s="1184" t="str">
        <f>IF(OR(AI435=0, ISBLANK(AB435)), "", TEXT(ROUND(AI435/INDEX(AV19:AV89, MATCH(AB435, AU19:AU89, 0)), 0),"# ##0") &amp; " " &amp; AB435)</f>
        <v/>
      </c>
      <c r="AK435" s="557">
        <f t="shared" si="143"/>
        <v>0</v>
      </c>
      <c r="AL435" s="558">
        <f t="shared" si="144"/>
        <v>0</v>
      </c>
      <c r="AM435" s="1187" t="str">
        <f t="shared" si="145"/>
        <v/>
      </c>
      <c r="AN435" s="156"/>
      <c r="AO435" s="1112">
        <f t="shared" si="146"/>
        <v>0</v>
      </c>
      <c r="AP435" s="4190"/>
      <c r="AQ435" s="1181" t="str">
        <f t="shared" si="147"/>
        <v/>
      </c>
      <c r="AR435" s="4168"/>
      <c r="AS435" s="4180">
        <f t="shared" si="148"/>
        <v>0</v>
      </c>
      <c r="AT435" s="4181">
        <f>IF(AND(AH435&lt;&gt;"", ISNUMBER(AF435)), IFERROR(INDEX(AV19:AV89, MATCH(AB435, AU19:AU89, 0)) * AA435 * IF(ISBLANK(X435), 1, X435), 0), 0)</f>
        <v>0</v>
      </c>
      <c r="AU435"/>
      <c r="AV435"/>
      <c r="AW435"/>
      <c r="AY435" s="750" t="str">
        <f t="shared" si="141"/>
        <v>►</v>
      </c>
      <c r="BD435" s="717"/>
      <c r="BH435" s="717"/>
      <c r="BI435" s="6">
        <v>1</v>
      </c>
      <c r="BJ435" s="73"/>
      <c r="BK435" s="73"/>
    </row>
    <row r="436" spans="1:63" s="2" customFormat="1" ht="18" customHeight="1">
      <c r="A436" s="750" t="str">
        <f t="shared" si="135"/>
        <v>►</v>
      </c>
      <c r="B436" s="616" t="str">
        <f t="shared" si="151"/>
        <v>►</v>
      </c>
      <c r="C436" s="617" t="str">
        <f t="shared" si="136"/>
        <v>►</v>
      </c>
      <c r="D436" s="4157" t="str">
        <f t="shared" si="137"/>
        <v>►</v>
      </c>
      <c r="E436" s="616" t="str">
        <f t="shared" si="138"/>
        <v>►</v>
      </c>
      <c r="F436" s="616" t="str">
        <f t="shared" si="139"/>
        <v>►</v>
      </c>
      <c r="G436" s="616" t="str">
        <f t="shared" si="140"/>
        <v>►</v>
      </c>
      <c r="H436" s="1066" t="s">
        <v>1</v>
      </c>
      <c r="I436" s="741"/>
      <c r="J436" s="741"/>
      <c r="K436" s="741"/>
      <c r="L436" s="742"/>
      <c r="M436" s="742"/>
      <c r="N436" s="742"/>
      <c r="O436" s="742"/>
      <c r="P436" s="742"/>
      <c r="Q436" s="742"/>
      <c r="R436" s="742"/>
      <c r="S436" s="785" t="s">
        <v>1</v>
      </c>
      <c r="T436" s="1066" t="s">
        <v>1</v>
      </c>
      <c r="U436" s="741"/>
      <c r="V436" s="741"/>
      <c r="W436" s="741"/>
      <c r="X436" s="742"/>
      <c r="Y436" s="742"/>
      <c r="Z436" s="742"/>
      <c r="AA436" s="742"/>
      <c r="AB436" s="742"/>
      <c r="AC436" s="742"/>
      <c r="AD436" s="742"/>
      <c r="AE436" s="4161" t="s">
        <v>1</v>
      </c>
      <c r="AF436" s="4172">
        <f t="shared" si="149"/>
        <v>0</v>
      </c>
      <c r="AG436" s="4173">
        <f t="shared" si="150"/>
        <v>0</v>
      </c>
      <c r="AH436" s="4174"/>
      <c r="AI436" s="1113">
        <f t="shared" si="142"/>
        <v>0</v>
      </c>
      <c r="AJ436" s="1183" t="str">
        <f>IF(OR(AI436=0, ISBLANK(AB436)), "", TEXT(ROUND(AI436/INDEX(AV19:AV89, MATCH(AB436, AU19:AU89, 0)), 0),"# ##0") &amp; " " &amp; AB436)</f>
        <v/>
      </c>
      <c r="AK436" s="559">
        <f t="shared" si="143"/>
        <v>0</v>
      </c>
      <c r="AL436" s="560">
        <f t="shared" si="144"/>
        <v>0</v>
      </c>
      <c r="AM436" s="1186" t="str">
        <f t="shared" si="145"/>
        <v/>
      </c>
      <c r="AN436" s="156"/>
      <c r="AO436" s="1113">
        <f t="shared" si="146"/>
        <v>0</v>
      </c>
      <c r="AP436" s="4190"/>
      <c r="AQ436" s="1182" t="str">
        <f t="shared" si="147"/>
        <v/>
      </c>
      <c r="AR436" s="4168"/>
      <c r="AS436" s="4180">
        <f t="shared" si="148"/>
        <v>0</v>
      </c>
      <c r="AT436" s="4181">
        <f>IF(AND(AH436&lt;&gt;"", ISNUMBER(AF436)), IFERROR(INDEX(AV19:AV89, MATCH(AB436, AU19:AU89, 0)) * AA436 * IF(ISBLANK(X436), 1, X436), 0), 0)</f>
        <v>0</v>
      </c>
      <c r="AU436"/>
      <c r="AV436"/>
      <c r="AW436"/>
      <c r="AY436" s="750" t="str">
        <f t="shared" si="141"/>
        <v>►</v>
      </c>
      <c r="BD436" s="717"/>
      <c r="BH436" s="717"/>
      <c r="BI436" s="6">
        <v>1</v>
      </c>
      <c r="BJ436" s="73"/>
      <c r="BK436" s="73"/>
    </row>
    <row r="437" spans="1:63" s="2" customFormat="1" ht="18" customHeight="1">
      <c r="A437" s="750" t="str">
        <f t="shared" si="135"/>
        <v>►</v>
      </c>
      <c r="B437" s="616" t="str">
        <f t="shared" si="151"/>
        <v>►</v>
      </c>
      <c r="C437" s="617" t="str">
        <f t="shared" si="136"/>
        <v>►</v>
      </c>
      <c r="D437" s="4157" t="str">
        <f t="shared" si="137"/>
        <v>►</v>
      </c>
      <c r="E437" s="616" t="str">
        <f t="shared" si="138"/>
        <v>►</v>
      </c>
      <c r="F437" s="616" t="str">
        <f t="shared" si="139"/>
        <v>►</v>
      </c>
      <c r="G437" s="616" t="str">
        <f t="shared" si="140"/>
        <v>►</v>
      </c>
      <c r="H437" s="1066" t="s">
        <v>1</v>
      </c>
      <c r="I437" s="741"/>
      <c r="J437" s="741"/>
      <c r="K437" s="741"/>
      <c r="L437" s="742"/>
      <c r="M437" s="742"/>
      <c r="N437" s="742"/>
      <c r="O437" s="742"/>
      <c r="P437" s="742"/>
      <c r="Q437" s="742"/>
      <c r="R437" s="742"/>
      <c r="S437" s="785" t="s">
        <v>1</v>
      </c>
      <c r="T437" s="1066" t="s">
        <v>1</v>
      </c>
      <c r="U437" s="741"/>
      <c r="V437" s="741"/>
      <c r="W437" s="741"/>
      <c r="X437" s="742"/>
      <c r="Y437" s="742"/>
      <c r="Z437" s="742"/>
      <c r="AA437" s="742"/>
      <c r="AB437" s="742"/>
      <c r="AC437" s="742"/>
      <c r="AD437" s="742"/>
      <c r="AE437" s="4161" t="s">
        <v>1</v>
      </c>
      <c r="AF437" s="4172">
        <f t="shared" si="149"/>
        <v>0</v>
      </c>
      <c r="AG437" s="4173">
        <f t="shared" si="150"/>
        <v>0</v>
      </c>
      <c r="AH437" s="4174"/>
      <c r="AI437" s="1112">
        <f t="shared" si="142"/>
        <v>0</v>
      </c>
      <c r="AJ437" s="1184" t="str">
        <f>IF(OR(AI437=0, ISBLANK(AB437)), "", TEXT(ROUND(AI437/INDEX(AV19:AV89, MATCH(AB437, AU19:AU89, 0)), 0),"# ##0") &amp; " " &amp; AB437)</f>
        <v/>
      </c>
      <c r="AK437" s="557">
        <f t="shared" si="143"/>
        <v>0</v>
      </c>
      <c r="AL437" s="558">
        <f t="shared" si="144"/>
        <v>0</v>
      </c>
      <c r="AM437" s="1187" t="str">
        <f t="shared" si="145"/>
        <v/>
      </c>
      <c r="AN437" s="156"/>
      <c r="AO437" s="1112">
        <f t="shared" si="146"/>
        <v>0</v>
      </c>
      <c r="AP437" s="4190"/>
      <c r="AQ437" s="1181" t="str">
        <f t="shared" si="147"/>
        <v/>
      </c>
      <c r="AR437" s="4168"/>
      <c r="AS437" s="4180">
        <f t="shared" si="148"/>
        <v>0</v>
      </c>
      <c r="AT437" s="4181">
        <f>IF(AND(AH437&lt;&gt;"", ISNUMBER(AF437)), IFERROR(INDEX(AV19:AV89, MATCH(AB437, AU19:AU89, 0)) * AA437 * IF(ISBLANK(X437), 1, X437), 0), 0)</f>
        <v>0</v>
      </c>
      <c r="AU437"/>
      <c r="AV437"/>
      <c r="AW437"/>
      <c r="AY437" s="750" t="str">
        <f t="shared" si="141"/>
        <v>►</v>
      </c>
      <c r="BD437" s="717"/>
      <c r="BH437" s="717"/>
      <c r="BI437" s="6">
        <v>1</v>
      </c>
      <c r="BJ437" s="73"/>
      <c r="BK437" s="73"/>
    </row>
    <row r="438" spans="1:63" s="2" customFormat="1" ht="18" customHeight="1">
      <c r="A438" s="750" t="str">
        <f t="shared" si="135"/>
        <v>►</v>
      </c>
      <c r="B438" s="616" t="str">
        <f t="shared" si="151"/>
        <v>►</v>
      </c>
      <c r="C438" s="617" t="str">
        <f t="shared" si="136"/>
        <v>►</v>
      </c>
      <c r="D438" s="4157" t="str">
        <f t="shared" si="137"/>
        <v>►</v>
      </c>
      <c r="E438" s="616" t="str">
        <f t="shared" si="138"/>
        <v>►</v>
      </c>
      <c r="F438" s="616" t="str">
        <f t="shared" si="139"/>
        <v>►</v>
      </c>
      <c r="G438" s="616" t="str">
        <f t="shared" si="140"/>
        <v>►</v>
      </c>
      <c r="H438" s="1066" t="s">
        <v>1</v>
      </c>
      <c r="I438" s="741"/>
      <c r="J438" s="741"/>
      <c r="K438" s="741"/>
      <c r="L438" s="742"/>
      <c r="M438" s="742"/>
      <c r="N438" s="742"/>
      <c r="O438" s="742"/>
      <c r="P438" s="742"/>
      <c r="Q438" s="742"/>
      <c r="R438" s="742"/>
      <c r="S438" s="785" t="s">
        <v>1</v>
      </c>
      <c r="T438" s="1066" t="s">
        <v>1</v>
      </c>
      <c r="U438" s="741"/>
      <c r="V438" s="741"/>
      <c r="W438" s="741"/>
      <c r="X438" s="742"/>
      <c r="Y438" s="742"/>
      <c r="Z438" s="742"/>
      <c r="AA438" s="742"/>
      <c r="AB438" s="742"/>
      <c r="AC438" s="742"/>
      <c r="AD438" s="742"/>
      <c r="AE438" s="4161" t="s">
        <v>1</v>
      </c>
      <c r="AF438" s="4172">
        <f t="shared" si="149"/>
        <v>0</v>
      </c>
      <c r="AG438" s="4173">
        <f t="shared" si="150"/>
        <v>0</v>
      </c>
      <c r="AH438" s="4174"/>
      <c r="AI438" s="1113">
        <f t="shared" si="142"/>
        <v>0</v>
      </c>
      <c r="AJ438" s="1183" t="str">
        <f>IF(OR(AI438=0, ISBLANK(AB438)), "", TEXT(ROUND(AI438/INDEX(AV19:AV89, MATCH(AB438, AU19:AU89, 0)), 0),"# ##0") &amp; " " &amp; AB438)</f>
        <v/>
      </c>
      <c r="AK438" s="559">
        <f t="shared" si="143"/>
        <v>0</v>
      </c>
      <c r="AL438" s="560">
        <f t="shared" si="144"/>
        <v>0</v>
      </c>
      <c r="AM438" s="1186" t="str">
        <f t="shared" si="145"/>
        <v/>
      </c>
      <c r="AN438" s="156"/>
      <c r="AO438" s="1113">
        <f t="shared" si="146"/>
        <v>0</v>
      </c>
      <c r="AP438" s="4190"/>
      <c r="AQ438" s="1182" t="str">
        <f t="shared" si="147"/>
        <v/>
      </c>
      <c r="AR438" s="4168"/>
      <c r="AS438" s="4180">
        <f t="shared" si="148"/>
        <v>0</v>
      </c>
      <c r="AT438" s="4181">
        <f>IF(AND(AH438&lt;&gt;"", ISNUMBER(AF438)), IFERROR(INDEX(AV19:AV89, MATCH(AB438, AU19:AU89, 0)) * AA438 * IF(ISBLANK(X438), 1, X438), 0), 0)</f>
        <v>0</v>
      </c>
      <c r="AU438"/>
      <c r="AV438"/>
      <c r="AW438"/>
      <c r="AY438" s="750" t="str">
        <f t="shared" si="141"/>
        <v>►</v>
      </c>
      <c r="BD438" s="717"/>
      <c r="BH438" s="717"/>
      <c r="BI438" s="6">
        <v>1</v>
      </c>
      <c r="BJ438" s="73"/>
      <c r="BK438" s="73"/>
    </row>
    <row r="439" spans="1:63" s="2" customFormat="1" ht="18" customHeight="1">
      <c r="A439" s="750" t="str">
        <f t="shared" si="135"/>
        <v>►</v>
      </c>
      <c r="B439" s="616" t="str">
        <f t="shared" si="151"/>
        <v>►</v>
      </c>
      <c r="C439" s="617" t="str">
        <f t="shared" si="136"/>
        <v>►</v>
      </c>
      <c r="D439" s="4157" t="str">
        <f t="shared" si="137"/>
        <v>►</v>
      </c>
      <c r="E439" s="616" t="str">
        <f t="shared" si="138"/>
        <v>►</v>
      </c>
      <c r="F439" s="616" t="str">
        <f t="shared" si="139"/>
        <v>►</v>
      </c>
      <c r="G439" s="616" t="str">
        <f t="shared" si="140"/>
        <v>►</v>
      </c>
      <c r="H439" s="1066" t="s">
        <v>1</v>
      </c>
      <c r="I439" s="741"/>
      <c r="J439" s="741"/>
      <c r="K439" s="741"/>
      <c r="L439" s="742"/>
      <c r="M439" s="742"/>
      <c r="N439" s="742"/>
      <c r="O439" s="742"/>
      <c r="P439" s="742"/>
      <c r="Q439" s="742"/>
      <c r="R439" s="742"/>
      <c r="S439" s="785" t="s">
        <v>1</v>
      </c>
      <c r="T439" s="1066" t="s">
        <v>1</v>
      </c>
      <c r="U439" s="741"/>
      <c r="V439" s="741"/>
      <c r="W439" s="741"/>
      <c r="X439" s="742"/>
      <c r="Y439" s="742"/>
      <c r="Z439" s="742"/>
      <c r="AA439" s="742"/>
      <c r="AB439" s="742"/>
      <c r="AC439" s="742"/>
      <c r="AD439" s="742"/>
      <c r="AE439" s="4161" t="s">
        <v>1</v>
      </c>
      <c r="AF439" s="4172">
        <f t="shared" si="149"/>
        <v>0</v>
      </c>
      <c r="AG439" s="4173">
        <f t="shared" si="150"/>
        <v>0</v>
      </c>
      <c r="AH439" s="4174"/>
      <c r="AI439" s="1112">
        <f t="shared" si="142"/>
        <v>0</v>
      </c>
      <c r="AJ439" s="1184" t="str">
        <f>IF(OR(AI439=0, ISBLANK(AB439)), "", TEXT(ROUND(AI439/INDEX(AV19:AV89, MATCH(AB439, AU19:AU89, 0)), 0),"# ##0") &amp; " " &amp; AB439)</f>
        <v/>
      </c>
      <c r="AK439" s="557">
        <f t="shared" si="143"/>
        <v>0</v>
      </c>
      <c r="AL439" s="558">
        <f t="shared" si="144"/>
        <v>0</v>
      </c>
      <c r="AM439" s="1187" t="str">
        <f t="shared" si="145"/>
        <v/>
      </c>
      <c r="AN439" s="156"/>
      <c r="AO439" s="1112">
        <f t="shared" si="146"/>
        <v>0</v>
      </c>
      <c r="AP439" s="4190"/>
      <c r="AQ439" s="1181" t="str">
        <f t="shared" si="147"/>
        <v/>
      </c>
      <c r="AR439" s="4168"/>
      <c r="AS439" s="4180">
        <f t="shared" si="148"/>
        <v>0</v>
      </c>
      <c r="AT439" s="4181">
        <f>IF(AND(AH439&lt;&gt;"", ISNUMBER(AF439)), IFERROR(INDEX(AV19:AV89, MATCH(AB439, AU19:AU89, 0)) * AA439 * IF(ISBLANK(X439), 1, X439), 0), 0)</f>
        <v>0</v>
      </c>
      <c r="AU439"/>
      <c r="AV439"/>
      <c r="AW439"/>
      <c r="AY439" s="750" t="str">
        <f t="shared" si="141"/>
        <v>►</v>
      </c>
      <c r="BD439" s="717"/>
      <c r="BH439" s="717"/>
      <c r="BI439" s="6">
        <v>1</v>
      </c>
      <c r="BJ439" s="73"/>
      <c r="BK439" s="73"/>
    </row>
    <row r="440" spans="1:63" s="2" customFormat="1" ht="18" customHeight="1">
      <c r="A440" s="750" t="str">
        <f t="shared" si="135"/>
        <v>►</v>
      </c>
      <c r="B440" s="616" t="str">
        <f t="shared" si="151"/>
        <v>►</v>
      </c>
      <c r="C440" s="617" t="str">
        <f t="shared" si="136"/>
        <v>►</v>
      </c>
      <c r="D440" s="4157" t="str">
        <f t="shared" si="137"/>
        <v>►</v>
      </c>
      <c r="E440" s="616" t="str">
        <f t="shared" si="138"/>
        <v>►</v>
      </c>
      <c r="F440" s="616" t="str">
        <f t="shared" si="139"/>
        <v>►</v>
      </c>
      <c r="G440" s="616" t="str">
        <f t="shared" si="140"/>
        <v>►</v>
      </c>
      <c r="H440" s="1066" t="s">
        <v>1</v>
      </c>
      <c r="I440" s="741"/>
      <c r="J440" s="741"/>
      <c r="K440" s="741"/>
      <c r="L440" s="742"/>
      <c r="M440" s="742"/>
      <c r="N440" s="742"/>
      <c r="O440" s="742"/>
      <c r="P440" s="742"/>
      <c r="Q440" s="742"/>
      <c r="R440" s="742"/>
      <c r="S440" s="785" t="s">
        <v>1</v>
      </c>
      <c r="T440" s="1066" t="s">
        <v>1</v>
      </c>
      <c r="U440" s="741"/>
      <c r="V440" s="741"/>
      <c r="W440" s="741"/>
      <c r="X440" s="742"/>
      <c r="Y440" s="742"/>
      <c r="Z440" s="742"/>
      <c r="AA440" s="742"/>
      <c r="AB440" s="742"/>
      <c r="AC440" s="742"/>
      <c r="AD440" s="742"/>
      <c r="AE440" s="4161" t="s">
        <v>1</v>
      </c>
      <c r="AF440" s="4172">
        <f t="shared" si="149"/>
        <v>0</v>
      </c>
      <c r="AG440" s="4173">
        <f t="shared" si="150"/>
        <v>0</v>
      </c>
      <c r="AH440" s="4174"/>
      <c r="AI440" s="1113">
        <f t="shared" si="142"/>
        <v>0</v>
      </c>
      <c r="AJ440" s="1183" t="str">
        <f>IF(OR(AI440=0, ISBLANK(AB440)), "", TEXT(ROUND(AI440/INDEX(AV19:AV89, MATCH(AB440, AU19:AU89, 0)), 0),"# ##0") &amp; " " &amp; AB440)</f>
        <v/>
      </c>
      <c r="AK440" s="559">
        <f t="shared" si="143"/>
        <v>0</v>
      </c>
      <c r="AL440" s="560">
        <f t="shared" si="144"/>
        <v>0</v>
      </c>
      <c r="AM440" s="1186" t="str">
        <f t="shared" si="145"/>
        <v/>
      </c>
      <c r="AN440" s="156"/>
      <c r="AO440" s="1113">
        <f t="shared" si="146"/>
        <v>0</v>
      </c>
      <c r="AP440" s="4190"/>
      <c r="AQ440" s="1182" t="str">
        <f t="shared" si="147"/>
        <v/>
      </c>
      <c r="AR440" s="4168"/>
      <c r="AS440" s="4180">
        <f t="shared" si="148"/>
        <v>0</v>
      </c>
      <c r="AT440" s="4181">
        <f>IF(AND(AH440&lt;&gt;"", ISNUMBER(AF440)), IFERROR(INDEX(AV19:AV89, MATCH(AB440, AU19:AU89, 0)) * AA440 * IF(ISBLANK(X440), 1, X440), 0), 0)</f>
        <v>0</v>
      </c>
      <c r="AU440"/>
      <c r="AV440"/>
      <c r="AW440"/>
      <c r="AY440" s="750" t="str">
        <f t="shared" si="141"/>
        <v>►</v>
      </c>
      <c r="BD440" s="717"/>
      <c r="BH440" s="717"/>
      <c r="BI440" s="6">
        <v>1</v>
      </c>
      <c r="BJ440" s="73"/>
      <c r="BK440" s="73"/>
    </row>
    <row r="441" spans="1:63" s="2" customFormat="1" ht="18" customHeight="1">
      <c r="A441" s="750" t="str">
        <f t="shared" si="135"/>
        <v>►</v>
      </c>
      <c r="B441" s="616" t="str">
        <f t="shared" si="151"/>
        <v>►</v>
      </c>
      <c r="C441" s="617" t="str">
        <f t="shared" si="136"/>
        <v>►</v>
      </c>
      <c r="D441" s="4157" t="str">
        <f t="shared" si="137"/>
        <v>►</v>
      </c>
      <c r="E441" s="616" t="str">
        <f t="shared" si="138"/>
        <v>►</v>
      </c>
      <c r="F441" s="616" t="str">
        <f t="shared" si="139"/>
        <v>►</v>
      </c>
      <c r="G441" s="616" t="str">
        <f t="shared" si="140"/>
        <v>►</v>
      </c>
      <c r="H441" s="1066" t="s">
        <v>1</v>
      </c>
      <c r="I441" s="741"/>
      <c r="J441" s="741"/>
      <c r="K441" s="741"/>
      <c r="L441" s="742"/>
      <c r="M441" s="742"/>
      <c r="N441" s="742"/>
      <c r="O441" s="742"/>
      <c r="P441" s="742"/>
      <c r="Q441" s="742"/>
      <c r="R441" s="742"/>
      <c r="S441" s="785" t="s">
        <v>1</v>
      </c>
      <c r="T441" s="1066" t="s">
        <v>1</v>
      </c>
      <c r="U441" s="741"/>
      <c r="V441" s="741"/>
      <c r="W441" s="741"/>
      <c r="X441" s="742"/>
      <c r="Y441" s="742"/>
      <c r="Z441" s="742"/>
      <c r="AA441" s="742"/>
      <c r="AB441" s="742"/>
      <c r="AC441" s="742"/>
      <c r="AD441" s="742"/>
      <c r="AE441" s="4161" t="s">
        <v>1</v>
      </c>
      <c r="AF441" s="4172">
        <f t="shared" si="149"/>
        <v>0</v>
      </c>
      <c r="AG441" s="4173">
        <f t="shared" si="150"/>
        <v>0</v>
      </c>
      <c r="AH441" s="4174"/>
      <c r="AI441" s="1112">
        <f t="shared" si="142"/>
        <v>0</v>
      </c>
      <c r="AJ441" s="1184" t="str">
        <f>IF(OR(AI441=0, ISBLANK(AB441)), "", TEXT(ROUND(AI441/INDEX(AV19:AV89, MATCH(AB441, AU19:AU89, 0)), 0),"# ##0") &amp; " " &amp; AB441)</f>
        <v/>
      </c>
      <c r="AK441" s="557">
        <f t="shared" si="143"/>
        <v>0</v>
      </c>
      <c r="AL441" s="558">
        <f t="shared" si="144"/>
        <v>0</v>
      </c>
      <c r="AM441" s="1187" t="str">
        <f t="shared" si="145"/>
        <v/>
      </c>
      <c r="AN441" s="156"/>
      <c r="AO441" s="1112">
        <f t="shared" si="146"/>
        <v>0</v>
      </c>
      <c r="AP441" s="4190"/>
      <c r="AQ441" s="1181" t="str">
        <f t="shared" si="147"/>
        <v/>
      </c>
      <c r="AR441" s="4168"/>
      <c r="AS441" s="4180">
        <f t="shared" si="148"/>
        <v>0</v>
      </c>
      <c r="AT441" s="4181">
        <f>IF(AND(AH441&lt;&gt;"", ISNUMBER(AF441)), IFERROR(INDEX(AV19:AV89, MATCH(AB441, AU19:AU89, 0)) * AA441 * IF(ISBLANK(X441), 1, X441), 0), 0)</f>
        <v>0</v>
      </c>
      <c r="AU441"/>
      <c r="AV441"/>
      <c r="AW441"/>
      <c r="AY441" s="750" t="str">
        <f t="shared" si="141"/>
        <v>►</v>
      </c>
      <c r="BD441" s="717"/>
      <c r="BH441" s="717"/>
      <c r="BI441" s="6">
        <v>1</v>
      </c>
      <c r="BJ441" s="73"/>
      <c r="BK441" s="73"/>
    </row>
    <row r="442" spans="1:63" s="2" customFormat="1" ht="18" customHeight="1">
      <c r="A442" s="750" t="str">
        <f t="shared" si="135"/>
        <v>►</v>
      </c>
      <c r="B442" s="616" t="str">
        <f t="shared" si="151"/>
        <v>►</v>
      </c>
      <c r="C442" s="617" t="str">
        <f t="shared" si="136"/>
        <v>►</v>
      </c>
      <c r="D442" s="4157" t="str">
        <f t="shared" si="137"/>
        <v>►</v>
      </c>
      <c r="E442" s="616" t="str">
        <f t="shared" si="138"/>
        <v>►</v>
      </c>
      <c r="F442" s="616" t="str">
        <f t="shared" si="139"/>
        <v>►</v>
      </c>
      <c r="G442" s="616" t="str">
        <f t="shared" si="140"/>
        <v>►</v>
      </c>
      <c r="H442" s="1066" t="s">
        <v>1</v>
      </c>
      <c r="I442" s="741"/>
      <c r="J442" s="741"/>
      <c r="K442" s="741"/>
      <c r="L442" s="742"/>
      <c r="M442" s="742"/>
      <c r="N442" s="742"/>
      <c r="O442" s="742"/>
      <c r="P442" s="742"/>
      <c r="Q442" s="742"/>
      <c r="R442" s="742"/>
      <c r="S442" s="785" t="s">
        <v>1</v>
      </c>
      <c r="T442" s="1066" t="s">
        <v>1</v>
      </c>
      <c r="U442" s="741"/>
      <c r="V442" s="741"/>
      <c r="W442" s="741"/>
      <c r="X442" s="742"/>
      <c r="Y442" s="742"/>
      <c r="Z442" s="742"/>
      <c r="AA442" s="742"/>
      <c r="AB442" s="742"/>
      <c r="AC442" s="742"/>
      <c r="AD442" s="742"/>
      <c r="AE442" s="4161" t="s">
        <v>1</v>
      </c>
      <c r="AF442" s="4172">
        <f t="shared" si="149"/>
        <v>0</v>
      </c>
      <c r="AG442" s="4173">
        <f t="shared" si="150"/>
        <v>0</v>
      </c>
      <c r="AH442" s="4174"/>
      <c r="AI442" s="1113">
        <f t="shared" si="142"/>
        <v>0</v>
      </c>
      <c r="AJ442" s="1183" t="str">
        <f>IF(OR(AI442=0, ISBLANK(AB442)), "", TEXT(ROUND(AI442/INDEX(AV19:AV89, MATCH(AB442, AU19:AU89, 0)), 0),"# ##0") &amp; " " &amp; AB442)</f>
        <v/>
      </c>
      <c r="AK442" s="559">
        <f t="shared" si="143"/>
        <v>0</v>
      </c>
      <c r="AL442" s="560">
        <f t="shared" si="144"/>
        <v>0</v>
      </c>
      <c r="AM442" s="1186" t="str">
        <f t="shared" si="145"/>
        <v/>
      </c>
      <c r="AN442" s="156"/>
      <c r="AO442" s="1113">
        <f t="shared" si="146"/>
        <v>0</v>
      </c>
      <c r="AP442" s="4190"/>
      <c r="AQ442" s="1182" t="str">
        <f t="shared" si="147"/>
        <v/>
      </c>
      <c r="AR442" s="4168"/>
      <c r="AS442" s="4180">
        <f t="shared" si="148"/>
        <v>0</v>
      </c>
      <c r="AT442" s="4181">
        <f>IF(AND(AH442&lt;&gt;"", ISNUMBER(AF442)), IFERROR(INDEX(AV19:AV89, MATCH(AB442, AU19:AU89, 0)) * AA442 * IF(ISBLANK(X442), 1, X442), 0), 0)</f>
        <v>0</v>
      </c>
      <c r="AU442"/>
      <c r="AV442"/>
      <c r="AW442"/>
      <c r="AY442" s="750" t="str">
        <f t="shared" si="141"/>
        <v>►</v>
      </c>
      <c r="BD442" s="717"/>
      <c r="BH442" s="717"/>
      <c r="BI442" s="6">
        <v>1</v>
      </c>
      <c r="BJ442" s="73"/>
      <c r="BK442" s="73"/>
    </row>
    <row r="443" spans="1:63" s="2" customFormat="1" ht="18" customHeight="1">
      <c r="A443" s="750" t="str">
        <f t="shared" si="135"/>
        <v>►</v>
      </c>
      <c r="B443" s="616" t="str">
        <f t="shared" si="151"/>
        <v>►</v>
      </c>
      <c r="C443" s="617" t="str">
        <f t="shared" si="136"/>
        <v>►</v>
      </c>
      <c r="D443" s="4157" t="str">
        <f t="shared" si="137"/>
        <v>►</v>
      </c>
      <c r="E443" s="616" t="str">
        <f t="shared" si="138"/>
        <v>►</v>
      </c>
      <c r="F443" s="616" t="str">
        <f t="shared" si="139"/>
        <v>►</v>
      </c>
      <c r="G443" s="616" t="str">
        <f t="shared" si="140"/>
        <v>►</v>
      </c>
      <c r="H443" s="1066" t="s">
        <v>1</v>
      </c>
      <c r="I443" s="741"/>
      <c r="J443" s="741"/>
      <c r="K443" s="741"/>
      <c r="L443" s="742"/>
      <c r="M443" s="742"/>
      <c r="N443" s="742"/>
      <c r="O443" s="742"/>
      <c r="P443" s="742"/>
      <c r="Q443" s="742"/>
      <c r="R443" s="742"/>
      <c r="S443" s="785" t="s">
        <v>1</v>
      </c>
      <c r="T443" s="1066" t="s">
        <v>1</v>
      </c>
      <c r="U443" s="741"/>
      <c r="V443" s="741"/>
      <c r="W443" s="741"/>
      <c r="X443" s="742"/>
      <c r="Y443" s="742"/>
      <c r="Z443" s="742"/>
      <c r="AA443" s="742"/>
      <c r="AB443" s="742"/>
      <c r="AC443" s="742"/>
      <c r="AD443" s="742"/>
      <c r="AE443" s="4161" t="s">
        <v>1</v>
      </c>
      <c r="AF443" s="4172">
        <f t="shared" si="149"/>
        <v>0</v>
      </c>
      <c r="AG443" s="4173">
        <f t="shared" si="150"/>
        <v>0</v>
      </c>
      <c r="AH443" s="4174"/>
      <c r="AI443" s="1112">
        <f t="shared" si="142"/>
        <v>0</v>
      </c>
      <c r="AJ443" s="1184" t="str">
        <f>IF(OR(AI443=0, ISBLANK(AB443)), "", TEXT(ROUND(AI443/INDEX(AV19:AV89, MATCH(AB443, AU19:AU89, 0)), 0),"# ##0") &amp; " " &amp; AB443)</f>
        <v/>
      </c>
      <c r="AK443" s="557">
        <f t="shared" si="143"/>
        <v>0</v>
      </c>
      <c r="AL443" s="558">
        <f t="shared" si="144"/>
        <v>0</v>
      </c>
      <c r="AM443" s="1187" t="str">
        <f t="shared" si="145"/>
        <v/>
      </c>
      <c r="AN443" s="156"/>
      <c r="AO443" s="1112">
        <f t="shared" si="146"/>
        <v>0</v>
      </c>
      <c r="AP443" s="4190"/>
      <c r="AQ443" s="1181" t="str">
        <f t="shared" si="147"/>
        <v/>
      </c>
      <c r="AR443" s="4168"/>
      <c r="AS443" s="4180">
        <f t="shared" si="148"/>
        <v>0</v>
      </c>
      <c r="AT443" s="4181">
        <f>IF(AND(AH443&lt;&gt;"", ISNUMBER(AF443)), IFERROR(INDEX(AV19:AV89, MATCH(AB443, AU19:AU89, 0)) * AA443 * IF(ISBLANK(X443), 1, X443), 0), 0)</f>
        <v>0</v>
      </c>
      <c r="AU443"/>
      <c r="AV443"/>
      <c r="AW443"/>
      <c r="AY443" s="750" t="str">
        <f t="shared" si="141"/>
        <v>►</v>
      </c>
      <c r="BD443" s="717"/>
      <c r="BH443" s="717"/>
      <c r="BI443" s="6">
        <v>1</v>
      </c>
      <c r="BJ443" s="73"/>
      <c r="BK443" s="73"/>
    </row>
    <row r="444" spans="1:63" s="2" customFormat="1" ht="18" customHeight="1">
      <c r="A444" s="750" t="str">
        <f t="shared" si="135"/>
        <v>►</v>
      </c>
      <c r="B444" s="616" t="str">
        <f t="shared" si="151"/>
        <v>►</v>
      </c>
      <c r="C444" s="617" t="str">
        <f t="shared" si="136"/>
        <v>►</v>
      </c>
      <c r="D444" s="4157" t="str">
        <f t="shared" si="137"/>
        <v>►</v>
      </c>
      <c r="E444" s="616" t="str">
        <f t="shared" si="138"/>
        <v>►</v>
      </c>
      <c r="F444" s="616" t="str">
        <f t="shared" si="139"/>
        <v>►</v>
      </c>
      <c r="G444" s="616" t="str">
        <f t="shared" si="140"/>
        <v>►</v>
      </c>
      <c r="H444" s="1066" t="s">
        <v>1</v>
      </c>
      <c r="I444" s="741"/>
      <c r="J444" s="741"/>
      <c r="K444" s="741"/>
      <c r="L444" s="742"/>
      <c r="M444" s="742"/>
      <c r="N444" s="742"/>
      <c r="O444" s="742"/>
      <c r="P444" s="742"/>
      <c r="Q444" s="742"/>
      <c r="R444" s="742"/>
      <c r="S444" s="785" t="s">
        <v>1</v>
      </c>
      <c r="T444" s="1066" t="s">
        <v>1</v>
      </c>
      <c r="U444" s="741"/>
      <c r="V444" s="741"/>
      <c r="W444" s="741"/>
      <c r="X444" s="742"/>
      <c r="Y444" s="742"/>
      <c r="Z444" s="742"/>
      <c r="AA444" s="742"/>
      <c r="AB444" s="742"/>
      <c r="AC444" s="742"/>
      <c r="AD444" s="742"/>
      <c r="AE444" s="4161" t="s">
        <v>1</v>
      </c>
      <c r="AF444" s="4172">
        <f t="shared" si="149"/>
        <v>0</v>
      </c>
      <c r="AG444" s="4173">
        <f t="shared" si="150"/>
        <v>0</v>
      </c>
      <c r="AH444" s="4174"/>
      <c r="AI444" s="1113">
        <f t="shared" si="142"/>
        <v>0</v>
      </c>
      <c r="AJ444" s="1183" t="str">
        <f>IF(OR(AI444=0, ISBLANK(AB444)), "", TEXT(ROUND(AI444/INDEX(AV19:AV89, MATCH(AB444, AU19:AU89, 0)), 0),"# ##0") &amp; " " &amp; AB444)</f>
        <v/>
      </c>
      <c r="AK444" s="559">
        <f t="shared" si="143"/>
        <v>0</v>
      </c>
      <c r="AL444" s="560">
        <f t="shared" si="144"/>
        <v>0</v>
      </c>
      <c r="AM444" s="1186" t="str">
        <f t="shared" si="145"/>
        <v/>
      </c>
      <c r="AN444" s="156"/>
      <c r="AO444" s="1113">
        <f t="shared" si="146"/>
        <v>0</v>
      </c>
      <c r="AP444" s="4190"/>
      <c r="AQ444" s="1182" t="str">
        <f t="shared" si="147"/>
        <v/>
      </c>
      <c r="AR444" s="4168"/>
      <c r="AS444" s="4180">
        <f t="shared" si="148"/>
        <v>0</v>
      </c>
      <c r="AT444" s="4181">
        <f>IF(AND(AH444&lt;&gt;"", ISNUMBER(AF444)), IFERROR(INDEX(AV19:AV89, MATCH(AB444, AU19:AU89, 0)) * AA444 * IF(ISBLANK(X444), 1, X444), 0), 0)</f>
        <v>0</v>
      </c>
      <c r="AU444"/>
      <c r="AV444"/>
      <c r="AW444"/>
      <c r="AY444" s="750" t="str">
        <f t="shared" si="141"/>
        <v>►</v>
      </c>
      <c r="BD444" s="717"/>
      <c r="BH444" s="717"/>
      <c r="BI444" s="6">
        <v>1</v>
      </c>
      <c r="BJ444" s="73"/>
      <c r="BK444" s="73"/>
    </row>
    <row r="445" spans="1:63" s="2" customFormat="1" ht="18" customHeight="1">
      <c r="A445" s="750" t="str">
        <f t="shared" si="135"/>
        <v>►</v>
      </c>
      <c r="B445" s="616" t="str">
        <f t="shared" si="151"/>
        <v>►</v>
      </c>
      <c r="C445" s="617" t="str">
        <f t="shared" si="136"/>
        <v>►</v>
      </c>
      <c r="D445" s="4157" t="str">
        <f t="shared" si="137"/>
        <v>►</v>
      </c>
      <c r="E445" s="616" t="str">
        <f t="shared" si="138"/>
        <v>►</v>
      </c>
      <c r="F445" s="616" t="str">
        <f t="shared" si="139"/>
        <v>►</v>
      </c>
      <c r="G445" s="616" t="str">
        <f t="shared" si="140"/>
        <v>►</v>
      </c>
      <c r="H445" s="1066" t="s">
        <v>1</v>
      </c>
      <c r="I445" s="741"/>
      <c r="J445" s="741"/>
      <c r="K445" s="741"/>
      <c r="L445" s="742"/>
      <c r="M445" s="742"/>
      <c r="N445" s="742"/>
      <c r="O445" s="742"/>
      <c r="P445" s="742"/>
      <c r="Q445" s="742"/>
      <c r="R445" s="742"/>
      <c r="S445" s="785" t="s">
        <v>1</v>
      </c>
      <c r="T445" s="1066" t="s">
        <v>1</v>
      </c>
      <c r="U445" s="741"/>
      <c r="V445" s="741"/>
      <c r="W445" s="741"/>
      <c r="X445" s="742"/>
      <c r="Y445" s="742"/>
      <c r="Z445" s="742"/>
      <c r="AA445" s="742"/>
      <c r="AB445" s="742"/>
      <c r="AC445" s="742"/>
      <c r="AD445" s="742"/>
      <c r="AE445" s="4161" t="s">
        <v>1</v>
      </c>
      <c r="AF445" s="4172">
        <f t="shared" si="149"/>
        <v>0</v>
      </c>
      <c r="AG445" s="4173">
        <f t="shared" si="150"/>
        <v>0</v>
      </c>
      <c r="AH445" s="4174"/>
      <c r="AI445" s="1112">
        <f t="shared" si="142"/>
        <v>0</v>
      </c>
      <c r="AJ445" s="1184" t="str">
        <f>IF(OR(AI445=0, ISBLANK(AB445)), "", TEXT(ROUND(AI445/INDEX(AV19:AV89, MATCH(AB445, AU19:AU89, 0)), 0),"# ##0") &amp; " " &amp; AB445)</f>
        <v/>
      </c>
      <c r="AK445" s="557">
        <f t="shared" si="143"/>
        <v>0</v>
      </c>
      <c r="AL445" s="558">
        <f t="shared" si="144"/>
        <v>0</v>
      </c>
      <c r="AM445" s="1187" t="str">
        <f t="shared" si="145"/>
        <v/>
      </c>
      <c r="AN445" s="156"/>
      <c r="AO445" s="1112">
        <f t="shared" si="146"/>
        <v>0</v>
      </c>
      <c r="AP445" s="4190"/>
      <c r="AQ445" s="1181" t="str">
        <f t="shared" si="147"/>
        <v/>
      </c>
      <c r="AR445" s="4168"/>
      <c r="AS445" s="4180">
        <f t="shared" si="148"/>
        <v>0</v>
      </c>
      <c r="AT445" s="4181">
        <f>IF(AND(AH445&lt;&gt;"", ISNUMBER(AF445)), IFERROR(INDEX(AV19:AV89, MATCH(AB445, AU19:AU89, 0)) * AA445 * IF(ISBLANK(X445), 1, X445), 0), 0)</f>
        <v>0</v>
      </c>
      <c r="AU445"/>
      <c r="AV445"/>
      <c r="AW445"/>
      <c r="AY445" s="750" t="str">
        <f t="shared" si="141"/>
        <v>►</v>
      </c>
      <c r="BD445" s="717"/>
      <c r="BH445" s="717"/>
      <c r="BI445" s="6">
        <v>1</v>
      </c>
      <c r="BJ445" s="73"/>
      <c r="BK445" s="73"/>
    </row>
    <row r="446" spans="1:63" s="2" customFormat="1" ht="18" customHeight="1">
      <c r="A446" s="750" t="str">
        <f t="shared" si="135"/>
        <v>►</v>
      </c>
      <c r="B446" s="616" t="str">
        <f t="shared" si="151"/>
        <v>►</v>
      </c>
      <c r="C446" s="617" t="str">
        <f t="shared" si="136"/>
        <v>►</v>
      </c>
      <c r="D446" s="4157" t="str">
        <f t="shared" si="137"/>
        <v>►</v>
      </c>
      <c r="E446" s="616" t="str">
        <f t="shared" si="138"/>
        <v>►</v>
      </c>
      <c r="F446" s="616" t="str">
        <f t="shared" si="139"/>
        <v>►</v>
      </c>
      <c r="G446" s="616" t="str">
        <f t="shared" si="140"/>
        <v>►</v>
      </c>
      <c r="H446" s="1066" t="s">
        <v>1</v>
      </c>
      <c r="I446" s="741"/>
      <c r="J446" s="741"/>
      <c r="K446" s="741"/>
      <c r="L446" s="742"/>
      <c r="M446" s="742"/>
      <c r="N446" s="742"/>
      <c r="O446" s="742"/>
      <c r="P446" s="742"/>
      <c r="Q446" s="742"/>
      <c r="R446" s="742"/>
      <c r="S446" s="785" t="s">
        <v>1</v>
      </c>
      <c r="T446" s="1066" t="s">
        <v>1</v>
      </c>
      <c r="U446" s="741"/>
      <c r="V446" s="741"/>
      <c r="W446" s="741"/>
      <c r="X446" s="742"/>
      <c r="Y446" s="742"/>
      <c r="Z446" s="742"/>
      <c r="AA446" s="742"/>
      <c r="AB446" s="742"/>
      <c r="AC446" s="742"/>
      <c r="AD446" s="742"/>
      <c r="AE446" s="4161" t="s">
        <v>1</v>
      </c>
      <c r="AF446" s="4172">
        <f t="shared" si="149"/>
        <v>0</v>
      </c>
      <c r="AG446" s="4173">
        <f t="shared" si="150"/>
        <v>0</v>
      </c>
      <c r="AH446" s="4174"/>
      <c r="AI446" s="1113">
        <f t="shared" si="142"/>
        <v>0</v>
      </c>
      <c r="AJ446" s="1183" t="str">
        <f>IF(OR(AI446=0, ISBLANK(AB446)), "", TEXT(ROUND(AI446/INDEX(AV19:AV89, MATCH(AB446, AU19:AU89, 0)), 0),"# ##0") &amp; " " &amp; AB446)</f>
        <v/>
      </c>
      <c r="AK446" s="559">
        <f t="shared" si="143"/>
        <v>0</v>
      </c>
      <c r="AL446" s="560">
        <f t="shared" si="144"/>
        <v>0</v>
      </c>
      <c r="AM446" s="1186" t="str">
        <f t="shared" si="145"/>
        <v/>
      </c>
      <c r="AN446" s="156"/>
      <c r="AO446" s="1113">
        <f t="shared" si="146"/>
        <v>0</v>
      </c>
      <c r="AP446" s="4190"/>
      <c r="AQ446" s="1182" t="str">
        <f t="shared" si="147"/>
        <v/>
      </c>
      <c r="AR446" s="4168"/>
      <c r="AS446" s="4180">
        <f t="shared" si="148"/>
        <v>0</v>
      </c>
      <c r="AT446" s="4181">
        <f>IF(AND(AH446&lt;&gt;"", ISNUMBER(AF446)), IFERROR(INDEX(AV19:AV89, MATCH(AB446, AU19:AU89, 0)) * AA446 * IF(ISBLANK(X446), 1, X446), 0), 0)</f>
        <v>0</v>
      </c>
      <c r="AU446"/>
      <c r="AV446"/>
      <c r="AW446"/>
      <c r="AY446" s="750" t="str">
        <f t="shared" si="141"/>
        <v>►</v>
      </c>
      <c r="BD446" s="717"/>
      <c r="BH446" s="717"/>
      <c r="BI446" s="6">
        <v>1</v>
      </c>
      <c r="BJ446" s="73"/>
      <c r="BK446" s="73"/>
    </row>
    <row r="447" spans="1:63" s="2" customFormat="1" ht="18" customHeight="1">
      <c r="A447" s="750" t="str">
        <f t="shared" si="135"/>
        <v>►</v>
      </c>
      <c r="B447" s="616" t="str">
        <f t="shared" si="151"/>
        <v>►</v>
      </c>
      <c r="C447" s="617" t="str">
        <f t="shared" si="136"/>
        <v>►</v>
      </c>
      <c r="D447" s="4157" t="str">
        <f t="shared" si="137"/>
        <v>►</v>
      </c>
      <c r="E447" s="616" t="str">
        <f t="shared" si="138"/>
        <v>►</v>
      </c>
      <c r="F447" s="616" t="str">
        <f t="shared" si="139"/>
        <v>►</v>
      </c>
      <c r="G447" s="616" t="str">
        <f t="shared" si="140"/>
        <v>►</v>
      </c>
      <c r="H447" s="1066" t="s">
        <v>1</v>
      </c>
      <c r="I447" s="741"/>
      <c r="J447" s="741"/>
      <c r="K447" s="741"/>
      <c r="L447" s="742"/>
      <c r="M447" s="742"/>
      <c r="N447" s="742"/>
      <c r="O447" s="742"/>
      <c r="P447" s="742"/>
      <c r="Q447" s="742"/>
      <c r="R447" s="742"/>
      <c r="S447" s="785" t="s">
        <v>1</v>
      </c>
      <c r="T447" s="1066" t="s">
        <v>1</v>
      </c>
      <c r="U447" s="741"/>
      <c r="V447" s="741"/>
      <c r="W447" s="741"/>
      <c r="X447" s="742"/>
      <c r="Y447" s="742"/>
      <c r="Z447" s="742"/>
      <c r="AA447" s="742"/>
      <c r="AB447" s="742"/>
      <c r="AC447" s="742"/>
      <c r="AD447" s="742"/>
      <c r="AE447" s="4161" t="s">
        <v>1</v>
      </c>
      <c r="AF447" s="4172">
        <f t="shared" si="149"/>
        <v>0</v>
      </c>
      <c r="AG447" s="4173">
        <f t="shared" si="150"/>
        <v>0</v>
      </c>
      <c r="AH447" s="4174"/>
      <c r="AI447" s="1112">
        <f t="shared" si="142"/>
        <v>0</v>
      </c>
      <c r="AJ447" s="1184" t="str">
        <f>IF(OR(AI447=0, ISBLANK(AB447)), "", TEXT(ROUND(AI447/INDEX(AV19:AV89, MATCH(AB447, AU19:AU89, 0)), 0),"# ##0") &amp; " " &amp; AB447)</f>
        <v/>
      </c>
      <c r="AK447" s="557">
        <f t="shared" si="143"/>
        <v>0</v>
      </c>
      <c r="AL447" s="558">
        <f t="shared" si="144"/>
        <v>0</v>
      </c>
      <c r="AM447" s="1187" t="str">
        <f t="shared" si="145"/>
        <v/>
      </c>
      <c r="AN447" s="156"/>
      <c r="AO447" s="1112">
        <f t="shared" si="146"/>
        <v>0</v>
      </c>
      <c r="AP447" s="4190"/>
      <c r="AQ447" s="1181" t="str">
        <f t="shared" si="147"/>
        <v/>
      </c>
      <c r="AR447" s="4168"/>
      <c r="AS447" s="4180">
        <f t="shared" si="148"/>
        <v>0</v>
      </c>
      <c r="AT447" s="4181">
        <f>IF(AND(AH447&lt;&gt;"", ISNUMBER(AF447)), IFERROR(INDEX(AV19:AV89, MATCH(AB447, AU19:AU89, 0)) * AA447 * IF(ISBLANK(X447), 1, X447), 0), 0)</f>
        <v>0</v>
      </c>
      <c r="AU447"/>
      <c r="AV447"/>
      <c r="AW447"/>
      <c r="AY447" s="750" t="str">
        <f t="shared" si="141"/>
        <v>►</v>
      </c>
      <c r="BD447" s="717"/>
      <c r="BH447" s="717"/>
      <c r="BI447" s="6">
        <v>1</v>
      </c>
      <c r="BJ447" s="73"/>
      <c r="BK447" s="73"/>
    </row>
    <row r="448" spans="1:63" s="2" customFormat="1" ht="18" customHeight="1">
      <c r="A448" s="750" t="str">
        <f t="shared" si="135"/>
        <v>►</v>
      </c>
      <c r="B448" s="616" t="str">
        <f t="shared" si="151"/>
        <v>►</v>
      </c>
      <c r="C448" s="617" t="str">
        <f t="shared" si="136"/>
        <v>►</v>
      </c>
      <c r="D448" s="4157" t="str">
        <f t="shared" si="137"/>
        <v>►</v>
      </c>
      <c r="E448" s="616" t="str">
        <f t="shared" si="138"/>
        <v>►</v>
      </c>
      <c r="F448" s="616" t="str">
        <f t="shared" si="139"/>
        <v>►</v>
      </c>
      <c r="G448" s="616" t="str">
        <f t="shared" si="140"/>
        <v>►</v>
      </c>
      <c r="H448" s="1066" t="s">
        <v>1</v>
      </c>
      <c r="I448" s="741"/>
      <c r="J448" s="741"/>
      <c r="K448" s="741"/>
      <c r="L448" s="742"/>
      <c r="M448" s="742"/>
      <c r="N448" s="742"/>
      <c r="O448" s="742"/>
      <c r="P448" s="742"/>
      <c r="Q448" s="742"/>
      <c r="R448" s="742"/>
      <c r="S448" s="785" t="s">
        <v>1</v>
      </c>
      <c r="T448" s="1066" t="s">
        <v>1</v>
      </c>
      <c r="U448" s="741"/>
      <c r="V448" s="741"/>
      <c r="W448" s="741"/>
      <c r="X448" s="742"/>
      <c r="Y448" s="742"/>
      <c r="Z448" s="742"/>
      <c r="AA448" s="742"/>
      <c r="AB448" s="742"/>
      <c r="AC448" s="742"/>
      <c r="AD448" s="742"/>
      <c r="AE448" s="4161" t="s">
        <v>1</v>
      </c>
      <c r="AF448" s="4172">
        <f t="shared" si="149"/>
        <v>0</v>
      </c>
      <c r="AG448" s="4173">
        <f t="shared" si="150"/>
        <v>0</v>
      </c>
      <c r="AH448" s="4174"/>
      <c r="AI448" s="1113">
        <f t="shared" si="142"/>
        <v>0</v>
      </c>
      <c r="AJ448" s="1183" t="str">
        <f>IF(OR(AI448=0, ISBLANK(AB448)), "", TEXT(ROUND(AI448/INDEX(AV19:AV89, MATCH(AB448, AU19:AU89, 0)), 0),"# ##0") &amp; " " &amp; AB448)</f>
        <v/>
      </c>
      <c r="AK448" s="559">
        <f t="shared" si="143"/>
        <v>0</v>
      </c>
      <c r="AL448" s="560">
        <f t="shared" si="144"/>
        <v>0</v>
      </c>
      <c r="AM448" s="1186" t="str">
        <f t="shared" si="145"/>
        <v/>
      </c>
      <c r="AN448" s="156"/>
      <c r="AO448" s="1113">
        <f t="shared" si="146"/>
        <v>0</v>
      </c>
      <c r="AP448" s="4190"/>
      <c r="AQ448" s="1182" t="str">
        <f t="shared" si="147"/>
        <v/>
      </c>
      <c r="AR448" s="4168"/>
      <c r="AS448" s="4180">
        <f t="shared" si="148"/>
        <v>0</v>
      </c>
      <c r="AT448" s="4181">
        <f>IF(AND(AH448&lt;&gt;"", ISNUMBER(AF448)), IFERROR(INDEX(AV19:AV89, MATCH(AB448, AU19:AU89, 0)) * AA448 * IF(ISBLANK(X448), 1, X448), 0), 0)</f>
        <v>0</v>
      </c>
      <c r="AU448"/>
      <c r="AV448"/>
      <c r="AW448"/>
      <c r="AY448" s="750" t="str">
        <f t="shared" si="141"/>
        <v>►</v>
      </c>
      <c r="BD448" s="717"/>
      <c r="BH448" s="717"/>
      <c r="BI448" s="6">
        <v>1</v>
      </c>
      <c r="BJ448" s="73"/>
      <c r="BK448" s="73"/>
    </row>
    <row r="449" spans="1:63" s="2" customFormat="1" ht="18" customHeight="1">
      <c r="A449" s="750" t="str">
        <f t="shared" si="135"/>
        <v>►</v>
      </c>
      <c r="B449" s="616" t="str">
        <f t="shared" si="151"/>
        <v>►</v>
      </c>
      <c r="C449" s="617" t="str">
        <f t="shared" si="136"/>
        <v>►</v>
      </c>
      <c r="D449" s="4157" t="str">
        <f t="shared" si="137"/>
        <v>►</v>
      </c>
      <c r="E449" s="616" t="str">
        <f t="shared" si="138"/>
        <v>►</v>
      </c>
      <c r="F449" s="616" t="str">
        <f t="shared" si="139"/>
        <v>►</v>
      </c>
      <c r="G449" s="616" t="str">
        <f t="shared" si="140"/>
        <v>►</v>
      </c>
      <c r="H449" s="1066" t="s">
        <v>1</v>
      </c>
      <c r="I449" s="741"/>
      <c r="J449" s="741"/>
      <c r="K449" s="741"/>
      <c r="L449" s="742"/>
      <c r="M449" s="742"/>
      <c r="N449" s="742"/>
      <c r="O449" s="742"/>
      <c r="P449" s="742"/>
      <c r="Q449" s="742"/>
      <c r="R449" s="742"/>
      <c r="S449" s="785" t="s">
        <v>1</v>
      </c>
      <c r="T449" s="1066" t="s">
        <v>1</v>
      </c>
      <c r="U449" s="741"/>
      <c r="V449" s="741"/>
      <c r="W449" s="741"/>
      <c r="X449" s="742"/>
      <c r="Y449" s="742"/>
      <c r="Z449" s="742"/>
      <c r="AA449" s="742"/>
      <c r="AB449" s="742"/>
      <c r="AC449" s="742"/>
      <c r="AD449" s="742"/>
      <c r="AE449" s="4161" t="s">
        <v>1</v>
      </c>
      <c r="AF449" s="4172">
        <f t="shared" si="149"/>
        <v>0</v>
      </c>
      <c r="AG449" s="4173">
        <f t="shared" si="150"/>
        <v>0</v>
      </c>
      <c r="AH449" s="4174"/>
      <c r="AI449" s="1112">
        <f t="shared" si="142"/>
        <v>0</v>
      </c>
      <c r="AJ449" s="1184" t="str">
        <f>IF(OR(AI449=0, ISBLANK(AB449)), "", TEXT(ROUND(AI449/INDEX(AV19:AV89, MATCH(AB449, AU19:AU89, 0)), 0),"# ##0") &amp; " " &amp; AB449)</f>
        <v/>
      </c>
      <c r="AK449" s="557">
        <f t="shared" si="143"/>
        <v>0</v>
      </c>
      <c r="AL449" s="558">
        <f t="shared" si="144"/>
        <v>0</v>
      </c>
      <c r="AM449" s="1187" t="str">
        <f t="shared" si="145"/>
        <v/>
      </c>
      <c r="AN449" s="156"/>
      <c r="AO449" s="1112">
        <f t="shared" si="146"/>
        <v>0</v>
      </c>
      <c r="AP449" s="4190"/>
      <c r="AQ449" s="1181" t="str">
        <f t="shared" si="147"/>
        <v/>
      </c>
      <c r="AR449" s="4168"/>
      <c r="AS449" s="4180">
        <f t="shared" si="148"/>
        <v>0</v>
      </c>
      <c r="AT449" s="4181">
        <f>IF(AND(AH449&lt;&gt;"", ISNUMBER(AF449)), IFERROR(INDEX(AV19:AV89, MATCH(AB449, AU19:AU89, 0)) * AA449 * IF(ISBLANK(X449), 1, X449), 0), 0)</f>
        <v>0</v>
      </c>
      <c r="AU449"/>
      <c r="AV449"/>
      <c r="AW449"/>
      <c r="AY449" s="750" t="str">
        <f t="shared" si="141"/>
        <v>►</v>
      </c>
      <c r="BD449" s="717"/>
      <c r="BH449" s="717"/>
      <c r="BI449" s="6">
        <v>1</v>
      </c>
      <c r="BJ449" s="73"/>
      <c r="BK449" s="73"/>
    </row>
    <row r="450" spans="1:63" s="2" customFormat="1" ht="18" customHeight="1">
      <c r="A450" s="750" t="str">
        <f t="shared" si="135"/>
        <v>►</v>
      </c>
      <c r="B450" s="616" t="str">
        <f t="shared" si="151"/>
        <v>►</v>
      </c>
      <c r="C450" s="617" t="str">
        <f t="shared" si="136"/>
        <v>►</v>
      </c>
      <c r="D450" s="4157" t="str">
        <f t="shared" si="137"/>
        <v>►</v>
      </c>
      <c r="E450" s="616" t="str">
        <f t="shared" si="138"/>
        <v>►</v>
      </c>
      <c r="F450" s="616" t="str">
        <f t="shared" si="139"/>
        <v>►</v>
      </c>
      <c r="G450" s="616" t="str">
        <f t="shared" si="140"/>
        <v>►</v>
      </c>
      <c r="H450" s="1066" t="s">
        <v>1</v>
      </c>
      <c r="I450" s="741"/>
      <c r="J450" s="741"/>
      <c r="K450" s="741"/>
      <c r="L450" s="742"/>
      <c r="M450" s="742"/>
      <c r="N450" s="742"/>
      <c r="O450" s="742"/>
      <c r="P450" s="742"/>
      <c r="Q450" s="742"/>
      <c r="R450" s="742"/>
      <c r="S450" s="785" t="s">
        <v>1</v>
      </c>
      <c r="T450" s="1066" t="s">
        <v>1</v>
      </c>
      <c r="U450" s="741"/>
      <c r="V450" s="741"/>
      <c r="W450" s="741"/>
      <c r="X450" s="742"/>
      <c r="Y450" s="742"/>
      <c r="Z450" s="742"/>
      <c r="AA450" s="742"/>
      <c r="AB450" s="742"/>
      <c r="AC450" s="742"/>
      <c r="AD450" s="742"/>
      <c r="AE450" s="4161" t="s">
        <v>1</v>
      </c>
      <c r="AF450" s="4172">
        <f t="shared" si="149"/>
        <v>0</v>
      </c>
      <c r="AG450" s="4173">
        <f t="shared" si="150"/>
        <v>0</v>
      </c>
      <c r="AH450" s="4174"/>
      <c r="AI450" s="1113">
        <f t="shared" si="142"/>
        <v>0</v>
      </c>
      <c r="AJ450" s="1183" t="str">
        <f>IF(OR(AI450=0, ISBLANK(AB450)), "", TEXT(ROUND(AI450/INDEX(AV19:AV89, MATCH(AB450, AU19:AU89, 0)), 0),"# ##0") &amp; " " &amp; AB450)</f>
        <v/>
      </c>
      <c r="AK450" s="559">
        <f t="shared" si="143"/>
        <v>0</v>
      </c>
      <c r="AL450" s="560">
        <f t="shared" si="144"/>
        <v>0</v>
      </c>
      <c r="AM450" s="1186" t="str">
        <f t="shared" si="145"/>
        <v/>
      </c>
      <c r="AN450" s="156"/>
      <c r="AO450" s="1113">
        <f t="shared" si="146"/>
        <v>0</v>
      </c>
      <c r="AP450" s="4190"/>
      <c r="AQ450" s="1182" t="str">
        <f t="shared" si="147"/>
        <v/>
      </c>
      <c r="AR450" s="4168"/>
      <c r="AS450" s="4180">
        <f t="shared" si="148"/>
        <v>0</v>
      </c>
      <c r="AT450" s="4181">
        <f>IF(AND(AH450&lt;&gt;"", ISNUMBER(AF450)), IFERROR(INDEX(AV19:AV89, MATCH(AB450, AU19:AU89, 0)) * AA450 * IF(ISBLANK(X450), 1, X450), 0), 0)</f>
        <v>0</v>
      </c>
      <c r="AU450"/>
      <c r="AV450"/>
      <c r="AW450"/>
      <c r="AY450" s="750" t="str">
        <f t="shared" si="141"/>
        <v>►</v>
      </c>
      <c r="BD450" s="717"/>
      <c r="BH450" s="717"/>
      <c r="BI450" s="6">
        <v>1</v>
      </c>
      <c r="BJ450" s="73"/>
      <c r="BK450" s="73"/>
    </row>
    <row r="451" spans="1:63" s="2" customFormat="1" ht="18" customHeight="1">
      <c r="A451" s="750" t="str">
        <f t="shared" si="135"/>
        <v>►</v>
      </c>
      <c r="B451" s="616" t="str">
        <f t="shared" si="151"/>
        <v>►</v>
      </c>
      <c r="C451" s="617" t="str">
        <f t="shared" si="136"/>
        <v>►</v>
      </c>
      <c r="D451" s="4157" t="str">
        <f t="shared" si="137"/>
        <v>►</v>
      </c>
      <c r="E451" s="616" t="str">
        <f t="shared" si="138"/>
        <v>►</v>
      </c>
      <c r="F451" s="616" t="str">
        <f t="shared" si="139"/>
        <v>►</v>
      </c>
      <c r="G451" s="616" t="str">
        <f t="shared" si="140"/>
        <v>►</v>
      </c>
      <c r="H451" s="1066" t="s">
        <v>1</v>
      </c>
      <c r="I451" s="741"/>
      <c r="J451" s="741"/>
      <c r="K451" s="741"/>
      <c r="L451" s="742"/>
      <c r="M451" s="742"/>
      <c r="N451" s="742"/>
      <c r="O451" s="742"/>
      <c r="P451" s="742"/>
      <c r="Q451" s="742"/>
      <c r="R451" s="742"/>
      <c r="S451" s="785" t="s">
        <v>1</v>
      </c>
      <c r="T451" s="1066" t="s">
        <v>1</v>
      </c>
      <c r="U451" s="741"/>
      <c r="V451" s="741"/>
      <c r="W451" s="741"/>
      <c r="X451" s="742"/>
      <c r="Y451" s="742"/>
      <c r="Z451" s="742"/>
      <c r="AA451" s="742"/>
      <c r="AB451" s="742"/>
      <c r="AC451" s="742"/>
      <c r="AD451" s="742"/>
      <c r="AE451" s="4161" t="s">
        <v>1</v>
      </c>
      <c r="AF451" s="4172">
        <f t="shared" si="149"/>
        <v>0</v>
      </c>
      <c r="AG451" s="4173">
        <f t="shared" si="150"/>
        <v>0</v>
      </c>
      <c r="AH451" s="4174"/>
      <c r="AI451" s="1112">
        <f t="shared" si="142"/>
        <v>0</v>
      </c>
      <c r="AJ451" s="1184" t="str">
        <f>IF(OR(AI451=0, ISBLANK(AB451)), "", TEXT(ROUND(AI451/INDEX(AV19:AV89, MATCH(AB451, AU19:AU89, 0)), 0),"# ##0") &amp; " " &amp; AB451)</f>
        <v/>
      </c>
      <c r="AK451" s="557">
        <f t="shared" si="143"/>
        <v>0</v>
      </c>
      <c r="AL451" s="558">
        <f t="shared" si="144"/>
        <v>0</v>
      </c>
      <c r="AM451" s="1187" t="str">
        <f t="shared" si="145"/>
        <v/>
      </c>
      <c r="AN451" s="156"/>
      <c r="AO451" s="1112">
        <f t="shared" si="146"/>
        <v>0</v>
      </c>
      <c r="AP451" s="4190"/>
      <c r="AQ451" s="1181" t="str">
        <f t="shared" si="147"/>
        <v/>
      </c>
      <c r="AR451" s="4168"/>
      <c r="AS451" s="4180">
        <f t="shared" si="148"/>
        <v>0</v>
      </c>
      <c r="AT451" s="4181">
        <f>IF(AND(AH451&lt;&gt;"", ISNUMBER(AF451)), IFERROR(INDEX(AV19:AV89, MATCH(AB451, AU19:AU89, 0)) * AA451 * IF(ISBLANK(X451), 1, X451), 0), 0)</f>
        <v>0</v>
      </c>
      <c r="AU451"/>
      <c r="AV451"/>
      <c r="AW451"/>
      <c r="AY451" s="750" t="str">
        <f t="shared" si="141"/>
        <v>►</v>
      </c>
      <c r="BD451" s="717"/>
      <c r="BH451" s="717"/>
      <c r="BI451" s="6">
        <v>1</v>
      </c>
      <c r="BJ451" s="73"/>
      <c r="BK451" s="73"/>
    </row>
    <row r="452" spans="1:63" s="2" customFormat="1" ht="18" customHeight="1">
      <c r="A452" s="750" t="str">
        <f t="shared" si="135"/>
        <v>►</v>
      </c>
      <c r="B452" s="616" t="str">
        <f t="shared" si="151"/>
        <v>►</v>
      </c>
      <c r="C452" s="617" t="str">
        <f t="shared" si="136"/>
        <v>►</v>
      </c>
      <c r="D452" s="4157" t="str">
        <f t="shared" si="137"/>
        <v>►</v>
      </c>
      <c r="E452" s="616" t="str">
        <f t="shared" si="138"/>
        <v>►</v>
      </c>
      <c r="F452" s="616" t="str">
        <f t="shared" si="139"/>
        <v>►</v>
      </c>
      <c r="G452" s="616" t="str">
        <f t="shared" si="140"/>
        <v>►</v>
      </c>
      <c r="H452" s="1066" t="s">
        <v>1</v>
      </c>
      <c r="I452" s="741"/>
      <c r="J452" s="741"/>
      <c r="K452" s="741"/>
      <c r="L452" s="742"/>
      <c r="M452" s="742"/>
      <c r="N452" s="742"/>
      <c r="O452" s="742"/>
      <c r="P452" s="742"/>
      <c r="Q452" s="742"/>
      <c r="R452" s="742"/>
      <c r="S452" s="785" t="s">
        <v>1</v>
      </c>
      <c r="T452" s="1066" t="s">
        <v>1</v>
      </c>
      <c r="U452" s="741"/>
      <c r="V452" s="741"/>
      <c r="W452" s="741"/>
      <c r="X452" s="742"/>
      <c r="Y452" s="742"/>
      <c r="Z452" s="742"/>
      <c r="AA452" s="742"/>
      <c r="AB452" s="742"/>
      <c r="AC452" s="742"/>
      <c r="AD452" s="742"/>
      <c r="AE452" s="4161" t="s">
        <v>1</v>
      </c>
      <c r="AF452" s="4172">
        <f t="shared" si="149"/>
        <v>0</v>
      </c>
      <c r="AG452" s="4173">
        <f t="shared" si="150"/>
        <v>0</v>
      </c>
      <c r="AH452" s="4174"/>
      <c r="AI452" s="1113">
        <f t="shared" si="142"/>
        <v>0</v>
      </c>
      <c r="AJ452" s="1183" t="str">
        <f>IF(OR(AI452=0, ISBLANK(AB452)), "", TEXT(ROUND(AI452/INDEX(AV19:AV89, MATCH(AB452, AU19:AU89, 0)), 0),"# ##0") &amp; " " &amp; AB452)</f>
        <v/>
      </c>
      <c r="AK452" s="559">
        <f t="shared" si="143"/>
        <v>0</v>
      </c>
      <c r="AL452" s="560">
        <f t="shared" si="144"/>
        <v>0</v>
      </c>
      <c r="AM452" s="1186" t="str">
        <f t="shared" si="145"/>
        <v/>
      </c>
      <c r="AN452" s="156"/>
      <c r="AO452" s="1113">
        <f t="shared" si="146"/>
        <v>0</v>
      </c>
      <c r="AP452" s="4190"/>
      <c r="AQ452" s="1182" t="str">
        <f t="shared" si="147"/>
        <v/>
      </c>
      <c r="AR452" s="4168"/>
      <c r="AS452" s="4180">
        <f t="shared" si="148"/>
        <v>0</v>
      </c>
      <c r="AT452" s="4181">
        <f>IF(AND(AH452&lt;&gt;"", ISNUMBER(AF452)), IFERROR(INDEX(AV19:AV89, MATCH(AB452, AU19:AU89, 0)) * AA452 * IF(ISBLANK(X452), 1, X452), 0), 0)</f>
        <v>0</v>
      </c>
      <c r="AU452"/>
      <c r="AV452"/>
      <c r="AW452"/>
      <c r="AY452" s="750" t="str">
        <f t="shared" si="141"/>
        <v>►</v>
      </c>
      <c r="BD452" s="717"/>
      <c r="BH452" s="717"/>
      <c r="BI452" s="6">
        <v>1</v>
      </c>
      <c r="BJ452" s="73"/>
      <c r="BK452" s="73"/>
    </row>
    <row r="453" spans="1:63" s="2" customFormat="1" ht="18" customHeight="1">
      <c r="A453" s="750" t="str">
        <f t="shared" si="135"/>
        <v>►</v>
      </c>
      <c r="B453" s="616" t="str">
        <f t="shared" si="151"/>
        <v>►</v>
      </c>
      <c r="C453" s="617" t="str">
        <f t="shared" si="136"/>
        <v>►</v>
      </c>
      <c r="D453" s="4157" t="str">
        <f t="shared" si="137"/>
        <v>►</v>
      </c>
      <c r="E453" s="616" t="str">
        <f t="shared" si="138"/>
        <v>►</v>
      </c>
      <c r="F453" s="616" t="str">
        <f t="shared" si="139"/>
        <v>►</v>
      </c>
      <c r="G453" s="616" t="str">
        <f t="shared" si="140"/>
        <v>►</v>
      </c>
      <c r="H453" s="1066" t="s">
        <v>1</v>
      </c>
      <c r="I453" s="741"/>
      <c r="J453" s="741"/>
      <c r="K453" s="741"/>
      <c r="L453" s="742"/>
      <c r="M453" s="742"/>
      <c r="N453" s="742"/>
      <c r="O453" s="742"/>
      <c r="P453" s="742"/>
      <c r="Q453" s="742"/>
      <c r="R453" s="742"/>
      <c r="S453" s="785" t="s">
        <v>1</v>
      </c>
      <c r="T453" s="1066" t="s">
        <v>1</v>
      </c>
      <c r="U453" s="741"/>
      <c r="V453" s="741"/>
      <c r="W453" s="741"/>
      <c r="X453" s="742"/>
      <c r="Y453" s="742"/>
      <c r="Z453" s="742"/>
      <c r="AA453" s="742"/>
      <c r="AB453" s="742"/>
      <c r="AC453" s="742"/>
      <c r="AD453" s="742"/>
      <c r="AE453" s="4161" t="s">
        <v>1</v>
      </c>
      <c r="AF453" s="4172">
        <f t="shared" si="149"/>
        <v>0</v>
      </c>
      <c r="AG453" s="4173">
        <f t="shared" si="150"/>
        <v>0</v>
      </c>
      <c r="AH453" s="4174"/>
      <c r="AI453" s="1112">
        <f t="shared" si="142"/>
        <v>0</v>
      </c>
      <c r="AJ453" s="1184" t="str">
        <f>IF(OR(AI453=0, ISBLANK(AB453)), "", TEXT(ROUND(AI453/INDEX(AV19:AV89, MATCH(AB453, AU19:AU89, 0)), 0),"# ##0") &amp; " " &amp; AB453)</f>
        <v/>
      </c>
      <c r="AK453" s="557">
        <f t="shared" si="143"/>
        <v>0</v>
      </c>
      <c r="AL453" s="558">
        <f t="shared" si="144"/>
        <v>0</v>
      </c>
      <c r="AM453" s="1187" t="str">
        <f t="shared" si="145"/>
        <v/>
      </c>
      <c r="AN453" s="156"/>
      <c r="AO453" s="1112">
        <f t="shared" si="146"/>
        <v>0</v>
      </c>
      <c r="AP453" s="4190"/>
      <c r="AQ453" s="1181" t="str">
        <f t="shared" si="147"/>
        <v/>
      </c>
      <c r="AR453" s="4168"/>
      <c r="AS453" s="4180">
        <f t="shared" si="148"/>
        <v>0</v>
      </c>
      <c r="AT453" s="4181">
        <f>IF(AND(AH453&lt;&gt;"", ISNUMBER(AF453)), IFERROR(INDEX(AV19:AV89, MATCH(AB453, AU19:AU89, 0)) * AA453 * IF(ISBLANK(X453), 1, X453), 0), 0)</f>
        <v>0</v>
      </c>
      <c r="AU453"/>
      <c r="AV453"/>
      <c r="AW453"/>
      <c r="AY453" s="750" t="str">
        <f t="shared" si="141"/>
        <v>►</v>
      </c>
      <c r="BD453" s="717"/>
      <c r="BH453" s="717"/>
      <c r="BI453" s="6">
        <v>1</v>
      </c>
      <c r="BJ453" s="73"/>
      <c r="BK453" s="73"/>
    </row>
    <row r="454" spans="1:63" s="2" customFormat="1" ht="18" customHeight="1">
      <c r="A454" s="750" t="str">
        <f t="shared" si="135"/>
        <v>►</v>
      </c>
      <c r="B454" s="616" t="str">
        <f t="shared" si="151"/>
        <v>►</v>
      </c>
      <c r="C454" s="617" t="str">
        <f t="shared" si="136"/>
        <v>►</v>
      </c>
      <c r="D454" s="4157" t="str">
        <f t="shared" si="137"/>
        <v>►</v>
      </c>
      <c r="E454" s="616" t="str">
        <f t="shared" si="138"/>
        <v>►</v>
      </c>
      <c r="F454" s="616" t="str">
        <f t="shared" si="139"/>
        <v>►</v>
      </c>
      <c r="G454" s="616" t="str">
        <f t="shared" si="140"/>
        <v>►</v>
      </c>
      <c r="H454" s="1066" t="s">
        <v>1</v>
      </c>
      <c r="I454" s="741"/>
      <c r="J454" s="741"/>
      <c r="K454" s="741"/>
      <c r="L454" s="742"/>
      <c r="M454" s="742"/>
      <c r="N454" s="742"/>
      <c r="O454" s="742"/>
      <c r="P454" s="742"/>
      <c r="Q454" s="742"/>
      <c r="R454" s="742"/>
      <c r="S454" s="785" t="s">
        <v>1</v>
      </c>
      <c r="T454" s="1066" t="s">
        <v>1</v>
      </c>
      <c r="U454" s="741"/>
      <c r="V454" s="741"/>
      <c r="W454" s="741"/>
      <c r="X454" s="742"/>
      <c r="Y454" s="742"/>
      <c r="Z454" s="742"/>
      <c r="AA454" s="742"/>
      <c r="AB454" s="742"/>
      <c r="AC454" s="742"/>
      <c r="AD454" s="742"/>
      <c r="AE454" s="4161" t="s">
        <v>1</v>
      </c>
      <c r="AF454" s="4172">
        <f t="shared" si="149"/>
        <v>0</v>
      </c>
      <c r="AG454" s="4173">
        <f t="shared" si="150"/>
        <v>0</v>
      </c>
      <c r="AH454" s="4174"/>
      <c r="AI454" s="1113">
        <f t="shared" si="142"/>
        <v>0</v>
      </c>
      <c r="AJ454" s="1183" t="str">
        <f>IF(OR(AI454=0, ISBLANK(AB454)), "", TEXT(ROUND(AI454/INDEX(AV19:AV89, MATCH(AB454, AU19:AU89, 0)), 0),"# ##0") &amp; " " &amp; AB454)</f>
        <v/>
      </c>
      <c r="AK454" s="559">
        <f t="shared" si="143"/>
        <v>0</v>
      </c>
      <c r="AL454" s="560">
        <f t="shared" si="144"/>
        <v>0</v>
      </c>
      <c r="AM454" s="1186" t="str">
        <f t="shared" si="145"/>
        <v/>
      </c>
      <c r="AN454" s="156"/>
      <c r="AO454" s="1113">
        <f t="shared" si="146"/>
        <v>0</v>
      </c>
      <c r="AP454" s="4190"/>
      <c r="AQ454" s="1182" t="str">
        <f t="shared" si="147"/>
        <v/>
      </c>
      <c r="AR454" s="4168"/>
      <c r="AS454" s="4180">
        <f t="shared" si="148"/>
        <v>0</v>
      </c>
      <c r="AT454" s="4181">
        <f>IF(AND(AH454&lt;&gt;"", ISNUMBER(AF454)), IFERROR(INDEX(AV19:AV89, MATCH(AB454, AU19:AU89, 0)) * AA454 * IF(ISBLANK(X454), 1, X454), 0), 0)</f>
        <v>0</v>
      </c>
      <c r="AU454"/>
      <c r="AV454"/>
      <c r="AW454"/>
      <c r="AY454" s="750" t="str">
        <f t="shared" si="141"/>
        <v>►</v>
      </c>
      <c r="BD454" s="717"/>
      <c r="BH454" s="717"/>
      <c r="BI454" s="6">
        <v>1</v>
      </c>
      <c r="BJ454" s="73"/>
      <c r="BK454" s="73"/>
    </row>
    <row r="455" spans="1:63" s="2" customFormat="1" ht="18" customHeight="1">
      <c r="A455" s="750" t="str">
        <f t="shared" si="135"/>
        <v>►</v>
      </c>
      <c r="B455" s="616" t="str">
        <f t="shared" si="151"/>
        <v>►</v>
      </c>
      <c r="C455" s="617" t="str">
        <f t="shared" si="136"/>
        <v>►</v>
      </c>
      <c r="D455" s="4157" t="str">
        <f t="shared" si="137"/>
        <v>►</v>
      </c>
      <c r="E455" s="616" t="str">
        <f t="shared" si="138"/>
        <v>►</v>
      </c>
      <c r="F455" s="616" t="str">
        <f t="shared" si="139"/>
        <v>►</v>
      </c>
      <c r="G455" s="616" t="str">
        <f t="shared" si="140"/>
        <v>►</v>
      </c>
      <c r="H455" s="1066" t="s">
        <v>1</v>
      </c>
      <c r="I455" s="741"/>
      <c r="J455" s="741"/>
      <c r="K455" s="741"/>
      <c r="L455" s="742"/>
      <c r="M455" s="742"/>
      <c r="N455" s="742"/>
      <c r="O455" s="742"/>
      <c r="P455" s="742"/>
      <c r="Q455" s="742"/>
      <c r="R455" s="742"/>
      <c r="S455" s="785" t="s">
        <v>1</v>
      </c>
      <c r="T455" s="1066" t="s">
        <v>1</v>
      </c>
      <c r="U455" s="741"/>
      <c r="V455" s="741"/>
      <c r="W455" s="741"/>
      <c r="X455" s="742"/>
      <c r="Y455" s="742"/>
      <c r="Z455" s="742"/>
      <c r="AA455" s="742"/>
      <c r="AB455" s="742"/>
      <c r="AC455" s="742"/>
      <c r="AD455" s="742"/>
      <c r="AE455" s="4161" t="s">
        <v>1</v>
      </c>
      <c r="AF455" s="4172">
        <f t="shared" si="149"/>
        <v>0</v>
      </c>
      <c r="AG455" s="4173">
        <f t="shared" si="150"/>
        <v>0</v>
      </c>
      <c r="AH455" s="4174"/>
      <c r="AI455" s="1112">
        <f t="shared" si="142"/>
        <v>0</v>
      </c>
      <c r="AJ455" s="1184" t="str">
        <f>IF(OR(AI455=0, ISBLANK(AB455)), "", TEXT(ROUND(AI455/INDEX(AV19:AV89, MATCH(AB455, AU19:AU89, 0)), 0),"# ##0") &amp; " " &amp; AB455)</f>
        <v/>
      </c>
      <c r="AK455" s="557">
        <f t="shared" si="143"/>
        <v>0</v>
      </c>
      <c r="AL455" s="561">
        <f t="shared" si="144"/>
        <v>0</v>
      </c>
      <c r="AM455" s="1188" t="str">
        <f t="shared" si="145"/>
        <v/>
      </c>
      <c r="AN455" s="156"/>
      <c r="AO455" s="1112">
        <f t="shared" si="146"/>
        <v>0</v>
      </c>
      <c r="AP455" s="4190"/>
      <c r="AQ455" s="1181" t="str">
        <f t="shared" si="147"/>
        <v/>
      </c>
      <c r="AR455" s="4168"/>
      <c r="AS455" s="4180">
        <f t="shared" si="148"/>
        <v>0</v>
      </c>
      <c r="AT455" s="4181">
        <f>IF(AND(AH455&lt;&gt;"", ISNUMBER(AF455)), IFERROR(INDEX(AV19:AV89, MATCH(AB455, AU19:AU89, 0)) * AA455 * IF(ISBLANK(X455), 1, X455), 0), 0)</f>
        <v>0</v>
      </c>
      <c r="AU455"/>
      <c r="AV455"/>
      <c r="AW455"/>
      <c r="AY455" s="750" t="str">
        <f t="shared" si="141"/>
        <v>►</v>
      </c>
      <c r="BD455" s="717"/>
      <c r="BH455" s="717"/>
      <c r="BI455" s="6">
        <v>1</v>
      </c>
      <c r="BJ455" s="73"/>
      <c r="BK455" s="73"/>
    </row>
    <row r="456" spans="1:63" s="2" customFormat="1" ht="18" customHeight="1">
      <c r="A456" s="750" t="str">
        <f t="shared" si="135"/>
        <v>►</v>
      </c>
      <c r="B456" s="616" t="str">
        <f t="shared" si="151"/>
        <v>►</v>
      </c>
      <c r="C456" s="617" t="str">
        <f t="shared" si="136"/>
        <v>►</v>
      </c>
      <c r="D456" s="4157" t="str">
        <f t="shared" si="137"/>
        <v>►</v>
      </c>
      <c r="E456" s="616" t="str">
        <f t="shared" si="138"/>
        <v>►</v>
      </c>
      <c r="F456" s="616" t="str">
        <f t="shared" si="139"/>
        <v>►</v>
      </c>
      <c r="G456" s="616" t="str">
        <f t="shared" si="140"/>
        <v>►</v>
      </c>
      <c r="H456" s="1066" t="s">
        <v>1</v>
      </c>
      <c r="I456" s="741"/>
      <c r="J456" s="741"/>
      <c r="K456" s="741"/>
      <c r="L456" s="742"/>
      <c r="M456" s="742"/>
      <c r="N456" s="742"/>
      <c r="O456" s="742"/>
      <c r="P456" s="742"/>
      <c r="Q456" s="742"/>
      <c r="R456" s="742"/>
      <c r="S456" s="785" t="s">
        <v>1</v>
      </c>
      <c r="T456" s="1066" t="s">
        <v>1</v>
      </c>
      <c r="U456" s="741"/>
      <c r="V456" s="741"/>
      <c r="W456" s="741"/>
      <c r="X456" s="742"/>
      <c r="Y456" s="742"/>
      <c r="Z456" s="742"/>
      <c r="AA456" s="742"/>
      <c r="AB456" s="742"/>
      <c r="AC456" s="742"/>
      <c r="AD456" s="742"/>
      <c r="AE456" s="4161" t="s">
        <v>1</v>
      </c>
      <c r="AF456" s="4172">
        <f t="shared" si="149"/>
        <v>0</v>
      </c>
      <c r="AG456" s="4173">
        <f t="shared" si="150"/>
        <v>0</v>
      </c>
      <c r="AH456" s="4174"/>
      <c r="AI456" s="1113">
        <f t="shared" si="142"/>
        <v>0</v>
      </c>
      <c r="AJ456" s="1183" t="str">
        <f>IF(OR(AI456=0, ISBLANK(AB456)), "", TEXT(ROUND(AI456/INDEX(AV19:AV89, MATCH(AB456, AU19:AU89, 0)), 0),"# ##0") &amp; " " &amp; AB456)</f>
        <v/>
      </c>
      <c r="AK456" s="559">
        <f t="shared" si="143"/>
        <v>0</v>
      </c>
      <c r="AL456" s="560">
        <f t="shared" si="144"/>
        <v>0</v>
      </c>
      <c r="AM456" s="1186" t="str">
        <f t="shared" si="145"/>
        <v/>
      </c>
      <c r="AN456" s="156"/>
      <c r="AO456" s="1113">
        <f t="shared" si="146"/>
        <v>0</v>
      </c>
      <c r="AP456" s="4190"/>
      <c r="AQ456" s="1182" t="str">
        <f t="shared" si="147"/>
        <v/>
      </c>
      <c r="AR456" s="4168"/>
      <c r="AS456" s="4180">
        <f t="shared" si="148"/>
        <v>0</v>
      </c>
      <c r="AT456" s="4181">
        <f>IF(AND(AH456&lt;&gt;"", ISNUMBER(AF456)), IFERROR(INDEX(AV19:AV89, MATCH(AB456, AU19:AU89, 0)) * AA456 * IF(ISBLANK(X456), 1, X456), 0), 0)</f>
        <v>0</v>
      </c>
      <c r="AU456"/>
      <c r="AV456"/>
      <c r="AW456"/>
      <c r="AY456" s="750" t="str">
        <f t="shared" si="141"/>
        <v>►</v>
      </c>
      <c r="BD456" s="717"/>
      <c r="BH456" s="717"/>
      <c r="BI456" s="6">
        <v>1</v>
      </c>
      <c r="BJ456" s="73"/>
      <c r="BK456" s="73"/>
    </row>
    <row r="457" spans="1:63" s="2" customFormat="1" ht="18" customHeight="1">
      <c r="A457" s="750" t="str">
        <f t="shared" si="135"/>
        <v>►</v>
      </c>
      <c r="B457" s="616" t="str">
        <f t="shared" si="151"/>
        <v>►</v>
      </c>
      <c r="C457" s="617" t="str">
        <f t="shared" si="136"/>
        <v>►</v>
      </c>
      <c r="D457" s="4157" t="str">
        <f t="shared" si="137"/>
        <v>►</v>
      </c>
      <c r="E457" s="616" t="str">
        <f t="shared" si="138"/>
        <v>►</v>
      </c>
      <c r="F457" s="616" t="str">
        <f t="shared" si="139"/>
        <v>►</v>
      </c>
      <c r="G457" s="616" t="str">
        <f t="shared" si="140"/>
        <v>►</v>
      </c>
      <c r="H457" s="1066" t="s">
        <v>1</v>
      </c>
      <c r="I457" s="741"/>
      <c r="J457" s="741"/>
      <c r="K457" s="741"/>
      <c r="L457" s="742"/>
      <c r="M457" s="742"/>
      <c r="N457" s="742"/>
      <c r="O457" s="742"/>
      <c r="P457" s="742"/>
      <c r="Q457" s="742"/>
      <c r="R457" s="742"/>
      <c r="S457" s="785" t="s">
        <v>1</v>
      </c>
      <c r="T457" s="1066" t="s">
        <v>1</v>
      </c>
      <c r="U457" s="741"/>
      <c r="V457" s="741"/>
      <c r="W457" s="741"/>
      <c r="X457" s="742"/>
      <c r="Y457" s="742"/>
      <c r="Z457" s="742"/>
      <c r="AA457" s="742"/>
      <c r="AB457" s="742"/>
      <c r="AC457" s="742"/>
      <c r="AD457" s="742"/>
      <c r="AE457" s="4161" t="s">
        <v>1</v>
      </c>
      <c r="AF457" s="4172">
        <f t="shared" si="149"/>
        <v>0</v>
      </c>
      <c r="AG457" s="4173">
        <f t="shared" si="150"/>
        <v>0</v>
      </c>
      <c r="AH457" s="4174"/>
      <c r="AI457" s="1112">
        <f t="shared" si="142"/>
        <v>0</v>
      </c>
      <c r="AJ457" s="1184" t="str">
        <f>IF(OR(AI457=0, ISBLANK(AB457)), "", TEXT(ROUND(AI457/INDEX(AV19:AV89, MATCH(AB457, AU19:AU89, 0)), 0),"# ##0") &amp; " " &amp; AB457)</f>
        <v/>
      </c>
      <c r="AK457" s="557">
        <f t="shared" si="143"/>
        <v>0</v>
      </c>
      <c r="AL457" s="558">
        <f t="shared" si="144"/>
        <v>0</v>
      </c>
      <c r="AM457" s="1187" t="str">
        <f t="shared" si="145"/>
        <v/>
      </c>
      <c r="AN457" s="156"/>
      <c r="AO457" s="1112">
        <f t="shared" si="146"/>
        <v>0</v>
      </c>
      <c r="AP457" s="4190"/>
      <c r="AQ457" s="1181" t="str">
        <f t="shared" si="147"/>
        <v/>
      </c>
      <c r="AR457" s="4168"/>
      <c r="AS457" s="4180">
        <f t="shared" si="148"/>
        <v>0</v>
      </c>
      <c r="AT457" s="4181">
        <f>IF(AND(AH457&lt;&gt;"", ISNUMBER(AF457)), IFERROR(INDEX(AV19:AV89, MATCH(AB457, AU19:AU89, 0)) * AA457 * IF(ISBLANK(X457), 1, X457), 0), 0)</f>
        <v>0</v>
      </c>
      <c r="AU457"/>
      <c r="AV457"/>
      <c r="AW457"/>
      <c r="AY457" s="750" t="str">
        <f t="shared" si="141"/>
        <v>►</v>
      </c>
      <c r="BD457" s="717"/>
      <c r="BH457" s="717"/>
      <c r="BI457" s="6">
        <v>1</v>
      </c>
      <c r="BJ457" s="73"/>
      <c r="BK457" s="73"/>
    </row>
    <row r="458" spans="1:63" s="2" customFormat="1" ht="18" customHeight="1">
      <c r="A458" s="750" t="str">
        <f t="shared" si="135"/>
        <v>►</v>
      </c>
      <c r="B458" s="616" t="str">
        <f t="shared" si="151"/>
        <v>►</v>
      </c>
      <c r="C458" s="617" t="str">
        <f t="shared" si="136"/>
        <v>►</v>
      </c>
      <c r="D458" s="4157" t="str">
        <f t="shared" si="137"/>
        <v>►</v>
      </c>
      <c r="E458" s="616" t="str">
        <f t="shared" si="138"/>
        <v>►</v>
      </c>
      <c r="F458" s="616" t="str">
        <f t="shared" si="139"/>
        <v>►</v>
      </c>
      <c r="G458" s="616" t="str">
        <f t="shared" si="140"/>
        <v>►</v>
      </c>
      <c r="H458" s="1066" t="s">
        <v>1</v>
      </c>
      <c r="I458" s="741"/>
      <c r="J458" s="741"/>
      <c r="K458" s="741"/>
      <c r="L458" s="742"/>
      <c r="M458" s="742"/>
      <c r="N458" s="742"/>
      <c r="O458" s="742"/>
      <c r="P458" s="742"/>
      <c r="Q458" s="742"/>
      <c r="R458" s="742"/>
      <c r="S458" s="785" t="s">
        <v>1</v>
      </c>
      <c r="T458" s="1066" t="s">
        <v>1</v>
      </c>
      <c r="U458" s="741"/>
      <c r="V458" s="741"/>
      <c r="W458" s="741"/>
      <c r="X458" s="742"/>
      <c r="Y458" s="742"/>
      <c r="Z458" s="742"/>
      <c r="AA458" s="742"/>
      <c r="AB458" s="742"/>
      <c r="AC458" s="742"/>
      <c r="AD458" s="742"/>
      <c r="AE458" s="4161" t="s">
        <v>1</v>
      </c>
      <c r="AF458" s="4172">
        <f t="shared" si="149"/>
        <v>0</v>
      </c>
      <c r="AG458" s="4173">
        <f t="shared" si="150"/>
        <v>0</v>
      </c>
      <c r="AH458" s="4174"/>
      <c r="AI458" s="1113">
        <f t="shared" si="142"/>
        <v>0</v>
      </c>
      <c r="AJ458" s="1183" t="str">
        <f>IF(OR(AI458=0, ISBLANK(AB458)), "", TEXT(ROUND(AI458/INDEX(AV19:AV89, MATCH(AB458, AU19:AU89, 0)), 0),"# ##0") &amp; " " &amp; AB458)</f>
        <v/>
      </c>
      <c r="AK458" s="559">
        <f t="shared" si="143"/>
        <v>0</v>
      </c>
      <c r="AL458" s="560">
        <f t="shared" si="144"/>
        <v>0</v>
      </c>
      <c r="AM458" s="1186" t="str">
        <f t="shared" si="145"/>
        <v/>
      </c>
      <c r="AN458" s="156"/>
      <c r="AO458" s="1113">
        <f t="shared" si="146"/>
        <v>0</v>
      </c>
      <c r="AP458" s="4190"/>
      <c r="AQ458" s="1182" t="str">
        <f t="shared" si="147"/>
        <v/>
      </c>
      <c r="AR458" s="4168"/>
      <c r="AS458" s="4180">
        <f t="shared" si="148"/>
        <v>0</v>
      </c>
      <c r="AT458" s="4181">
        <f>IF(AND(AH458&lt;&gt;"", ISNUMBER(AF458)), IFERROR(INDEX(AV19:AV89, MATCH(AB458, AU19:AU89, 0)) * AA458 * IF(ISBLANK(X458), 1, X458), 0), 0)</f>
        <v>0</v>
      </c>
      <c r="AU458"/>
      <c r="AV458"/>
      <c r="AW458"/>
      <c r="AY458" s="750" t="str">
        <f t="shared" si="141"/>
        <v>►</v>
      </c>
      <c r="BD458" s="717"/>
      <c r="BH458" s="717"/>
      <c r="BI458" s="6">
        <v>1</v>
      </c>
      <c r="BJ458" s="73"/>
      <c r="BK458" s="73"/>
    </row>
    <row r="459" spans="1:63" s="2" customFormat="1" ht="18" customHeight="1">
      <c r="A459" s="750" t="str">
        <f t="shared" si="135"/>
        <v>►</v>
      </c>
      <c r="B459" s="616" t="str">
        <f t="shared" si="151"/>
        <v>►</v>
      </c>
      <c r="C459" s="617" t="str">
        <f t="shared" si="136"/>
        <v>►</v>
      </c>
      <c r="D459" s="4157" t="str">
        <f t="shared" si="137"/>
        <v>►</v>
      </c>
      <c r="E459" s="616" t="str">
        <f t="shared" si="138"/>
        <v>►</v>
      </c>
      <c r="F459" s="616" t="str">
        <f t="shared" si="139"/>
        <v>►</v>
      </c>
      <c r="G459" s="616" t="str">
        <f t="shared" si="140"/>
        <v>►</v>
      </c>
      <c r="H459" s="1066" t="s">
        <v>1</v>
      </c>
      <c r="I459" s="741"/>
      <c r="J459" s="741"/>
      <c r="K459" s="741"/>
      <c r="L459" s="742"/>
      <c r="M459" s="742"/>
      <c r="N459" s="742"/>
      <c r="O459" s="742"/>
      <c r="P459" s="742"/>
      <c r="Q459" s="742"/>
      <c r="R459" s="742"/>
      <c r="S459" s="785" t="s">
        <v>1</v>
      </c>
      <c r="T459" s="1066" t="s">
        <v>1</v>
      </c>
      <c r="U459" s="741"/>
      <c r="V459" s="741"/>
      <c r="W459" s="741"/>
      <c r="X459" s="742"/>
      <c r="Y459" s="742"/>
      <c r="Z459" s="742"/>
      <c r="AA459" s="742"/>
      <c r="AB459" s="742"/>
      <c r="AC459" s="742"/>
      <c r="AD459" s="742"/>
      <c r="AE459" s="4161" t="s">
        <v>1</v>
      </c>
      <c r="AF459" s="4172">
        <f t="shared" si="149"/>
        <v>0</v>
      </c>
      <c r="AG459" s="4173">
        <f t="shared" si="150"/>
        <v>0</v>
      </c>
      <c r="AH459" s="4174"/>
      <c r="AI459" s="1112">
        <f t="shared" si="142"/>
        <v>0</v>
      </c>
      <c r="AJ459" s="1184" t="str">
        <f>IF(OR(AI459=0, ISBLANK(AB459)), "", TEXT(ROUND(AI459/INDEX(AV19:AV89, MATCH(AB459, AU19:AU89, 0)), 0),"# ##0") &amp; " " &amp; AB459)</f>
        <v/>
      </c>
      <c r="AK459" s="557">
        <f t="shared" si="143"/>
        <v>0</v>
      </c>
      <c r="AL459" s="562">
        <f t="shared" si="144"/>
        <v>0</v>
      </c>
      <c r="AM459" s="1187" t="str">
        <f t="shared" si="145"/>
        <v/>
      </c>
      <c r="AN459" s="156"/>
      <c r="AO459" s="1112">
        <f t="shared" si="146"/>
        <v>0</v>
      </c>
      <c r="AP459" s="4190"/>
      <c r="AQ459" s="1181" t="str">
        <f t="shared" si="147"/>
        <v/>
      </c>
      <c r="AR459" s="4168"/>
      <c r="AS459" s="4180">
        <f t="shared" si="148"/>
        <v>0</v>
      </c>
      <c r="AT459" s="4181">
        <f>IF(AND(AH459&lt;&gt;"", ISNUMBER(AF459)), IFERROR(INDEX(AV19:AV89, MATCH(AB459, AU19:AU89, 0)) * AA459 * IF(ISBLANK(X459), 1, X459), 0), 0)</f>
        <v>0</v>
      </c>
      <c r="AU459"/>
      <c r="AV459"/>
      <c r="AW459"/>
      <c r="AY459" s="750" t="str">
        <f t="shared" si="141"/>
        <v>►</v>
      </c>
      <c r="BD459" s="717"/>
      <c r="BH459" s="717"/>
      <c r="BI459" s="6">
        <v>1</v>
      </c>
      <c r="BJ459" s="73"/>
      <c r="BK459" s="73"/>
    </row>
    <row r="460" spans="1:63" s="2" customFormat="1" ht="18" customHeight="1">
      <c r="A460" s="750" t="str">
        <f t="shared" si="135"/>
        <v>►</v>
      </c>
      <c r="B460" s="616" t="str">
        <f t="shared" si="151"/>
        <v>►</v>
      </c>
      <c r="C460" s="617" t="str">
        <f t="shared" si="136"/>
        <v>►</v>
      </c>
      <c r="D460" s="4157" t="str">
        <f t="shared" si="137"/>
        <v>►</v>
      </c>
      <c r="E460" s="616" t="str">
        <f t="shared" si="138"/>
        <v>►</v>
      </c>
      <c r="F460" s="616" t="str">
        <f t="shared" si="139"/>
        <v>►</v>
      </c>
      <c r="G460" s="616" t="str">
        <f t="shared" si="140"/>
        <v>►</v>
      </c>
      <c r="H460" s="1066" t="s">
        <v>1</v>
      </c>
      <c r="I460" s="741"/>
      <c r="J460" s="741"/>
      <c r="K460" s="741"/>
      <c r="L460" s="742"/>
      <c r="M460" s="742"/>
      <c r="N460" s="742"/>
      <c r="O460" s="742"/>
      <c r="P460" s="742"/>
      <c r="Q460" s="742"/>
      <c r="R460" s="742"/>
      <c r="S460" s="785" t="s">
        <v>1</v>
      </c>
      <c r="T460" s="1066" t="s">
        <v>1</v>
      </c>
      <c r="U460" s="741"/>
      <c r="V460" s="741"/>
      <c r="W460" s="741"/>
      <c r="X460" s="742"/>
      <c r="Y460" s="742"/>
      <c r="Z460" s="742"/>
      <c r="AA460" s="742"/>
      <c r="AB460" s="742"/>
      <c r="AC460" s="742"/>
      <c r="AD460" s="742"/>
      <c r="AE460" s="4161" t="s">
        <v>1</v>
      </c>
      <c r="AF460" s="4172">
        <f t="shared" si="149"/>
        <v>0</v>
      </c>
      <c r="AG460" s="4173">
        <f t="shared" si="150"/>
        <v>0</v>
      </c>
      <c r="AH460" s="4174"/>
      <c r="AI460" s="1114">
        <f t="shared" si="142"/>
        <v>0</v>
      </c>
      <c r="AJ460" s="1185" t="str">
        <f>IF(OR(AI460=0, ISBLANK(AB460)), "", TEXT(ROUND(AI460/INDEX(AV19:AV89, MATCH(AB460, AU19:AU89, 0)), 0),"# ##0") &amp; " " &amp; AB460)</f>
        <v/>
      </c>
      <c r="AK460" s="559">
        <f t="shared" si="143"/>
        <v>0</v>
      </c>
      <c r="AL460" s="560">
        <f t="shared" si="144"/>
        <v>0</v>
      </c>
      <c r="AM460" s="1186" t="str">
        <f t="shared" si="145"/>
        <v/>
      </c>
      <c r="AN460" s="156"/>
      <c r="AO460" s="1113">
        <f t="shared" si="146"/>
        <v>0</v>
      </c>
      <c r="AP460" s="4190"/>
      <c r="AQ460" s="1182" t="str">
        <f t="shared" si="147"/>
        <v/>
      </c>
      <c r="AR460" s="4168"/>
      <c r="AS460" s="4180">
        <f t="shared" si="148"/>
        <v>0</v>
      </c>
      <c r="AT460" s="4181">
        <f>IF(AND(AH460&lt;&gt;"", ISNUMBER(AF460)), IFERROR(INDEX(AV19:AV89, MATCH(AB460, AU19:AU89, 0)) * AA460 * IF(ISBLANK(X460), 1, X460), 0), 0)</f>
        <v>0</v>
      </c>
      <c r="AU460"/>
      <c r="AV460"/>
      <c r="AW460"/>
      <c r="AY460" s="750" t="str">
        <f t="shared" si="141"/>
        <v>►</v>
      </c>
      <c r="BD460" s="717"/>
      <c r="BH460" s="717"/>
      <c r="BI460" s="6">
        <v>1</v>
      </c>
      <c r="BJ460" s="73"/>
      <c r="BK460" s="73"/>
    </row>
    <row r="461" spans="1:63" s="2" customFormat="1" ht="18" customHeight="1">
      <c r="A461" s="750" t="str">
        <f t="shared" si="135"/>
        <v>►</v>
      </c>
      <c r="B461" s="616" t="str">
        <f t="shared" si="151"/>
        <v>►</v>
      </c>
      <c r="C461" s="617" t="str">
        <f t="shared" si="136"/>
        <v>►</v>
      </c>
      <c r="D461" s="4157" t="str">
        <f t="shared" si="137"/>
        <v>►</v>
      </c>
      <c r="E461" s="616" t="str">
        <f t="shared" si="138"/>
        <v>►</v>
      </c>
      <c r="F461" s="616" t="str">
        <f t="shared" si="139"/>
        <v>►</v>
      </c>
      <c r="G461" s="616" t="str">
        <f t="shared" si="140"/>
        <v>►</v>
      </c>
      <c r="H461" s="1066" t="s">
        <v>1</v>
      </c>
      <c r="I461" s="741"/>
      <c r="J461" s="741"/>
      <c r="K461" s="741"/>
      <c r="L461" s="742"/>
      <c r="M461" s="742"/>
      <c r="N461" s="742"/>
      <c r="O461" s="742"/>
      <c r="P461" s="742"/>
      <c r="Q461" s="742"/>
      <c r="R461" s="742"/>
      <c r="S461" s="785" t="s">
        <v>1</v>
      </c>
      <c r="T461" s="1066" t="s">
        <v>1</v>
      </c>
      <c r="U461" s="741"/>
      <c r="V461" s="741"/>
      <c r="W461" s="741"/>
      <c r="X461" s="742"/>
      <c r="Y461" s="742"/>
      <c r="Z461" s="742"/>
      <c r="AA461" s="742"/>
      <c r="AB461" s="742"/>
      <c r="AC461" s="742"/>
      <c r="AD461" s="742"/>
      <c r="AE461" s="4161" t="s">
        <v>1</v>
      </c>
      <c r="AF461" s="4172">
        <f t="shared" si="149"/>
        <v>0</v>
      </c>
      <c r="AG461" s="4173">
        <f t="shared" si="150"/>
        <v>0</v>
      </c>
      <c r="AH461" s="4174"/>
      <c r="AI461" s="1112">
        <f t="shared" si="142"/>
        <v>0</v>
      </c>
      <c r="AJ461" s="1184" t="str">
        <f>IF(OR(AI461=0, ISBLANK(AB461)), "", TEXT(ROUND(AI461/INDEX(AV19:AV89, MATCH(AB461, AU19:AU89, 0)), 0),"# ##0") &amp; " " &amp; AB461)</f>
        <v/>
      </c>
      <c r="AK461" s="557">
        <f t="shared" si="143"/>
        <v>0</v>
      </c>
      <c r="AL461" s="558">
        <f t="shared" si="144"/>
        <v>0</v>
      </c>
      <c r="AM461" s="1187" t="str">
        <f t="shared" si="145"/>
        <v/>
      </c>
      <c r="AN461" s="156"/>
      <c r="AO461" s="1112">
        <f t="shared" si="146"/>
        <v>0</v>
      </c>
      <c r="AP461" s="4190"/>
      <c r="AQ461" s="1181" t="str">
        <f t="shared" si="147"/>
        <v/>
      </c>
      <c r="AR461" s="4168"/>
      <c r="AS461" s="4180">
        <f t="shared" si="148"/>
        <v>0</v>
      </c>
      <c r="AT461" s="4181">
        <f>IF(AND(AH461&lt;&gt;"", ISNUMBER(AF461)), IFERROR(INDEX(AV19:AV89, MATCH(AB461, AU19:AU89, 0)) * AA461 * IF(ISBLANK(X461), 1, X461), 0), 0)</f>
        <v>0</v>
      </c>
      <c r="AU461"/>
      <c r="AV461"/>
      <c r="AW461"/>
      <c r="AY461" s="750" t="str">
        <f t="shared" si="141"/>
        <v>►</v>
      </c>
      <c r="BD461" s="717"/>
      <c r="BH461" s="717"/>
      <c r="BI461" s="6">
        <v>1</v>
      </c>
      <c r="BJ461" s="73"/>
      <c r="BK461" s="73"/>
    </row>
    <row r="462" spans="1:63" s="2" customFormat="1" ht="18" customHeight="1">
      <c r="A462" s="750" t="str">
        <f t="shared" ref="A462:A525" si="152">IF(OR(H462="A",T462="A"),"A",IF(AND(H462="►",T462="►"),"►",IF(AND(ISBLANK(H462),ISBLANK(T462)),"►","►")))</f>
        <v>►</v>
      </c>
      <c r="B462" s="616" t="str">
        <f t="shared" si="151"/>
        <v>►</v>
      </c>
      <c r="C462" s="617" t="str">
        <f t="shared" ref="C462:C525" si="153">IF(B462="►","►",IFERROR(LEFT(B462,SEARCH(".",B462)-1),0))</f>
        <v>►</v>
      </c>
      <c r="D462" s="4157" t="str">
        <f t="shared" ref="D462:D525" si="154">IF(B462="►","►",IFERROR(MID(B462,SEARCH(".",B462)+1,SEARCH(".",B462,SEARCH(".",B462)+1)-SEARCH(".",B462)-1),0))</f>
        <v>►</v>
      </c>
      <c r="E462" s="616" t="str">
        <f t="shared" ref="E462:E525" si="155">IF(B462="►","►",IFERROR(MID(B462,SEARCH(".",B462,SEARCH(".",B462)+1)+1,SEARCH(".",B462,SEARCH(".",B462,SEARCH(".",B462)+1)+1)-SEARCH(".",B462,SEARCH(".",B462)+1)-1),0))</f>
        <v>►</v>
      </c>
      <c r="F462" s="616" t="str">
        <f t="shared" ref="F462:F525" si="156">IF(B462="►","►",IFERROR(MID(I462,SEARCH(".",B462,SEARCH(".",B462,SEARCH(".",B462)+1)+1)+1,SEARCH(".",B462,SEARCH(".",B462,SEARCH(".",B462,SEARCH(".",B462)+1)+1)+1)-SEARCH(".",B462,SEARCH(".",B462,SEARCH(".",B462)+1)+1)-1),0))</f>
        <v>►</v>
      </c>
      <c r="G462" s="616" t="str">
        <f t="shared" si="140"/>
        <v>►</v>
      </c>
      <c r="H462" s="1066" t="s">
        <v>1</v>
      </c>
      <c r="I462" s="741"/>
      <c r="J462" s="741"/>
      <c r="K462" s="741"/>
      <c r="L462" s="742"/>
      <c r="M462" s="742"/>
      <c r="N462" s="742"/>
      <c r="O462" s="742"/>
      <c r="P462" s="742"/>
      <c r="Q462" s="742"/>
      <c r="R462" s="742"/>
      <c r="S462" s="785" t="s">
        <v>1</v>
      </c>
      <c r="T462" s="1066" t="s">
        <v>1</v>
      </c>
      <c r="U462" s="741"/>
      <c r="V462" s="741"/>
      <c r="W462" s="741"/>
      <c r="X462" s="742"/>
      <c r="Y462" s="742"/>
      <c r="Z462" s="742"/>
      <c r="AA462" s="742"/>
      <c r="AB462" s="742"/>
      <c r="AC462" s="742"/>
      <c r="AD462" s="742"/>
      <c r="AE462" s="4161" t="s">
        <v>1</v>
      </c>
      <c r="AF462" s="4172">
        <f t="shared" si="149"/>
        <v>0</v>
      </c>
      <c r="AG462" s="4173">
        <f t="shared" si="150"/>
        <v>0</v>
      </c>
      <c r="AH462" s="4174"/>
      <c r="AI462" s="1113">
        <f t="shared" si="142"/>
        <v>0</v>
      </c>
      <c r="AJ462" s="1183" t="str">
        <f>IF(OR(AI462=0, ISBLANK(AB462)), "", TEXT(ROUND(AI462/INDEX(AV19:AV89, MATCH(AB462, AU19:AU89, 0)), 0),"# ##0") &amp; " " &amp; AB462)</f>
        <v/>
      </c>
      <c r="AK462" s="559">
        <f t="shared" si="143"/>
        <v>0</v>
      </c>
      <c r="AL462" s="560">
        <f t="shared" si="144"/>
        <v>0</v>
      </c>
      <c r="AM462" s="1186" t="str">
        <f t="shared" si="145"/>
        <v/>
      </c>
      <c r="AN462" s="156"/>
      <c r="AO462" s="1113">
        <f t="shared" si="146"/>
        <v>0</v>
      </c>
      <c r="AP462" s="4190"/>
      <c r="AQ462" s="1182" t="str">
        <f t="shared" si="147"/>
        <v/>
      </c>
      <c r="AR462" s="4168"/>
      <c r="AS462" s="4180">
        <f t="shared" si="148"/>
        <v>0</v>
      </c>
      <c r="AT462" s="4181">
        <f>IF(AND(AH462&lt;&gt;"", ISNUMBER(AF462)), IFERROR(INDEX(AV19:AV89, MATCH(AB462, AU19:AU89, 0)) * AA462 * IF(ISBLANK(X462), 1, X462), 0), 0)</f>
        <v>0</v>
      </c>
      <c r="AU462"/>
      <c r="AV462"/>
      <c r="AW462"/>
      <c r="AY462" s="750" t="str">
        <f t="shared" si="141"/>
        <v>►</v>
      </c>
      <c r="BD462" s="717"/>
      <c r="BH462" s="717"/>
      <c r="BI462" s="6">
        <v>1</v>
      </c>
      <c r="BJ462" s="73"/>
      <c r="BK462" s="73"/>
    </row>
    <row r="463" spans="1:63" s="2" customFormat="1" ht="18" customHeight="1">
      <c r="A463" s="750" t="str">
        <f t="shared" si="152"/>
        <v>►</v>
      </c>
      <c r="B463" s="616" t="str">
        <f t="shared" si="151"/>
        <v>►</v>
      </c>
      <c r="C463" s="617" t="str">
        <f t="shared" si="153"/>
        <v>►</v>
      </c>
      <c r="D463" s="4157" t="str">
        <f t="shared" si="154"/>
        <v>►</v>
      </c>
      <c r="E463" s="616" t="str">
        <f t="shared" si="155"/>
        <v>►</v>
      </c>
      <c r="F463" s="616" t="str">
        <f t="shared" si="156"/>
        <v>►</v>
      </c>
      <c r="G463" s="616" t="str">
        <f t="shared" si="140"/>
        <v>►</v>
      </c>
      <c r="H463" s="1066" t="s">
        <v>1</v>
      </c>
      <c r="I463" s="741"/>
      <c r="J463" s="741"/>
      <c r="K463" s="741"/>
      <c r="L463" s="742"/>
      <c r="M463" s="742"/>
      <c r="N463" s="742"/>
      <c r="O463" s="742"/>
      <c r="P463" s="742"/>
      <c r="Q463" s="742"/>
      <c r="R463" s="742"/>
      <c r="S463" s="785" t="s">
        <v>1</v>
      </c>
      <c r="T463" s="1066" t="s">
        <v>1</v>
      </c>
      <c r="U463" s="741"/>
      <c r="V463" s="741"/>
      <c r="W463" s="741"/>
      <c r="X463" s="742"/>
      <c r="Y463" s="742"/>
      <c r="Z463" s="742"/>
      <c r="AA463" s="742"/>
      <c r="AB463" s="742"/>
      <c r="AC463" s="742"/>
      <c r="AD463" s="742"/>
      <c r="AE463" s="4161" t="s">
        <v>1</v>
      </c>
      <c r="AF463" s="4172">
        <f t="shared" si="149"/>
        <v>0</v>
      </c>
      <c r="AG463" s="4173">
        <f t="shared" si="150"/>
        <v>0</v>
      </c>
      <c r="AH463" s="4174"/>
      <c r="AI463" s="1112">
        <f t="shared" si="142"/>
        <v>0</v>
      </c>
      <c r="AJ463" s="1184" t="str">
        <f>IF(OR(AI463=0, ISBLANK(AB463)), "", TEXT(ROUND(AI463/INDEX(AV19:AV89, MATCH(AB463, AU19:AU89, 0)), 0),"# ##0") &amp; " " &amp; AB463)</f>
        <v/>
      </c>
      <c r="AK463" s="557">
        <f t="shared" si="143"/>
        <v>0</v>
      </c>
      <c r="AL463" s="558">
        <f t="shared" si="144"/>
        <v>0</v>
      </c>
      <c r="AM463" s="1187" t="str">
        <f t="shared" si="145"/>
        <v/>
      </c>
      <c r="AN463" s="156"/>
      <c r="AO463" s="1112">
        <f t="shared" si="146"/>
        <v>0</v>
      </c>
      <c r="AP463" s="4190"/>
      <c r="AQ463" s="1181" t="str">
        <f t="shared" si="147"/>
        <v/>
      </c>
      <c r="AR463" s="4168"/>
      <c r="AS463" s="4180">
        <f t="shared" si="148"/>
        <v>0</v>
      </c>
      <c r="AT463" s="4181">
        <f>IF(AND(AH463&lt;&gt;"", ISNUMBER(AF463)), IFERROR(INDEX(AV19:AV89, MATCH(AB463, AU19:AU89, 0)) * AA463 * IF(ISBLANK(X463), 1, X463), 0), 0)</f>
        <v>0</v>
      </c>
      <c r="AU463"/>
      <c r="AV463"/>
      <c r="AW463"/>
      <c r="AY463" s="750" t="str">
        <f t="shared" si="141"/>
        <v>►</v>
      </c>
      <c r="BD463" s="717"/>
      <c r="BH463" s="717"/>
      <c r="BI463" s="6">
        <v>1</v>
      </c>
      <c r="BJ463" s="73"/>
      <c r="BK463" s="73"/>
    </row>
    <row r="464" spans="1:63" s="2" customFormat="1" ht="18" customHeight="1">
      <c r="A464" s="750" t="str">
        <f t="shared" si="152"/>
        <v>►</v>
      </c>
      <c r="B464" s="616" t="str">
        <f t="shared" si="151"/>
        <v>►</v>
      </c>
      <c r="C464" s="617" t="str">
        <f t="shared" si="153"/>
        <v>►</v>
      </c>
      <c r="D464" s="4157" t="str">
        <f t="shared" si="154"/>
        <v>►</v>
      </c>
      <c r="E464" s="616" t="str">
        <f t="shared" si="155"/>
        <v>►</v>
      </c>
      <c r="F464" s="616" t="str">
        <f t="shared" si="156"/>
        <v>►</v>
      </c>
      <c r="G464" s="616" t="str">
        <f t="shared" ref="G464:G527" si="157">IF(B464="►","►",IF(ISBLANK(B464),"►",IFERROR(RIGHT(B464,LEN(B464)-FIND("►",B464)-1),"")))</f>
        <v>►</v>
      </c>
      <c r="H464" s="1066" t="s">
        <v>1</v>
      </c>
      <c r="I464" s="741"/>
      <c r="J464" s="741"/>
      <c r="K464" s="741"/>
      <c r="L464" s="742"/>
      <c r="M464" s="742"/>
      <c r="N464" s="742"/>
      <c r="O464" s="742"/>
      <c r="P464" s="742"/>
      <c r="Q464" s="742"/>
      <c r="R464" s="742"/>
      <c r="S464" s="785" t="s">
        <v>1</v>
      </c>
      <c r="T464" s="1066" t="s">
        <v>1</v>
      </c>
      <c r="U464" s="741"/>
      <c r="V464" s="741"/>
      <c r="W464" s="741"/>
      <c r="X464" s="742"/>
      <c r="Y464" s="742"/>
      <c r="Z464" s="742"/>
      <c r="AA464" s="742"/>
      <c r="AB464" s="742"/>
      <c r="AC464" s="742"/>
      <c r="AD464" s="742"/>
      <c r="AE464" s="4161" t="s">
        <v>1</v>
      </c>
      <c r="AF464" s="4172">
        <f t="shared" si="149"/>
        <v>0</v>
      </c>
      <c r="AG464" s="4173">
        <f t="shared" si="150"/>
        <v>0</v>
      </c>
      <c r="AH464" s="4174"/>
      <c r="AI464" s="1113">
        <f t="shared" si="142"/>
        <v>0</v>
      </c>
      <c r="AJ464" s="1183" t="str">
        <f>IF(OR(AI464=0, ISBLANK(AB464)), "", TEXT(ROUND(AI464/INDEX(AV19:AV89, MATCH(AB464, AU19:AU89, 0)), 0),"# ##0") &amp; " " &amp; AB464)</f>
        <v/>
      </c>
      <c r="AK464" s="559">
        <f t="shared" si="143"/>
        <v>0</v>
      </c>
      <c r="AL464" s="560">
        <f t="shared" si="144"/>
        <v>0</v>
      </c>
      <c r="AM464" s="1186" t="str">
        <f t="shared" si="145"/>
        <v/>
      </c>
      <c r="AN464" s="156"/>
      <c r="AO464" s="1113">
        <f t="shared" si="146"/>
        <v>0</v>
      </c>
      <c r="AP464" s="4190"/>
      <c r="AQ464" s="1182" t="str">
        <f t="shared" si="147"/>
        <v/>
      </c>
      <c r="AR464" s="4168"/>
      <c r="AS464" s="4180">
        <f t="shared" si="148"/>
        <v>0</v>
      </c>
      <c r="AT464" s="4181">
        <f>IF(AND(AH464&lt;&gt;"", ISNUMBER(AF464)), IFERROR(INDEX(AV19:AV89, MATCH(AB464, AU19:AU89, 0)) * AA464 * IF(ISBLANK(X464), 1, X464), 0), 0)</f>
        <v>0</v>
      </c>
      <c r="AU464"/>
      <c r="AV464"/>
      <c r="AW464"/>
      <c r="AY464" s="750" t="str">
        <f t="shared" ref="AY464:AY527" si="158">A464</f>
        <v>►</v>
      </c>
      <c r="BD464" s="717"/>
      <c r="BH464" s="717"/>
      <c r="BI464" s="6">
        <v>1</v>
      </c>
      <c r="BJ464" s="73"/>
      <c r="BK464" s="73"/>
    </row>
    <row r="465" spans="1:63" s="2" customFormat="1" ht="18" customHeight="1">
      <c r="A465" s="750" t="str">
        <f t="shared" si="152"/>
        <v>►</v>
      </c>
      <c r="B465" s="616" t="str">
        <f t="shared" si="151"/>
        <v>►</v>
      </c>
      <c r="C465" s="617" t="str">
        <f t="shared" si="153"/>
        <v>►</v>
      </c>
      <c r="D465" s="4157" t="str">
        <f t="shared" si="154"/>
        <v>►</v>
      </c>
      <c r="E465" s="616" t="str">
        <f t="shared" si="155"/>
        <v>►</v>
      </c>
      <c r="F465" s="616" t="str">
        <f t="shared" si="156"/>
        <v>►</v>
      </c>
      <c r="G465" s="616" t="str">
        <f t="shared" si="157"/>
        <v>►</v>
      </c>
      <c r="H465" s="1066" t="s">
        <v>1</v>
      </c>
      <c r="I465" s="741"/>
      <c r="J465" s="741"/>
      <c r="K465" s="741"/>
      <c r="L465" s="742"/>
      <c r="M465" s="742"/>
      <c r="N465" s="742"/>
      <c r="O465" s="742"/>
      <c r="P465" s="742"/>
      <c r="Q465" s="742"/>
      <c r="R465" s="742"/>
      <c r="S465" s="785" t="s">
        <v>1</v>
      </c>
      <c r="T465" s="1066" t="s">
        <v>1</v>
      </c>
      <c r="U465" s="741"/>
      <c r="V465" s="741"/>
      <c r="W465" s="741"/>
      <c r="X465" s="742"/>
      <c r="Y465" s="742"/>
      <c r="Z465" s="742"/>
      <c r="AA465" s="742"/>
      <c r="AB465" s="742"/>
      <c r="AC465" s="742"/>
      <c r="AD465" s="742"/>
      <c r="AE465" s="4161" t="s">
        <v>1</v>
      </c>
      <c r="AF465" s="4172">
        <f t="shared" si="149"/>
        <v>0</v>
      </c>
      <c r="AG465" s="4173">
        <f t="shared" si="150"/>
        <v>0</v>
      </c>
      <c r="AH465" s="4174"/>
      <c r="AI465" s="1112">
        <f t="shared" ref="AI465:AI528" si="159">IF(ISBLANK(AH465) + (AH465=0), 0, IFERROR(AT465*AS465*AC465, 0))</f>
        <v>0</v>
      </c>
      <c r="AJ465" s="1184" t="str">
        <f>IF(OR(AI465=0, ISBLANK(AB465)), "", TEXT(ROUND(AI465/INDEX(AV19:AV89, MATCH(AB465, AU19:AU89, 0)), 0),"# ##0") &amp; " " &amp; AB465)</f>
        <v/>
      </c>
      <c r="AK465" s="557">
        <f t="shared" ref="AK465:AK528" si="160">IFERROR(IF(AH465&gt;0, X465*AS465*AC465, 0), 0)</f>
        <v>0</v>
      </c>
      <c r="AL465" s="558">
        <f t="shared" ref="AL465:AL528" si="161">IFERROR(IF(AH465&gt;0,Y465,0),0)</f>
        <v>0</v>
      </c>
      <c r="AM465" s="1187" t="str">
        <f t="shared" ref="AM465:AM528" si="162">IF(AH465&gt;0,AD465,"")</f>
        <v/>
      </c>
      <c r="AN465" s="156"/>
      <c r="AO465" s="1112">
        <f t="shared" ref="AO465:AO528" si="163">IF(ISBLANK(AN465), AI465, AI465*(1-AN465/100))</f>
        <v>0</v>
      </c>
      <c r="AP465" s="4190"/>
      <c r="AQ465" s="1181" t="str">
        <f t="shared" ref="AQ465:AQ528" si="164">IF(OR(ISBLANK(AP465), ISTEXT(X465)), "", IF(AI465=0, AK465*AP465, AI465*AP465))</f>
        <v/>
      </c>
      <c r="AR465" s="4168"/>
      <c r="AS465" s="4180">
        <f t="shared" ref="AS465:AS528" si="165">IFERROR(IF(ISNUMBER(AH465)*ISNUMBER(AF465),AH465/AF465,0),0)</f>
        <v>0</v>
      </c>
      <c r="AT465" s="4181">
        <f>IF(AND(AH465&lt;&gt;"", ISNUMBER(AF465)), IFERROR(INDEX(AV19:AV89, MATCH(AB465, AU19:AU89, 0)) * AA465 * IF(ISBLANK(X465), 1, X465), 0), 0)</f>
        <v>0</v>
      </c>
      <c r="AU465"/>
      <c r="AV465"/>
      <c r="AW465"/>
      <c r="AY465" s="750" t="str">
        <f t="shared" si="158"/>
        <v>►</v>
      </c>
      <c r="BD465" s="717"/>
      <c r="BH465" s="717"/>
      <c r="BI465" s="6">
        <v>1</v>
      </c>
      <c r="BJ465" s="73"/>
      <c r="BK465" s="73"/>
    </row>
    <row r="466" spans="1:63" s="2" customFormat="1" ht="18" customHeight="1">
      <c r="A466" s="750" t="str">
        <f t="shared" si="152"/>
        <v>►</v>
      </c>
      <c r="B466" s="616" t="str">
        <f t="shared" si="151"/>
        <v>►</v>
      </c>
      <c r="C466" s="617" t="str">
        <f t="shared" si="153"/>
        <v>►</v>
      </c>
      <c r="D466" s="4157" t="str">
        <f t="shared" si="154"/>
        <v>►</v>
      </c>
      <c r="E466" s="616" t="str">
        <f t="shared" si="155"/>
        <v>►</v>
      </c>
      <c r="F466" s="616" t="str">
        <f t="shared" si="156"/>
        <v>►</v>
      </c>
      <c r="G466" s="616" t="str">
        <f t="shared" si="157"/>
        <v>►</v>
      </c>
      <c r="H466" s="1066" t="s">
        <v>1</v>
      </c>
      <c r="I466" s="741"/>
      <c r="J466" s="741"/>
      <c r="K466" s="741"/>
      <c r="L466" s="742"/>
      <c r="M466" s="742"/>
      <c r="N466" s="742"/>
      <c r="O466" s="742"/>
      <c r="P466" s="742"/>
      <c r="Q466" s="742"/>
      <c r="R466" s="742"/>
      <c r="S466" s="785" t="s">
        <v>1</v>
      </c>
      <c r="T466" s="1066" t="s">
        <v>1</v>
      </c>
      <c r="U466" s="741"/>
      <c r="V466" s="741"/>
      <c r="W466" s="741"/>
      <c r="X466" s="742"/>
      <c r="Y466" s="742"/>
      <c r="Z466" s="742"/>
      <c r="AA466" s="742"/>
      <c r="AB466" s="742"/>
      <c r="AC466" s="742"/>
      <c r="AD466" s="742"/>
      <c r="AE466" s="4161" t="s">
        <v>1</v>
      </c>
      <c r="AF466" s="4172">
        <f t="shared" si="149"/>
        <v>0</v>
      </c>
      <c r="AG466" s="4173">
        <f t="shared" si="150"/>
        <v>0</v>
      </c>
      <c r="AH466" s="4174"/>
      <c r="AI466" s="1113">
        <f t="shared" si="159"/>
        <v>0</v>
      </c>
      <c r="AJ466" s="1183" t="str">
        <f>IF(OR(AI466=0, ISBLANK(AB466)), "", TEXT(ROUND(AI466/INDEX(AV19:AV89, MATCH(AB466, AU19:AU89, 0)), 0),"# ##0") &amp; " " &amp; AB466)</f>
        <v/>
      </c>
      <c r="AK466" s="559">
        <f t="shared" si="160"/>
        <v>0</v>
      </c>
      <c r="AL466" s="560">
        <f t="shared" si="161"/>
        <v>0</v>
      </c>
      <c r="AM466" s="1186" t="str">
        <f t="shared" si="162"/>
        <v/>
      </c>
      <c r="AN466" s="156"/>
      <c r="AO466" s="1113">
        <f t="shared" si="163"/>
        <v>0</v>
      </c>
      <c r="AP466" s="4190"/>
      <c r="AQ466" s="1182" t="str">
        <f t="shared" si="164"/>
        <v/>
      </c>
      <c r="AR466" s="4168"/>
      <c r="AS466" s="4180">
        <f t="shared" si="165"/>
        <v>0</v>
      </c>
      <c r="AT466" s="4181">
        <f>IF(AND(AH466&lt;&gt;"", ISNUMBER(AF466)), IFERROR(INDEX(AV19:AV89, MATCH(AB466, AU19:AU89, 0)) * AA466 * IF(ISBLANK(X466), 1, X466), 0), 0)</f>
        <v>0</v>
      </c>
      <c r="AU466"/>
      <c r="AV466"/>
      <c r="AW466"/>
      <c r="AY466" s="750" t="str">
        <f t="shared" si="158"/>
        <v>►</v>
      </c>
      <c r="BD466" s="717"/>
      <c r="BH466" s="717"/>
      <c r="BI466" s="6">
        <v>1</v>
      </c>
      <c r="BJ466" s="73"/>
      <c r="BK466" s="73"/>
    </row>
    <row r="467" spans="1:63" s="2" customFormat="1" ht="18" customHeight="1">
      <c r="A467" s="750" t="str">
        <f t="shared" si="152"/>
        <v>►</v>
      </c>
      <c r="B467" s="616" t="str">
        <f t="shared" si="151"/>
        <v>►</v>
      </c>
      <c r="C467" s="617" t="str">
        <f t="shared" si="153"/>
        <v>►</v>
      </c>
      <c r="D467" s="4157" t="str">
        <f t="shared" si="154"/>
        <v>►</v>
      </c>
      <c r="E467" s="616" t="str">
        <f t="shared" si="155"/>
        <v>►</v>
      </c>
      <c r="F467" s="616" t="str">
        <f t="shared" si="156"/>
        <v>►</v>
      </c>
      <c r="G467" s="616" t="str">
        <f t="shared" si="157"/>
        <v>►</v>
      </c>
      <c r="H467" s="1066" t="s">
        <v>1</v>
      </c>
      <c r="I467" s="741"/>
      <c r="J467" s="741"/>
      <c r="K467" s="741"/>
      <c r="L467" s="742"/>
      <c r="M467" s="742"/>
      <c r="N467" s="742"/>
      <c r="O467" s="742"/>
      <c r="P467" s="742"/>
      <c r="Q467" s="742"/>
      <c r="R467" s="742"/>
      <c r="S467" s="785" t="s">
        <v>1</v>
      </c>
      <c r="T467" s="1066" t="s">
        <v>1</v>
      </c>
      <c r="U467" s="741"/>
      <c r="V467" s="741"/>
      <c r="W467" s="741"/>
      <c r="X467" s="742"/>
      <c r="Y467" s="742"/>
      <c r="Z467" s="742"/>
      <c r="AA467" s="742"/>
      <c r="AB467" s="742"/>
      <c r="AC467" s="742"/>
      <c r="AD467" s="742"/>
      <c r="AE467" s="4161" t="s">
        <v>1</v>
      </c>
      <c r="AF467" s="4172">
        <f t="shared" si="149"/>
        <v>0</v>
      </c>
      <c r="AG467" s="4173">
        <f t="shared" si="150"/>
        <v>0</v>
      </c>
      <c r="AH467" s="4174"/>
      <c r="AI467" s="1112">
        <f t="shared" si="159"/>
        <v>0</v>
      </c>
      <c r="AJ467" s="1184" t="str">
        <f>IF(OR(AI467=0, ISBLANK(AB467)), "", TEXT(ROUND(AI467/INDEX(AV19:AV89, MATCH(AB467, AU19:AU89, 0)), 0),"# ##0") &amp; " " &amp; AB467)</f>
        <v/>
      </c>
      <c r="AK467" s="557">
        <f t="shared" si="160"/>
        <v>0</v>
      </c>
      <c r="AL467" s="558">
        <f t="shared" si="161"/>
        <v>0</v>
      </c>
      <c r="AM467" s="1187" t="str">
        <f t="shared" si="162"/>
        <v/>
      </c>
      <c r="AN467" s="156"/>
      <c r="AO467" s="1112">
        <f t="shared" si="163"/>
        <v>0</v>
      </c>
      <c r="AP467" s="4190"/>
      <c r="AQ467" s="1181" t="str">
        <f t="shared" si="164"/>
        <v/>
      </c>
      <c r="AR467" s="4168"/>
      <c r="AS467" s="4180">
        <f t="shared" si="165"/>
        <v>0</v>
      </c>
      <c r="AT467" s="4181">
        <f>IF(AND(AH467&lt;&gt;"", ISNUMBER(AF467)), IFERROR(INDEX(AV19:AV89, MATCH(AB467, AU19:AU89, 0)) * AA467 * IF(ISBLANK(X467), 1, X467), 0), 0)</f>
        <v>0</v>
      </c>
      <c r="AU467"/>
      <c r="AV467"/>
      <c r="AW467"/>
      <c r="AY467" s="750" t="str">
        <f t="shared" si="158"/>
        <v>►</v>
      </c>
      <c r="BD467" s="717"/>
      <c r="BH467" s="717"/>
      <c r="BI467" s="6">
        <v>1</v>
      </c>
      <c r="BJ467" s="73"/>
      <c r="BK467" s="73"/>
    </row>
    <row r="468" spans="1:63" s="2" customFormat="1" ht="18" customHeight="1">
      <c r="A468" s="750" t="str">
        <f t="shared" si="152"/>
        <v>►</v>
      </c>
      <c r="B468" s="616" t="str">
        <f t="shared" si="151"/>
        <v>►</v>
      </c>
      <c r="C468" s="617" t="str">
        <f t="shared" si="153"/>
        <v>►</v>
      </c>
      <c r="D468" s="4157" t="str">
        <f t="shared" si="154"/>
        <v>►</v>
      </c>
      <c r="E468" s="616" t="str">
        <f t="shared" si="155"/>
        <v>►</v>
      </c>
      <c r="F468" s="616" t="str">
        <f t="shared" si="156"/>
        <v>►</v>
      </c>
      <c r="G468" s="616" t="str">
        <f t="shared" si="157"/>
        <v>►</v>
      </c>
      <c r="H468" s="1066" t="s">
        <v>1</v>
      </c>
      <c r="I468" s="741"/>
      <c r="J468" s="741"/>
      <c r="K468" s="741"/>
      <c r="L468" s="742"/>
      <c r="M468" s="742"/>
      <c r="N468" s="742"/>
      <c r="O468" s="742"/>
      <c r="P468" s="742"/>
      <c r="Q468" s="742"/>
      <c r="R468" s="742"/>
      <c r="S468" s="785" t="s">
        <v>1</v>
      </c>
      <c r="T468" s="1066" t="s">
        <v>1</v>
      </c>
      <c r="U468" s="741"/>
      <c r="V468" s="741"/>
      <c r="W468" s="741"/>
      <c r="X468" s="742"/>
      <c r="Y468" s="742"/>
      <c r="Z468" s="742"/>
      <c r="AA468" s="742"/>
      <c r="AB468" s="742"/>
      <c r="AC468" s="742"/>
      <c r="AD468" s="742"/>
      <c r="AE468" s="4161" t="s">
        <v>1</v>
      </c>
      <c r="AF468" s="4172">
        <f t="shared" si="149"/>
        <v>0</v>
      </c>
      <c r="AG468" s="4173">
        <f t="shared" si="150"/>
        <v>0</v>
      </c>
      <c r="AH468" s="4174"/>
      <c r="AI468" s="1113">
        <f t="shared" si="159"/>
        <v>0</v>
      </c>
      <c r="AJ468" s="1183" t="str">
        <f>IF(OR(AI468=0, ISBLANK(AB468)), "", TEXT(ROUND(AI468/INDEX(AV19:AV89, MATCH(AB468, AU19:AU89, 0)), 0),"# ##0") &amp; " " &amp; AB468)</f>
        <v/>
      </c>
      <c r="AK468" s="559">
        <f t="shared" si="160"/>
        <v>0</v>
      </c>
      <c r="AL468" s="560">
        <f t="shared" si="161"/>
        <v>0</v>
      </c>
      <c r="AM468" s="1186" t="str">
        <f t="shared" si="162"/>
        <v/>
      </c>
      <c r="AN468" s="156"/>
      <c r="AO468" s="1113">
        <f t="shared" si="163"/>
        <v>0</v>
      </c>
      <c r="AP468" s="4190"/>
      <c r="AQ468" s="1182" t="str">
        <f t="shared" si="164"/>
        <v/>
      </c>
      <c r="AR468" s="4168"/>
      <c r="AS468" s="4180">
        <f t="shared" si="165"/>
        <v>0</v>
      </c>
      <c r="AT468" s="4181">
        <f>IF(AND(AH468&lt;&gt;"", ISNUMBER(AF468)), IFERROR(INDEX(AV19:AV89, MATCH(AB468, AU19:AU89, 0)) * AA468 * IF(ISBLANK(X468), 1, X468), 0), 0)</f>
        <v>0</v>
      </c>
      <c r="AU468"/>
      <c r="AV468"/>
      <c r="AW468"/>
      <c r="AX468" s="717"/>
      <c r="AY468" s="750" t="str">
        <f t="shared" si="158"/>
        <v>►</v>
      </c>
      <c r="BD468" s="717"/>
      <c r="BH468" s="717"/>
      <c r="BI468" s="6">
        <v>1</v>
      </c>
      <c r="BJ468" s="73"/>
      <c r="BK468" s="73"/>
    </row>
    <row r="469" spans="1:63" s="2" customFormat="1" ht="18" customHeight="1">
      <c r="A469" s="750" t="str">
        <f t="shared" si="152"/>
        <v>►</v>
      </c>
      <c r="B469" s="616" t="str">
        <f t="shared" si="151"/>
        <v>►</v>
      </c>
      <c r="C469" s="617" t="str">
        <f t="shared" si="153"/>
        <v>►</v>
      </c>
      <c r="D469" s="4157" t="str">
        <f t="shared" si="154"/>
        <v>►</v>
      </c>
      <c r="E469" s="616" t="str">
        <f t="shared" si="155"/>
        <v>►</v>
      </c>
      <c r="F469" s="616" t="str">
        <f t="shared" si="156"/>
        <v>►</v>
      </c>
      <c r="G469" s="616" t="str">
        <f t="shared" si="157"/>
        <v>►</v>
      </c>
      <c r="H469" s="1066" t="s">
        <v>1</v>
      </c>
      <c r="I469" s="741"/>
      <c r="J469" s="741"/>
      <c r="K469" s="741"/>
      <c r="L469" s="742"/>
      <c r="M469" s="742"/>
      <c r="N469" s="742"/>
      <c r="O469" s="742"/>
      <c r="P469" s="742"/>
      <c r="Q469" s="742"/>
      <c r="R469" s="742"/>
      <c r="S469" s="785" t="s">
        <v>1</v>
      </c>
      <c r="T469" s="1066" t="s">
        <v>1</v>
      </c>
      <c r="U469" s="741"/>
      <c r="V469" s="741"/>
      <c r="W469" s="741"/>
      <c r="X469" s="742"/>
      <c r="Y469" s="742"/>
      <c r="Z469" s="742"/>
      <c r="AA469" s="742"/>
      <c r="AB469" s="742"/>
      <c r="AC469" s="742"/>
      <c r="AD469" s="742"/>
      <c r="AE469" s="4161" t="s">
        <v>1</v>
      </c>
      <c r="AF469" s="4172">
        <f t="shared" si="149"/>
        <v>0</v>
      </c>
      <c r="AG469" s="4173">
        <f t="shared" si="150"/>
        <v>0</v>
      </c>
      <c r="AH469" s="4174"/>
      <c r="AI469" s="1112">
        <f t="shared" si="159"/>
        <v>0</v>
      </c>
      <c r="AJ469" s="1184" t="str">
        <f>IF(OR(AI469=0, ISBLANK(AB469)), "", TEXT(ROUND(AI469/INDEX(AV19:AV89, MATCH(AB469, AU19:AU89, 0)), 0),"# ##0") &amp; " " &amp; AB469)</f>
        <v/>
      </c>
      <c r="AK469" s="557">
        <f t="shared" si="160"/>
        <v>0</v>
      </c>
      <c r="AL469" s="558">
        <f t="shared" si="161"/>
        <v>0</v>
      </c>
      <c r="AM469" s="1187" t="str">
        <f t="shared" si="162"/>
        <v/>
      </c>
      <c r="AN469" s="156"/>
      <c r="AO469" s="1112">
        <f t="shared" si="163"/>
        <v>0</v>
      </c>
      <c r="AP469" s="4190"/>
      <c r="AQ469" s="1181" t="str">
        <f t="shared" si="164"/>
        <v/>
      </c>
      <c r="AR469" s="4168"/>
      <c r="AS469" s="4180">
        <f t="shared" si="165"/>
        <v>0</v>
      </c>
      <c r="AT469" s="4181">
        <f>IF(AND(AH469&lt;&gt;"", ISNUMBER(AF469)), IFERROR(INDEX(AV19:AV89, MATCH(AB469, AU19:AU89, 0)) * AA469 * IF(ISBLANK(X469), 1, X469), 0), 0)</f>
        <v>0</v>
      </c>
      <c r="AU469"/>
      <c r="AV469"/>
      <c r="AW469"/>
      <c r="AX469" s="717"/>
      <c r="AY469" s="750" t="str">
        <f t="shared" si="158"/>
        <v>►</v>
      </c>
      <c r="BD469" s="717"/>
      <c r="BH469" s="717"/>
      <c r="BI469" s="6">
        <v>1</v>
      </c>
      <c r="BJ469" s="73"/>
      <c r="BK469" s="73"/>
    </row>
    <row r="470" spans="1:63" s="2" customFormat="1" ht="18" customHeight="1">
      <c r="A470" s="750" t="str">
        <f t="shared" si="152"/>
        <v>►</v>
      </c>
      <c r="B470" s="616" t="str">
        <f t="shared" si="151"/>
        <v>►</v>
      </c>
      <c r="C470" s="617" t="str">
        <f t="shared" si="153"/>
        <v>►</v>
      </c>
      <c r="D470" s="4157" t="str">
        <f t="shared" si="154"/>
        <v>►</v>
      </c>
      <c r="E470" s="616" t="str">
        <f t="shared" si="155"/>
        <v>►</v>
      </c>
      <c r="F470" s="616" t="str">
        <f t="shared" si="156"/>
        <v>►</v>
      </c>
      <c r="G470" s="616" t="str">
        <f t="shared" si="157"/>
        <v>►</v>
      </c>
      <c r="H470" s="1066" t="s">
        <v>1</v>
      </c>
      <c r="I470" s="741"/>
      <c r="J470" s="741"/>
      <c r="K470" s="741"/>
      <c r="L470" s="742"/>
      <c r="M470" s="742"/>
      <c r="N470" s="742"/>
      <c r="O470" s="742"/>
      <c r="P470" s="742"/>
      <c r="Q470" s="742"/>
      <c r="R470" s="742"/>
      <c r="S470" s="785" t="s">
        <v>1</v>
      </c>
      <c r="T470" s="1066" t="s">
        <v>1</v>
      </c>
      <c r="U470" s="741"/>
      <c r="V470" s="741"/>
      <c r="W470" s="741"/>
      <c r="X470" s="742"/>
      <c r="Y470" s="742"/>
      <c r="Z470" s="742"/>
      <c r="AA470" s="742"/>
      <c r="AB470" s="742"/>
      <c r="AC470" s="742"/>
      <c r="AD470" s="742"/>
      <c r="AE470" s="4161" t="s">
        <v>1</v>
      </c>
      <c r="AF470" s="4172">
        <f t="shared" si="149"/>
        <v>0</v>
      </c>
      <c r="AG470" s="4173">
        <f t="shared" si="150"/>
        <v>0</v>
      </c>
      <c r="AH470" s="4174"/>
      <c r="AI470" s="1113">
        <f t="shared" si="159"/>
        <v>0</v>
      </c>
      <c r="AJ470" s="1183" t="str">
        <f>IF(OR(AI470=0, ISBLANK(AB470)), "", TEXT(ROUND(AI470/INDEX(AV19:AV89, MATCH(AB470, AU19:AU89, 0)), 0),"# ##0") &amp; " " &amp; AB470)</f>
        <v/>
      </c>
      <c r="AK470" s="559">
        <f t="shared" si="160"/>
        <v>0</v>
      </c>
      <c r="AL470" s="560">
        <f t="shared" si="161"/>
        <v>0</v>
      </c>
      <c r="AM470" s="1186" t="str">
        <f t="shared" si="162"/>
        <v/>
      </c>
      <c r="AN470" s="156"/>
      <c r="AO470" s="1113">
        <f t="shared" si="163"/>
        <v>0</v>
      </c>
      <c r="AP470" s="4190"/>
      <c r="AQ470" s="1182" t="str">
        <f t="shared" si="164"/>
        <v/>
      </c>
      <c r="AR470" s="4168"/>
      <c r="AS470" s="4180">
        <f t="shared" si="165"/>
        <v>0</v>
      </c>
      <c r="AT470" s="4181">
        <f>IF(AND(AH470&lt;&gt;"", ISNUMBER(AF470)), IFERROR(INDEX(AV19:AV89, MATCH(AB470, AU19:AU89, 0)) * AA470 * IF(ISBLANK(X470), 1, X470), 0), 0)</f>
        <v>0</v>
      </c>
      <c r="AU470"/>
      <c r="AV470"/>
      <c r="AW470"/>
      <c r="AX470" s="717"/>
      <c r="AY470" s="750" t="str">
        <f t="shared" si="158"/>
        <v>►</v>
      </c>
      <c r="BD470" s="717"/>
      <c r="BH470" s="717"/>
      <c r="BI470" s="6">
        <v>1</v>
      </c>
      <c r="BJ470" s="73"/>
      <c r="BK470" s="73"/>
    </row>
    <row r="471" spans="1:63" s="2" customFormat="1" ht="18" customHeight="1">
      <c r="A471" s="750" t="str">
        <f t="shared" si="152"/>
        <v>►</v>
      </c>
      <c r="B471" s="616" t="str">
        <f t="shared" si="151"/>
        <v>►</v>
      </c>
      <c r="C471" s="617" t="str">
        <f t="shared" si="153"/>
        <v>►</v>
      </c>
      <c r="D471" s="4157" t="str">
        <f t="shared" si="154"/>
        <v>►</v>
      </c>
      <c r="E471" s="616" t="str">
        <f t="shared" si="155"/>
        <v>►</v>
      </c>
      <c r="F471" s="616" t="str">
        <f t="shared" si="156"/>
        <v>►</v>
      </c>
      <c r="G471" s="616" t="str">
        <f t="shared" si="157"/>
        <v>►</v>
      </c>
      <c r="H471" s="1066" t="s">
        <v>1</v>
      </c>
      <c r="I471" s="741"/>
      <c r="J471" s="741"/>
      <c r="K471" s="741"/>
      <c r="L471" s="742"/>
      <c r="M471" s="742"/>
      <c r="N471" s="742"/>
      <c r="O471" s="742"/>
      <c r="P471" s="742"/>
      <c r="Q471" s="742"/>
      <c r="R471" s="742"/>
      <c r="S471" s="785" t="s">
        <v>1</v>
      </c>
      <c r="T471" s="1066" t="s">
        <v>1</v>
      </c>
      <c r="U471" s="741"/>
      <c r="V471" s="741"/>
      <c r="W471" s="741"/>
      <c r="X471" s="742"/>
      <c r="Y471" s="742"/>
      <c r="Z471" s="742"/>
      <c r="AA471" s="742"/>
      <c r="AB471" s="742"/>
      <c r="AC471" s="742"/>
      <c r="AD471" s="742"/>
      <c r="AE471" s="4161" t="s">
        <v>1</v>
      </c>
      <c r="AF471" s="4172">
        <f t="shared" si="149"/>
        <v>0</v>
      </c>
      <c r="AG471" s="4173">
        <f t="shared" si="150"/>
        <v>0</v>
      </c>
      <c r="AH471" s="4174"/>
      <c r="AI471" s="1112">
        <f t="shared" si="159"/>
        <v>0</v>
      </c>
      <c r="AJ471" s="1184" t="str">
        <f>IF(OR(AI471=0, ISBLANK(AB471)), "", TEXT(ROUND(AI471/INDEX(AV19:AV89, MATCH(AB471, AU19:AU89, 0)), 0),"# ##0") &amp; " " &amp; AB471)</f>
        <v/>
      </c>
      <c r="AK471" s="557">
        <f t="shared" si="160"/>
        <v>0</v>
      </c>
      <c r="AL471" s="558">
        <f t="shared" si="161"/>
        <v>0</v>
      </c>
      <c r="AM471" s="1187" t="str">
        <f t="shared" si="162"/>
        <v/>
      </c>
      <c r="AN471" s="156"/>
      <c r="AO471" s="1112">
        <f t="shared" si="163"/>
        <v>0</v>
      </c>
      <c r="AP471" s="4190"/>
      <c r="AQ471" s="1181" t="str">
        <f t="shared" si="164"/>
        <v/>
      </c>
      <c r="AR471" s="4168"/>
      <c r="AS471" s="4180">
        <f t="shared" si="165"/>
        <v>0</v>
      </c>
      <c r="AT471" s="4181">
        <f>IF(AND(AH471&lt;&gt;"", ISNUMBER(AF471)), IFERROR(INDEX(AV19:AV89, MATCH(AB471, AU19:AU89, 0)) * AA471 * IF(ISBLANK(X471), 1, X471), 0), 0)</f>
        <v>0</v>
      </c>
      <c r="AU471"/>
      <c r="AV471"/>
      <c r="AW471"/>
      <c r="AX471" s="717"/>
      <c r="AY471" s="750" t="str">
        <f t="shared" si="158"/>
        <v>►</v>
      </c>
      <c r="BD471" s="717"/>
      <c r="BH471" s="717"/>
      <c r="BI471" s="6">
        <v>1</v>
      </c>
      <c r="BJ471" s="73"/>
      <c r="BK471" s="73"/>
    </row>
    <row r="472" spans="1:63" s="2" customFormat="1" ht="18" customHeight="1">
      <c r="A472" s="750" t="str">
        <f t="shared" si="152"/>
        <v>►</v>
      </c>
      <c r="B472" s="616" t="str">
        <f t="shared" si="151"/>
        <v>►</v>
      </c>
      <c r="C472" s="617" t="str">
        <f t="shared" si="153"/>
        <v>►</v>
      </c>
      <c r="D472" s="4157" t="str">
        <f t="shared" si="154"/>
        <v>►</v>
      </c>
      <c r="E472" s="616" t="str">
        <f t="shared" si="155"/>
        <v>►</v>
      </c>
      <c r="F472" s="616" t="str">
        <f t="shared" si="156"/>
        <v>►</v>
      </c>
      <c r="G472" s="616" t="str">
        <f t="shared" si="157"/>
        <v>►</v>
      </c>
      <c r="H472" s="1066" t="s">
        <v>1</v>
      </c>
      <c r="I472" s="741"/>
      <c r="J472" s="741"/>
      <c r="K472" s="741"/>
      <c r="L472" s="742"/>
      <c r="M472" s="742"/>
      <c r="N472" s="742"/>
      <c r="O472" s="742"/>
      <c r="P472" s="742"/>
      <c r="Q472" s="742"/>
      <c r="R472" s="742"/>
      <c r="S472" s="785" t="s">
        <v>1</v>
      </c>
      <c r="T472" s="1066" t="s">
        <v>1</v>
      </c>
      <c r="U472" s="741"/>
      <c r="V472" s="741"/>
      <c r="W472" s="741"/>
      <c r="X472" s="742"/>
      <c r="Y472" s="742"/>
      <c r="Z472" s="742"/>
      <c r="AA472" s="742"/>
      <c r="AB472" s="742"/>
      <c r="AC472" s="742"/>
      <c r="AD472" s="742"/>
      <c r="AE472" s="4161" t="s">
        <v>1</v>
      </c>
      <c r="AF472" s="4172">
        <f t="shared" ref="AF472:AF535" si="166">IFERROR(IF(AND(ISNUMBER(AH472),V472&gt;0),V472,0),0)</f>
        <v>0</v>
      </c>
      <c r="AG472" s="4173">
        <f t="shared" ref="AG472:AG535" si="167">IFERROR(IF(AND(ISNUMBER(AF472),AH472&gt;0),W472,0),0)</f>
        <v>0</v>
      </c>
      <c r="AH472" s="4174"/>
      <c r="AI472" s="1113">
        <f t="shared" si="159"/>
        <v>0</v>
      </c>
      <c r="AJ472" s="1183" t="str">
        <f>IF(OR(AI472=0, ISBLANK(AB472)), "", TEXT(ROUND(AI472/INDEX(AV19:AV89, MATCH(AB472, AU19:AU89, 0)), 0),"# ##0") &amp; " " &amp; AB472)</f>
        <v/>
      </c>
      <c r="AK472" s="559">
        <f t="shared" si="160"/>
        <v>0</v>
      </c>
      <c r="AL472" s="560">
        <f t="shared" si="161"/>
        <v>0</v>
      </c>
      <c r="AM472" s="1186" t="str">
        <f t="shared" si="162"/>
        <v/>
      </c>
      <c r="AN472" s="156"/>
      <c r="AO472" s="1113">
        <f t="shared" si="163"/>
        <v>0</v>
      </c>
      <c r="AP472" s="4190"/>
      <c r="AQ472" s="1182" t="str">
        <f t="shared" si="164"/>
        <v/>
      </c>
      <c r="AR472" s="4168"/>
      <c r="AS472" s="4180">
        <f t="shared" si="165"/>
        <v>0</v>
      </c>
      <c r="AT472" s="4181">
        <f>IF(AND(AH472&lt;&gt;"", ISNUMBER(AF472)), IFERROR(INDEX(AV19:AV89, MATCH(AB472, AU19:AU89, 0)) * AA472 * IF(ISBLANK(X472), 1, X472), 0), 0)</f>
        <v>0</v>
      </c>
      <c r="AU472"/>
      <c r="AV472"/>
      <c r="AW472"/>
      <c r="AX472" s="717"/>
      <c r="AY472" s="750" t="str">
        <f t="shared" si="158"/>
        <v>►</v>
      </c>
      <c r="BD472" s="717"/>
      <c r="BH472" s="717"/>
      <c r="BI472" s="6">
        <v>1</v>
      </c>
      <c r="BJ472" s="73"/>
      <c r="BK472" s="73"/>
    </row>
    <row r="473" spans="1:63" s="2" customFormat="1" ht="18" customHeight="1">
      <c r="A473" s="750" t="str">
        <f t="shared" si="152"/>
        <v>►</v>
      </c>
      <c r="B473" s="616" t="str">
        <f t="shared" si="151"/>
        <v>►</v>
      </c>
      <c r="C473" s="617" t="str">
        <f t="shared" si="153"/>
        <v>►</v>
      </c>
      <c r="D473" s="4157" t="str">
        <f t="shared" si="154"/>
        <v>►</v>
      </c>
      <c r="E473" s="616" t="str">
        <f t="shared" si="155"/>
        <v>►</v>
      </c>
      <c r="F473" s="616" t="str">
        <f t="shared" si="156"/>
        <v>►</v>
      </c>
      <c r="G473" s="616" t="str">
        <f t="shared" si="157"/>
        <v>►</v>
      </c>
      <c r="H473" s="1066" t="s">
        <v>1</v>
      </c>
      <c r="I473" s="741"/>
      <c r="J473" s="741"/>
      <c r="K473" s="741"/>
      <c r="L473" s="742"/>
      <c r="M473" s="742"/>
      <c r="N473" s="742"/>
      <c r="O473" s="742"/>
      <c r="P473" s="742"/>
      <c r="Q473" s="742"/>
      <c r="R473" s="742"/>
      <c r="S473" s="785" t="s">
        <v>1</v>
      </c>
      <c r="T473" s="1066" t="s">
        <v>1</v>
      </c>
      <c r="U473" s="741"/>
      <c r="V473" s="741"/>
      <c r="W473" s="741"/>
      <c r="X473" s="742"/>
      <c r="Y473" s="742"/>
      <c r="Z473" s="742"/>
      <c r="AA473" s="742"/>
      <c r="AB473" s="742"/>
      <c r="AC473" s="742"/>
      <c r="AD473" s="742"/>
      <c r="AE473" s="4161" t="s">
        <v>1</v>
      </c>
      <c r="AF473" s="4172">
        <f t="shared" si="166"/>
        <v>0</v>
      </c>
      <c r="AG473" s="4173">
        <f t="shared" si="167"/>
        <v>0</v>
      </c>
      <c r="AH473" s="4174"/>
      <c r="AI473" s="1112">
        <f t="shared" si="159"/>
        <v>0</v>
      </c>
      <c r="AJ473" s="1184" t="str">
        <f>IF(OR(AI473=0, ISBLANK(AB473)), "", TEXT(ROUND(AI473/INDEX(AV19:AV89, MATCH(AB473, AU19:AU89, 0)), 0),"# ##0") &amp; " " &amp; AB473)</f>
        <v/>
      </c>
      <c r="AK473" s="557">
        <f t="shared" si="160"/>
        <v>0</v>
      </c>
      <c r="AL473" s="558">
        <f t="shared" si="161"/>
        <v>0</v>
      </c>
      <c r="AM473" s="1187" t="str">
        <f t="shared" si="162"/>
        <v/>
      </c>
      <c r="AN473" s="156"/>
      <c r="AO473" s="1112">
        <f t="shared" si="163"/>
        <v>0</v>
      </c>
      <c r="AP473" s="4190"/>
      <c r="AQ473" s="1181" t="str">
        <f t="shared" si="164"/>
        <v/>
      </c>
      <c r="AR473" s="4168"/>
      <c r="AS473" s="4180">
        <f t="shared" si="165"/>
        <v>0</v>
      </c>
      <c r="AT473" s="4181">
        <f>IF(AND(AH473&lt;&gt;"", ISNUMBER(AF473)), IFERROR(INDEX(AV19:AV89, MATCH(AB473, AU19:AU89, 0)) * AA473 * IF(ISBLANK(X473), 1, X473), 0), 0)</f>
        <v>0</v>
      </c>
      <c r="AU473"/>
      <c r="AV473"/>
      <c r="AW473"/>
      <c r="AX473" s="717"/>
      <c r="AY473" s="750" t="str">
        <f t="shared" si="158"/>
        <v>►</v>
      </c>
      <c r="BD473" s="717"/>
      <c r="BH473" s="717"/>
      <c r="BI473" s="6">
        <v>1</v>
      </c>
      <c r="BJ473" s="73"/>
      <c r="BK473" s="73"/>
    </row>
    <row r="474" spans="1:63" s="2" customFormat="1" ht="18" customHeight="1">
      <c r="A474" s="750" t="str">
        <f t="shared" si="152"/>
        <v>►</v>
      </c>
      <c r="B474" s="616" t="str">
        <f t="shared" si="151"/>
        <v>►</v>
      </c>
      <c r="C474" s="617" t="str">
        <f t="shared" si="153"/>
        <v>►</v>
      </c>
      <c r="D474" s="4157" t="str">
        <f t="shared" si="154"/>
        <v>►</v>
      </c>
      <c r="E474" s="616" t="str">
        <f t="shared" si="155"/>
        <v>►</v>
      </c>
      <c r="F474" s="616" t="str">
        <f t="shared" si="156"/>
        <v>►</v>
      </c>
      <c r="G474" s="616" t="str">
        <f t="shared" si="157"/>
        <v>►</v>
      </c>
      <c r="H474" s="1066" t="s">
        <v>1</v>
      </c>
      <c r="I474" s="741"/>
      <c r="J474" s="741"/>
      <c r="K474" s="741"/>
      <c r="L474" s="742"/>
      <c r="M474" s="742"/>
      <c r="N474" s="742"/>
      <c r="O474" s="742"/>
      <c r="P474" s="742"/>
      <c r="Q474" s="742"/>
      <c r="R474" s="742"/>
      <c r="S474" s="785" t="s">
        <v>1</v>
      </c>
      <c r="T474" s="1066" t="s">
        <v>1</v>
      </c>
      <c r="U474" s="741"/>
      <c r="V474" s="741"/>
      <c r="W474" s="741"/>
      <c r="X474" s="742"/>
      <c r="Y474" s="742"/>
      <c r="Z474" s="742"/>
      <c r="AA474" s="742"/>
      <c r="AB474" s="742"/>
      <c r="AC474" s="742"/>
      <c r="AD474" s="742"/>
      <c r="AE474" s="4161" t="s">
        <v>1</v>
      </c>
      <c r="AF474" s="4172">
        <f t="shared" si="166"/>
        <v>0</v>
      </c>
      <c r="AG474" s="4173">
        <f t="shared" si="167"/>
        <v>0</v>
      </c>
      <c r="AH474" s="4174"/>
      <c r="AI474" s="1113">
        <f t="shared" si="159"/>
        <v>0</v>
      </c>
      <c r="AJ474" s="1183" t="str">
        <f>IF(OR(AI474=0, ISBLANK(AB474)), "", TEXT(ROUND(AI474/INDEX(AV19:AV89, MATCH(AB474, AU19:AU89, 0)), 0),"# ##0") &amp; " " &amp; AB474)</f>
        <v/>
      </c>
      <c r="AK474" s="559">
        <f t="shared" si="160"/>
        <v>0</v>
      </c>
      <c r="AL474" s="560">
        <f t="shared" si="161"/>
        <v>0</v>
      </c>
      <c r="AM474" s="1186" t="str">
        <f t="shared" si="162"/>
        <v/>
      </c>
      <c r="AN474" s="156"/>
      <c r="AO474" s="1113">
        <f t="shared" si="163"/>
        <v>0</v>
      </c>
      <c r="AP474" s="4190"/>
      <c r="AQ474" s="1182" t="str">
        <f t="shared" si="164"/>
        <v/>
      </c>
      <c r="AR474" s="4168"/>
      <c r="AS474" s="4180">
        <f t="shared" si="165"/>
        <v>0</v>
      </c>
      <c r="AT474" s="4181">
        <f>IF(AND(AH474&lt;&gt;"", ISNUMBER(AF474)), IFERROR(INDEX(AV19:AV89, MATCH(AB474, AU19:AU89, 0)) * AA474 * IF(ISBLANK(X474), 1, X474), 0), 0)</f>
        <v>0</v>
      </c>
      <c r="AU474"/>
      <c r="AV474"/>
      <c r="AW474"/>
      <c r="AX474" s="717"/>
      <c r="AY474" s="750" t="str">
        <f t="shared" si="158"/>
        <v>►</v>
      </c>
      <c r="BD474" s="717"/>
      <c r="BH474" s="717"/>
      <c r="BI474" s="6">
        <v>1</v>
      </c>
      <c r="BJ474" s="73"/>
      <c r="BK474" s="73"/>
    </row>
    <row r="475" spans="1:63" s="2" customFormat="1" ht="18" customHeight="1">
      <c r="A475" s="750" t="str">
        <f t="shared" si="152"/>
        <v>►</v>
      </c>
      <c r="B475" s="616" t="str">
        <f t="shared" si="151"/>
        <v>►</v>
      </c>
      <c r="C475" s="617" t="str">
        <f t="shared" si="153"/>
        <v>►</v>
      </c>
      <c r="D475" s="4157" t="str">
        <f t="shared" si="154"/>
        <v>►</v>
      </c>
      <c r="E475" s="616" t="str">
        <f t="shared" si="155"/>
        <v>►</v>
      </c>
      <c r="F475" s="616" t="str">
        <f t="shared" si="156"/>
        <v>►</v>
      </c>
      <c r="G475" s="616" t="str">
        <f t="shared" si="157"/>
        <v>►</v>
      </c>
      <c r="H475" s="1066" t="s">
        <v>1</v>
      </c>
      <c r="I475" s="741"/>
      <c r="J475" s="741"/>
      <c r="K475" s="741"/>
      <c r="L475" s="742"/>
      <c r="M475" s="742"/>
      <c r="N475" s="742"/>
      <c r="O475" s="742"/>
      <c r="P475" s="742"/>
      <c r="Q475" s="742"/>
      <c r="R475" s="742"/>
      <c r="S475" s="785" t="s">
        <v>1</v>
      </c>
      <c r="T475" s="1066" t="s">
        <v>1</v>
      </c>
      <c r="U475" s="741"/>
      <c r="V475" s="741"/>
      <c r="W475" s="741"/>
      <c r="X475" s="742"/>
      <c r="Y475" s="742"/>
      <c r="Z475" s="742"/>
      <c r="AA475" s="742"/>
      <c r="AB475" s="742"/>
      <c r="AC475" s="742"/>
      <c r="AD475" s="742"/>
      <c r="AE475" s="4161" t="s">
        <v>1</v>
      </c>
      <c r="AF475" s="4172">
        <f t="shared" si="166"/>
        <v>0</v>
      </c>
      <c r="AG475" s="4173">
        <f t="shared" si="167"/>
        <v>0</v>
      </c>
      <c r="AH475" s="4174"/>
      <c r="AI475" s="1112">
        <f t="shared" si="159"/>
        <v>0</v>
      </c>
      <c r="AJ475" s="1184" t="str">
        <f>IF(OR(AI475=0, ISBLANK(AB475)), "", TEXT(ROUND(AI475/INDEX(AV19:AV89, MATCH(AB475, AU19:AU89, 0)), 0),"# ##0") &amp; " " &amp; AB475)</f>
        <v/>
      </c>
      <c r="AK475" s="557">
        <f t="shared" si="160"/>
        <v>0</v>
      </c>
      <c r="AL475" s="558">
        <f t="shared" si="161"/>
        <v>0</v>
      </c>
      <c r="AM475" s="1187" t="str">
        <f t="shared" si="162"/>
        <v/>
      </c>
      <c r="AN475" s="156"/>
      <c r="AO475" s="1112">
        <f t="shared" si="163"/>
        <v>0</v>
      </c>
      <c r="AP475" s="4190"/>
      <c r="AQ475" s="1181" t="str">
        <f t="shared" si="164"/>
        <v/>
      </c>
      <c r="AR475" s="4168"/>
      <c r="AS475" s="4180">
        <f t="shared" si="165"/>
        <v>0</v>
      </c>
      <c r="AT475" s="4181">
        <f>IF(AND(AH475&lt;&gt;"", ISNUMBER(AF475)), IFERROR(INDEX(AV19:AV89, MATCH(AB475, AU19:AU89, 0)) * AA475 * IF(ISBLANK(X475), 1, X475), 0), 0)</f>
        <v>0</v>
      </c>
      <c r="AU475"/>
      <c r="AV475"/>
      <c r="AW475"/>
      <c r="AX475" s="717"/>
      <c r="AY475" s="750" t="str">
        <f t="shared" si="158"/>
        <v>►</v>
      </c>
      <c r="BD475" s="717"/>
      <c r="BH475" s="717"/>
      <c r="BI475" s="6">
        <v>1</v>
      </c>
      <c r="BJ475" s="73"/>
      <c r="BK475" s="73"/>
    </row>
    <row r="476" spans="1:63" s="2" customFormat="1" ht="18" customHeight="1">
      <c r="A476" s="750" t="str">
        <f t="shared" si="152"/>
        <v>►</v>
      </c>
      <c r="B476" s="616" t="str">
        <f t="shared" si="151"/>
        <v>►</v>
      </c>
      <c r="C476" s="617" t="str">
        <f t="shared" si="153"/>
        <v>►</v>
      </c>
      <c r="D476" s="4157" t="str">
        <f t="shared" si="154"/>
        <v>►</v>
      </c>
      <c r="E476" s="616" t="str">
        <f t="shared" si="155"/>
        <v>►</v>
      </c>
      <c r="F476" s="616" t="str">
        <f t="shared" si="156"/>
        <v>►</v>
      </c>
      <c r="G476" s="616" t="str">
        <f t="shared" si="157"/>
        <v>►</v>
      </c>
      <c r="H476" s="1066" t="s">
        <v>1</v>
      </c>
      <c r="I476" s="741"/>
      <c r="J476" s="741"/>
      <c r="K476" s="741"/>
      <c r="L476" s="742"/>
      <c r="M476" s="742"/>
      <c r="N476" s="742"/>
      <c r="O476" s="742"/>
      <c r="P476" s="742"/>
      <c r="Q476" s="742"/>
      <c r="R476" s="742"/>
      <c r="S476" s="785" t="s">
        <v>1</v>
      </c>
      <c r="T476" s="1066" t="s">
        <v>1</v>
      </c>
      <c r="U476" s="741"/>
      <c r="V476" s="741"/>
      <c r="W476" s="741"/>
      <c r="X476" s="742"/>
      <c r="Y476" s="742"/>
      <c r="Z476" s="742"/>
      <c r="AA476" s="742"/>
      <c r="AB476" s="742"/>
      <c r="AC476" s="742"/>
      <c r="AD476" s="742"/>
      <c r="AE476" s="4161" t="s">
        <v>1</v>
      </c>
      <c r="AF476" s="4172">
        <f t="shared" si="166"/>
        <v>0</v>
      </c>
      <c r="AG476" s="4173">
        <f t="shared" si="167"/>
        <v>0</v>
      </c>
      <c r="AH476" s="4174"/>
      <c r="AI476" s="1113">
        <f t="shared" si="159"/>
        <v>0</v>
      </c>
      <c r="AJ476" s="1183" t="str">
        <f>IF(OR(AI476=0, ISBLANK(AB476)), "", TEXT(ROUND(AI476/INDEX(AV19:AV89, MATCH(AB476, AU19:AU89, 0)), 0),"# ##0") &amp; " " &amp; AB476)</f>
        <v/>
      </c>
      <c r="AK476" s="559">
        <f t="shared" si="160"/>
        <v>0</v>
      </c>
      <c r="AL476" s="560">
        <f t="shared" si="161"/>
        <v>0</v>
      </c>
      <c r="AM476" s="1186" t="str">
        <f t="shared" si="162"/>
        <v/>
      </c>
      <c r="AN476" s="156"/>
      <c r="AO476" s="1113">
        <f t="shared" si="163"/>
        <v>0</v>
      </c>
      <c r="AP476" s="4190"/>
      <c r="AQ476" s="1182" t="str">
        <f t="shared" si="164"/>
        <v/>
      </c>
      <c r="AR476" s="4168"/>
      <c r="AS476" s="4180">
        <f t="shared" si="165"/>
        <v>0</v>
      </c>
      <c r="AT476" s="4181">
        <f>IF(AND(AH476&lt;&gt;"", ISNUMBER(AF476)), IFERROR(INDEX(AV19:AV89, MATCH(AB476, AU19:AU89, 0)) * AA476 * IF(ISBLANK(X476), 1, X476), 0), 0)</f>
        <v>0</v>
      </c>
      <c r="AU476"/>
      <c r="AV476"/>
      <c r="AW476"/>
      <c r="AX476" s="717"/>
      <c r="AY476" s="750" t="str">
        <f t="shared" si="158"/>
        <v>►</v>
      </c>
      <c r="BD476" s="717"/>
      <c r="BH476" s="717"/>
      <c r="BI476" s="6">
        <v>1</v>
      </c>
      <c r="BJ476" s="73"/>
      <c r="BK476" s="73"/>
    </row>
    <row r="477" spans="1:63" s="2" customFormat="1" ht="18" customHeight="1">
      <c r="A477" s="750" t="str">
        <f t="shared" si="152"/>
        <v>►</v>
      </c>
      <c r="B477" s="616" t="str">
        <f t="shared" si="151"/>
        <v>►</v>
      </c>
      <c r="C477" s="617" t="str">
        <f t="shared" si="153"/>
        <v>►</v>
      </c>
      <c r="D477" s="4157" t="str">
        <f t="shared" si="154"/>
        <v>►</v>
      </c>
      <c r="E477" s="616" t="str">
        <f t="shared" si="155"/>
        <v>►</v>
      </c>
      <c r="F477" s="616" t="str">
        <f t="shared" si="156"/>
        <v>►</v>
      </c>
      <c r="G477" s="616" t="str">
        <f t="shared" si="157"/>
        <v>►</v>
      </c>
      <c r="H477" s="1066" t="s">
        <v>1</v>
      </c>
      <c r="I477" s="741"/>
      <c r="J477" s="741"/>
      <c r="K477" s="741"/>
      <c r="L477" s="742"/>
      <c r="M477" s="742"/>
      <c r="N477" s="742"/>
      <c r="O477" s="742"/>
      <c r="P477" s="742"/>
      <c r="Q477" s="742"/>
      <c r="R477" s="742"/>
      <c r="S477" s="785" t="s">
        <v>1</v>
      </c>
      <c r="T477" s="1066" t="s">
        <v>1</v>
      </c>
      <c r="U477" s="741"/>
      <c r="V477" s="741"/>
      <c r="W477" s="741"/>
      <c r="X477" s="742"/>
      <c r="Y477" s="742"/>
      <c r="Z477" s="742"/>
      <c r="AA477" s="742"/>
      <c r="AB477" s="742"/>
      <c r="AC477" s="742"/>
      <c r="AD477" s="742"/>
      <c r="AE477" s="4161" t="s">
        <v>1</v>
      </c>
      <c r="AF477" s="4172">
        <f t="shared" si="166"/>
        <v>0</v>
      </c>
      <c r="AG477" s="4173">
        <f t="shared" si="167"/>
        <v>0</v>
      </c>
      <c r="AH477" s="4174"/>
      <c r="AI477" s="1112">
        <f t="shared" si="159"/>
        <v>0</v>
      </c>
      <c r="AJ477" s="1184" t="str">
        <f>IF(OR(AI477=0, ISBLANK(AB477)), "", TEXT(ROUND(AI477/INDEX(AV19:AV89, MATCH(AB477, AU19:AU89, 0)), 0),"# ##0") &amp; " " &amp; AB477)</f>
        <v/>
      </c>
      <c r="AK477" s="557">
        <f t="shared" si="160"/>
        <v>0</v>
      </c>
      <c r="AL477" s="558">
        <f t="shared" si="161"/>
        <v>0</v>
      </c>
      <c r="AM477" s="1187" t="str">
        <f t="shared" si="162"/>
        <v/>
      </c>
      <c r="AN477" s="156"/>
      <c r="AO477" s="1112">
        <f t="shared" si="163"/>
        <v>0</v>
      </c>
      <c r="AP477" s="4190"/>
      <c r="AQ477" s="1181" t="str">
        <f t="shared" si="164"/>
        <v/>
      </c>
      <c r="AR477" s="4168"/>
      <c r="AS477" s="4180">
        <f t="shared" si="165"/>
        <v>0</v>
      </c>
      <c r="AT477" s="4181">
        <f>IF(AND(AH477&lt;&gt;"", ISNUMBER(AF477)), IFERROR(INDEX(AV19:AV89, MATCH(AB477, AU19:AU89, 0)) * AA477 * IF(ISBLANK(X477), 1, X477), 0), 0)</f>
        <v>0</v>
      </c>
      <c r="AU477"/>
      <c r="AV477"/>
      <c r="AW477"/>
      <c r="AX477" s="717"/>
      <c r="AY477" s="750" t="str">
        <f t="shared" si="158"/>
        <v>►</v>
      </c>
      <c r="BD477" s="717"/>
      <c r="BH477" s="717"/>
      <c r="BI477" s="6">
        <v>1</v>
      </c>
      <c r="BJ477" s="73"/>
      <c r="BK477" s="73"/>
    </row>
    <row r="478" spans="1:63" s="2" customFormat="1" ht="18" customHeight="1">
      <c r="A478" s="750" t="str">
        <f t="shared" si="152"/>
        <v>►</v>
      </c>
      <c r="B478" s="616" t="str">
        <f t="shared" si="151"/>
        <v>►</v>
      </c>
      <c r="C478" s="617" t="str">
        <f t="shared" si="153"/>
        <v>►</v>
      </c>
      <c r="D478" s="4157" t="str">
        <f t="shared" si="154"/>
        <v>►</v>
      </c>
      <c r="E478" s="616" t="str">
        <f t="shared" si="155"/>
        <v>►</v>
      </c>
      <c r="F478" s="616" t="str">
        <f t="shared" si="156"/>
        <v>►</v>
      </c>
      <c r="G478" s="616" t="str">
        <f t="shared" si="157"/>
        <v>►</v>
      </c>
      <c r="H478" s="1066" t="s">
        <v>1</v>
      </c>
      <c r="I478" s="741"/>
      <c r="J478" s="741"/>
      <c r="K478" s="741"/>
      <c r="L478" s="742"/>
      <c r="M478" s="742"/>
      <c r="N478" s="742"/>
      <c r="O478" s="742"/>
      <c r="P478" s="742"/>
      <c r="Q478" s="742"/>
      <c r="R478" s="742"/>
      <c r="S478" s="785" t="s">
        <v>1</v>
      </c>
      <c r="T478" s="1066" t="s">
        <v>1</v>
      </c>
      <c r="U478" s="741"/>
      <c r="V478" s="741"/>
      <c r="W478" s="741"/>
      <c r="X478" s="742"/>
      <c r="Y478" s="742"/>
      <c r="Z478" s="742"/>
      <c r="AA478" s="742"/>
      <c r="AB478" s="742"/>
      <c r="AC478" s="742"/>
      <c r="AD478" s="742"/>
      <c r="AE478" s="4161" t="s">
        <v>1</v>
      </c>
      <c r="AF478" s="4172">
        <f t="shared" si="166"/>
        <v>0</v>
      </c>
      <c r="AG478" s="4173">
        <f t="shared" si="167"/>
        <v>0</v>
      </c>
      <c r="AH478" s="4174"/>
      <c r="AI478" s="1113">
        <f t="shared" si="159"/>
        <v>0</v>
      </c>
      <c r="AJ478" s="1183" t="str">
        <f>IF(OR(AI478=0, ISBLANK(AB478)), "", TEXT(ROUND(AI478/INDEX(AV19:AV89, MATCH(AB478, AU19:AU89, 0)), 0),"# ##0") &amp; " " &amp; AB478)</f>
        <v/>
      </c>
      <c r="AK478" s="559">
        <f t="shared" si="160"/>
        <v>0</v>
      </c>
      <c r="AL478" s="560">
        <f t="shared" si="161"/>
        <v>0</v>
      </c>
      <c r="AM478" s="1186" t="str">
        <f t="shared" si="162"/>
        <v/>
      </c>
      <c r="AN478" s="156"/>
      <c r="AO478" s="1113">
        <f t="shared" si="163"/>
        <v>0</v>
      </c>
      <c r="AP478" s="4190"/>
      <c r="AQ478" s="1182" t="str">
        <f t="shared" si="164"/>
        <v/>
      </c>
      <c r="AR478" s="4168"/>
      <c r="AS478" s="4180">
        <f t="shared" si="165"/>
        <v>0</v>
      </c>
      <c r="AT478" s="4181">
        <f>IF(AND(AH478&lt;&gt;"", ISNUMBER(AF478)), IFERROR(INDEX(AV19:AV89, MATCH(AB478, AU19:AU89, 0)) * AA478 * IF(ISBLANK(X478), 1, X478), 0), 0)</f>
        <v>0</v>
      </c>
      <c r="AU478"/>
      <c r="AV478"/>
      <c r="AW478"/>
      <c r="AX478" s="717"/>
      <c r="AY478" s="750" t="str">
        <f t="shared" si="158"/>
        <v>►</v>
      </c>
      <c r="BD478" s="717"/>
      <c r="BH478" s="717"/>
      <c r="BI478" s="6">
        <v>1</v>
      </c>
      <c r="BJ478" s="73"/>
      <c r="BK478" s="73"/>
    </row>
    <row r="479" spans="1:63" s="2" customFormat="1" ht="18" customHeight="1">
      <c r="A479" s="750" t="str">
        <f t="shared" si="152"/>
        <v>►</v>
      </c>
      <c r="B479" s="616" t="str">
        <f t="shared" si="151"/>
        <v>►</v>
      </c>
      <c r="C479" s="617" t="str">
        <f t="shared" si="153"/>
        <v>►</v>
      </c>
      <c r="D479" s="4157" t="str">
        <f t="shared" si="154"/>
        <v>►</v>
      </c>
      <c r="E479" s="616" t="str">
        <f t="shared" si="155"/>
        <v>►</v>
      </c>
      <c r="F479" s="616" t="str">
        <f t="shared" si="156"/>
        <v>►</v>
      </c>
      <c r="G479" s="616" t="str">
        <f t="shared" si="157"/>
        <v>►</v>
      </c>
      <c r="H479" s="1066" t="s">
        <v>1</v>
      </c>
      <c r="I479" s="741"/>
      <c r="J479" s="741"/>
      <c r="K479" s="741"/>
      <c r="L479" s="742"/>
      <c r="M479" s="742"/>
      <c r="N479" s="742"/>
      <c r="O479" s="742"/>
      <c r="P479" s="742"/>
      <c r="Q479" s="742"/>
      <c r="R479" s="742"/>
      <c r="S479" s="785" t="s">
        <v>1</v>
      </c>
      <c r="T479" s="1066" t="s">
        <v>1</v>
      </c>
      <c r="U479" s="741"/>
      <c r="V479" s="741"/>
      <c r="W479" s="741"/>
      <c r="X479" s="742"/>
      <c r="Y479" s="742"/>
      <c r="Z479" s="742"/>
      <c r="AA479" s="742"/>
      <c r="AB479" s="742"/>
      <c r="AC479" s="742"/>
      <c r="AD479" s="742"/>
      <c r="AE479" s="4161" t="s">
        <v>1</v>
      </c>
      <c r="AF479" s="4172">
        <f t="shared" si="166"/>
        <v>0</v>
      </c>
      <c r="AG479" s="4173">
        <f t="shared" si="167"/>
        <v>0</v>
      </c>
      <c r="AH479" s="4174"/>
      <c r="AI479" s="1112">
        <f t="shared" si="159"/>
        <v>0</v>
      </c>
      <c r="AJ479" s="1184" t="str">
        <f>IF(OR(AI479=0, ISBLANK(AB479)), "", TEXT(ROUND(AI479/INDEX(AV19:AV89, MATCH(AB479, AU19:AU89, 0)), 0),"# ##0") &amp; " " &amp; AB479)</f>
        <v/>
      </c>
      <c r="AK479" s="557">
        <f t="shared" si="160"/>
        <v>0</v>
      </c>
      <c r="AL479" s="558">
        <f t="shared" si="161"/>
        <v>0</v>
      </c>
      <c r="AM479" s="1187" t="str">
        <f t="shared" si="162"/>
        <v/>
      </c>
      <c r="AN479" s="156"/>
      <c r="AO479" s="1112">
        <f t="shared" si="163"/>
        <v>0</v>
      </c>
      <c r="AP479" s="4190"/>
      <c r="AQ479" s="1181" t="str">
        <f t="shared" si="164"/>
        <v/>
      </c>
      <c r="AR479" s="4168"/>
      <c r="AS479" s="4180">
        <f t="shared" si="165"/>
        <v>0</v>
      </c>
      <c r="AT479" s="4181">
        <f>IF(AND(AH479&lt;&gt;"", ISNUMBER(AF479)), IFERROR(INDEX(AV19:AV89, MATCH(AB479, AU19:AU89, 0)) * AA479 * IF(ISBLANK(X479), 1, X479), 0), 0)</f>
        <v>0</v>
      </c>
      <c r="AU479"/>
      <c r="AV479"/>
      <c r="AW479"/>
      <c r="AX479" s="717"/>
      <c r="AY479" s="750" t="str">
        <f t="shared" si="158"/>
        <v>►</v>
      </c>
      <c r="BD479" s="717"/>
      <c r="BH479" s="717"/>
      <c r="BI479" s="6">
        <v>1</v>
      </c>
      <c r="BJ479" s="73"/>
      <c r="BK479" s="73"/>
    </row>
    <row r="480" spans="1:63" s="2" customFormat="1" ht="18" customHeight="1">
      <c r="A480" s="750" t="str">
        <f t="shared" si="152"/>
        <v>►</v>
      </c>
      <c r="B480" s="616" t="str">
        <f t="shared" si="151"/>
        <v>►</v>
      </c>
      <c r="C480" s="617" t="str">
        <f t="shared" si="153"/>
        <v>►</v>
      </c>
      <c r="D480" s="4157" t="str">
        <f t="shared" si="154"/>
        <v>►</v>
      </c>
      <c r="E480" s="616" t="str">
        <f t="shared" si="155"/>
        <v>►</v>
      </c>
      <c r="F480" s="616" t="str">
        <f t="shared" si="156"/>
        <v>►</v>
      </c>
      <c r="G480" s="616" t="str">
        <f t="shared" si="157"/>
        <v>►</v>
      </c>
      <c r="H480" s="1066" t="s">
        <v>1</v>
      </c>
      <c r="I480" s="741"/>
      <c r="J480" s="741"/>
      <c r="K480" s="741"/>
      <c r="L480" s="742"/>
      <c r="M480" s="742"/>
      <c r="N480" s="742"/>
      <c r="O480" s="742"/>
      <c r="P480" s="742"/>
      <c r="Q480" s="742"/>
      <c r="R480" s="742"/>
      <c r="S480" s="785" t="s">
        <v>1</v>
      </c>
      <c r="T480" s="1066" t="s">
        <v>1</v>
      </c>
      <c r="U480" s="741"/>
      <c r="V480" s="741"/>
      <c r="W480" s="741"/>
      <c r="X480" s="742"/>
      <c r="Y480" s="742"/>
      <c r="Z480" s="742"/>
      <c r="AA480" s="742"/>
      <c r="AB480" s="742"/>
      <c r="AC480" s="742"/>
      <c r="AD480" s="742"/>
      <c r="AE480" s="4161" t="s">
        <v>1</v>
      </c>
      <c r="AF480" s="4172">
        <f t="shared" si="166"/>
        <v>0</v>
      </c>
      <c r="AG480" s="4173">
        <f t="shared" si="167"/>
        <v>0</v>
      </c>
      <c r="AH480" s="4174"/>
      <c r="AI480" s="1113">
        <f t="shared" si="159"/>
        <v>0</v>
      </c>
      <c r="AJ480" s="1183" t="str">
        <f>IF(OR(AI480=0, ISBLANK(AB480)), "", TEXT(ROUND(AI480/INDEX(AV19:AV89, MATCH(AB480, AU19:AU89, 0)), 0),"# ##0") &amp; " " &amp; AB480)</f>
        <v/>
      </c>
      <c r="AK480" s="559">
        <f t="shared" si="160"/>
        <v>0</v>
      </c>
      <c r="AL480" s="560">
        <f t="shared" si="161"/>
        <v>0</v>
      </c>
      <c r="AM480" s="1186" t="str">
        <f t="shared" si="162"/>
        <v/>
      </c>
      <c r="AN480" s="156"/>
      <c r="AO480" s="1113">
        <f t="shared" si="163"/>
        <v>0</v>
      </c>
      <c r="AP480" s="4190"/>
      <c r="AQ480" s="1182" t="str">
        <f t="shared" si="164"/>
        <v/>
      </c>
      <c r="AR480" s="4168"/>
      <c r="AS480" s="4180">
        <f t="shared" si="165"/>
        <v>0</v>
      </c>
      <c r="AT480" s="4181">
        <f>IF(AND(AH480&lt;&gt;"", ISNUMBER(AF480)), IFERROR(INDEX(AV19:AV89, MATCH(AB480, AU19:AU89, 0)) * AA480 * IF(ISBLANK(X480), 1, X480), 0), 0)</f>
        <v>0</v>
      </c>
      <c r="AU480"/>
      <c r="AV480"/>
      <c r="AW480"/>
      <c r="AX480" s="717"/>
      <c r="AY480" s="750" t="str">
        <f t="shared" si="158"/>
        <v>►</v>
      </c>
      <c r="BD480" s="717"/>
      <c r="BH480" s="717"/>
      <c r="BI480" s="6">
        <v>1</v>
      </c>
      <c r="BJ480" s="73"/>
      <c r="BK480" s="73"/>
    </row>
    <row r="481" spans="1:63" s="2" customFormat="1" ht="18" customHeight="1">
      <c r="A481" s="750" t="str">
        <f t="shared" si="152"/>
        <v>►</v>
      </c>
      <c r="B481" s="616" t="str">
        <f t="shared" si="151"/>
        <v>►</v>
      </c>
      <c r="C481" s="617" t="str">
        <f t="shared" si="153"/>
        <v>►</v>
      </c>
      <c r="D481" s="4157" t="str">
        <f t="shared" si="154"/>
        <v>►</v>
      </c>
      <c r="E481" s="616" t="str">
        <f t="shared" si="155"/>
        <v>►</v>
      </c>
      <c r="F481" s="616" t="str">
        <f t="shared" si="156"/>
        <v>►</v>
      </c>
      <c r="G481" s="616" t="str">
        <f t="shared" si="157"/>
        <v>►</v>
      </c>
      <c r="H481" s="1066" t="s">
        <v>1</v>
      </c>
      <c r="I481" s="741"/>
      <c r="J481" s="741"/>
      <c r="K481" s="741"/>
      <c r="L481" s="742"/>
      <c r="M481" s="742"/>
      <c r="N481" s="742"/>
      <c r="O481" s="742"/>
      <c r="P481" s="742"/>
      <c r="Q481" s="742"/>
      <c r="R481" s="742"/>
      <c r="S481" s="785" t="s">
        <v>1</v>
      </c>
      <c r="T481" s="1066" t="s">
        <v>1</v>
      </c>
      <c r="U481" s="741"/>
      <c r="V481" s="741"/>
      <c r="W481" s="741"/>
      <c r="X481" s="742"/>
      <c r="Y481" s="742"/>
      <c r="Z481" s="742"/>
      <c r="AA481" s="742"/>
      <c r="AB481" s="742"/>
      <c r="AC481" s="742"/>
      <c r="AD481" s="742"/>
      <c r="AE481" s="4161" t="s">
        <v>1</v>
      </c>
      <c r="AF481" s="4172">
        <f t="shared" si="166"/>
        <v>0</v>
      </c>
      <c r="AG481" s="4173">
        <f t="shared" si="167"/>
        <v>0</v>
      </c>
      <c r="AH481" s="4174"/>
      <c r="AI481" s="1112">
        <f t="shared" si="159"/>
        <v>0</v>
      </c>
      <c r="AJ481" s="1184" t="str">
        <f>IF(OR(AI481=0, ISBLANK(AB481)), "", TEXT(ROUND(AI481/INDEX(AV19:AV89, MATCH(AB481, AU19:AU89, 0)), 0),"# ##0") &amp; " " &amp; AB481)</f>
        <v/>
      </c>
      <c r="AK481" s="557">
        <f t="shared" si="160"/>
        <v>0</v>
      </c>
      <c r="AL481" s="558">
        <f t="shared" si="161"/>
        <v>0</v>
      </c>
      <c r="AM481" s="1187" t="str">
        <f t="shared" si="162"/>
        <v/>
      </c>
      <c r="AN481" s="156"/>
      <c r="AO481" s="1112">
        <f t="shared" si="163"/>
        <v>0</v>
      </c>
      <c r="AP481" s="4190"/>
      <c r="AQ481" s="1181" t="str">
        <f t="shared" si="164"/>
        <v/>
      </c>
      <c r="AR481" s="4168"/>
      <c r="AS481" s="4180">
        <f t="shared" si="165"/>
        <v>0</v>
      </c>
      <c r="AT481" s="4181">
        <f>IF(AND(AH481&lt;&gt;"", ISNUMBER(AF481)), IFERROR(INDEX(AV19:AV89, MATCH(AB481, AU19:AU89, 0)) * AA481 * IF(ISBLANK(X481), 1, X481), 0), 0)</f>
        <v>0</v>
      </c>
      <c r="AU481"/>
      <c r="AV481"/>
      <c r="AW481"/>
      <c r="AX481" s="717"/>
      <c r="AY481" s="750" t="str">
        <f t="shared" si="158"/>
        <v>►</v>
      </c>
      <c r="BD481" s="717"/>
      <c r="BH481" s="717"/>
      <c r="BI481" s="6">
        <v>1</v>
      </c>
      <c r="BJ481" s="73"/>
      <c r="BK481" s="73"/>
    </row>
    <row r="482" spans="1:63" s="2" customFormat="1" ht="18" customHeight="1">
      <c r="A482" s="750" t="str">
        <f t="shared" si="152"/>
        <v>►</v>
      </c>
      <c r="B482" s="616" t="str">
        <f t="shared" si="151"/>
        <v>►</v>
      </c>
      <c r="C482" s="617" t="str">
        <f t="shared" si="153"/>
        <v>►</v>
      </c>
      <c r="D482" s="4157" t="str">
        <f t="shared" si="154"/>
        <v>►</v>
      </c>
      <c r="E482" s="616" t="str">
        <f t="shared" si="155"/>
        <v>►</v>
      </c>
      <c r="F482" s="616" t="str">
        <f t="shared" si="156"/>
        <v>►</v>
      </c>
      <c r="G482" s="616" t="str">
        <f t="shared" si="157"/>
        <v>►</v>
      </c>
      <c r="H482" s="1066" t="s">
        <v>1</v>
      </c>
      <c r="I482" s="741"/>
      <c r="J482" s="741"/>
      <c r="K482" s="741"/>
      <c r="L482" s="742"/>
      <c r="M482" s="742"/>
      <c r="N482" s="742"/>
      <c r="O482" s="742"/>
      <c r="P482" s="742"/>
      <c r="Q482" s="742"/>
      <c r="R482" s="742"/>
      <c r="S482" s="785" t="s">
        <v>1</v>
      </c>
      <c r="T482" s="1066" t="s">
        <v>1</v>
      </c>
      <c r="U482" s="741"/>
      <c r="V482" s="741"/>
      <c r="W482" s="741"/>
      <c r="X482" s="742"/>
      <c r="Y482" s="742"/>
      <c r="Z482" s="742"/>
      <c r="AA482" s="742"/>
      <c r="AB482" s="742"/>
      <c r="AC482" s="742"/>
      <c r="AD482" s="742"/>
      <c r="AE482" s="4161" t="s">
        <v>1</v>
      </c>
      <c r="AF482" s="4172">
        <f t="shared" si="166"/>
        <v>0</v>
      </c>
      <c r="AG482" s="4173">
        <f t="shared" si="167"/>
        <v>0</v>
      </c>
      <c r="AH482" s="4174"/>
      <c r="AI482" s="1113">
        <f t="shared" si="159"/>
        <v>0</v>
      </c>
      <c r="AJ482" s="1183" t="str">
        <f>IF(OR(AI482=0, ISBLANK(AB482)), "", TEXT(ROUND(AI482/INDEX(AV19:AV89, MATCH(AB482, AU19:AU89, 0)), 0),"# ##0") &amp; " " &amp; AB482)</f>
        <v/>
      </c>
      <c r="AK482" s="559">
        <f t="shared" si="160"/>
        <v>0</v>
      </c>
      <c r="AL482" s="560">
        <f t="shared" si="161"/>
        <v>0</v>
      </c>
      <c r="AM482" s="1186" t="str">
        <f t="shared" si="162"/>
        <v/>
      </c>
      <c r="AN482" s="156"/>
      <c r="AO482" s="1113">
        <f t="shared" si="163"/>
        <v>0</v>
      </c>
      <c r="AP482" s="4190"/>
      <c r="AQ482" s="1182" t="str">
        <f t="shared" si="164"/>
        <v/>
      </c>
      <c r="AR482" s="4168"/>
      <c r="AS482" s="4180">
        <f t="shared" si="165"/>
        <v>0</v>
      </c>
      <c r="AT482" s="4181">
        <f>IF(AND(AH482&lt;&gt;"", ISNUMBER(AF482)), IFERROR(INDEX(AV19:AV89, MATCH(AB482, AU19:AU89, 0)) * AA482 * IF(ISBLANK(X482), 1, X482), 0), 0)</f>
        <v>0</v>
      </c>
      <c r="AU482"/>
      <c r="AV482"/>
      <c r="AW482"/>
      <c r="AX482" s="717"/>
      <c r="AY482" s="750" t="str">
        <f t="shared" si="158"/>
        <v>►</v>
      </c>
      <c r="BD482" s="717"/>
      <c r="BH482" s="717"/>
      <c r="BI482" s="6">
        <v>1</v>
      </c>
      <c r="BJ482" s="73"/>
      <c r="BK482" s="73"/>
    </row>
    <row r="483" spans="1:63" s="2" customFormat="1" ht="18" customHeight="1">
      <c r="A483" s="750" t="str">
        <f t="shared" si="152"/>
        <v>►</v>
      </c>
      <c r="B483" s="616" t="str">
        <f t="shared" si="151"/>
        <v>►</v>
      </c>
      <c r="C483" s="617" t="str">
        <f t="shared" si="153"/>
        <v>►</v>
      </c>
      <c r="D483" s="4157" t="str">
        <f t="shared" si="154"/>
        <v>►</v>
      </c>
      <c r="E483" s="616" t="str">
        <f t="shared" si="155"/>
        <v>►</v>
      </c>
      <c r="F483" s="616" t="str">
        <f t="shared" si="156"/>
        <v>►</v>
      </c>
      <c r="G483" s="616" t="str">
        <f t="shared" si="157"/>
        <v>►</v>
      </c>
      <c r="H483" s="1066" t="s">
        <v>1</v>
      </c>
      <c r="I483" s="741"/>
      <c r="J483" s="741"/>
      <c r="K483" s="741"/>
      <c r="L483" s="742"/>
      <c r="M483" s="742"/>
      <c r="N483" s="742"/>
      <c r="O483" s="742"/>
      <c r="P483" s="742"/>
      <c r="Q483" s="742"/>
      <c r="R483" s="742"/>
      <c r="S483" s="785" t="s">
        <v>1</v>
      </c>
      <c r="T483" s="1066" t="s">
        <v>1</v>
      </c>
      <c r="U483" s="741"/>
      <c r="V483" s="741"/>
      <c r="W483" s="741"/>
      <c r="X483" s="742"/>
      <c r="Y483" s="742"/>
      <c r="Z483" s="742"/>
      <c r="AA483" s="742"/>
      <c r="AB483" s="742"/>
      <c r="AC483" s="742"/>
      <c r="AD483" s="742"/>
      <c r="AE483" s="4161" t="s">
        <v>1</v>
      </c>
      <c r="AF483" s="4172">
        <f t="shared" si="166"/>
        <v>0</v>
      </c>
      <c r="AG483" s="4173">
        <f t="shared" si="167"/>
        <v>0</v>
      </c>
      <c r="AH483" s="4174"/>
      <c r="AI483" s="1112">
        <f t="shared" si="159"/>
        <v>0</v>
      </c>
      <c r="AJ483" s="1184" t="str">
        <f>IF(OR(AI483=0, ISBLANK(AB483)), "", TEXT(ROUND(AI483/INDEX(AV19:AV89, MATCH(AB483, AU19:AU89, 0)), 0),"# ##0") &amp; " " &amp; AB483)</f>
        <v/>
      </c>
      <c r="AK483" s="557">
        <f t="shared" si="160"/>
        <v>0</v>
      </c>
      <c r="AL483" s="558">
        <f t="shared" si="161"/>
        <v>0</v>
      </c>
      <c r="AM483" s="1187" t="str">
        <f t="shared" si="162"/>
        <v/>
      </c>
      <c r="AN483" s="156"/>
      <c r="AO483" s="1112">
        <f t="shared" si="163"/>
        <v>0</v>
      </c>
      <c r="AP483" s="4190"/>
      <c r="AQ483" s="1181" t="str">
        <f t="shared" si="164"/>
        <v/>
      </c>
      <c r="AR483" s="4168"/>
      <c r="AS483" s="4180">
        <f t="shared" si="165"/>
        <v>0</v>
      </c>
      <c r="AT483" s="4181">
        <f>IF(AND(AH483&lt;&gt;"", ISNUMBER(AF483)), IFERROR(INDEX(AV19:AV89, MATCH(AB483, AU19:AU89, 0)) * AA483 * IF(ISBLANK(X483), 1, X483), 0), 0)</f>
        <v>0</v>
      </c>
      <c r="AU483"/>
      <c r="AV483"/>
      <c r="AW483"/>
      <c r="AX483" s="717"/>
      <c r="AY483" s="750" t="str">
        <f t="shared" si="158"/>
        <v>►</v>
      </c>
      <c r="BD483" s="717"/>
      <c r="BH483" s="717"/>
      <c r="BI483" s="6">
        <v>1</v>
      </c>
      <c r="BJ483" s="73"/>
      <c r="BK483" s="73"/>
    </row>
    <row r="484" spans="1:63" s="2" customFormat="1" ht="18" customHeight="1">
      <c r="A484" s="750" t="str">
        <f t="shared" si="152"/>
        <v>►</v>
      </c>
      <c r="B484" s="616" t="str">
        <f t="shared" si="151"/>
        <v>►</v>
      </c>
      <c r="C484" s="617" t="str">
        <f t="shared" si="153"/>
        <v>►</v>
      </c>
      <c r="D484" s="4157" t="str">
        <f t="shared" si="154"/>
        <v>►</v>
      </c>
      <c r="E484" s="616" t="str">
        <f t="shared" si="155"/>
        <v>►</v>
      </c>
      <c r="F484" s="616" t="str">
        <f t="shared" si="156"/>
        <v>►</v>
      </c>
      <c r="G484" s="616" t="str">
        <f t="shared" si="157"/>
        <v>►</v>
      </c>
      <c r="H484" s="1066" t="s">
        <v>1</v>
      </c>
      <c r="I484" s="741"/>
      <c r="J484" s="741"/>
      <c r="K484" s="741"/>
      <c r="L484" s="742"/>
      <c r="M484" s="742"/>
      <c r="N484" s="742"/>
      <c r="O484" s="742"/>
      <c r="P484" s="742"/>
      <c r="Q484" s="742"/>
      <c r="R484" s="742"/>
      <c r="S484" s="785" t="s">
        <v>1</v>
      </c>
      <c r="T484" s="1066" t="s">
        <v>1</v>
      </c>
      <c r="U484" s="741"/>
      <c r="V484" s="741"/>
      <c r="W484" s="741"/>
      <c r="X484" s="742"/>
      <c r="Y484" s="742"/>
      <c r="Z484" s="742"/>
      <c r="AA484" s="742"/>
      <c r="AB484" s="742"/>
      <c r="AC484" s="742"/>
      <c r="AD484" s="742"/>
      <c r="AE484" s="4161" t="s">
        <v>1</v>
      </c>
      <c r="AF484" s="4172">
        <f t="shared" si="166"/>
        <v>0</v>
      </c>
      <c r="AG484" s="4173">
        <f t="shared" si="167"/>
        <v>0</v>
      </c>
      <c r="AH484" s="4174"/>
      <c r="AI484" s="1113">
        <f t="shared" si="159"/>
        <v>0</v>
      </c>
      <c r="AJ484" s="1183" t="str">
        <f>IF(OR(AI484=0, ISBLANK(AB484)), "", TEXT(ROUND(AI484/INDEX(AV19:AV89, MATCH(AB484, AU19:AU89, 0)), 0),"# ##0") &amp; " " &amp; AB484)</f>
        <v/>
      </c>
      <c r="AK484" s="559">
        <f t="shared" si="160"/>
        <v>0</v>
      </c>
      <c r="AL484" s="560">
        <f t="shared" si="161"/>
        <v>0</v>
      </c>
      <c r="AM484" s="1186" t="str">
        <f t="shared" si="162"/>
        <v/>
      </c>
      <c r="AN484" s="156"/>
      <c r="AO484" s="1113">
        <f t="shared" si="163"/>
        <v>0</v>
      </c>
      <c r="AP484" s="4190"/>
      <c r="AQ484" s="1182" t="str">
        <f t="shared" si="164"/>
        <v/>
      </c>
      <c r="AR484" s="4168"/>
      <c r="AS484" s="4180">
        <f t="shared" si="165"/>
        <v>0</v>
      </c>
      <c r="AT484" s="4181">
        <f>IF(AND(AH484&lt;&gt;"", ISNUMBER(AF484)), IFERROR(INDEX(AV19:AV89, MATCH(AB484, AU19:AU89, 0)) * AA484 * IF(ISBLANK(X484), 1, X484), 0), 0)</f>
        <v>0</v>
      </c>
      <c r="AU484"/>
      <c r="AV484"/>
      <c r="AW484"/>
      <c r="AX484" s="717"/>
      <c r="AY484" s="750" t="str">
        <f t="shared" si="158"/>
        <v>►</v>
      </c>
      <c r="BD484" s="717"/>
      <c r="BH484" s="717"/>
      <c r="BI484" s="6">
        <v>1</v>
      </c>
      <c r="BJ484" s="73"/>
      <c r="BK484" s="73"/>
    </row>
    <row r="485" spans="1:63" s="2" customFormat="1" ht="18" customHeight="1">
      <c r="A485" s="750" t="str">
        <f t="shared" si="152"/>
        <v>►</v>
      </c>
      <c r="B485" s="616" t="str">
        <f t="shared" si="151"/>
        <v>►</v>
      </c>
      <c r="C485" s="617" t="str">
        <f t="shared" si="153"/>
        <v>►</v>
      </c>
      <c r="D485" s="4157" t="str">
        <f t="shared" si="154"/>
        <v>►</v>
      </c>
      <c r="E485" s="616" t="str">
        <f t="shared" si="155"/>
        <v>►</v>
      </c>
      <c r="F485" s="616" t="str">
        <f t="shared" si="156"/>
        <v>►</v>
      </c>
      <c r="G485" s="616" t="str">
        <f t="shared" si="157"/>
        <v>►</v>
      </c>
      <c r="H485" s="1066" t="s">
        <v>1</v>
      </c>
      <c r="I485" s="741"/>
      <c r="J485" s="741"/>
      <c r="K485" s="741"/>
      <c r="L485" s="742"/>
      <c r="M485" s="742"/>
      <c r="N485" s="742"/>
      <c r="O485" s="742"/>
      <c r="P485" s="742"/>
      <c r="Q485" s="742"/>
      <c r="R485" s="742"/>
      <c r="S485" s="785" t="s">
        <v>1</v>
      </c>
      <c r="T485" s="1066" t="s">
        <v>1</v>
      </c>
      <c r="U485" s="741"/>
      <c r="V485" s="741"/>
      <c r="W485" s="741"/>
      <c r="X485" s="742"/>
      <c r="Y485" s="742"/>
      <c r="Z485" s="742"/>
      <c r="AA485" s="742"/>
      <c r="AB485" s="742"/>
      <c r="AC485" s="742"/>
      <c r="AD485" s="742"/>
      <c r="AE485" s="4161" t="s">
        <v>1</v>
      </c>
      <c r="AF485" s="4172">
        <f t="shared" si="166"/>
        <v>0</v>
      </c>
      <c r="AG485" s="4173">
        <f t="shared" si="167"/>
        <v>0</v>
      </c>
      <c r="AH485" s="4174"/>
      <c r="AI485" s="1112">
        <f t="shared" si="159"/>
        <v>0</v>
      </c>
      <c r="AJ485" s="1184" t="str">
        <f>IF(OR(AI485=0, ISBLANK(AB485)), "", TEXT(ROUND(AI485/INDEX(AV19:AV89, MATCH(AB485, AU19:AU89, 0)), 0),"# ##0") &amp; " " &amp; AB485)</f>
        <v/>
      </c>
      <c r="AK485" s="557">
        <f t="shared" si="160"/>
        <v>0</v>
      </c>
      <c r="AL485" s="558">
        <f t="shared" si="161"/>
        <v>0</v>
      </c>
      <c r="AM485" s="1187" t="str">
        <f t="shared" si="162"/>
        <v/>
      </c>
      <c r="AN485" s="156"/>
      <c r="AO485" s="1112">
        <f t="shared" si="163"/>
        <v>0</v>
      </c>
      <c r="AP485" s="4190"/>
      <c r="AQ485" s="1181" t="str">
        <f t="shared" si="164"/>
        <v/>
      </c>
      <c r="AR485" s="4168"/>
      <c r="AS485" s="4180">
        <f t="shared" si="165"/>
        <v>0</v>
      </c>
      <c r="AT485" s="4181">
        <f>IF(AND(AH485&lt;&gt;"", ISNUMBER(AF485)), IFERROR(INDEX(AV19:AV89, MATCH(AB485, AU19:AU89, 0)) * AA485 * IF(ISBLANK(X485), 1, X485), 0), 0)</f>
        <v>0</v>
      </c>
      <c r="AU485"/>
      <c r="AV485"/>
      <c r="AW485"/>
      <c r="AX485" s="717"/>
      <c r="AY485" s="750" t="str">
        <f t="shared" si="158"/>
        <v>►</v>
      </c>
      <c r="BD485" s="717"/>
      <c r="BH485" s="717"/>
      <c r="BI485" s="6">
        <v>1</v>
      </c>
      <c r="BJ485" s="73"/>
      <c r="BK485" s="73"/>
    </row>
    <row r="486" spans="1:63" s="2" customFormat="1" ht="18" customHeight="1">
      <c r="A486" s="750" t="str">
        <f t="shared" si="152"/>
        <v>►</v>
      </c>
      <c r="B486" s="616" t="str">
        <f t="shared" si="151"/>
        <v>►</v>
      </c>
      <c r="C486" s="617" t="str">
        <f t="shared" si="153"/>
        <v>►</v>
      </c>
      <c r="D486" s="4157" t="str">
        <f t="shared" si="154"/>
        <v>►</v>
      </c>
      <c r="E486" s="616" t="str">
        <f t="shared" si="155"/>
        <v>►</v>
      </c>
      <c r="F486" s="616" t="str">
        <f t="shared" si="156"/>
        <v>►</v>
      </c>
      <c r="G486" s="616" t="str">
        <f t="shared" si="157"/>
        <v>►</v>
      </c>
      <c r="H486" s="1066" t="s">
        <v>1</v>
      </c>
      <c r="I486" s="741"/>
      <c r="J486" s="741"/>
      <c r="K486" s="741"/>
      <c r="L486" s="742"/>
      <c r="M486" s="742"/>
      <c r="N486" s="742"/>
      <c r="O486" s="742"/>
      <c r="P486" s="742"/>
      <c r="Q486" s="742"/>
      <c r="R486" s="742"/>
      <c r="S486" s="785" t="s">
        <v>1</v>
      </c>
      <c r="T486" s="1066" t="s">
        <v>1</v>
      </c>
      <c r="U486" s="741"/>
      <c r="V486" s="741"/>
      <c r="W486" s="741"/>
      <c r="X486" s="742"/>
      <c r="Y486" s="742"/>
      <c r="Z486" s="742"/>
      <c r="AA486" s="742"/>
      <c r="AB486" s="742"/>
      <c r="AC486" s="742"/>
      <c r="AD486" s="742"/>
      <c r="AE486" s="4161" t="s">
        <v>1</v>
      </c>
      <c r="AF486" s="4172">
        <f t="shared" si="166"/>
        <v>0</v>
      </c>
      <c r="AG486" s="4173">
        <f t="shared" si="167"/>
        <v>0</v>
      </c>
      <c r="AH486" s="4174"/>
      <c r="AI486" s="1113">
        <f t="shared" si="159"/>
        <v>0</v>
      </c>
      <c r="AJ486" s="1183" t="str">
        <f>IF(OR(AI486=0, ISBLANK(AB486)), "", TEXT(ROUND(AI486/INDEX(AV19:AV89, MATCH(AB486, AU19:AU89, 0)), 0),"# ##0") &amp; " " &amp; AB486)</f>
        <v/>
      </c>
      <c r="AK486" s="559">
        <f t="shared" si="160"/>
        <v>0</v>
      </c>
      <c r="AL486" s="560">
        <f t="shared" si="161"/>
        <v>0</v>
      </c>
      <c r="AM486" s="1186" t="str">
        <f t="shared" si="162"/>
        <v/>
      </c>
      <c r="AN486" s="156"/>
      <c r="AO486" s="1113">
        <f t="shared" si="163"/>
        <v>0</v>
      </c>
      <c r="AP486" s="4190"/>
      <c r="AQ486" s="1182" t="str">
        <f t="shared" si="164"/>
        <v/>
      </c>
      <c r="AR486" s="4168"/>
      <c r="AS486" s="4180">
        <f t="shared" si="165"/>
        <v>0</v>
      </c>
      <c r="AT486" s="4181">
        <f>IF(AND(AH486&lt;&gt;"", ISNUMBER(AF486)), IFERROR(INDEX(AV19:AV89, MATCH(AB486, AU19:AU89, 0)) * AA486 * IF(ISBLANK(X486), 1, X486), 0), 0)</f>
        <v>0</v>
      </c>
      <c r="AU486"/>
      <c r="AV486"/>
      <c r="AW486"/>
      <c r="AX486" s="717"/>
      <c r="AY486" s="750" t="str">
        <f t="shared" si="158"/>
        <v>►</v>
      </c>
      <c r="BD486" s="717"/>
      <c r="BH486" s="717"/>
      <c r="BI486" s="6">
        <v>1</v>
      </c>
      <c r="BJ486" s="73"/>
      <c r="BK486" s="73"/>
    </row>
    <row r="487" spans="1:63" s="2" customFormat="1" ht="18" customHeight="1">
      <c r="A487" s="750" t="str">
        <f t="shared" si="152"/>
        <v>►</v>
      </c>
      <c r="B487" s="616" t="str">
        <f t="shared" si="151"/>
        <v>►</v>
      </c>
      <c r="C487" s="617" t="str">
        <f t="shared" si="153"/>
        <v>►</v>
      </c>
      <c r="D487" s="4157" t="str">
        <f t="shared" si="154"/>
        <v>►</v>
      </c>
      <c r="E487" s="616" t="str">
        <f t="shared" si="155"/>
        <v>►</v>
      </c>
      <c r="F487" s="616" t="str">
        <f t="shared" si="156"/>
        <v>►</v>
      </c>
      <c r="G487" s="616" t="str">
        <f t="shared" si="157"/>
        <v>►</v>
      </c>
      <c r="H487" s="1066" t="s">
        <v>1</v>
      </c>
      <c r="I487" s="741"/>
      <c r="J487" s="741"/>
      <c r="K487" s="741"/>
      <c r="L487" s="742"/>
      <c r="M487" s="742"/>
      <c r="N487" s="742"/>
      <c r="O487" s="742"/>
      <c r="P487" s="742"/>
      <c r="Q487" s="742"/>
      <c r="R487" s="742"/>
      <c r="S487" s="785" t="s">
        <v>1</v>
      </c>
      <c r="T487" s="1066" t="s">
        <v>1</v>
      </c>
      <c r="U487" s="741"/>
      <c r="V487" s="741"/>
      <c r="W487" s="741"/>
      <c r="X487" s="742"/>
      <c r="Y487" s="742"/>
      <c r="Z487" s="742"/>
      <c r="AA487" s="742"/>
      <c r="AB487" s="742"/>
      <c r="AC487" s="742"/>
      <c r="AD487" s="742"/>
      <c r="AE487" s="4161" t="s">
        <v>1</v>
      </c>
      <c r="AF487" s="4172">
        <f t="shared" si="166"/>
        <v>0</v>
      </c>
      <c r="AG487" s="4173">
        <f t="shared" si="167"/>
        <v>0</v>
      </c>
      <c r="AH487" s="4174"/>
      <c r="AI487" s="1112">
        <f t="shared" si="159"/>
        <v>0</v>
      </c>
      <c r="AJ487" s="1184" t="str">
        <f>IF(OR(AI487=0, ISBLANK(AB487)), "", TEXT(ROUND(AI487/INDEX(AV19:AV89, MATCH(AB487, AU19:AU89, 0)), 0),"# ##0") &amp; " " &amp; AB487)</f>
        <v/>
      </c>
      <c r="AK487" s="557">
        <f t="shared" si="160"/>
        <v>0</v>
      </c>
      <c r="AL487" s="558">
        <f t="shared" si="161"/>
        <v>0</v>
      </c>
      <c r="AM487" s="1187" t="str">
        <f t="shared" si="162"/>
        <v/>
      </c>
      <c r="AN487" s="156"/>
      <c r="AO487" s="1112">
        <f t="shared" si="163"/>
        <v>0</v>
      </c>
      <c r="AP487" s="4190"/>
      <c r="AQ487" s="1181" t="str">
        <f t="shared" si="164"/>
        <v/>
      </c>
      <c r="AR487" s="4168"/>
      <c r="AS487" s="4180">
        <f t="shared" si="165"/>
        <v>0</v>
      </c>
      <c r="AT487" s="4181">
        <f>IF(AND(AH487&lt;&gt;"", ISNUMBER(AF487)), IFERROR(INDEX(AV19:AV89, MATCH(AB487, AU19:AU89, 0)) * AA487 * IF(ISBLANK(X487), 1, X487), 0), 0)</f>
        <v>0</v>
      </c>
      <c r="AU487"/>
      <c r="AV487"/>
      <c r="AW487"/>
      <c r="AX487" s="717"/>
      <c r="AY487" s="750" t="str">
        <f t="shared" si="158"/>
        <v>►</v>
      </c>
      <c r="BD487" s="717"/>
      <c r="BH487" s="717"/>
      <c r="BI487" s="6">
        <v>1</v>
      </c>
      <c r="BJ487" s="73"/>
      <c r="BK487" s="73"/>
    </row>
    <row r="488" spans="1:63" s="2" customFormat="1" ht="18" customHeight="1">
      <c r="A488" s="750" t="str">
        <f t="shared" si="152"/>
        <v>►</v>
      </c>
      <c r="B488" s="616" t="str">
        <f t="shared" si="151"/>
        <v>►</v>
      </c>
      <c r="C488" s="617" t="str">
        <f t="shared" si="153"/>
        <v>►</v>
      </c>
      <c r="D488" s="4157" t="str">
        <f t="shared" si="154"/>
        <v>►</v>
      </c>
      <c r="E488" s="616" t="str">
        <f t="shared" si="155"/>
        <v>►</v>
      </c>
      <c r="F488" s="616" t="str">
        <f t="shared" si="156"/>
        <v>►</v>
      </c>
      <c r="G488" s="616" t="str">
        <f t="shared" si="157"/>
        <v>►</v>
      </c>
      <c r="H488" s="1066" t="s">
        <v>1</v>
      </c>
      <c r="I488" s="741"/>
      <c r="J488" s="741"/>
      <c r="K488" s="741"/>
      <c r="L488" s="742"/>
      <c r="M488" s="742"/>
      <c r="N488" s="742"/>
      <c r="O488" s="742"/>
      <c r="P488" s="742"/>
      <c r="Q488" s="742"/>
      <c r="R488" s="742"/>
      <c r="S488" s="785" t="s">
        <v>1</v>
      </c>
      <c r="T488" s="1066" t="s">
        <v>1</v>
      </c>
      <c r="U488" s="741"/>
      <c r="V488" s="741"/>
      <c r="W488" s="741"/>
      <c r="X488" s="742"/>
      <c r="Y488" s="742"/>
      <c r="Z488" s="742"/>
      <c r="AA488" s="742"/>
      <c r="AB488" s="742"/>
      <c r="AC488" s="742"/>
      <c r="AD488" s="742"/>
      <c r="AE488" s="4161" t="s">
        <v>1</v>
      </c>
      <c r="AF488" s="4172">
        <f t="shared" si="166"/>
        <v>0</v>
      </c>
      <c r="AG488" s="4173">
        <f t="shared" si="167"/>
        <v>0</v>
      </c>
      <c r="AH488" s="4174"/>
      <c r="AI488" s="1113">
        <f t="shared" si="159"/>
        <v>0</v>
      </c>
      <c r="AJ488" s="1183" t="str">
        <f>IF(OR(AI488=0, ISBLANK(AB488)), "", TEXT(ROUND(AI488/INDEX(AV19:AV89, MATCH(AB488, AU19:AU89, 0)), 0),"# ##0") &amp; " " &amp; AB488)</f>
        <v/>
      </c>
      <c r="AK488" s="559">
        <f t="shared" si="160"/>
        <v>0</v>
      </c>
      <c r="AL488" s="560">
        <f t="shared" si="161"/>
        <v>0</v>
      </c>
      <c r="AM488" s="1186" t="str">
        <f t="shared" si="162"/>
        <v/>
      </c>
      <c r="AN488" s="156"/>
      <c r="AO488" s="1113">
        <f t="shared" si="163"/>
        <v>0</v>
      </c>
      <c r="AP488" s="4190"/>
      <c r="AQ488" s="1182" t="str">
        <f t="shared" si="164"/>
        <v/>
      </c>
      <c r="AR488" s="4168"/>
      <c r="AS488" s="4180">
        <f t="shared" si="165"/>
        <v>0</v>
      </c>
      <c r="AT488" s="4181">
        <f>IF(AND(AH488&lt;&gt;"", ISNUMBER(AF488)), IFERROR(INDEX(AV19:AV89, MATCH(AB488, AU19:AU89, 0)) * AA488 * IF(ISBLANK(X488), 1, X488), 0), 0)</f>
        <v>0</v>
      </c>
      <c r="AU488"/>
      <c r="AV488"/>
      <c r="AW488"/>
      <c r="AX488" s="717"/>
      <c r="AY488" s="750" t="str">
        <f t="shared" si="158"/>
        <v>►</v>
      </c>
      <c r="BD488" s="717"/>
      <c r="BH488" s="717"/>
      <c r="BI488" s="6">
        <v>1</v>
      </c>
      <c r="BJ488" s="73"/>
      <c r="BK488" s="73"/>
    </row>
    <row r="489" spans="1:63" s="2" customFormat="1" ht="18" customHeight="1">
      <c r="A489" s="750" t="str">
        <f t="shared" si="152"/>
        <v>►</v>
      </c>
      <c r="B489" s="616" t="str">
        <f t="shared" si="151"/>
        <v>►</v>
      </c>
      <c r="C489" s="617" t="str">
        <f t="shared" si="153"/>
        <v>►</v>
      </c>
      <c r="D489" s="4157" t="str">
        <f t="shared" si="154"/>
        <v>►</v>
      </c>
      <c r="E489" s="616" t="str">
        <f t="shared" si="155"/>
        <v>►</v>
      </c>
      <c r="F489" s="616" t="str">
        <f t="shared" si="156"/>
        <v>►</v>
      </c>
      <c r="G489" s="616" t="str">
        <f t="shared" si="157"/>
        <v>►</v>
      </c>
      <c r="H489" s="1066" t="s">
        <v>1</v>
      </c>
      <c r="I489" s="741"/>
      <c r="J489" s="741"/>
      <c r="K489" s="741"/>
      <c r="L489" s="742"/>
      <c r="M489" s="742"/>
      <c r="N489" s="742"/>
      <c r="O489" s="742"/>
      <c r="P489" s="742"/>
      <c r="Q489" s="742"/>
      <c r="R489" s="742"/>
      <c r="S489" s="785" t="s">
        <v>1</v>
      </c>
      <c r="T489" s="1066" t="s">
        <v>1</v>
      </c>
      <c r="U489" s="741"/>
      <c r="V489" s="741"/>
      <c r="W489" s="741"/>
      <c r="X489" s="742"/>
      <c r="Y489" s="742"/>
      <c r="Z489" s="742"/>
      <c r="AA489" s="742"/>
      <c r="AB489" s="742"/>
      <c r="AC489" s="742"/>
      <c r="AD489" s="742"/>
      <c r="AE489" s="4161" t="s">
        <v>1</v>
      </c>
      <c r="AF489" s="4172">
        <f t="shared" si="166"/>
        <v>0</v>
      </c>
      <c r="AG489" s="4173">
        <f t="shared" si="167"/>
        <v>0</v>
      </c>
      <c r="AH489" s="4174"/>
      <c r="AI489" s="1112">
        <f t="shared" si="159"/>
        <v>0</v>
      </c>
      <c r="AJ489" s="1184" t="str">
        <f>IF(OR(AI489=0, ISBLANK(AB489)), "", TEXT(ROUND(AI489/INDEX(AV19:AV89, MATCH(AB489, AU19:AU89, 0)), 0),"# ##0") &amp; " " &amp; AB489)</f>
        <v/>
      </c>
      <c r="AK489" s="557">
        <f t="shared" si="160"/>
        <v>0</v>
      </c>
      <c r="AL489" s="558">
        <f t="shared" si="161"/>
        <v>0</v>
      </c>
      <c r="AM489" s="1187" t="str">
        <f t="shared" si="162"/>
        <v/>
      </c>
      <c r="AN489" s="156"/>
      <c r="AO489" s="1112">
        <f t="shared" si="163"/>
        <v>0</v>
      </c>
      <c r="AP489" s="4190"/>
      <c r="AQ489" s="1181" t="str">
        <f t="shared" si="164"/>
        <v/>
      </c>
      <c r="AR489" s="4168"/>
      <c r="AS489" s="4180">
        <f t="shared" si="165"/>
        <v>0</v>
      </c>
      <c r="AT489" s="4181">
        <f>IF(AND(AH489&lt;&gt;"", ISNUMBER(AF489)), IFERROR(INDEX(AV19:AV89, MATCH(AB489, AU19:AU89, 0)) * AA489 * IF(ISBLANK(X489), 1, X489), 0), 0)</f>
        <v>0</v>
      </c>
      <c r="AU489"/>
      <c r="AV489"/>
      <c r="AW489"/>
      <c r="AX489" s="717"/>
      <c r="AY489" s="750" t="str">
        <f t="shared" si="158"/>
        <v>►</v>
      </c>
      <c r="BD489" s="717"/>
      <c r="BH489" s="717"/>
      <c r="BI489" s="6">
        <v>1</v>
      </c>
      <c r="BJ489" s="73"/>
      <c r="BK489" s="73"/>
    </row>
    <row r="490" spans="1:63" s="2" customFormat="1" ht="18" customHeight="1">
      <c r="A490" s="750" t="str">
        <f t="shared" si="152"/>
        <v>►</v>
      </c>
      <c r="B490" s="616" t="str">
        <f t="shared" si="151"/>
        <v>►</v>
      </c>
      <c r="C490" s="617" t="str">
        <f t="shared" si="153"/>
        <v>►</v>
      </c>
      <c r="D490" s="4157" t="str">
        <f t="shared" si="154"/>
        <v>►</v>
      </c>
      <c r="E490" s="616" t="str">
        <f t="shared" si="155"/>
        <v>►</v>
      </c>
      <c r="F490" s="616" t="str">
        <f t="shared" si="156"/>
        <v>►</v>
      </c>
      <c r="G490" s="616" t="str">
        <f t="shared" si="157"/>
        <v>►</v>
      </c>
      <c r="H490" s="1066" t="s">
        <v>1</v>
      </c>
      <c r="I490" s="741"/>
      <c r="J490" s="741"/>
      <c r="K490" s="741"/>
      <c r="L490" s="742"/>
      <c r="M490" s="742"/>
      <c r="N490" s="742"/>
      <c r="O490" s="742"/>
      <c r="P490" s="742"/>
      <c r="Q490" s="742"/>
      <c r="R490" s="742"/>
      <c r="S490" s="785" t="s">
        <v>1</v>
      </c>
      <c r="T490" s="1066" t="s">
        <v>1</v>
      </c>
      <c r="U490" s="741"/>
      <c r="V490" s="741"/>
      <c r="W490" s="741"/>
      <c r="X490" s="742"/>
      <c r="Y490" s="742"/>
      <c r="Z490" s="742"/>
      <c r="AA490" s="742"/>
      <c r="AB490" s="742"/>
      <c r="AC490" s="742"/>
      <c r="AD490" s="742"/>
      <c r="AE490" s="4161" t="s">
        <v>1</v>
      </c>
      <c r="AF490" s="4172">
        <f t="shared" si="166"/>
        <v>0</v>
      </c>
      <c r="AG490" s="4173">
        <f t="shared" si="167"/>
        <v>0</v>
      </c>
      <c r="AH490" s="4174"/>
      <c r="AI490" s="1113">
        <f t="shared" si="159"/>
        <v>0</v>
      </c>
      <c r="AJ490" s="1183" t="str">
        <f>IF(OR(AI490=0, ISBLANK(AB490)), "", TEXT(ROUND(AI490/INDEX(AV19:AV89, MATCH(AB490, AU19:AU89, 0)), 0),"# ##0") &amp; " " &amp; AB490)</f>
        <v/>
      </c>
      <c r="AK490" s="559">
        <f t="shared" si="160"/>
        <v>0</v>
      </c>
      <c r="AL490" s="560">
        <f t="shared" si="161"/>
        <v>0</v>
      </c>
      <c r="AM490" s="1186" t="str">
        <f t="shared" si="162"/>
        <v/>
      </c>
      <c r="AN490" s="156"/>
      <c r="AO490" s="1113">
        <f t="shared" si="163"/>
        <v>0</v>
      </c>
      <c r="AP490" s="4190"/>
      <c r="AQ490" s="1182" t="str">
        <f t="shared" si="164"/>
        <v/>
      </c>
      <c r="AR490" s="4168"/>
      <c r="AS490" s="4180">
        <f t="shared" si="165"/>
        <v>0</v>
      </c>
      <c r="AT490" s="4181">
        <f>IF(AND(AH490&lt;&gt;"", ISNUMBER(AF490)), IFERROR(INDEX(AV19:AV89, MATCH(AB490, AU19:AU89, 0)) * AA490 * IF(ISBLANK(X490), 1, X490), 0), 0)</f>
        <v>0</v>
      </c>
      <c r="AU490"/>
      <c r="AV490"/>
      <c r="AW490"/>
      <c r="AX490" s="717"/>
      <c r="AY490" s="750" t="str">
        <f t="shared" si="158"/>
        <v>►</v>
      </c>
      <c r="BD490" s="717"/>
      <c r="BH490" s="717"/>
      <c r="BI490" s="6">
        <v>1</v>
      </c>
      <c r="BJ490" s="73"/>
      <c r="BK490" s="73"/>
    </row>
    <row r="491" spans="1:63" s="2" customFormat="1" ht="18" customHeight="1">
      <c r="A491" s="750" t="str">
        <f t="shared" si="152"/>
        <v>►</v>
      </c>
      <c r="B491" s="616" t="str">
        <f t="shared" si="151"/>
        <v>►</v>
      </c>
      <c r="C491" s="617" t="str">
        <f t="shared" si="153"/>
        <v>►</v>
      </c>
      <c r="D491" s="4157" t="str">
        <f t="shared" si="154"/>
        <v>►</v>
      </c>
      <c r="E491" s="616" t="str">
        <f t="shared" si="155"/>
        <v>►</v>
      </c>
      <c r="F491" s="616" t="str">
        <f t="shared" si="156"/>
        <v>►</v>
      </c>
      <c r="G491" s="616" t="str">
        <f t="shared" si="157"/>
        <v>►</v>
      </c>
      <c r="H491" s="1066" t="s">
        <v>1</v>
      </c>
      <c r="I491" s="741"/>
      <c r="J491" s="741"/>
      <c r="K491" s="741"/>
      <c r="L491" s="742"/>
      <c r="M491" s="742"/>
      <c r="N491" s="742"/>
      <c r="O491" s="742"/>
      <c r="P491" s="742"/>
      <c r="Q491" s="742"/>
      <c r="R491" s="742"/>
      <c r="S491" s="785" t="s">
        <v>1</v>
      </c>
      <c r="T491" s="1066" t="s">
        <v>1</v>
      </c>
      <c r="U491" s="741"/>
      <c r="V491" s="741"/>
      <c r="W491" s="741"/>
      <c r="X491" s="742"/>
      <c r="Y491" s="742"/>
      <c r="Z491" s="742"/>
      <c r="AA491" s="742"/>
      <c r="AB491" s="742"/>
      <c r="AC491" s="742"/>
      <c r="AD491" s="742"/>
      <c r="AE491" s="4161" t="s">
        <v>1</v>
      </c>
      <c r="AF491" s="4172">
        <f t="shared" si="166"/>
        <v>0</v>
      </c>
      <c r="AG491" s="4173">
        <f t="shared" si="167"/>
        <v>0</v>
      </c>
      <c r="AH491" s="4174"/>
      <c r="AI491" s="1112">
        <f t="shared" si="159"/>
        <v>0</v>
      </c>
      <c r="AJ491" s="1184" t="str">
        <f>IF(OR(AI491=0, ISBLANK(AB491)), "", TEXT(ROUND(AI491/INDEX(AV19:AV89, MATCH(AB491, AU19:AU89, 0)), 0),"# ##0") &amp; " " &amp; AB491)</f>
        <v/>
      </c>
      <c r="AK491" s="557">
        <f t="shared" si="160"/>
        <v>0</v>
      </c>
      <c r="AL491" s="558">
        <f t="shared" si="161"/>
        <v>0</v>
      </c>
      <c r="AM491" s="1187" t="str">
        <f t="shared" si="162"/>
        <v/>
      </c>
      <c r="AN491" s="156"/>
      <c r="AO491" s="1112">
        <f t="shared" si="163"/>
        <v>0</v>
      </c>
      <c r="AP491" s="4190"/>
      <c r="AQ491" s="1181" t="str">
        <f t="shared" si="164"/>
        <v/>
      </c>
      <c r="AR491" s="4168"/>
      <c r="AS491" s="4180">
        <f t="shared" si="165"/>
        <v>0</v>
      </c>
      <c r="AT491" s="4181">
        <f>IF(AND(AH491&lt;&gt;"", ISNUMBER(AF491)), IFERROR(INDEX(AV19:AV89, MATCH(AB491, AU19:AU89, 0)) * AA491 * IF(ISBLANK(X491), 1, X491), 0), 0)</f>
        <v>0</v>
      </c>
      <c r="AU491"/>
      <c r="AV491"/>
      <c r="AW491"/>
      <c r="AX491" s="717"/>
      <c r="AY491" s="750" t="str">
        <f t="shared" si="158"/>
        <v>►</v>
      </c>
      <c r="BD491" s="717"/>
      <c r="BH491" s="717"/>
      <c r="BI491" s="6">
        <v>1</v>
      </c>
      <c r="BJ491" s="73"/>
      <c r="BK491" s="73"/>
    </row>
    <row r="492" spans="1:63" s="2" customFormat="1" ht="18" customHeight="1">
      <c r="A492" s="750" t="str">
        <f t="shared" si="152"/>
        <v>►</v>
      </c>
      <c r="B492" s="616" t="str">
        <f t="shared" si="151"/>
        <v>►</v>
      </c>
      <c r="C492" s="617" t="str">
        <f t="shared" si="153"/>
        <v>►</v>
      </c>
      <c r="D492" s="4157" t="str">
        <f t="shared" si="154"/>
        <v>►</v>
      </c>
      <c r="E492" s="616" t="str">
        <f t="shared" si="155"/>
        <v>►</v>
      </c>
      <c r="F492" s="616" t="str">
        <f t="shared" si="156"/>
        <v>►</v>
      </c>
      <c r="G492" s="616" t="str">
        <f t="shared" si="157"/>
        <v>►</v>
      </c>
      <c r="H492" s="1066" t="s">
        <v>1</v>
      </c>
      <c r="I492" s="741"/>
      <c r="J492" s="741"/>
      <c r="K492" s="741"/>
      <c r="L492" s="742"/>
      <c r="M492" s="742"/>
      <c r="N492" s="742"/>
      <c r="O492" s="742"/>
      <c r="P492" s="742"/>
      <c r="Q492" s="742"/>
      <c r="R492" s="742"/>
      <c r="S492" s="785" t="s">
        <v>1</v>
      </c>
      <c r="T492" s="1066" t="s">
        <v>1</v>
      </c>
      <c r="U492" s="741"/>
      <c r="V492" s="741"/>
      <c r="W492" s="741"/>
      <c r="X492" s="742"/>
      <c r="Y492" s="742"/>
      <c r="Z492" s="742"/>
      <c r="AA492" s="742"/>
      <c r="AB492" s="742"/>
      <c r="AC492" s="742"/>
      <c r="AD492" s="742"/>
      <c r="AE492" s="4161" t="s">
        <v>1</v>
      </c>
      <c r="AF492" s="4172">
        <f t="shared" si="166"/>
        <v>0</v>
      </c>
      <c r="AG492" s="4173">
        <f t="shared" si="167"/>
        <v>0</v>
      </c>
      <c r="AH492" s="4174"/>
      <c r="AI492" s="1113">
        <f t="shared" si="159"/>
        <v>0</v>
      </c>
      <c r="AJ492" s="1183" t="str">
        <f>IF(OR(AI492=0, ISBLANK(AB492)), "", TEXT(ROUND(AI492/INDEX(AV19:AV89, MATCH(AB492, AU19:AU89, 0)), 0),"# ##0") &amp; " " &amp; AB492)</f>
        <v/>
      </c>
      <c r="AK492" s="559">
        <f t="shared" si="160"/>
        <v>0</v>
      </c>
      <c r="AL492" s="560">
        <f t="shared" si="161"/>
        <v>0</v>
      </c>
      <c r="AM492" s="1186" t="str">
        <f t="shared" si="162"/>
        <v/>
      </c>
      <c r="AN492" s="156"/>
      <c r="AO492" s="1113">
        <f t="shared" si="163"/>
        <v>0</v>
      </c>
      <c r="AP492" s="4190"/>
      <c r="AQ492" s="1182" t="str">
        <f t="shared" si="164"/>
        <v/>
      </c>
      <c r="AR492" s="4168"/>
      <c r="AS492" s="4180">
        <f t="shared" si="165"/>
        <v>0</v>
      </c>
      <c r="AT492" s="4181">
        <f>IF(AND(AH492&lt;&gt;"", ISNUMBER(AF492)), IFERROR(INDEX(AV19:AV89, MATCH(AB492, AU19:AU89, 0)) * AA492 * IF(ISBLANK(X492), 1, X492), 0), 0)</f>
        <v>0</v>
      </c>
      <c r="AU492"/>
      <c r="AV492"/>
      <c r="AW492"/>
      <c r="AX492" s="717"/>
      <c r="AY492" s="750" t="str">
        <f t="shared" si="158"/>
        <v>►</v>
      </c>
      <c r="BD492" s="717"/>
      <c r="BH492" s="717"/>
      <c r="BI492" s="6">
        <v>1</v>
      </c>
      <c r="BJ492" s="73"/>
      <c r="BK492" s="73"/>
    </row>
    <row r="493" spans="1:63" s="2" customFormat="1" ht="18" customHeight="1">
      <c r="A493" s="750" t="str">
        <f t="shared" si="152"/>
        <v>►</v>
      </c>
      <c r="B493" s="616" t="str">
        <f t="shared" si="151"/>
        <v>►</v>
      </c>
      <c r="C493" s="617" t="str">
        <f t="shared" si="153"/>
        <v>►</v>
      </c>
      <c r="D493" s="4157" t="str">
        <f t="shared" si="154"/>
        <v>►</v>
      </c>
      <c r="E493" s="616" t="str">
        <f t="shared" si="155"/>
        <v>►</v>
      </c>
      <c r="F493" s="616" t="str">
        <f t="shared" si="156"/>
        <v>►</v>
      </c>
      <c r="G493" s="616" t="str">
        <f t="shared" si="157"/>
        <v>►</v>
      </c>
      <c r="H493" s="1066" t="s">
        <v>1</v>
      </c>
      <c r="I493" s="741"/>
      <c r="J493" s="741"/>
      <c r="K493" s="741"/>
      <c r="L493" s="742"/>
      <c r="M493" s="742"/>
      <c r="N493" s="742"/>
      <c r="O493" s="742"/>
      <c r="P493" s="742"/>
      <c r="Q493" s="742"/>
      <c r="R493" s="742"/>
      <c r="S493" s="785" t="s">
        <v>1</v>
      </c>
      <c r="T493" s="1066" t="s">
        <v>1</v>
      </c>
      <c r="U493" s="741"/>
      <c r="V493" s="741"/>
      <c r="W493" s="741"/>
      <c r="X493" s="742"/>
      <c r="Y493" s="742"/>
      <c r="Z493" s="742"/>
      <c r="AA493" s="742"/>
      <c r="AB493" s="742"/>
      <c r="AC493" s="742"/>
      <c r="AD493" s="742"/>
      <c r="AE493" s="4161" t="s">
        <v>1</v>
      </c>
      <c r="AF493" s="4172">
        <f t="shared" si="166"/>
        <v>0</v>
      </c>
      <c r="AG493" s="4173">
        <f t="shared" si="167"/>
        <v>0</v>
      </c>
      <c r="AH493" s="4174"/>
      <c r="AI493" s="1112">
        <f t="shared" si="159"/>
        <v>0</v>
      </c>
      <c r="AJ493" s="1184" t="str">
        <f>IF(OR(AI493=0, ISBLANK(AB493)), "", TEXT(ROUND(AI493/INDEX(AV19:AV89, MATCH(AB493, AU19:AU89, 0)), 0),"# ##0") &amp; " " &amp; AB493)</f>
        <v/>
      </c>
      <c r="AK493" s="557">
        <f t="shared" si="160"/>
        <v>0</v>
      </c>
      <c r="AL493" s="561">
        <f t="shared" si="161"/>
        <v>0</v>
      </c>
      <c r="AM493" s="1188" t="str">
        <f t="shared" si="162"/>
        <v/>
      </c>
      <c r="AN493" s="156"/>
      <c r="AO493" s="1112">
        <f t="shared" si="163"/>
        <v>0</v>
      </c>
      <c r="AP493" s="4190"/>
      <c r="AQ493" s="1181" t="str">
        <f t="shared" si="164"/>
        <v/>
      </c>
      <c r="AR493" s="4168"/>
      <c r="AS493" s="4180">
        <f t="shared" si="165"/>
        <v>0</v>
      </c>
      <c r="AT493" s="4181">
        <f>IF(AND(AH493&lt;&gt;"", ISNUMBER(AF493)), IFERROR(INDEX(AV19:AV89, MATCH(AB493, AU19:AU89, 0)) * AA493 * IF(ISBLANK(X493), 1, X493), 0), 0)</f>
        <v>0</v>
      </c>
      <c r="AU493"/>
      <c r="AV493"/>
      <c r="AW493"/>
      <c r="AX493" s="717"/>
      <c r="AY493" s="750" t="str">
        <f t="shared" si="158"/>
        <v>►</v>
      </c>
      <c r="BD493" s="717"/>
      <c r="BH493" s="717"/>
      <c r="BI493" s="6">
        <v>1</v>
      </c>
      <c r="BJ493" s="73"/>
      <c r="BK493" s="73"/>
    </row>
    <row r="494" spans="1:63" s="2" customFormat="1" ht="18" customHeight="1">
      <c r="A494" s="750" t="str">
        <f t="shared" si="152"/>
        <v>►</v>
      </c>
      <c r="B494" s="616" t="str">
        <f t="shared" si="151"/>
        <v>►</v>
      </c>
      <c r="C494" s="617" t="str">
        <f t="shared" si="153"/>
        <v>►</v>
      </c>
      <c r="D494" s="4157" t="str">
        <f t="shared" si="154"/>
        <v>►</v>
      </c>
      <c r="E494" s="616" t="str">
        <f t="shared" si="155"/>
        <v>►</v>
      </c>
      <c r="F494" s="616" t="str">
        <f t="shared" si="156"/>
        <v>►</v>
      </c>
      <c r="G494" s="616" t="str">
        <f t="shared" si="157"/>
        <v>►</v>
      </c>
      <c r="H494" s="1066" t="s">
        <v>1</v>
      </c>
      <c r="I494" s="741"/>
      <c r="J494" s="741"/>
      <c r="K494" s="741"/>
      <c r="L494" s="742"/>
      <c r="M494" s="742"/>
      <c r="N494" s="742"/>
      <c r="O494" s="742"/>
      <c r="P494" s="742"/>
      <c r="Q494" s="742"/>
      <c r="R494" s="742"/>
      <c r="S494" s="785" t="s">
        <v>1</v>
      </c>
      <c r="T494" s="1066" t="s">
        <v>1</v>
      </c>
      <c r="U494" s="741"/>
      <c r="V494" s="741"/>
      <c r="W494" s="741"/>
      <c r="X494" s="742"/>
      <c r="Y494" s="742"/>
      <c r="Z494" s="742"/>
      <c r="AA494" s="742"/>
      <c r="AB494" s="742"/>
      <c r="AC494" s="742"/>
      <c r="AD494" s="742"/>
      <c r="AE494" s="4161" t="s">
        <v>1</v>
      </c>
      <c r="AF494" s="4172">
        <f t="shared" si="166"/>
        <v>0</v>
      </c>
      <c r="AG494" s="4173">
        <f t="shared" si="167"/>
        <v>0</v>
      </c>
      <c r="AH494" s="4174"/>
      <c r="AI494" s="1113">
        <f t="shared" si="159"/>
        <v>0</v>
      </c>
      <c r="AJ494" s="1183" t="str">
        <f>IF(OR(AI494=0, ISBLANK(AB494)), "", TEXT(ROUND(AI494/INDEX(AV19:AV89, MATCH(AB494, AU19:AU89, 0)), 0),"# ##0") &amp; " " &amp; AB494)</f>
        <v/>
      </c>
      <c r="AK494" s="559">
        <f t="shared" si="160"/>
        <v>0</v>
      </c>
      <c r="AL494" s="560">
        <f t="shared" si="161"/>
        <v>0</v>
      </c>
      <c r="AM494" s="1186" t="str">
        <f t="shared" si="162"/>
        <v/>
      </c>
      <c r="AN494" s="156"/>
      <c r="AO494" s="1113">
        <f t="shared" si="163"/>
        <v>0</v>
      </c>
      <c r="AP494" s="4190"/>
      <c r="AQ494" s="1182" t="str">
        <f t="shared" si="164"/>
        <v/>
      </c>
      <c r="AR494" s="4168"/>
      <c r="AS494" s="4180">
        <f t="shared" si="165"/>
        <v>0</v>
      </c>
      <c r="AT494" s="4181">
        <f>IF(AND(AH494&lt;&gt;"", ISNUMBER(AF494)), IFERROR(INDEX(AV19:AV89, MATCH(AB494, AU19:AU89, 0)) * AA494 * IF(ISBLANK(X494), 1, X494), 0), 0)</f>
        <v>0</v>
      </c>
      <c r="AU494"/>
      <c r="AV494"/>
      <c r="AW494"/>
      <c r="AX494" s="717"/>
      <c r="AY494" s="750" t="str">
        <f t="shared" si="158"/>
        <v>►</v>
      </c>
      <c r="BD494" s="717"/>
      <c r="BH494" s="717"/>
      <c r="BI494" s="6">
        <v>1</v>
      </c>
      <c r="BJ494" s="73"/>
      <c r="BK494" s="73"/>
    </row>
    <row r="495" spans="1:63" s="2" customFormat="1" ht="18" customHeight="1">
      <c r="A495" s="750" t="str">
        <f t="shared" si="152"/>
        <v>►</v>
      </c>
      <c r="B495" s="616" t="str">
        <f t="shared" si="151"/>
        <v>►</v>
      </c>
      <c r="C495" s="617" t="str">
        <f t="shared" si="153"/>
        <v>►</v>
      </c>
      <c r="D495" s="4157" t="str">
        <f t="shared" si="154"/>
        <v>►</v>
      </c>
      <c r="E495" s="616" t="str">
        <f t="shared" si="155"/>
        <v>►</v>
      </c>
      <c r="F495" s="616" t="str">
        <f t="shared" si="156"/>
        <v>►</v>
      </c>
      <c r="G495" s="616" t="str">
        <f t="shared" si="157"/>
        <v>►</v>
      </c>
      <c r="H495" s="1066" t="s">
        <v>1</v>
      </c>
      <c r="I495" s="741"/>
      <c r="J495" s="741"/>
      <c r="K495" s="741"/>
      <c r="L495" s="742"/>
      <c r="M495" s="742"/>
      <c r="N495" s="742"/>
      <c r="O495" s="742"/>
      <c r="P495" s="742"/>
      <c r="Q495" s="742"/>
      <c r="R495" s="742"/>
      <c r="S495" s="785" t="s">
        <v>1</v>
      </c>
      <c r="T495" s="1066" t="s">
        <v>1</v>
      </c>
      <c r="U495" s="741"/>
      <c r="V495" s="741"/>
      <c r="W495" s="741"/>
      <c r="X495" s="742"/>
      <c r="Y495" s="742"/>
      <c r="Z495" s="742"/>
      <c r="AA495" s="742"/>
      <c r="AB495" s="742"/>
      <c r="AC495" s="742"/>
      <c r="AD495" s="742"/>
      <c r="AE495" s="4161" t="s">
        <v>1</v>
      </c>
      <c r="AF495" s="4172">
        <f t="shared" si="166"/>
        <v>0</v>
      </c>
      <c r="AG495" s="4173">
        <f t="shared" si="167"/>
        <v>0</v>
      </c>
      <c r="AH495" s="4174"/>
      <c r="AI495" s="1112">
        <f t="shared" si="159"/>
        <v>0</v>
      </c>
      <c r="AJ495" s="1184" t="str">
        <f>IF(OR(AI495=0, ISBLANK(AB495)), "", TEXT(ROUND(AI495/INDEX(AV19:AV89, MATCH(AB495, AU19:AU89, 0)), 0),"# ##0") &amp; " " &amp; AB495)</f>
        <v/>
      </c>
      <c r="AK495" s="557">
        <f t="shared" si="160"/>
        <v>0</v>
      </c>
      <c r="AL495" s="558">
        <f t="shared" si="161"/>
        <v>0</v>
      </c>
      <c r="AM495" s="1187" t="str">
        <f t="shared" si="162"/>
        <v/>
      </c>
      <c r="AN495" s="156"/>
      <c r="AO495" s="1112">
        <f t="shared" si="163"/>
        <v>0</v>
      </c>
      <c r="AP495" s="4190"/>
      <c r="AQ495" s="1181" t="str">
        <f t="shared" si="164"/>
        <v/>
      </c>
      <c r="AR495" s="4168"/>
      <c r="AS495" s="4180">
        <f t="shared" si="165"/>
        <v>0</v>
      </c>
      <c r="AT495" s="4181">
        <f>IF(AND(AH495&lt;&gt;"", ISNUMBER(AF495)), IFERROR(INDEX(AV19:AV89, MATCH(AB495, AU19:AU89, 0)) * AA495 * IF(ISBLANK(X495), 1, X495), 0), 0)</f>
        <v>0</v>
      </c>
      <c r="AU495"/>
      <c r="AV495"/>
      <c r="AW495"/>
      <c r="AX495" s="717"/>
      <c r="AY495" s="750" t="str">
        <f t="shared" si="158"/>
        <v>►</v>
      </c>
      <c r="BD495" s="717"/>
      <c r="BH495" s="717"/>
      <c r="BI495" s="6">
        <v>1</v>
      </c>
      <c r="BJ495" s="73"/>
      <c r="BK495" s="73"/>
    </row>
    <row r="496" spans="1:63" s="2" customFormat="1" ht="18" customHeight="1">
      <c r="A496" s="750" t="str">
        <f t="shared" si="152"/>
        <v>►</v>
      </c>
      <c r="B496" s="616" t="str">
        <f t="shared" si="151"/>
        <v>►</v>
      </c>
      <c r="C496" s="617" t="str">
        <f t="shared" si="153"/>
        <v>►</v>
      </c>
      <c r="D496" s="4157" t="str">
        <f t="shared" si="154"/>
        <v>►</v>
      </c>
      <c r="E496" s="616" t="str">
        <f t="shared" si="155"/>
        <v>►</v>
      </c>
      <c r="F496" s="616" t="str">
        <f t="shared" si="156"/>
        <v>►</v>
      </c>
      <c r="G496" s="616" t="str">
        <f t="shared" si="157"/>
        <v>►</v>
      </c>
      <c r="H496" s="1066" t="s">
        <v>1</v>
      </c>
      <c r="I496" s="741"/>
      <c r="J496" s="741"/>
      <c r="K496" s="741"/>
      <c r="L496" s="742"/>
      <c r="M496" s="742"/>
      <c r="N496" s="742"/>
      <c r="O496" s="742"/>
      <c r="P496" s="742"/>
      <c r="Q496" s="742"/>
      <c r="R496" s="742"/>
      <c r="S496" s="785" t="s">
        <v>1</v>
      </c>
      <c r="T496" s="1066" t="s">
        <v>1</v>
      </c>
      <c r="U496" s="741"/>
      <c r="V496" s="741"/>
      <c r="W496" s="741"/>
      <c r="X496" s="742"/>
      <c r="Y496" s="742"/>
      <c r="Z496" s="742"/>
      <c r="AA496" s="742"/>
      <c r="AB496" s="742"/>
      <c r="AC496" s="742"/>
      <c r="AD496" s="742"/>
      <c r="AE496" s="4161" t="s">
        <v>1</v>
      </c>
      <c r="AF496" s="4172">
        <f t="shared" si="166"/>
        <v>0</v>
      </c>
      <c r="AG496" s="4173">
        <f t="shared" si="167"/>
        <v>0</v>
      </c>
      <c r="AH496" s="4174"/>
      <c r="AI496" s="1113">
        <f t="shared" si="159"/>
        <v>0</v>
      </c>
      <c r="AJ496" s="1183" t="str">
        <f>IF(OR(AI496=0, ISBLANK(AB496)), "", TEXT(ROUND(AI496/INDEX(AV19:AV89, MATCH(AB496, AU19:AU89, 0)), 0),"# ##0") &amp; " " &amp; AB496)</f>
        <v/>
      </c>
      <c r="AK496" s="559">
        <f t="shared" si="160"/>
        <v>0</v>
      </c>
      <c r="AL496" s="560">
        <f t="shared" si="161"/>
        <v>0</v>
      </c>
      <c r="AM496" s="1186" t="str">
        <f t="shared" si="162"/>
        <v/>
      </c>
      <c r="AN496" s="156"/>
      <c r="AO496" s="1113">
        <f t="shared" si="163"/>
        <v>0</v>
      </c>
      <c r="AP496" s="4190"/>
      <c r="AQ496" s="1182" t="str">
        <f t="shared" si="164"/>
        <v/>
      </c>
      <c r="AR496" s="4168"/>
      <c r="AS496" s="4180">
        <f t="shared" si="165"/>
        <v>0</v>
      </c>
      <c r="AT496" s="4181">
        <f>IF(AND(AH496&lt;&gt;"", ISNUMBER(AF496)), IFERROR(INDEX(AV19:AV89, MATCH(AB496, AU19:AU89, 0)) * AA496 * IF(ISBLANK(X496), 1, X496), 0), 0)</f>
        <v>0</v>
      </c>
      <c r="AU496"/>
      <c r="AV496"/>
      <c r="AW496"/>
      <c r="AX496" s="717"/>
      <c r="AY496" s="750" t="str">
        <f t="shared" si="158"/>
        <v>►</v>
      </c>
      <c r="BD496" s="717"/>
      <c r="BH496" s="717"/>
      <c r="BI496" s="6">
        <v>1</v>
      </c>
      <c r="BJ496" s="73"/>
      <c r="BK496" s="73"/>
    </row>
    <row r="497" spans="1:63" s="2" customFormat="1" ht="18" customHeight="1">
      <c r="A497" s="750" t="str">
        <f t="shared" si="152"/>
        <v>►</v>
      </c>
      <c r="B497" s="616" t="str">
        <f t="shared" si="151"/>
        <v>►</v>
      </c>
      <c r="C497" s="617" t="str">
        <f t="shared" si="153"/>
        <v>►</v>
      </c>
      <c r="D497" s="4157" t="str">
        <f t="shared" si="154"/>
        <v>►</v>
      </c>
      <c r="E497" s="616" t="str">
        <f t="shared" si="155"/>
        <v>►</v>
      </c>
      <c r="F497" s="616" t="str">
        <f t="shared" si="156"/>
        <v>►</v>
      </c>
      <c r="G497" s="616" t="str">
        <f t="shared" si="157"/>
        <v>►</v>
      </c>
      <c r="H497" s="1066" t="s">
        <v>1</v>
      </c>
      <c r="I497" s="741"/>
      <c r="J497" s="741"/>
      <c r="K497" s="741"/>
      <c r="L497" s="742"/>
      <c r="M497" s="742"/>
      <c r="N497" s="742"/>
      <c r="O497" s="742"/>
      <c r="P497" s="742"/>
      <c r="Q497" s="742"/>
      <c r="R497" s="742"/>
      <c r="S497" s="785" t="s">
        <v>1</v>
      </c>
      <c r="T497" s="1066" t="s">
        <v>1</v>
      </c>
      <c r="U497" s="741"/>
      <c r="V497" s="741"/>
      <c r="W497" s="741"/>
      <c r="X497" s="742"/>
      <c r="Y497" s="742"/>
      <c r="Z497" s="742"/>
      <c r="AA497" s="742"/>
      <c r="AB497" s="742"/>
      <c r="AC497" s="742"/>
      <c r="AD497" s="742"/>
      <c r="AE497" s="4161" t="s">
        <v>1</v>
      </c>
      <c r="AF497" s="4172">
        <f t="shared" si="166"/>
        <v>0</v>
      </c>
      <c r="AG497" s="4173">
        <f t="shared" si="167"/>
        <v>0</v>
      </c>
      <c r="AH497" s="4174"/>
      <c r="AI497" s="1112">
        <f t="shared" si="159"/>
        <v>0</v>
      </c>
      <c r="AJ497" s="1184" t="str">
        <f>IF(OR(AI497=0, ISBLANK(AB497)), "", TEXT(ROUND(AI497/INDEX(AV19:AV89, MATCH(AB497, AU19:AU89, 0)), 0),"# ##0") &amp; " " &amp; AB497)</f>
        <v/>
      </c>
      <c r="AK497" s="557">
        <f t="shared" si="160"/>
        <v>0</v>
      </c>
      <c r="AL497" s="558">
        <f t="shared" si="161"/>
        <v>0</v>
      </c>
      <c r="AM497" s="1187" t="str">
        <f t="shared" si="162"/>
        <v/>
      </c>
      <c r="AN497" s="156"/>
      <c r="AO497" s="1112">
        <f t="shared" si="163"/>
        <v>0</v>
      </c>
      <c r="AP497" s="4190"/>
      <c r="AQ497" s="1181" t="str">
        <f t="shared" si="164"/>
        <v/>
      </c>
      <c r="AR497" s="4168"/>
      <c r="AS497" s="4180">
        <f t="shared" si="165"/>
        <v>0</v>
      </c>
      <c r="AT497" s="4181">
        <f>IF(AND(AH497&lt;&gt;"", ISNUMBER(AF497)), IFERROR(INDEX(AV19:AV89, MATCH(AB497, AU19:AU89, 0)) * AA497 * IF(ISBLANK(X497), 1, X497), 0), 0)</f>
        <v>0</v>
      </c>
      <c r="AU497"/>
      <c r="AV497"/>
      <c r="AW497"/>
      <c r="AX497" s="717"/>
      <c r="AY497" s="750" t="str">
        <f t="shared" si="158"/>
        <v>►</v>
      </c>
      <c r="BD497" s="717"/>
      <c r="BH497" s="717"/>
      <c r="BI497" s="6">
        <v>1</v>
      </c>
      <c r="BJ497" s="73"/>
      <c r="BK497" s="73"/>
    </row>
    <row r="498" spans="1:63" s="2" customFormat="1" ht="18" customHeight="1">
      <c r="A498" s="750" t="str">
        <f t="shared" si="152"/>
        <v>►</v>
      </c>
      <c r="B498" s="616" t="str">
        <f t="shared" si="151"/>
        <v>►</v>
      </c>
      <c r="C498" s="617" t="str">
        <f t="shared" si="153"/>
        <v>►</v>
      </c>
      <c r="D498" s="4157" t="str">
        <f t="shared" si="154"/>
        <v>►</v>
      </c>
      <c r="E498" s="616" t="str">
        <f t="shared" si="155"/>
        <v>►</v>
      </c>
      <c r="F498" s="616" t="str">
        <f t="shared" si="156"/>
        <v>►</v>
      </c>
      <c r="G498" s="616" t="str">
        <f t="shared" si="157"/>
        <v>►</v>
      </c>
      <c r="H498" s="1066" t="s">
        <v>1</v>
      </c>
      <c r="I498" s="741"/>
      <c r="J498" s="741"/>
      <c r="K498" s="741"/>
      <c r="L498" s="742"/>
      <c r="M498" s="742"/>
      <c r="N498" s="742"/>
      <c r="O498" s="742"/>
      <c r="P498" s="742"/>
      <c r="Q498" s="742"/>
      <c r="R498" s="742"/>
      <c r="S498" s="785" t="s">
        <v>1</v>
      </c>
      <c r="T498" s="1066" t="s">
        <v>1</v>
      </c>
      <c r="U498" s="741"/>
      <c r="V498" s="741"/>
      <c r="W498" s="741"/>
      <c r="X498" s="742"/>
      <c r="Y498" s="742"/>
      <c r="Z498" s="742"/>
      <c r="AA498" s="742"/>
      <c r="AB498" s="742"/>
      <c r="AC498" s="742"/>
      <c r="AD498" s="742"/>
      <c r="AE498" s="4161" t="s">
        <v>1</v>
      </c>
      <c r="AF498" s="4172">
        <f t="shared" si="166"/>
        <v>0</v>
      </c>
      <c r="AG498" s="4173">
        <f t="shared" si="167"/>
        <v>0</v>
      </c>
      <c r="AH498" s="4174"/>
      <c r="AI498" s="1114">
        <f t="shared" si="159"/>
        <v>0</v>
      </c>
      <c r="AJ498" s="1185" t="str">
        <f>IF(OR(AI498=0, ISBLANK(AB498)), "", TEXT(ROUND(AI498/INDEX(AV19:AV89, MATCH(AB498, AU19:AU89, 0)), 0),"# ##0") &amp; " " &amp; AB498)</f>
        <v/>
      </c>
      <c r="AK498" s="559">
        <f t="shared" si="160"/>
        <v>0</v>
      </c>
      <c r="AL498" s="560">
        <f t="shared" si="161"/>
        <v>0</v>
      </c>
      <c r="AM498" s="1186" t="str">
        <f t="shared" si="162"/>
        <v/>
      </c>
      <c r="AN498" s="156"/>
      <c r="AO498" s="1113">
        <f t="shared" si="163"/>
        <v>0</v>
      </c>
      <c r="AP498" s="4190"/>
      <c r="AQ498" s="1182" t="str">
        <f t="shared" si="164"/>
        <v/>
      </c>
      <c r="AR498" s="4168"/>
      <c r="AS498" s="4180">
        <f t="shared" si="165"/>
        <v>0</v>
      </c>
      <c r="AT498" s="4181">
        <f>IF(AND(AH498&lt;&gt;"", ISNUMBER(AF498)), IFERROR(INDEX(AV19:AV89, MATCH(AB498, AU19:AU89, 0)) * AA498 * IF(ISBLANK(X498), 1, X498), 0), 0)</f>
        <v>0</v>
      </c>
      <c r="AU498"/>
      <c r="AV498"/>
      <c r="AW498"/>
      <c r="AX498" s="717"/>
      <c r="AY498" s="750" t="str">
        <f t="shared" si="158"/>
        <v>►</v>
      </c>
      <c r="BD498" s="717"/>
      <c r="BH498" s="717"/>
      <c r="BI498" s="6">
        <v>1</v>
      </c>
      <c r="BJ498" s="73"/>
      <c r="BK498" s="73"/>
    </row>
    <row r="499" spans="1:63" s="2" customFormat="1" ht="18" customHeight="1">
      <c r="A499" s="750" t="str">
        <f t="shared" si="152"/>
        <v>►</v>
      </c>
      <c r="B499" s="616" t="str">
        <f t="shared" ref="B499:B562" si="168">IF(A499="►","►",IF(A499="A",IF(AND(ISTEXT(U499),ISTEXT(I499)),U499,IF(ISTEXT(U499),U499,IF(ISBLANK(U499),I499,U499)))))</f>
        <v>►</v>
      </c>
      <c r="C499" s="617" t="str">
        <f t="shared" si="153"/>
        <v>►</v>
      </c>
      <c r="D499" s="4157" t="str">
        <f t="shared" si="154"/>
        <v>►</v>
      </c>
      <c r="E499" s="616" t="str">
        <f t="shared" si="155"/>
        <v>►</v>
      </c>
      <c r="F499" s="616" t="str">
        <f t="shared" si="156"/>
        <v>►</v>
      </c>
      <c r="G499" s="616" t="str">
        <f t="shared" si="157"/>
        <v>►</v>
      </c>
      <c r="H499" s="1066" t="s">
        <v>1</v>
      </c>
      <c r="I499" s="741"/>
      <c r="J499" s="741"/>
      <c r="K499" s="741"/>
      <c r="L499" s="742"/>
      <c r="M499" s="742"/>
      <c r="N499" s="742"/>
      <c r="O499" s="742"/>
      <c r="P499" s="742"/>
      <c r="Q499" s="742"/>
      <c r="R499" s="742"/>
      <c r="S499" s="785" t="s">
        <v>1</v>
      </c>
      <c r="T499" s="1066" t="s">
        <v>1</v>
      </c>
      <c r="U499" s="741"/>
      <c r="V499" s="741"/>
      <c r="W499" s="741"/>
      <c r="X499" s="742"/>
      <c r="Y499" s="742"/>
      <c r="Z499" s="742"/>
      <c r="AA499" s="742"/>
      <c r="AB499" s="742"/>
      <c r="AC499" s="742"/>
      <c r="AD499" s="742"/>
      <c r="AE499" s="4161" t="s">
        <v>1</v>
      </c>
      <c r="AF499" s="4172">
        <f t="shared" si="166"/>
        <v>0</v>
      </c>
      <c r="AG499" s="4173">
        <f t="shared" si="167"/>
        <v>0</v>
      </c>
      <c r="AH499" s="4174"/>
      <c r="AI499" s="1112">
        <f t="shared" si="159"/>
        <v>0</v>
      </c>
      <c r="AJ499" s="1184" t="str">
        <f>IF(OR(AI499=0, ISBLANK(AB499)), "", TEXT(ROUND(AI499/INDEX(AV19:AV89, MATCH(AB499, AU19:AU89, 0)), 0),"# ##0") &amp; " " &amp; AB499)</f>
        <v/>
      </c>
      <c r="AK499" s="557">
        <f t="shared" si="160"/>
        <v>0</v>
      </c>
      <c r="AL499" s="558">
        <f t="shared" si="161"/>
        <v>0</v>
      </c>
      <c r="AM499" s="1187" t="str">
        <f t="shared" si="162"/>
        <v/>
      </c>
      <c r="AN499" s="156"/>
      <c r="AO499" s="1112">
        <f t="shared" si="163"/>
        <v>0</v>
      </c>
      <c r="AP499" s="4190"/>
      <c r="AQ499" s="1181" t="str">
        <f t="shared" si="164"/>
        <v/>
      </c>
      <c r="AR499" s="4168"/>
      <c r="AS499" s="4180">
        <f t="shared" si="165"/>
        <v>0</v>
      </c>
      <c r="AT499" s="4181">
        <f>IF(AND(AH499&lt;&gt;"", ISNUMBER(AF499)), IFERROR(INDEX(AV19:AV89, MATCH(AB499, AU19:AU89, 0)) * AA499 * IF(ISBLANK(X499), 1, X499), 0), 0)</f>
        <v>0</v>
      </c>
      <c r="AU499"/>
      <c r="AV499"/>
      <c r="AW499"/>
      <c r="AX499" s="717"/>
      <c r="AY499" s="750" t="str">
        <f t="shared" si="158"/>
        <v>►</v>
      </c>
      <c r="BD499" s="717"/>
      <c r="BH499" s="717"/>
      <c r="BI499" s="6">
        <v>1</v>
      </c>
      <c r="BJ499" s="73"/>
      <c r="BK499" s="73"/>
    </row>
    <row r="500" spans="1:63" s="2" customFormat="1" ht="18" customHeight="1">
      <c r="A500" s="750" t="str">
        <f t="shared" si="152"/>
        <v>►</v>
      </c>
      <c r="B500" s="616" t="str">
        <f t="shared" si="168"/>
        <v>►</v>
      </c>
      <c r="C500" s="617" t="str">
        <f t="shared" si="153"/>
        <v>►</v>
      </c>
      <c r="D500" s="4157" t="str">
        <f t="shared" si="154"/>
        <v>►</v>
      </c>
      <c r="E500" s="616" t="str">
        <f t="shared" si="155"/>
        <v>►</v>
      </c>
      <c r="F500" s="616" t="str">
        <f t="shared" si="156"/>
        <v>►</v>
      </c>
      <c r="G500" s="616" t="str">
        <f t="shared" si="157"/>
        <v>►</v>
      </c>
      <c r="H500" s="1066" t="s">
        <v>1</v>
      </c>
      <c r="I500" s="741"/>
      <c r="J500" s="741"/>
      <c r="K500" s="741"/>
      <c r="L500" s="742"/>
      <c r="M500" s="742"/>
      <c r="N500" s="742"/>
      <c r="O500" s="742"/>
      <c r="P500" s="742"/>
      <c r="Q500" s="742"/>
      <c r="R500" s="742"/>
      <c r="S500" s="785" t="s">
        <v>1</v>
      </c>
      <c r="T500" s="1066" t="s">
        <v>1</v>
      </c>
      <c r="U500" s="741"/>
      <c r="V500" s="741"/>
      <c r="W500" s="741"/>
      <c r="X500" s="742"/>
      <c r="Y500" s="742"/>
      <c r="Z500" s="742"/>
      <c r="AA500" s="742"/>
      <c r="AB500" s="742"/>
      <c r="AC500" s="742"/>
      <c r="AD500" s="742"/>
      <c r="AE500" s="4161" t="s">
        <v>1</v>
      </c>
      <c r="AF500" s="4172">
        <f t="shared" si="166"/>
        <v>0</v>
      </c>
      <c r="AG500" s="4173">
        <f t="shared" si="167"/>
        <v>0</v>
      </c>
      <c r="AH500" s="4174"/>
      <c r="AI500" s="1113">
        <f t="shared" si="159"/>
        <v>0</v>
      </c>
      <c r="AJ500" s="1183" t="str">
        <f>IF(OR(AI500=0, ISBLANK(AB500)), "", TEXT(ROUND(AI500/INDEX(AV19:AV89, MATCH(AB500, AU19:AU89, 0)), 0),"# ##0") &amp; " " &amp; AB500)</f>
        <v/>
      </c>
      <c r="AK500" s="559">
        <f t="shared" si="160"/>
        <v>0</v>
      </c>
      <c r="AL500" s="560">
        <f t="shared" si="161"/>
        <v>0</v>
      </c>
      <c r="AM500" s="1186" t="str">
        <f t="shared" si="162"/>
        <v/>
      </c>
      <c r="AN500" s="156"/>
      <c r="AO500" s="1113">
        <f t="shared" si="163"/>
        <v>0</v>
      </c>
      <c r="AP500" s="4190"/>
      <c r="AQ500" s="1182" t="str">
        <f t="shared" si="164"/>
        <v/>
      </c>
      <c r="AR500" s="4168"/>
      <c r="AS500" s="4180">
        <f t="shared" si="165"/>
        <v>0</v>
      </c>
      <c r="AT500" s="4181">
        <f>IF(AND(AH500&lt;&gt;"", ISNUMBER(AF500)), IFERROR(INDEX(AV19:AV89, MATCH(AB500, AU19:AU89, 0)) * AA500 * IF(ISBLANK(X500), 1, X500), 0), 0)</f>
        <v>0</v>
      </c>
      <c r="AU500"/>
      <c r="AV500"/>
      <c r="AW500"/>
      <c r="AX500" s="717"/>
      <c r="AY500" s="750" t="str">
        <f t="shared" si="158"/>
        <v>►</v>
      </c>
      <c r="BD500" s="717"/>
      <c r="BH500" s="717"/>
      <c r="BI500" s="6">
        <v>1</v>
      </c>
      <c r="BJ500" s="73"/>
      <c r="BK500" s="73"/>
    </row>
    <row r="501" spans="1:63" s="2" customFormat="1" ht="18" customHeight="1">
      <c r="A501" s="750" t="str">
        <f t="shared" si="152"/>
        <v>►</v>
      </c>
      <c r="B501" s="616" t="str">
        <f t="shared" si="168"/>
        <v>►</v>
      </c>
      <c r="C501" s="617" t="str">
        <f t="shared" si="153"/>
        <v>►</v>
      </c>
      <c r="D501" s="4157" t="str">
        <f t="shared" si="154"/>
        <v>►</v>
      </c>
      <c r="E501" s="616" t="str">
        <f t="shared" si="155"/>
        <v>►</v>
      </c>
      <c r="F501" s="616" t="str">
        <f t="shared" si="156"/>
        <v>►</v>
      </c>
      <c r="G501" s="616" t="str">
        <f t="shared" si="157"/>
        <v>►</v>
      </c>
      <c r="H501" s="1066" t="s">
        <v>1</v>
      </c>
      <c r="I501" s="741"/>
      <c r="J501" s="741"/>
      <c r="K501" s="741"/>
      <c r="L501" s="742"/>
      <c r="M501" s="742"/>
      <c r="N501" s="742"/>
      <c r="O501" s="742"/>
      <c r="P501" s="742"/>
      <c r="Q501" s="742"/>
      <c r="R501" s="742"/>
      <c r="S501" s="785" t="s">
        <v>1</v>
      </c>
      <c r="T501" s="1066" t="s">
        <v>1</v>
      </c>
      <c r="U501" s="741"/>
      <c r="V501" s="741"/>
      <c r="W501" s="741"/>
      <c r="X501" s="742"/>
      <c r="Y501" s="742"/>
      <c r="Z501" s="742"/>
      <c r="AA501" s="742"/>
      <c r="AB501" s="742"/>
      <c r="AC501" s="742"/>
      <c r="AD501" s="742"/>
      <c r="AE501" s="4161" t="s">
        <v>1</v>
      </c>
      <c r="AF501" s="4172">
        <f t="shared" si="166"/>
        <v>0</v>
      </c>
      <c r="AG501" s="4173">
        <f t="shared" si="167"/>
        <v>0</v>
      </c>
      <c r="AH501" s="4174"/>
      <c r="AI501" s="1112">
        <f t="shared" si="159"/>
        <v>0</v>
      </c>
      <c r="AJ501" s="1184" t="str">
        <f>IF(OR(AI501=0, ISBLANK(AB501)), "", TEXT(ROUND(AI501/INDEX(AV19:AV89, MATCH(AB501, AU19:AU89, 0)), 0),"# ##0") &amp; " " &amp; AB501)</f>
        <v/>
      </c>
      <c r="AK501" s="557">
        <f t="shared" si="160"/>
        <v>0</v>
      </c>
      <c r="AL501" s="558">
        <f t="shared" si="161"/>
        <v>0</v>
      </c>
      <c r="AM501" s="1187" t="str">
        <f t="shared" si="162"/>
        <v/>
      </c>
      <c r="AN501" s="156"/>
      <c r="AO501" s="1112">
        <f t="shared" si="163"/>
        <v>0</v>
      </c>
      <c r="AP501" s="4190"/>
      <c r="AQ501" s="1181" t="str">
        <f t="shared" si="164"/>
        <v/>
      </c>
      <c r="AR501" s="4168"/>
      <c r="AS501" s="4180">
        <f t="shared" si="165"/>
        <v>0</v>
      </c>
      <c r="AT501" s="4181">
        <f>IF(AND(AH501&lt;&gt;"", ISNUMBER(AF501)), IFERROR(INDEX(AV19:AV89, MATCH(AB501, AU19:AU89, 0)) * AA501 * IF(ISBLANK(X501), 1, X501), 0), 0)</f>
        <v>0</v>
      </c>
      <c r="AU501"/>
      <c r="AV501"/>
      <c r="AW501"/>
      <c r="AX501" s="717"/>
      <c r="AY501" s="750" t="str">
        <f t="shared" si="158"/>
        <v>►</v>
      </c>
      <c r="BD501" s="717"/>
      <c r="BH501" s="717"/>
      <c r="BI501" s="6">
        <v>1</v>
      </c>
      <c r="BJ501" s="73"/>
      <c r="BK501" s="73"/>
    </row>
    <row r="502" spans="1:63" s="2" customFormat="1" ht="18" customHeight="1">
      <c r="A502" s="750" t="str">
        <f t="shared" si="152"/>
        <v>►</v>
      </c>
      <c r="B502" s="616" t="str">
        <f t="shared" si="168"/>
        <v>►</v>
      </c>
      <c r="C502" s="617" t="str">
        <f t="shared" si="153"/>
        <v>►</v>
      </c>
      <c r="D502" s="4157" t="str">
        <f t="shared" si="154"/>
        <v>►</v>
      </c>
      <c r="E502" s="616" t="str">
        <f t="shared" si="155"/>
        <v>►</v>
      </c>
      <c r="F502" s="616" t="str">
        <f t="shared" si="156"/>
        <v>►</v>
      </c>
      <c r="G502" s="616" t="str">
        <f t="shared" si="157"/>
        <v>►</v>
      </c>
      <c r="H502" s="1066" t="s">
        <v>1</v>
      </c>
      <c r="I502" s="741"/>
      <c r="J502" s="741"/>
      <c r="K502" s="741"/>
      <c r="L502" s="742"/>
      <c r="M502" s="742"/>
      <c r="N502" s="742"/>
      <c r="O502" s="742"/>
      <c r="P502" s="742"/>
      <c r="Q502" s="742"/>
      <c r="R502" s="742"/>
      <c r="S502" s="785" t="s">
        <v>1</v>
      </c>
      <c r="T502" s="1066" t="s">
        <v>1</v>
      </c>
      <c r="U502" s="741"/>
      <c r="V502" s="741"/>
      <c r="W502" s="741"/>
      <c r="X502" s="742"/>
      <c r="Y502" s="742"/>
      <c r="Z502" s="742"/>
      <c r="AA502" s="742"/>
      <c r="AB502" s="742"/>
      <c r="AC502" s="742"/>
      <c r="AD502" s="742"/>
      <c r="AE502" s="4161" t="s">
        <v>1</v>
      </c>
      <c r="AF502" s="4172">
        <f t="shared" si="166"/>
        <v>0</v>
      </c>
      <c r="AG502" s="4173">
        <f t="shared" si="167"/>
        <v>0</v>
      </c>
      <c r="AH502" s="4174"/>
      <c r="AI502" s="1113">
        <f t="shared" si="159"/>
        <v>0</v>
      </c>
      <c r="AJ502" s="1183" t="str">
        <f>IF(OR(AI502=0, ISBLANK(AB502)), "", TEXT(ROUND(AI502/INDEX(AV19:AV89, MATCH(AB502, AU19:AU89, 0)), 0),"# ##0") &amp; " " &amp; AB502)</f>
        <v/>
      </c>
      <c r="AK502" s="559">
        <f t="shared" si="160"/>
        <v>0</v>
      </c>
      <c r="AL502" s="560">
        <f t="shared" si="161"/>
        <v>0</v>
      </c>
      <c r="AM502" s="1186" t="str">
        <f t="shared" si="162"/>
        <v/>
      </c>
      <c r="AN502" s="156"/>
      <c r="AO502" s="1113">
        <f t="shared" si="163"/>
        <v>0</v>
      </c>
      <c r="AP502" s="4190"/>
      <c r="AQ502" s="1182" t="str">
        <f t="shared" si="164"/>
        <v/>
      </c>
      <c r="AR502" s="4168"/>
      <c r="AS502" s="4180">
        <f t="shared" si="165"/>
        <v>0</v>
      </c>
      <c r="AT502" s="4181">
        <f>IF(AND(AH502&lt;&gt;"", ISNUMBER(AF502)), IFERROR(INDEX(AV19:AV89, MATCH(AB502, AU19:AU89, 0)) * AA502 * IF(ISBLANK(X502), 1, X502), 0), 0)</f>
        <v>0</v>
      </c>
      <c r="AU502"/>
      <c r="AV502"/>
      <c r="AW502"/>
      <c r="AX502" s="717"/>
      <c r="AY502" s="750" t="str">
        <f t="shared" si="158"/>
        <v>►</v>
      </c>
      <c r="BC502" s="717"/>
      <c r="BD502" s="717"/>
      <c r="BH502" s="717"/>
      <c r="BI502" s="6">
        <v>1</v>
      </c>
      <c r="BJ502" s="73"/>
      <c r="BK502" s="73"/>
    </row>
    <row r="503" spans="1:63" s="2" customFormat="1" ht="18" customHeight="1">
      <c r="A503" s="750" t="str">
        <f t="shared" si="152"/>
        <v>►</v>
      </c>
      <c r="B503" s="616" t="str">
        <f t="shared" si="168"/>
        <v>►</v>
      </c>
      <c r="C503" s="617" t="str">
        <f t="shared" si="153"/>
        <v>►</v>
      </c>
      <c r="D503" s="4157" t="str">
        <f t="shared" si="154"/>
        <v>►</v>
      </c>
      <c r="E503" s="616" t="str">
        <f t="shared" si="155"/>
        <v>►</v>
      </c>
      <c r="F503" s="616" t="str">
        <f t="shared" si="156"/>
        <v>►</v>
      </c>
      <c r="G503" s="616" t="str">
        <f t="shared" si="157"/>
        <v>►</v>
      </c>
      <c r="H503" s="1066" t="s">
        <v>1</v>
      </c>
      <c r="I503" s="741"/>
      <c r="J503" s="741"/>
      <c r="K503" s="741"/>
      <c r="L503" s="742"/>
      <c r="M503" s="742"/>
      <c r="N503" s="742"/>
      <c r="O503" s="742"/>
      <c r="P503" s="742"/>
      <c r="Q503" s="742"/>
      <c r="R503" s="742"/>
      <c r="S503" s="785" t="s">
        <v>1</v>
      </c>
      <c r="T503" s="1066" t="s">
        <v>1</v>
      </c>
      <c r="U503" s="741"/>
      <c r="V503" s="741"/>
      <c r="W503" s="741"/>
      <c r="X503" s="742"/>
      <c r="Y503" s="742"/>
      <c r="Z503" s="742"/>
      <c r="AA503" s="742"/>
      <c r="AB503" s="742"/>
      <c r="AC503" s="742"/>
      <c r="AD503" s="742"/>
      <c r="AE503" s="4161" t="s">
        <v>1</v>
      </c>
      <c r="AF503" s="4172">
        <f t="shared" si="166"/>
        <v>0</v>
      </c>
      <c r="AG503" s="4173">
        <f t="shared" si="167"/>
        <v>0</v>
      </c>
      <c r="AH503" s="4174"/>
      <c r="AI503" s="1112">
        <f t="shared" si="159"/>
        <v>0</v>
      </c>
      <c r="AJ503" s="1184" t="str">
        <f>IF(OR(AI503=0, ISBLANK(AB503)), "", TEXT(ROUND(AI503/INDEX(AV19:AV89, MATCH(AB503, AU19:AU89, 0)), 0),"# ##0") &amp; " " &amp; AB503)</f>
        <v/>
      </c>
      <c r="AK503" s="557">
        <f t="shared" si="160"/>
        <v>0</v>
      </c>
      <c r="AL503" s="558">
        <f t="shared" si="161"/>
        <v>0</v>
      </c>
      <c r="AM503" s="1187" t="str">
        <f t="shared" si="162"/>
        <v/>
      </c>
      <c r="AN503" s="156"/>
      <c r="AO503" s="1112">
        <f t="shared" si="163"/>
        <v>0</v>
      </c>
      <c r="AP503" s="4190"/>
      <c r="AQ503" s="1181" t="str">
        <f t="shared" si="164"/>
        <v/>
      </c>
      <c r="AR503" s="4168"/>
      <c r="AS503" s="4180">
        <f t="shared" si="165"/>
        <v>0</v>
      </c>
      <c r="AT503" s="4181">
        <f>IF(AND(AH503&lt;&gt;"", ISNUMBER(AF503)), IFERROR(INDEX(AV19:AV89, MATCH(AB503, AU19:AU89, 0)) * AA503 * IF(ISBLANK(X503), 1, X503), 0), 0)</f>
        <v>0</v>
      </c>
      <c r="AU503"/>
      <c r="AV503"/>
      <c r="AW503"/>
      <c r="AX503" s="717"/>
      <c r="AY503" s="750" t="str">
        <f t="shared" si="158"/>
        <v>►</v>
      </c>
      <c r="BC503" s="717"/>
      <c r="BD503" s="717"/>
      <c r="BH503" s="717"/>
      <c r="BI503" s="6">
        <v>1</v>
      </c>
      <c r="BJ503" s="73"/>
      <c r="BK503" s="73"/>
    </row>
    <row r="504" spans="1:63" s="2" customFormat="1" ht="18" customHeight="1">
      <c r="A504" s="750" t="str">
        <f t="shared" si="152"/>
        <v>►</v>
      </c>
      <c r="B504" s="616" t="str">
        <f t="shared" si="168"/>
        <v>►</v>
      </c>
      <c r="C504" s="617" t="str">
        <f t="shared" si="153"/>
        <v>►</v>
      </c>
      <c r="D504" s="4157" t="str">
        <f t="shared" si="154"/>
        <v>►</v>
      </c>
      <c r="E504" s="616" t="str">
        <f t="shared" si="155"/>
        <v>►</v>
      </c>
      <c r="F504" s="616" t="str">
        <f t="shared" si="156"/>
        <v>►</v>
      </c>
      <c r="G504" s="616" t="str">
        <f t="shared" si="157"/>
        <v>►</v>
      </c>
      <c r="H504" s="1066" t="s">
        <v>1</v>
      </c>
      <c r="I504" s="741"/>
      <c r="J504" s="741"/>
      <c r="K504" s="741"/>
      <c r="L504" s="742"/>
      <c r="M504" s="742"/>
      <c r="N504" s="742"/>
      <c r="O504" s="742"/>
      <c r="P504" s="742"/>
      <c r="Q504" s="742"/>
      <c r="R504" s="742"/>
      <c r="S504" s="785" t="s">
        <v>1</v>
      </c>
      <c r="T504" s="1066" t="s">
        <v>1</v>
      </c>
      <c r="U504" s="741"/>
      <c r="V504" s="741"/>
      <c r="W504" s="741"/>
      <c r="X504" s="742"/>
      <c r="Y504" s="742"/>
      <c r="Z504" s="742"/>
      <c r="AA504" s="742"/>
      <c r="AB504" s="742"/>
      <c r="AC504" s="742"/>
      <c r="AD504" s="742"/>
      <c r="AE504" s="4161" t="s">
        <v>1</v>
      </c>
      <c r="AF504" s="4172">
        <f t="shared" si="166"/>
        <v>0</v>
      </c>
      <c r="AG504" s="4173">
        <f t="shared" si="167"/>
        <v>0</v>
      </c>
      <c r="AH504" s="4174"/>
      <c r="AI504" s="1113">
        <f t="shared" si="159"/>
        <v>0</v>
      </c>
      <c r="AJ504" s="1183" t="str">
        <f>IF(OR(AI504=0, ISBLANK(AB504)), "", TEXT(ROUND(AI504/INDEX(AV19:AV89, MATCH(AB504, AU19:AU89, 0)), 0),"# ##0") &amp; " " &amp; AB504)</f>
        <v/>
      </c>
      <c r="AK504" s="559">
        <f t="shared" si="160"/>
        <v>0</v>
      </c>
      <c r="AL504" s="560">
        <f t="shared" si="161"/>
        <v>0</v>
      </c>
      <c r="AM504" s="1186" t="str">
        <f t="shared" si="162"/>
        <v/>
      </c>
      <c r="AN504" s="156"/>
      <c r="AO504" s="1113">
        <f t="shared" si="163"/>
        <v>0</v>
      </c>
      <c r="AP504" s="4190"/>
      <c r="AQ504" s="1182" t="str">
        <f t="shared" si="164"/>
        <v/>
      </c>
      <c r="AR504" s="4168"/>
      <c r="AS504" s="4180">
        <f t="shared" si="165"/>
        <v>0</v>
      </c>
      <c r="AT504" s="4181">
        <f>IF(AND(AH504&lt;&gt;"", ISNUMBER(AF504)), IFERROR(INDEX(AV19:AV89, MATCH(AB504, AU19:AU89, 0)) * AA504 * IF(ISBLANK(X504), 1, X504), 0), 0)</f>
        <v>0</v>
      </c>
      <c r="AU504"/>
      <c r="AV504"/>
      <c r="AW504"/>
      <c r="AX504" s="717"/>
      <c r="AY504" s="750" t="str">
        <f t="shared" si="158"/>
        <v>►</v>
      </c>
      <c r="BC504" s="717"/>
      <c r="BD504" s="717"/>
      <c r="BH504" s="717"/>
      <c r="BI504" s="6">
        <v>1</v>
      </c>
      <c r="BJ504" s="73"/>
      <c r="BK504" s="73"/>
    </row>
    <row r="505" spans="1:63" s="2" customFormat="1" ht="18" customHeight="1">
      <c r="A505" s="750" t="str">
        <f t="shared" si="152"/>
        <v>►</v>
      </c>
      <c r="B505" s="616" t="str">
        <f t="shared" si="168"/>
        <v>►</v>
      </c>
      <c r="C505" s="617" t="str">
        <f t="shared" si="153"/>
        <v>►</v>
      </c>
      <c r="D505" s="4157" t="str">
        <f t="shared" si="154"/>
        <v>►</v>
      </c>
      <c r="E505" s="616" t="str">
        <f t="shared" si="155"/>
        <v>►</v>
      </c>
      <c r="F505" s="616" t="str">
        <f t="shared" si="156"/>
        <v>►</v>
      </c>
      <c r="G505" s="616" t="str">
        <f t="shared" si="157"/>
        <v>►</v>
      </c>
      <c r="H505" s="1066" t="s">
        <v>1</v>
      </c>
      <c r="I505" s="741"/>
      <c r="J505" s="741"/>
      <c r="K505" s="741"/>
      <c r="L505" s="742"/>
      <c r="M505" s="742"/>
      <c r="N505" s="742"/>
      <c r="O505" s="742"/>
      <c r="P505" s="742"/>
      <c r="Q505" s="742"/>
      <c r="R505" s="742"/>
      <c r="S505" s="785" t="s">
        <v>1</v>
      </c>
      <c r="T505" s="1066" t="s">
        <v>1</v>
      </c>
      <c r="U505" s="741"/>
      <c r="V505" s="741"/>
      <c r="W505" s="741"/>
      <c r="X505" s="742"/>
      <c r="Y505" s="742"/>
      <c r="Z505" s="742"/>
      <c r="AA505" s="742"/>
      <c r="AB505" s="742"/>
      <c r="AC505" s="742"/>
      <c r="AD505" s="742"/>
      <c r="AE505" s="4161" t="s">
        <v>1</v>
      </c>
      <c r="AF505" s="4172">
        <f t="shared" si="166"/>
        <v>0</v>
      </c>
      <c r="AG505" s="4173">
        <f t="shared" si="167"/>
        <v>0</v>
      </c>
      <c r="AH505" s="4174"/>
      <c r="AI505" s="1112">
        <f t="shared" si="159"/>
        <v>0</v>
      </c>
      <c r="AJ505" s="1184" t="str">
        <f>IF(OR(AI505=0, ISBLANK(AB505)), "", TEXT(ROUND(AI505/INDEX(AV19:AV89, MATCH(AB505, AU19:AU89, 0)), 0),"# ##0") &amp; " " &amp; AB505)</f>
        <v/>
      </c>
      <c r="AK505" s="557">
        <f t="shared" si="160"/>
        <v>0</v>
      </c>
      <c r="AL505" s="558">
        <f t="shared" si="161"/>
        <v>0</v>
      </c>
      <c r="AM505" s="1187" t="str">
        <f t="shared" si="162"/>
        <v/>
      </c>
      <c r="AN505" s="156"/>
      <c r="AO505" s="1112">
        <f t="shared" si="163"/>
        <v>0</v>
      </c>
      <c r="AP505" s="4190"/>
      <c r="AQ505" s="1181" t="str">
        <f t="shared" si="164"/>
        <v/>
      </c>
      <c r="AR505" s="4168"/>
      <c r="AS505" s="4180">
        <f t="shared" si="165"/>
        <v>0</v>
      </c>
      <c r="AT505" s="4181">
        <f>IF(AND(AH505&lt;&gt;"", ISNUMBER(AF505)), IFERROR(INDEX(AV19:AV89, MATCH(AB505, AU19:AU89, 0)) * AA505 * IF(ISBLANK(X505), 1, X505), 0), 0)</f>
        <v>0</v>
      </c>
      <c r="AU505"/>
      <c r="AV505"/>
      <c r="AW505"/>
      <c r="AX505" s="717"/>
      <c r="AY505" s="750" t="str">
        <f t="shared" si="158"/>
        <v>►</v>
      </c>
      <c r="BC505" s="717"/>
      <c r="BD505" s="717"/>
      <c r="BH505" s="717"/>
      <c r="BI505" s="6">
        <v>1</v>
      </c>
      <c r="BJ505" s="73"/>
      <c r="BK505" s="73"/>
    </row>
    <row r="506" spans="1:63" s="2" customFormat="1" ht="18" customHeight="1">
      <c r="A506" s="750" t="str">
        <f t="shared" si="152"/>
        <v>►</v>
      </c>
      <c r="B506" s="616" t="str">
        <f t="shared" si="168"/>
        <v>►</v>
      </c>
      <c r="C506" s="617" t="str">
        <f t="shared" si="153"/>
        <v>►</v>
      </c>
      <c r="D506" s="4157" t="str">
        <f t="shared" si="154"/>
        <v>►</v>
      </c>
      <c r="E506" s="616" t="str">
        <f t="shared" si="155"/>
        <v>►</v>
      </c>
      <c r="F506" s="616" t="str">
        <f t="shared" si="156"/>
        <v>►</v>
      </c>
      <c r="G506" s="616" t="str">
        <f t="shared" si="157"/>
        <v>►</v>
      </c>
      <c r="H506" s="1066" t="s">
        <v>1</v>
      </c>
      <c r="I506" s="741"/>
      <c r="J506" s="741"/>
      <c r="K506" s="741"/>
      <c r="L506" s="742"/>
      <c r="M506" s="742"/>
      <c r="N506" s="742"/>
      <c r="O506" s="742"/>
      <c r="P506" s="742"/>
      <c r="Q506" s="742"/>
      <c r="R506" s="742"/>
      <c r="S506" s="785" t="s">
        <v>1</v>
      </c>
      <c r="T506" s="1066" t="s">
        <v>1</v>
      </c>
      <c r="U506" s="741"/>
      <c r="V506" s="741"/>
      <c r="W506" s="741"/>
      <c r="X506" s="742"/>
      <c r="Y506" s="742"/>
      <c r="Z506" s="742"/>
      <c r="AA506" s="742"/>
      <c r="AB506" s="742"/>
      <c r="AC506" s="742"/>
      <c r="AD506" s="742"/>
      <c r="AE506" s="4161" t="s">
        <v>1</v>
      </c>
      <c r="AF506" s="4172">
        <f t="shared" si="166"/>
        <v>0</v>
      </c>
      <c r="AG506" s="4173">
        <f t="shared" si="167"/>
        <v>0</v>
      </c>
      <c r="AH506" s="4174"/>
      <c r="AI506" s="1113">
        <f t="shared" si="159"/>
        <v>0</v>
      </c>
      <c r="AJ506" s="1183" t="str">
        <f>IF(OR(AI506=0, ISBLANK(AB506)), "", TEXT(ROUND(AI506/INDEX(AV19:AV89, MATCH(AB506, AU19:AU89, 0)), 0),"# ##0") &amp; " " &amp; AB506)</f>
        <v/>
      </c>
      <c r="AK506" s="559">
        <f t="shared" si="160"/>
        <v>0</v>
      </c>
      <c r="AL506" s="560">
        <f t="shared" si="161"/>
        <v>0</v>
      </c>
      <c r="AM506" s="1186" t="str">
        <f t="shared" si="162"/>
        <v/>
      </c>
      <c r="AN506" s="156"/>
      <c r="AO506" s="1113">
        <f t="shared" si="163"/>
        <v>0</v>
      </c>
      <c r="AP506" s="4190"/>
      <c r="AQ506" s="1182" t="str">
        <f t="shared" si="164"/>
        <v/>
      </c>
      <c r="AR506" s="4168"/>
      <c r="AS506" s="4180">
        <f t="shared" si="165"/>
        <v>0</v>
      </c>
      <c r="AT506" s="4181">
        <f>IF(AND(AH506&lt;&gt;"", ISNUMBER(AF506)), IFERROR(INDEX(AV19:AV89, MATCH(AB506, AU19:AU89, 0)) * AA506 * IF(ISBLANK(X506), 1, X506), 0), 0)</f>
        <v>0</v>
      </c>
      <c r="AU506"/>
      <c r="AV506"/>
      <c r="AW506"/>
      <c r="AX506" s="717"/>
      <c r="AY506" s="750" t="str">
        <f t="shared" si="158"/>
        <v>►</v>
      </c>
      <c r="BC506" s="717"/>
      <c r="BD506" s="717"/>
      <c r="BH506" s="717"/>
      <c r="BI506" s="6">
        <v>1</v>
      </c>
      <c r="BJ506" s="73"/>
      <c r="BK506" s="73"/>
    </row>
    <row r="507" spans="1:63" s="2" customFormat="1" ht="18" customHeight="1">
      <c r="A507" s="750" t="str">
        <f t="shared" si="152"/>
        <v>►</v>
      </c>
      <c r="B507" s="616" t="str">
        <f t="shared" si="168"/>
        <v>►</v>
      </c>
      <c r="C507" s="617" t="str">
        <f t="shared" si="153"/>
        <v>►</v>
      </c>
      <c r="D507" s="4157" t="str">
        <f t="shared" si="154"/>
        <v>►</v>
      </c>
      <c r="E507" s="616" t="str">
        <f t="shared" si="155"/>
        <v>►</v>
      </c>
      <c r="F507" s="616" t="str">
        <f t="shared" si="156"/>
        <v>►</v>
      </c>
      <c r="G507" s="616" t="str">
        <f t="shared" si="157"/>
        <v>►</v>
      </c>
      <c r="H507" s="1066" t="s">
        <v>1</v>
      </c>
      <c r="I507" s="741"/>
      <c r="J507" s="741"/>
      <c r="K507" s="741"/>
      <c r="L507" s="742"/>
      <c r="M507" s="742"/>
      <c r="N507" s="742"/>
      <c r="O507" s="742"/>
      <c r="P507" s="742"/>
      <c r="Q507" s="742"/>
      <c r="R507" s="742"/>
      <c r="S507" s="785" t="s">
        <v>1</v>
      </c>
      <c r="T507" s="1066" t="s">
        <v>1</v>
      </c>
      <c r="U507" s="741"/>
      <c r="V507" s="741"/>
      <c r="W507" s="741"/>
      <c r="X507" s="742"/>
      <c r="Y507" s="742"/>
      <c r="Z507" s="742"/>
      <c r="AA507" s="742"/>
      <c r="AB507" s="742"/>
      <c r="AC507" s="742"/>
      <c r="AD507" s="742"/>
      <c r="AE507" s="4161" t="s">
        <v>1</v>
      </c>
      <c r="AF507" s="4172">
        <f t="shared" si="166"/>
        <v>0</v>
      </c>
      <c r="AG507" s="4173">
        <f t="shared" si="167"/>
        <v>0</v>
      </c>
      <c r="AH507" s="4174"/>
      <c r="AI507" s="1112">
        <f t="shared" si="159"/>
        <v>0</v>
      </c>
      <c r="AJ507" s="1184" t="str">
        <f>IF(OR(AI507=0, ISBLANK(AB507)), "", TEXT(ROUND(AI507/INDEX(AV19:AV89, MATCH(AB507, AU19:AU89, 0)), 0),"# ##0") &amp; " " &amp; AB507)</f>
        <v/>
      </c>
      <c r="AK507" s="557">
        <f t="shared" si="160"/>
        <v>0</v>
      </c>
      <c r="AL507" s="558">
        <f t="shared" si="161"/>
        <v>0</v>
      </c>
      <c r="AM507" s="1187" t="str">
        <f t="shared" si="162"/>
        <v/>
      </c>
      <c r="AN507" s="156"/>
      <c r="AO507" s="1112">
        <f t="shared" si="163"/>
        <v>0</v>
      </c>
      <c r="AP507" s="4190"/>
      <c r="AQ507" s="1181" t="str">
        <f t="shared" si="164"/>
        <v/>
      </c>
      <c r="AR507" s="4168"/>
      <c r="AS507" s="4180">
        <f t="shared" si="165"/>
        <v>0</v>
      </c>
      <c r="AT507" s="4181">
        <f>IF(AND(AH507&lt;&gt;"", ISNUMBER(AF507)), IFERROR(INDEX(AV19:AV89, MATCH(AB507, AU19:AU89, 0)) * AA507 * IF(ISBLANK(X507), 1, X507), 0), 0)</f>
        <v>0</v>
      </c>
      <c r="AU507"/>
      <c r="AV507"/>
      <c r="AW507"/>
      <c r="AX507" s="717"/>
      <c r="AY507" s="750" t="str">
        <f t="shared" si="158"/>
        <v>►</v>
      </c>
      <c r="BC507" s="717"/>
      <c r="BD507" s="717"/>
      <c r="BH507" s="717"/>
      <c r="BI507" s="6">
        <v>1</v>
      </c>
      <c r="BJ507" s="73"/>
      <c r="BK507" s="73"/>
    </row>
    <row r="508" spans="1:63" s="2" customFormat="1" ht="18" customHeight="1">
      <c r="A508" s="750" t="str">
        <f t="shared" si="152"/>
        <v>►</v>
      </c>
      <c r="B508" s="616" t="str">
        <f t="shared" si="168"/>
        <v>►</v>
      </c>
      <c r="C508" s="617" t="str">
        <f t="shared" si="153"/>
        <v>►</v>
      </c>
      <c r="D508" s="4157" t="str">
        <f t="shared" si="154"/>
        <v>►</v>
      </c>
      <c r="E508" s="616" t="str">
        <f t="shared" si="155"/>
        <v>►</v>
      </c>
      <c r="F508" s="616" t="str">
        <f t="shared" si="156"/>
        <v>►</v>
      </c>
      <c r="G508" s="616" t="str">
        <f t="shared" si="157"/>
        <v>►</v>
      </c>
      <c r="H508" s="1066" t="s">
        <v>1</v>
      </c>
      <c r="I508" s="741"/>
      <c r="J508" s="741"/>
      <c r="K508" s="741"/>
      <c r="L508" s="742"/>
      <c r="M508" s="742"/>
      <c r="N508" s="742"/>
      <c r="O508" s="742"/>
      <c r="P508" s="742"/>
      <c r="Q508" s="742"/>
      <c r="R508" s="742"/>
      <c r="S508" s="785" t="s">
        <v>1</v>
      </c>
      <c r="T508" s="1066" t="s">
        <v>1</v>
      </c>
      <c r="U508" s="741"/>
      <c r="V508" s="741"/>
      <c r="W508" s="741"/>
      <c r="X508" s="742"/>
      <c r="Y508" s="742"/>
      <c r="Z508" s="742"/>
      <c r="AA508" s="742"/>
      <c r="AB508" s="742"/>
      <c r="AC508" s="742"/>
      <c r="AD508" s="742"/>
      <c r="AE508" s="4161" t="s">
        <v>1</v>
      </c>
      <c r="AF508" s="4172">
        <f t="shared" si="166"/>
        <v>0</v>
      </c>
      <c r="AG508" s="4173">
        <f t="shared" si="167"/>
        <v>0</v>
      </c>
      <c r="AH508" s="4174"/>
      <c r="AI508" s="1113">
        <f t="shared" si="159"/>
        <v>0</v>
      </c>
      <c r="AJ508" s="1183" t="str">
        <f>IF(OR(AI508=0, ISBLANK(AB508)), "", TEXT(ROUND(AI508/INDEX(AV19:AV89, MATCH(AB508, AU19:AU89, 0)), 0),"# ##0") &amp; " " &amp; AB508)</f>
        <v/>
      </c>
      <c r="AK508" s="559">
        <f t="shared" si="160"/>
        <v>0</v>
      </c>
      <c r="AL508" s="560">
        <f t="shared" si="161"/>
        <v>0</v>
      </c>
      <c r="AM508" s="1186" t="str">
        <f t="shared" si="162"/>
        <v/>
      </c>
      <c r="AN508" s="156"/>
      <c r="AO508" s="1113">
        <f t="shared" si="163"/>
        <v>0</v>
      </c>
      <c r="AP508" s="4190"/>
      <c r="AQ508" s="1182" t="str">
        <f t="shared" si="164"/>
        <v/>
      </c>
      <c r="AR508" s="4168"/>
      <c r="AS508" s="4180">
        <f t="shared" si="165"/>
        <v>0</v>
      </c>
      <c r="AT508" s="4181">
        <f>IF(AND(AH508&lt;&gt;"", ISNUMBER(AF508)), IFERROR(INDEX(AV19:AV89, MATCH(AB508, AU19:AU89, 0)) * AA508 * IF(ISBLANK(X508), 1, X508), 0), 0)</f>
        <v>0</v>
      </c>
      <c r="AU508"/>
      <c r="AV508"/>
      <c r="AW508"/>
      <c r="AX508" s="717"/>
      <c r="AY508" s="750" t="str">
        <f t="shared" si="158"/>
        <v>►</v>
      </c>
      <c r="BC508" s="717"/>
      <c r="BD508" s="717"/>
      <c r="BH508" s="717"/>
      <c r="BI508" s="6">
        <v>1</v>
      </c>
      <c r="BJ508" s="73"/>
      <c r="BK508" s="73"/>
    </row>
    <row r="509" spans="1:63" s="2" customFormat="1" ht="18" customHeight="1">
      <c r="A509" s="750" t="str">
        <f t="shared" si="152"/>
        <v>►</v>
      </c>
      <c r="B509" s="616" t="str">
        <f t="shared" si="168"/>
        <v>►</v>
      </c>
      <c r="C509" s="617" t="str">
        <f t="shared" si="153"/>
        <v>►</v>
      </c>
      <c r="D509" s="4157" t="str">
        <f t="shared" si="154"/>
        <v>►</v>
      </c>
      <c r="E509" s="616" t="str">
        <f t="shared" si="155"/>
        <v>►</v>
      </c>
      <c r="F509" s="616" t="str">
        <f t="shared" si="156"/>
        <v>►</v>
      </c>
      <c r="G509" s="616" t="str">
        <f t="shared" si="157"/>
        <v>►</v>
      </c>
      <c r="H509" s="1066" t="s">
        <v>1</v>
      </c>
      <c r="I509" s="741"/>
      <c r="J509" s="741"/>
      <c r="K509" s="741"/>
      <c r="L509" s="742"/>
      <c r="M509" s="742"/>
      <c r="N509" s="742"/>
      <c r="O509" s="742"/>
      <c r="P509" s="742"/>
      <c r="Q509" s="742"/>
      <c r="R509" s="742"/>
      <c r="S509" s="785" t="s">
        <v>1</v>
      </c>
      <c r="T509" s="1066" t="s">
        <v>1</v>
      </c>
      <c r="U509" s="741"/>
      <c r="V509" s="741"/>
      <c r="W509" s="741"/>
      <c r="X509" s="742"/>
      <c r="Y509" s="742"/>
      <c r="Z509" s="742"/>
      <c r="AA509" s="742"/>
      <c r="AB509" s="742"/>
      <c r="AC509" s="742"/>
      <c r="AD509" s="742"/>
      <c r="AE509" s="4161" t="s">
        <v>1</v>
      </c>
      <c r="AF509" s="4172">
        <f t="shared" si="166"/>
        <v>0</v>
      </c>
      <c r="AG509" s="4173">
        <f t="shared" si="167"/>
        <v>0</v>
      </c>
      <c r="AH509" s="4174"/>
      <c r="AI509" s="1112">
        <f t="shared" si="159"/>
        <v>0</v>
      </c>
      <c r="AJ509" s="1184" t="str">
        <f>IF(OR(AI509=0, ISBLANK(AB509)), "", TEXT(ROUND(AI509/INDEX(AV19:AV89, MATCH(AB509, AU19:AU89, 0)), 0),"# ##0") &amp; " " &amp; AB509)</f>
        <v/>
      </c>
      <c r="AK509" s="557">
        <f t="shared" si="160"/>
        <v>0</v>
      </c>
      <c r="AL509" s="558">
        <f t="shared" si="161"/>
        <v>0</v>
      </c>
      <c r="AM509" s="1187" t="str">
        <f t="shared" si="162"/>
        <v/>
      </c>
      <c r="AN509" s="156"/>
      <c r="AO509" s="1112">
        <f t="shared" si="163"/>
        <v>0</v>
      </c>
      <c r="AP509" s="4190"/>
      <c r="AQ509" s="1181" t="str">
        <f t="shared" si="164"/>
        <v/>
      </c>
      <c r="AR509" s="4168"/>
      <c r="AS509" s="4180">
        <f t="shared" si="165"/>
        <v>0</v>
      </c>
      <c r="AT509" s="4181">
        <f>IF(AND(AH509&lt;&gt;"", ISNUMBER(AF509)), IFERROR(INDEX(AV19:AV89, MATCH(AB509, AU19:AU89, 0)) * AA509 * IF(ISBLANK(X509), 1, X509), 0), 0)</f>
        <v>0</v>
      </c>
      <c r="AU509"/>
      <c r="AV509"/>
      <c r="AW509"/>
      <c r="AX509" s="717"/>
      <c r="AY509" s="750" t="str">
        <f t="shared" si="158"/>
        <v>►</v>
      </c>
      <c r="BC509" s="717"/>
      <c r="BD509" s="717"/>
      <c r="BH509" s="717"/>
      <c r="BI509" s="6">
        <v>1</v>
      </c>
      <c r="BJ509" s="73"/>
      <c r="BK509" s="73"/>
    </row>
    <row r="510" spans="1:63" s="2" customFormat="1" ht="18" customHeight="1">
      <c r="A510" s="750" t="str">
        <f t="shared" si="152"/>
        <v>►</v>
      </c>
      <c r="B510" s="616" t="str">
        <f t="shared" si="168"/>
        <v>►</v>
      </c>
      <c r="C510" s="617" t="str">
        <f t="shared" si="153"/>
        <v>►</v>
      </c>
      <c r="D510" s="4157" t="str">
        <f t="shared" si="154"/>
        <v>►</v>
      </c>
      <c r="E510" s="616" t="str">
        <f t="shared" si="155"/>
        <v>►</v>
      </c>
      <c r="F510" s="616" t="str">
        <f t="shared" si="156"/>
        <v>►</v>
      </c>
      <c r="G510" s="616" t="str">
        <f t="shared" si="157"/>
        <v>►</v>
      </c>
      <c r="H510" s="1066" t="s">
        <v>1</v>
      </c>
      <c r="I510" s="741"/>
      <c r="J510" s="741"/>
      <c r="K510" s="741"/>
      <c r="L510" s="742"/>
      <c r="M510" s="742"/>
      <c r="N510" s="742"/>
      <c r="O510" s="742"/>
      <c r="P510" s="742"/>
      <c r="Q510" s="742"/>
      <c r="R510" s="742"/>
      <c r="S510" s="785" t="s">
        <v>1</v>
      </c>
      <c r="T510" s="1066" t="s">
        <v>1</v>
      </c>
      <c r="U510" s="741"/>
      <c r="V510" s="741"/>
      <c r="W510" s="741"/>
      <c r="X510" s="742"/>
      <c r="Y510" s="742"/>
      <c r="Z510" s="742"/>
      <c r="AA510" s="742"/>
      <c r="AB510" s="742"/>
      <c r="AC510" s="742"/>
      <c r="AD510" s="742"/>
      <c r="AE510" s="4161" t="s">
        <v>1</v>
      </c>
      <c r="AF510" s="4172">
        <f t="shared" si="166"/>
        <v>0</v>
      </c>
      <c r="AG510" s="4173">
        <f t="shared" si="167"/>
        <v>0</v>
      </c>
      <c r="AH510" s="4174"/>
      <c r="AI510" s="1113">
        <f t="shared" si="159"/>
        <v>0</v>
      </c>
      <c r="AJ510" s="1183" t="str">
        <f>IF(OR(AI510=0, ISBLANK(AB510)), "", TEXT(ROUND(AI510/INDEX(AV19:AV89, MATCH(AB510, AU19:AU89, 0)), 0),"# ##0") &amp; " " &amp; AB510)</f>
        <v/>
      </c>
      <c r="AK510" s="559">
        <f t="shared" si="160"/>
        <v>0</v>
      </c>
      <c r="AL510" s="560">
        <f t="shared" si="161"/>
        <v>0</v>
      </c>
      <c r="AM510" s="1186" t="str">
        <f t="shared" si="162"/>
        <v/>
      </c>
      <c r="AN510" s="156"/>
      <c r="AO510" s="1113">
        <f t="shared" si="163"/>
        <v>0</v>
      </c>
      <c r="AP510" s="4190"/>
      <c r="AQ510" s="1182" t="str">
        <f t="shared" si="164"/>
        <v/>
      </c>
      <c r="AR510" s="4168"/>
      <c r="AS510" s="4180">
        <f t="shared" si="165"/>
        <v>0</v>
      </c>
      <c r="AT510" s="4181">
        <f>IF(AND(AH510&lt;&gt;"", ISNUMBER(AF510)), IFERROR(INDEX(AV19:AV89, MATCH(AB510, AU19:AU89, 0)) * AA510 * IF(ISBLANK(X510), 1, X510), 0), 0)</f>
        <v>0</v>
      </c>
      <c r="AU510"/>
      <c r="AV510"/>
      <c r="AW510"/>
      <c r="AX510" s="717"/>
      <c r="AY510" s="750" t="str">
        <f t="shared" si="158"/>
        <v>►</v>
      </c>
      <c r="BC510" s="717"/>
      <c r="BD510" s="717"/>
      <c r="BH510" s="717"/>
      <c r="BI510" s="6">
        <v>1</v>
      </c>
      <c r="BJ510" s="73"/>
      <c r="BK510" s="73"/>
    </row>
    <row r="511" spans="1:63" s="2" customFormat="1" ht="18" customHeight="1">
      <c r="A511" s="750" t="str">
        <f t="shared" si="152"/>
        <v>►</v>
      </c>
      <c r="B511" s="616" t="str">
        <f t="shared" si="168"/>
        <v>►</v>
      </c>
      <c r="C511" s="617" t="str">
        <f t="shared" si="153"/>
        <v>►</v>
      </c>
      <c r="D511" s="4157" t="str">
        <f t="shared" si="154"/>
        <v>►</v>
      </c>
      <c r="E511" s="616" t="str">
        <f t="shared" si="155"/>
        <v>►</v>
      </c>
      <c r="F511" s="616" t="str">
        <f t="shared" si="156"/>
        <v>►</v>
      </c>
      <c r="G511" s="616" t="str">
        <f t="shared" si="157"/>
        <v>►</v>
      </c>
      <c r="H511" s="1066" t="s">
        <v>1</v>
      </c>
      <c r="I511" s="741"/>
      <c r="J511" s="741"/>
      <c r="K511" s="741"/>
      <c r="L511" s="742"/>
      <c r="M511" s="742"/>
      <c r="N511" s="742"/>
      <c r="O511" s="742"/>
      <c r="P511" s="742"/>
      <c r="Q511" s="742"/>
      <c r="R511" s="742"/>
      <c r="S511" s="785" t="s">
        <v>1</v>
      </c>
      <c r="T511" s="1066" t="s">
        <v>1</v>
      </c>
      <c r="U511" s="741"/>
      <c r="V511" s="741"/>
      <c r="W511" s="741"/>
      <c r="X511" s="742"/>
      <c r="Y511" s="742"/>
      <c r="Z511" s="742"/>
      <c r="AA511" s="742"/>
      <c r="AB511" s="742"/>
      <c r="AC511" s="742"/>
      <c r="AD511" s="742"/>
      <c r="AE511" s="4161" t="s">
        <v>1</v>
      </c>
      <c r="AF511" s="4172">
        <f t="shared" si="166"/>
        <v>0</v>
      </c>
      <c r="AG511" s="4173">
        <f t="shared" si="167"/>
        <v>0</v>
      </c>
      <c r="AH511" s="4174"/>
      <c r="AI511" s="1112">
        <f t="shared" si="159"/>
        <v>0</v>
      </c>
      <c r="AJ511" s="1184" t="str">
        <f>IF(OR(AI511=0, ISBLANK(AB511)), "", TEXT(ROUND(AI511/INDEX(AV19:AV89, MATCH(AB511, AU19:AU89, 0)), 0),"# ##0") &amp; " " &amp; AB511)</f>
        <v/>
      </c>
      <c r="AK511" s="557">
        <f t="shared" si="160"/>
        <v>0</v>
      </c>
      <c r="AL511" s="558">
        <f t="shared" si="161"/>
        <v>0</v>
      </c>
      <c r="AM511" s="1187" t="str">
        <f t="shared" si="162"/>
        <v/>
      </c>
      <c r="AN511" s="156"/>
      <c r="AO511" s="1112">
        <f t="shared" si="163"/>
        <v>0</v>
      </c>
      <c r="AP511" s="4190"/>
      <c r="AQ511" s="1181" t="str">
        <f t="shared" si="164"/>
        <v/>
      </c>
      <c r="AR511" s="4168"/>
      <c r="AS511" s="4180">
        <f t="shared" si="165"/>
        <v>0</v>
      </c>
      <c r="AT511" s="4181">
        <f>IF(AND(AH511&lt;&gt;"", ISNUMBER(AF511)), IFERROR(INDEX(AV19:AV89, MATCH(AB511, AU19:AU89, 0)) * AA511 * IF(ISBLANK(X511), 1, X511), 0), 0)</f>
        <v>0</v>
      </c>
      <c r="AU511"/>
      <c r="AV511"/>
      <c r="AW511"/>
      <c r="AX511" s="717"/>
      <c r="AY511" s="750" t="str">
        <f t="shared" si="158"/>
        <v>►</v>
      </c>
      <c r="BC511" s="717"/>
      <c r="BD511" s="717"/>
      <c r="BH511" s="717"/>
      <c r="BI511" s="6">
        <v>1</v>
      </c>
      <c r="BJ511" s="73"/>
      <c r="BK511" s="73"/>
    </row>
    <row r="512" spans="1:63" s="2" customFormat="1" ht="18" customHeight="1">
      <c r="A512" s="750" t="str">
        <f t="shared" si="152"/>
        <v>►</v>
      </c>
      <c r="B512" s="616" t="str">
        <f t="shared" si="168"/>
        <v>►</v>
      </c>
      <c r="C512" s="617" t="str">
        <f t="shared" si="153"/>
        <v>►</v>
      </c>
      <c r="D512" s="4157" t="str">
        <f t="shared" si="154"/>
        <v>►</v>
      </c>
      <c r="E512" s="616" t="str">
        <f t="shared" si="155"/>
        <v>►</v>
      </c>
      <c r="F512" s="616" t="str">
        <f t="shared" si="156"/>
        <v>►</v>
      </c>
      <c r="G512" s="616" t="str">
        <f t="shared" si="157"/>
        <v>►</v>
      </c>
      <c r="H512" s="1066" t="s">
        <v>1</v>
      </c>
      <c r="I512" s="741"/>
      <c r="J512" s="741"/>
      <c r="K512" s="741"/>
      <c r="L512" s="742"/>
      <c r="M512" s="742"/>
      <c r="N512" s="742"/>
      <c r="O512" s="742"/>
      <c r="P512" s="742"/>
      <c r="Q512" s="742"/>
      <c r="R512" s="742"/>
      <c r="S512" s="785" t="s">
        <v>1</v>
      </c>
      <c r="T512" s="1066" t="s">
        <v>1</v>
      </c>
      <c r="U512" s="741"/>
      <c r="V512" s="741"/>
      <c r="W512" s="741"/>
      <c r="X512" s="742"/>
      <c r="Y512" s="742"/>
      <c r="Z512" s="742"/>
      <c r="AA512" s="742"/>
      <c r="AB512" s="742"/>
      <c r="AC512" s="742"/>
      <c r="AD512" s="742"/>
      <c r="AE512" s="4161" t="s">
        <v>1</v>
      </c>
      <c r="AF512" s="4172">
        <f t="shared" si="166"/>
        <v>0</v>
      </c>
      <c r="AG512" s="4173">
        <f t="shared" si="167"/>
        <v>0</v>
      </c>
      <c r="AH512" s="4174"/>
      <c r="AI512" s="1113">
        <f t="shared" si="159"/>
        <v>0</v>
      </c>
      <c r="AJ512" s="1183" t="str">
        <f>IF(OR(AI512=0, ISBLANK(AB512)), "", TEXT(ROUND(AI512/INDEX(AV19:AV89, MATCH(AB512, AU19:AU89, 0)), 0),"# ##0") &amp; " " &amp; AB512)</f>
        <v/>
      </c>
      <c r="AK512" s="559">
        <f t="shared" si="160"/>
        <v>0</v>
      </c>
      <c r="AL512" s="560">
        <f t="shared" si="161"/>
        <v>0</v>
      </c>
      <c r="AM512" s="1186" t="str">
        <f t="shared" si="162"/>
        <v/>
      </c>
      <c r="AN512" s="156"/>
      <c r="AO512" s="1113">
        <f t="shared" si="163"/>
        <v>0</v>
      </c>
      <c r="AP512" s="4190"/>
      <c r="AQ512" s="1182" t="str">
        <f t="shared" si="164"/>
        <v/>
      </c>
      <c r="AR512" s="4168"/>
      <c r="AS512" s="4180">
        <f t="shared" si="165"/>
        <v>0</v>
      </c>
      <c r="AT512" s="4181">
        <f>IF(AND(AH512&lt;&gt;"", ISNUMBER(AF512)), IFERROR(INDEX(AV19:AV89, MATCH(AB512, AU19:AU89, 0)) * AA512 * IF(ISBLANK(X512), 1, X512), 0), 0)</f>
        <v>0</v>
      </c>
      <c r="AU512"/>
      <c r="AV512"/>
      <c r="AW512"/>
      <c r="AX512" s="717"/>
      <c r="AY512" s="750" t="str">
        <f t="shared" si="158"/>
        <v>►</v>
      </c>
      <c r="BC512" s="717"/>
      <c r="BD512" s="717"/>
      <c r="BH512" s="717"/>
      <c r="BI512" s="6">
        <v>1</v>
      </c>
      <c r="BJ512" s="73"/>
      <c r="BK512" s="73"/>
    </row>
    <row r="513" spans="1:63" s="2" customFormat="1" ht="18" customHeight="1">
      <c r="A513" s="750" t="str">
        <f t="shared" si="152"/>
        <v>►</v>
      </c>
      <c r="B513" s="616" t="str">
        <f t="shared" si="168"/>
        <v>►</v>
      </c>
      <c r="C513" s="617" t="str">
        <f t="shared" si="153"/>
        <v>►</v>
      </c>
      <c r="D513" s="4157" t="str">
        <f t="shared" si="154"/>
        <v>►</v>
      </c>
      <c r="E513" s="616" t="str">
        <f t="shared" si="155"/>
        <v>►</v>
      </c>
      <c r="F513" s="616" t="str">
        <f t="shared" si="156"/>
        <v>►</v>
      </c>
      <c r="G513" s="616" t="str">
        <f t="shared" si="157"/>
        <v>►</v>
      </c>
      <c r="H513" s="1066" t="s">
        <v>1</v>
      </c>
      <c r="I513" s="741"/>
      <c r="J513" s="741"/>
      <c r="K513" s="741"/>
      <c r="L513" s="742"/>
      <c r="M513" s="742"/>
      <c r="N513" s="742"/>
      <c r="O513" s="742"/>
      <c r="P513" s="742"/>
      <c r="Q513" s="742"/>
      <c r="R513" s="742"/>
      <c r="S513" s="785" t="s">
        <v>1</v>
      </c>
      <c r="T513" s="1066" t="s">
        <v>1</v>
      </c>
      <c r="U513" s="741"/>
      <c r="V513" s="741"/>
      <c r="W513" s="741"/>
      <c r="X513" s="742"/>
      <c r="Y513" s="742"/>
      <c r="Z513" s="742"/>
      <c r="AA513" s="742"/>
      <c r="AB513" s="742"/>
      <c r="AC513" s="742"/>
      <c r="AD513" s="742"/>
      <c r="AE513" s="4161" t="s">
        <v>1</v>
      </c>
      <c r="AF513" s="4172">
        <f t="shared" si="166"/>
        <v>0</v>
      </c>
      <c r="AG513" s="4173">
        <f t="shared" si="167"/>
        <v>0</v>
      </c>
      <c r="AH513" s="4174"/>
      <c r="AI513" s="1112">
        <f t="shared" si="159"/>
        <v>0</v>
      </c>
      <c r="AJ513" s="1184" t="str">
        <f>IF(OR(AI513=0, ISBLANK(AB513)), "", TEXT(ROUND(AI513/INDEX(AV19:AV89, MATCH(AB513, AU19:AU89, 0)), 0),"# ##0") &amp; " " &amp; AB513)</f>
        <v/>
      </c>
      <c r="AK513" s="557">
        <f t="shared" si="160"/>
        <v>0</v>
      </c>
      <c r="AL513" s="558">
        <f t="shared" si="161"/>
        <v>0</v>
      </c>
      <c r="AM513" s="1187" t="str">
        <f t="shared" si="162"/>
        <v/>
      </c>
      <c r="AN513" s="156"/>
      <c r="AO513" s="1112">
        <f t="shared" si="163"/>
        <v>0</v>
      </c>
      <c r="AP513" s="4190"/>
      <c r="AQ513" s="1181" t="str">
        <f t="shared" si="164"/>
        <v/>
      </c>
      <c r="AR513" s="4168"/>
      <c r="AS513" s="4180">
        <f t="shared" si="165"/>
        <v>0</v>
      </c>
      <c r="AT513" s="4181">
        <f>IF(AND(AH513&lt;&gt;"", ISNUMBER(AF513)), IFERROR(INDEX(AV19:AV89, MATCH(AB513, AU19:AU89, 0)) * AA513 * IF(ISBLANK(X513), 1, X513), 0), 0)</f>
        <v>0</v>
      </c>
      <c r="AU513"/>
      <c r="AV513"/>
      <c r="AW513"/>
      <c r="AX513" s="717"/>
      <c r="AY513" s="750" t="str">
        <f t="shared" si="158"/>
        <v>►</v>
      </c>
      <c r="BC513" s="717"/>
      <c r="BD513" s="717"/>
      <c r="BH513" s="717"/>
      <c r="BI513" s="6">
        <v>1</v>
      </c>
      <c r="BJ513" s="73"/>
      <c r="BK513" s="73"/>
    </row>
    <row r="514" spans="1:63" s="2" customFormat="1" ht="18" customHeight="1">
      <c r="A514" s="750" t="str">
        <f t="shared" si="152"/>
        <v>►</v>
      </c>
      <c r="B514" s="616" t="str">
        <f t="shared" si="168"/>
        <v>►</v>
      </c>
      <c r="C514" s="617" t="str">
        <f t="shared" si="153"/>
        <v>►</v>
      </c>
      <c r="D514" s="4157" t="str">
        <f t="shared" si="154"/>
        <v>►</v>
      </c>
      <c r="E514" s="616" t="str">
        <f t="shared" si="155"/>
        <v>►</v>
      </c>
      <c r="F514" s="616" t="str">
        <f t="shared" si="156"/>
        <v>►</v>
      </c>
      <c r="G514" s="616" t="str">
        <f t="shared" si="157"/>
        <v>►</v>
      </c>
      <c r="H514" s="1066" t="s">
        <v>1</v>
      </c>
      <c r="I514" s="741"/>
      <c r="J514" s="741"/>
      <c r="K514" s="741"/>
      <c r="L514" s="742"/>
      <c r="M514" s="742"/>
      <c r="N514" s="742"/>
      <c r="O514" s="742"/>
      <c r="P514" s="742"/>
      <c r="Q514" s="742"/>
      <c r="R514" s="742"/>
      <c r="S514" s="785" t="s">
        <v>1</v>
      </c>
      <c r="T514" s="1066" t="s">
        <v>1</v>
      </c>
      <c r="U514" s="741"/>
      <c r="V514" s="741"/>
      <c r="W514" s="741"/>
      <c r="X514" s="742"/>
      <c r="Y514" s="742"/>
      <c r="Z514" s="742"/>
      <c r="AA514" s="742"/>
      <c r="AB514" s="742"/>
      <c r="AC514" s="742"/>
      <c r="AD514" s="742"/>
      <c r="AE514" s="4161" t="s">
        <v>1</v>
      </c>
      <c r="AF514" s="4172">
        <f t="shared" si="166"/>
        <v>0</v>
      </c>
      <c r="AG514" s="4173">
        <f t="shared" si="167"/>
        <v>0</v>
      </c>
      <c r="AH514" s="4174"/>
      <c r="AI514" s="1113">
        <f t="shared" si="159"/>
        <v>0</v>
      </c>
      <c r="AJ514" s="1183" t="str">
        <f>IF(OR(AI514=0, ISBLANK(AB514)), "", TEXT(ROUND(AI514/INDEX(AV19:AV89, MATCH(AB514, AU19:AU89, 0)), 0),"# ##0") &amp; " " &amp; AB514)</f>
        <v/>
      </c>
      <c r="AK514" s="559">
        <f t="shared" si="160"/>
        <v>0</v>
      </c>
      <c r="AL514" s="560">
        <f t="shared" si="161"/>
        <v>0</v>
      </c>
      <c r="AM514" s="1186" t="str">
        <f t="shared" si="162"/>
        <v/>
      </c>
      <c r="AN514" s="156"/>
      <c r="AO514" s="1113">
        <f t="shared" si="163"/>
        <v>0</v>
      </c>
      <c r="AP514" s="4190"/>
      <c r="AQ514" s="1182" t="str">
        <f t="shared" si="164"/>
        <v/>
      </c>
      <c r="AR514" s="4168"/>
      <c r="AS514" s="4180">
        <f t="shared" si="165"/>
        <v>0</v>
      </c>
      <c r="AT514" s="4181">
        <f>IF(AND(AH514&lt;&gt;"", ISNUMBER(AF514)), IFERROR(INDEX(AV19:AV89, MATCH(AB514, AU19:AU89, 0)) * AA514 * IF(ISBLANK(X514), 1, X514), 0), 0)</f>
        <v>0</v>
      </c>
      <c r="AU514"/>
      <c r="AV514"/>
      <c r="AW514"/>
      <c r="AX514" s="717"/>
      <c r="AY514" s="750" t="str">
        <f t="shared" si="158"/>
        <v>►</v>
      </c>
      <c r="BC514" s="717"/>
      <c r="BD514" s="717"/>
      <c r="BH514" s="717"/>
      <c r="BI514" s="6">
        <v>1</v>
      </c>
      <c r="BJ514" s="73"/>
      <c r="BK514" s="73"/>
    </row>
    <row r="515" spans="1:63" s="2" customFormat="1" ht="18" customHeight="1">
      <c r="A515" s="750" t="str">
        <f t="shared" si="152"/>
        <v>►</v>
      </c>
      <c r="B515" s="616" t="str">
        <f t="shared" si="168"/>
        <v>►</v>
      </c>
      <c r="C515" s="617" t="str">
        <f t="shared" si="153"/>
        <v>►</v>
      </c>
      <c r="D515" s="4157" t="str">
        <f t="shared" si="154"/>
        <v>►</v>
      </c>
      <c r="E515" s="616" t="str">
        <f t="shared" si="155"/>
        <v>►</v>
      </c>
      <c r="F515" s="616" t="str">
        <f t="shared" si="156"/>
        <v>►</v>
      </c>
      <c r="G515" s="616" t="str">
        <f t="shared" si="157"/>
        <v>►</v>
      </c>
      <c r="H515" s="1066" t="s">
        <v>1</v>
      </c>
      <c r="I515" s="741"/>
      <c r="J515" s="741"/>
      <c r="K515" s="741"/>
      <c r="L515" s="742"/>
      <c r="M515" s="742"/>
      <c r="N515" s="742"/>
      <c r="O515" s="742"/>
      <c r="P515" s="742"/>
      <c r="Q515" s="742"/>
      <c r="R515" s="742"/>
      <c r="S515" s="785" t="s">
        <v>1</v>
      </c>
      <c r="T515" s="1066" t="s">
        <v>1</v>
      </c>
      <c r="U515" s="741"/>
      <c r="V515" s="741"/>
      <c r="W515" s="741"/>
      <c r="X515" s="742"/>
      <c r="Y515" s="742"/>
      <c r="Z515" s="742"/>
      <c r="AA515" s="742"/>
      <c r="AB515" s="742"/>
      <c r="AC515" s="742"/>
      <c r="AD515" s="742"/>
      <c r="AE515" s="4161" t="s">
        <v>1</v>
      </c>
      <c r="AF515" s="4172">
        <f t="shared" si="166"/>
        <v>0</v>
      </c>
      <c r="AG515" s="4173">
        <f t="shared" si="167"/>
        <v>0</v>
      </c>
      <c r="AH515" s="4174"/>
      <c r="AI515" s="1112">
        <f t="shared" si="159"/>
        <v>0</v>
      </c>
      <c r="AJ515" s="1184" t="str">
        <f>IF(OR(AI515=0, ISBLANK(AB515)), "", TEXT(ROUND(AI515/INDEX(AV19:AV89, MATCH(AB515, AU19:AU89, 0)), 0),"# ##0") &amp; " " &amp; AB515)</f>
        <v/>
      </c>
      <c r="AK515" s="557">
        <f t="shared" si="160"/>
        <v>0</v>
      </c>
      <c r="AL515" s="558">
        <f t="shared" si="161"/>
        <v>0</v>
      </c>
      <c r="AM515" s="1187" t="str">
        <f t="shared" si="162"/>
        <v/>
      </c>
      <c r="AN515" s="156"/>
      <c r="AO515" s="1112">
        <f t="shared" si="163"/>
        <v>0</v>
      </c>
      <c r="AP515" s="4190"/>
      <c r="AQ515" s="1181" t="str">
        <f t="shared" si="164"/>
        <v/>
      </c>
      <c r="AR515" s="4168"/>
      <c r="AS515" s="4180">
        <f t="shared" si="165"/>
        <v>0</v>
      </c>
      <c r="AT515" s="4181">
        <f>IF(AND(AH515&lt;&gt;"", ISNUMBER(AF515)), IFERROR(INDEX(AV19:AV89, MATCH(AB515, AU19:AU89, 0)) * AA515 * IF(ISBLANK(X515), 1, X515), 0), 0)</f>
        <v>0</v>
      </c>
      <c r="AU515"/>
      <c r="AV515"/>
      <c r="AW515"/>
      <c r="AX515" s="717"/>
      <c r="AY515" s="750" t="str">
        <f t="shared" si="158"/>
        <v>►</v>
      </c>
      <c r="BC515" s="717"/>
      <c r="BD515" s="717"/>
      <c r="BH515" s="717"/>
      <c r="BI515" s="6">
        <v>1</v>
      </c>
      <c r="BJ515" s="73"/>
      <c r="BK515" s="73"/>
    </row>
    <row r="516" spans="1:63" s="2" customFormat="1" ht="18" customHeight="1">
      <c r="A516" s="750" t="str">
        <f t="shared" si="152"/>
        <v>►</v>
      </c>
      <c r="B516" s="616" t="str">
        <f t="shared" si="168"/>
        <v>►</v>
      </c>
      <c r="C516" s="617" t="str">
        <f t="shared" si="153"/>
        <v>►</v>
      </c>
      <c r="D516" s="4157" t="str">
        <f t="shared" si="154"/>
        <v>►</v>
      </c>
      <c r="E516" s="616" t="str">
        <f t="shared" si="155"/>
        <v>►</v>
      </c>
      <c r="F516" s="616" t="str">
        <f t="shared" si="156"/>
        <v>►</v>
      </c>
      <c r="G516" s="616" t="str">
        <f t="shared" si="157"/>
        <v>►</v>
      </c>
      <c r="H516" s="1066" t="s">
        <v>1</v>
      </c>
      <c r="I516" s="741"/>
      <c r="J516" s="741"/>
      <c r="K516" s="741"/>
      <c r="L516" s="742"/>
      <c r="M516" s="742"/>
      <c r="N516" s="742"/>
      <c r="O516" s="742"/>
      <c r="P516" s="742"/>
      <c r="Q516" s="742"/>
      <c r="R516" s="742"/>
      <c r="S516" s="785" t="s">
        <v>1</v>
      </c>
      <c r="T516" s="1066" t="s">
        <v>1</v>
      </c>
      <c r="U516" s="741"/>
      <c r="V516" s="741"/>
      <c r="W516" s="741"/>
      <c r="X516" s="742"/>
      <c r="Y516" s="742"/>
      <c r="Z516" s="742"/>
      <c r="AA516" s="742"/>
      <c r="AB516" s="742"/>
      <c r="AC516" s="742"/>
      <c r="AD516" s="742"/>
      <c r="AE516" s="4161" t="s">
        <v>1</v>
      </c>
      <c r="AF516" s="4172">
        <f t="shared" si="166"/>
        <v>0</v>
      </c>
      <c r="AG516" s="4173">
        <f t="shared" si="167"/>
        <v>0</v>
      </c>
      <c r="AH516" s="4174"/>
      <c r="AI516" s="1113">
        <f t="shared" si="159"/>
        <v>0</v>
      </c>
      <c r="AJ516" s="1183" t="str">
        <f>IF(OR(AI516=0, ISBLANK(AB516)), "", TEXT(ROUND(AI516/INDEX(AV19:AV89, MATCH(AB516, AU19:AU89, 0)), 0),"# ##0") &amp; " " &amp; AB516)</f>
        <v/>
      </c>
      <c r="AK516" s="559">
        <f t="shared" si="160"/>
        <v>0</v>
      </c>
      <c r="AL516" s="560">
        <f t="shared" si="161"/>
        <v>0</v>
      </c>
      <c r="AM516" s="1186" t="str">
        <f t="shared" si="162"/>
        <v/>
      </c>
      <c r="AN516" s="156"/>
      <c r="AO516" s="1113">
        <f t="shared" si="163"/>
        <v>0</v>
      </c>
      <c r="AP516" s="4190"/>
      <c r="AQ516" s="1182" t="str">
        <f t="shared" si="164"/>
        <v/>
      </c>
      <c r="AR516" s="4168"/>
      <c r="AS516" s="4180">
        <f t="shared" si="165"/>
        <v>0</v>
      </c>
      <c r="AT516" s="4181">
        <f>IF(AND(AH516&lt;&gt;"", ISNUMBER(AF516)), IFERROR(INDEX(AV19:AV89, MATCH(AB516, AU19:AU89, 0)) * AA516 * IF(ISBLANK(X516), 1, X516), 0), 0)</f>
        <v>0</v>
      </c>
      <c r="AU516"/>
      <c r="AV516"/>
      <c r="AW516"/>
      <c r="AX516" s="717"/>
      <c r="AY516" s="750" t="str">
        <f t="shared" si="158"/>
        <v>►</v>
      </c>
      <c r="BC516" s="717"/>
      <c r="BD516" s="717"/>
      <c r="BH516" s="717"/>
      <c r="BI516" s="6">
        <v>1</v>
      </c>
      <c r="BJ516" s="73"/>
      <c r="BK516" s="73"/>
    </row>
    <row r="517" spans="1:63" s="2" customFormat="1" ht="18" customHeight="1">
      <c r="A517" s="750" t="str">
        <f t="shared" si="152"/>
        <v>►</v>
      </c>
      <c r="B517" s="616" t="str">
        <f t="shared" si="168"/>
        <v>►</v>
      </c>
      <c r="C517" s="617" t="str">
        <f t="shared" si="153"/>
        <v>►</v>
      </c>
      <c r="D517" s="4157" t="str">
        <f t="shared" si="154"/>
        <v>►</v>
      </c>
      <c r="E517" s="616" t="str">
        <f t="shared" si="155"/>
        <v>►</v>
      </c>
      <c r="F517" s="616" t="str">
        <f t="shared" si="156"/>
        <v>►</v>
      </c>
      <c r="G517" s="616" t="str">
        <f t="shared" si="157"/>
        <v>►</v>
      </c>
      <c r="H517" s="1066" t="s">
        <v>1</v>
      </c>
      <c r="I517" s="741"/>
      <c r="J517" s="741"/>
      <c r="K517" s="741"/>
      <c r="L517" s="742"/>
      <c r="M517" s="742"/>
      <c r="N517" s="742"/>
      <c r="O517" s="742"/>
      <c r="P517" s="742"/>
      <c r="Q517" s="742"/>
      <c r="R517" s="742"/>
      <c r="S517" s="785" t="s">
        <v>1</v>
      </c>
      <c r="T517" s="1066" t="s">
        <v>1</v>
      </c>
      <c r="U517" s="741"/>
      <c r="V517" s="741"/>
      <c r="W517" s="741"/>
      <c r="X517" s="742"/>
      <c r="Y517" s="742"/>
      <c r="Z517" s="742"/>
      <c r="AA517" s="742"/>
      <c r="AB517" s="742"/>
      <c r="AC517" s="742"/>
      <c r="AD517" s="742"/>
      <c r="AE517" s="4161" t="s">
        <v>1</v>
      </c>
      <c r="AF517" s="4172">
        <f t="shared" si="166"/>
        <v>0</v>
      </c>
      <c r="AG517" s="4173">
        <f t="shared" si="167"/>
        <v>0</v>
      </c>
      <c r="AH517" s="4174"/>
      <c r="AI517" s="1112">
        <f t="shared" si="159"/>
        <v>0</v>
      </c>
      <c r="AJ517" s="1184" t="str">
        <f>IF(OR(AI517=0, ISBLANK(AB517)), "", TEXT(ROUND(AI517/INDEX(AV19:AV89, MATCH(AB517, AU19:AU89, 0)), 0),"# ##0") &amp; " " &amp; AB517)</f>
        <v/>
      </c>
      <c r="AK517" s="557">
        <f t="shared" si="160"/>
        <v>0</v>
      </c>
      <c r="AL517" s="558">
        <f t="shared" si="161"/>
        <v>0</v>
      </c>
      <c r="AM517" s="1187" t="str">
        <f t="shared" si="162"/>
        <v/>
      </c>
      <c r="AN517" s="156"/>
      <c r="AO517" s="1112">
        <f t="shared" si="163"/>
        <v>0</v>
      </c>
      <c r="AP517" s="4190"/>
      <c r="AQ517" s="1181" t="str">
        <f t="shared" si="164"/>
        <v/>
      </c>
      <c r="AR517" s="4168"/>
      <c r="AS517" s="4180">
        <f t="shared" si="165"/>
        <v>0</v>
      </c>
      <c r="AT517" s="4181">
        <f>IF(AND(AH517&lt;&gt;"", ISNUMBER(AF517)), IFERROR(INDEX(AV19:AV89, MATCH(AB517, AU19:AU89, 0)) * AA517 * IF(ISBLANK(X517), 1, X517), 0), 0)</f>
        <v>0</v>
      </c>
      <c r="AU517"/>
      <c r="AV517"/>
      <c r="AW517"/>
      <c r="AX517" s="717"/>
      <c r="AY517" s="750" t="str">
        <f t="shared" si="158"/>
        <v>►</v>
      </c>
      <c r="BC517" s="717"/>
      <c r="BD517" s="717"/>
      <c r="BH517" s="717"/>
      <c r="BI517" s="6">
        <v>1</v>
      </c>
      <c r="BJ517" s="73"/>
      <c r="BK517" s="73"/>
    </row>
    <row r="518" spans="1:63" s="2" customFormat="1" ht="18" customHeight="1">
      <c r="A518" s="750" t="str">
        <f t="shared" si="152"/>
        <v>►</v>
      </c>
      <c r="B518" s="616" t="str">
        <f t="shared" si="168"/>
        <v>►</v>
      </c>
      <c r="C518" s="617" t="str">
        <f t="shared" si="153"/>
        <v>►</v>
      </c>
      <c r="D518" s="4157" t="str">
        <f t="shared" si="154"/>
        <v>►</v>
      </c>
      <c r="E518" s="616" t="str">
        <f t="shared" si="155"/>
        <v>►</v>
      </c>
      <c r="F518" s="616" t="str">
        <f t="shared" si="156"/>
        <v>►</v>
      </c>
      <c r="G518" s="616" t="str">
        <f t="shared" si="157"/>
        <v>►</v>
      </c>
      <c r="H518" s="1066" t="s">
        <v>1</v>
      </c>
      <c r="I518" s="741"/>
      <c r="J518" s="741"/>
      <c r="K518" s="741"/>
      <c r="L518" s="742"/>
      <c r="M518" s="742"/>
      <c r="N518" s="742"/>
      <c r="O518" s="742"/>
      <c r="P518" s="742"/>
      <c r="Q518" s="742"/>
      <c r="R518" s="742"/>
      <c r="S518" s="785" t="s">
        <v>1</v>
      </c>
      <c r="T518" s="1066" t="s">
        <v>1</v>
      </c>
      <c r="U518" s="741"/>
      <c r="V518" s="741"/>
      <c r="W518" s="741"/>
      <c r="X518" s="742"/>
      <c r="Y518" s="742"/>
      <c r="Z518" s="742"/>
      <c r="AA518" s="742"/>
      <c r="AB518" s="742"/>
      <c r="AC518" s="742"/>
      <c r="AD518" s="742"/>
      <c r="AE518" s="4161" t="s">
        <v>1</v>
      </c>
      <c r="AF518" s="4172">
        <f t="shared" si="166"/>
        <v>0</v>
      </c>
      <c r="AG518" s="4173">
        <f t="shared" si="167"/>
        <v>0</v>
      </c>
      <c r="AH518" s="4174"/>
      <c r="AI518" s="1113">
        <f t="shared" si="159"/>
        <v>0</v>
      </c>
      <c r="AJ518" s="1183" t="str">
        <f>IF(OR(AI518=0, ISBLANK(AB518)), "", TEXT(ROUND(AI518/INDEX(AV19:AV89, MATCH(AB518, AU19:AU89, 0)), 0),"# ##0") &amp; " " &amp; AB518)</f>
        <v/>
      </c>
      <c r="AK518" s="559">
        <f t="shared" si="160"/>
        <v>0</v>
      </c>
      <c r="AL518" s="560">
        <f t="shared" si="161"/>
        <v>0</v>
      </c>
      <c r="AM518" s="1186" t="str">
        <f t="shared" si="162"/>
        <v/>
      </c>
      <c r="AN518" s="156"/>
      <c r="AO518" s="1113">
        <f t="shared" si="163"/>
        <v>0</v>
      </c>
      <c r="AP518" s="4190"/>
      <c r="AQ518" s="1182" t="str">
        <f t="shared" si="164"/>
        <v/>
      </c>
      <c r="AR518" s="4168"/>
      <c r="AS518" s="4180">
        <f t="shared" si="165"/>
        <v>0</v>
      </c>
      <c r="AT518" s="4181">
        <f>IF(AND(AH518&lt;&gt;"", ISNUMBER(AF518)), IFERROR(INDEX(AV19:AV89, MATCH(AB518, AU19:AU89, 0)) * AA518 * IF(ISBLANK(X518), 1, X518), 0), 0)</f>
        <v>0</v>
      </c>
      <c r="AU518"/>
      <c r="AV518"/>
      <c r="AW518"/>
      <c r="AX518" s="717"/>
      <c r="AY518" s="750" t="str">
        <f t="shared" si="158"/>
        <v>►</v>
      </c>
      <c r="BC518" s="717"/>
      <c r="BD518" s="717"/>
      <c r="BH518" s="717"/>
      <c r="BI518" s="6">
        <v>1</v>
      </c>
      <c r="BJ518" s="73"/>
      <c r="BK518" s="73"/>
    </row>
    <row r="519" spans="1:63" s="2" customFormat="1" ht="18" customHeight="1">
      <c r="A519" s="750" t="str">
        <f t="shared" si="152"/>
        <v>►</v>
      </c>
      <c r="B519" s="616" t="str">
        <f t="shared" si="168"/>
        <v>►</v>
      </c>
      <c r="C519" s="617" t="str">
        <f t="shared" si="153"/>
        <v>►</v>
      </c>
      <c r="D519" s="4157" t="str">
        <f t="shared" si="154"/>
        <v>►</v>
      </c>
      <c r="E519" s="616" t="str">
        <f t="shared" si="155"/>
        <v>►</v>
      </c>
      <c r="F519" s="616" t="str">
        <f t="shared" si="156"/>
        <v>►</v>
      </c>
      <c r="G519" s="616" t="str">
        <f t="shared" si="157"/>
        <v>►</v>
      </c>
      <c r="H519" s="1066" t="s">
        <v>1</v>
      </c>
      <c r="I519" s="741"/>
      <c r="J519" s="741"/>
      <c r="K519" s="741"/>
      <c r="L519" s="742"/>
      <c r="M519" s="742"/>
      <c r="N519" s="742"/>
      <c r="O519" s="742"/>
      <c r="P519" s="742"/>
      <c r="Q519" s="742"/>
      <c r="R519" s="742"/>
      <c r="S519" s="785" t="s">
        <v>1</v>
      </c>
      <c r="T519" s="1066" t="s">
        <v>1</v>
      </c>
      <c r="U519" s="741"/>
      <c r="V519" s="741"/>
      <c r="W519" s="741"/>
      <c r="X519" s="742"/>
      <c r="Y519" s="742"/>
      <c r="Z519" s="742"/>
      <c r="AA519" s="742"/>
      <c r="AB519" s="742"/>
      <c r="AC519" s="742"/>
      <c r="AD519" s="742"/>
      <c r="AE519" s="4161" t="s">
        <v>1</v>
      </c>
      <c r="AF519" s="4172">
        <f t="shared" si="166"/>
        <v>0</v>
      </c>
      <c r="AG519" s="4173">
        <f t="shared" si="167"/>
        <v>0</v>
      </c>
      <c r="AH519" s="4174"/>
      <c r="AI519" s="1112">
        <f t="shared" si="159"/>
        <v>0</v>
      </c>
      <c r="AJ519" s="1184" t="str">
        <f>IF(OR(AI519=0, ISBLANK(AB519)), "", TEXT(ROUND(AI519/INDEX(AV19:AV89, MATCH(AB519, AU19:AU89, 0)), 0),"# ##0") &amp; " " &amp; AB519)</f>
        <v/>
      </c>
      <c r="AK519" s="557">
        <f t="shared" si="160"/>
        <v>0</v>
      </c>
      <c r="AL519" s="558">
        <f t="shared" si="161"/>
        <v>0</v>
      </c>
      <c r="AM519" s="1187" t="str">
        <f t="shared" si="162"/>
        <v/>
      </c>
      <c r="AN519" s="156"/>
      <c r="AO519" s="1112">
        <f t="shared" si="163"/>
        <v>0</v>
      </c>
      <c r="AP519" s="4190"/>
      <c r="AQ519" s="1181" t="str">
        <f t="shared" si="164"/>
        <v/>
      </c>
      <c r="AR519" s="4168"/>
      <c r="AS519" s="4180">
        <f t="shared" si="165"/>
        <v>0</v>
      </c>
      <c r="AT519" s="4181">
        <f>IF(AND(AH519&lt;&gt;"", ISNUMBER(AF519)), IFERROR(INDEX(AV19:AV89, MATCH(AB519, AU19:AU89, 0)) * AA519 * IF(ISBLANK(X519), 1, X519), 0), 0)</f>
        <v>0</v>
      </c>
      <c r="AU519"/>
      <c r="AV519"/>
      <c r="AW519"/>
      <c r="AX519" s="717"/>
      <c r="AY519" s="750" t="str">
        <f t="shared" si="158"/>
        <v>►</v>
      </c>
      <c r="BC519" s="717"/>
      <c r="BD519" s="717"/>
      <c r="BH519" s="717"/>
      <c r="BI519" s="6">
        <v>1</v>
      </c>
      <c r="BJ519" s="73"/>
      <c r="BK519" s="73"/>
    </row>
    <row r="520" spans="1:63" s="2" customFormat="1" ht="18" customHeight="1">
      <c r="A520" s="750" t="str">
        <f t="shared" si="152"/>
        <v>►</v>
      </c>
      <c r="B520" s="616" t="str">
        <f t="shared" si="168"/>
        <v>►</v>
      </c>
      <c r="C520" s="617" t="str">
        <f t="shared" si="153"/>
        <v>►</v>
      </c>
      <c r="D520" s="4157" t="str">
        <f t="shared" si="154"/>
        <v>►</v>
      </c>
      <c r="E520" s="616" t="str">
        <f t="shared" si="155"/>
        <v>►</v>
      </c>
      <c r="F520" s="616" t="str">
        <f t="shared" si="156"/>
        <v>►</v>
      </c>
      <c r="G520" s="616" t="str">
        <f t="shared" si="157"/>
        <v>►</v>
      </c>
      <c r="H520" s="1066" t="s">
        <v>1</v>
      </c>
      <c r="I520" s="741"/>
      <c r="J520" s="741"/>
      <c r="K520" s="741"/>
      <c r="L520" s="742"/>
      <c r="M520" s="742"/>
      <c r="N520" s="742"/>
      <c r="O520" s="742"/>
      <c r="P520" s="742"/>
      <c r="Q520" s="742"/>
      <c r="R520" s="742"/>
      <c r="S520" s="785" t="s">
        <v>1</v>
      </c>
      <c r="T520" s="1066" t="s">
        <v>1</v>
      </c>
      <c r="U520" s="741"/>
      <c r="V520" s="741"/>
      <c r="W520" s="741"/>
      <c r="X520" s="742"/>
      <c r="Y520" s="742"/>
      <c r="Z520" s="742"/>
      <c r="AA520" s="742"/>
      <c r="AB520" s="742"/>
      <c r="AC520" s="742"/>
      <c r="AD520" s="742"/>
      <c r="AE520" s="4161" t="s">
        <v>1</v>
      </c>
      <c r="AF520" s="4172">
        <f t="shared" si="166"/>
        <v>0</v>
      </c>
      <c r="AG520" s="4173">
        <f t="shared" si="167"/>
        <v>0</v>
      </c>
      <c r="AH520" s="4174"/>
      <c r="AI520" s="1113">
        <f t="shared" si="159"/>
        <v>0</v>
      </c>
      <c r="AJ520" s="1183" t="str">
        <f>IF(OR(AI520=0, ISBLANK(AB520)), "", TEXT(ROUND(AI520/INDEX(AV19:AV89, MATCH(AB520, AU19:AU89, 0)), 0),"# ##0") &amp; " " &amp; AB520)</f>
        <v/>
      </c>
      <c r="AK520" s="559">
        <f t="shared" si="160"/>
        <v>0</v>
      </c>
      <c r="AL520" s="560">
        <f t="shared" si="161"/>
        <v>0</v>
      </c>
      <c r="AM520" s="1186" t="str">
        <f t="shared" si="162"/>
        <v/>
      </c>
      <c r="AN520" s="156"/>
      <c r="AO520" s="1113">
        <f t="shared" si="163"/>
        <v>0</v>
      </c>
      <c r="AP520" s="4190"/>
      <c r="AQ520" s="1182" t="str">
        <f t="shared" si="164"/>
        <v/>
      </c>
      <c r="AR520" s="4168"/>
      <c r="AS520" s="4180">
        <f t="shared" si="165"/>
        <v>0</v>
      </c>
      <c r="AT520" s="4181">
        <f>IF(AND(AH520&lt;&gt;"", ISNUMBER(AF520)), IFERROR(INDEX(AV19:AV89, MATCH(AB520, AU19:AU89, 0)) * AA520 * IF(ISBLANK(X520), 1, X520), 0), 0)</f>
        <v>0</v>
      </c>
      <c r="AU520"/>
      <c r="AV520"/>
      <c r="AW520"/>
      <c r="AX520" s="717"/>
      <c r="AY520" s="750" t="str">
        <f t="shared" si="158"/>
        <v>►</v>
      </c>
      <c r="BC520" s="717"/>
      <c r="BD520" s="717"/>
      <c r="BH520" s="717"/>
      <c r="BI520" s="6">
        <v>1</v>
      </c>
      <c r="BJ520" s="73"/>
      <c r="BK520" s="73"/>
    </row>
    <row r="521" spans="1:63" s="2" customFormat="1" ht="18" customHeight="1">
      <c r="A521" s="750" t="str">
        <f t="shared" si="152"/>
        <v>►</v>
      </c>
      <c r="B521" s="616" t="str">
        <f t="shared" si="168"/>
        <v>►</v>
      </c>
      <c r="C521" s="617" t="str">
        <f t="shared" si="153"/>
        <v>►</v>
      </c>
      <c r="D521" s="4157" t="str">
        <f t="shared" si="154"/>
        <v>►</v>
      </c>
      <c r="E521" s="616" t="str">
        <f t="shared" si="155"/>
        <v>►</v>
      </c>
      <c r="F521" s="616" t="str">
        <f t="shared" si="156"/>
        <v>►</v>
      </c>
      <c r="G521" s="616" t="str">
        <f t="shared" si="157"/>
        <v>►</v>
      </c>
      <c r="H521" s="1066" t="s">
        <v>1</v>
      </c>
      <c r="I521" s="741"/>
      <c r="J521" s="741"/>
      <c r="K521" s="741"/>
      <c r="L521" s="742"/>
      <c r="M521" s="742"/>
      <c r="N521" s="742"/>
      <c r="O521" s="742"/>
      <c r="P521" s="742"/>
      <c r="Q521" s="742"/>
      <c r="R521" s="742"/>
      <c r="S521" s="785" t="s">
        <v>1</v>
      </c>
      <c r="T521" s="1066" t="s">
        <v>1</v>
      </c>
      <c r="U521" s="741"/>
      <c r="V521" s="741"/>
      <c r="W521" s="741"/>
      <c r="X521" s="742"/>
      <c r="Y521" s="742"/>
      <c r="Z521" s="742"/>
      <c r="AA521" s="742"/>
      <c r="AB521" s="742"/>
      <c r="AC521" s="742"/>
      <c r="AD521" s="742"/>
      <c r="AE521" s="4161" t="s">
        <v>1</v>
      </c>
      <c r="AF521" s="4172">
        <f t="shared" si="166"/>
        <v>0</v>
      </c>
      <c r="AG521" s="4173">
        <f t="shared" si="167"/>
        <v>0</v>
      </c>
      <c r="AH521" s="4174"/>
      <c r="AI521" s="1112">
        <f t="shared" si="159"/>
        <v>0</v>
      </c>
      <c r="AJ521" s="1184" t="str">
        <f>IF(OR(AI521=0, ISBLANK(AB521)), "", TEXT(ROUND(AI521/INDEX(AV19:AV89, MATCH(AB521, AU19:AU89, 0)), 0),"# ##0") &amp; " " &amp; AB521)</f>
        <v/>
      </c>
      <c r="AK521" s="557">
        <f t="shared" si="160"/>
        <v>0</v>
      </c>
      <c r="AL521" s="558">
        <f t="shared" si="161"/>
        <v>0</v>
      </c>
      <c r="AM521" s="1187" t="str">
        <f t="shared" si="162"/>
        <v/>
      </c>
      <c r="AN521" s="156"/>
      <c r="AO521" s="1112">
        <f t="shared" si="163"/>
        <v>0</v>
      </c>
      <c r="AP521" s="4190"/>
      <c r="AQ521" s="1181" t="str">
        <f t="shared" si="164"/>
        <v/>
      </c>
      <c r="AR521" s="4168"/>
      <c r="AS521" s="4180">
        <f t="shared" si="165"/>
        <v>0</v>
      </c>
      <c r="AT521" s="4181">
        <f>IF(AND(AH521&lt;&gt;"", ISNUMBER(AF521)), IFERROR(INDEX(AV19:AV89, MATCH(AB521, AU19:AU89, 0)) * AA521 * IF(ISBLANK(X521), 1, X521), 0), 0)</f>
        <v>0</v>
      </c>
      <c r="AU521"/>
      <c r="AV521"/>
      <c r="AW521"/>
      <c r="AX521" s="717"/>
      <c r="AY521" s="750" t="str">
        <f t="shared" si="158"/>
        <v>►</v>
      </c>
      <c r="BC521" s="717"/>
      <c r="BD521" s="717"/>
      <c r="BH521" s="717"/>
      <c r="BI521" s="6">
        <v>1</v>
      </c>
      <c r="BJ521" s="73"/>
      <c r="BK521" s="73"/>
    </row>
    <row r="522" spans="1:63" s="2" customFormat="1" ht="18" customHeight="1">
      <c r="A522" s="750" t="str">
        <f t="shared" si="152"/>
        <v>►</v>
      </c>
      <c r="B522" s="616" t="str">
        <f t="shared" si="168"/>
        <v>►</v>
      </c>
      <c r="C522" s="617" t="str">
        <f t="shared" si="153"/>
        <v>►</v>
      </c>
      <c r="D522" s="4157" t="str">
        <f t="shared" si="154"/>
        <v>►</v>
      </c>
      <c r="E522" s="616" t="str">
        <f t="shared" si="155"/>
        <v>►</v>
      </c>
      <c r="F522" s="616" t="str">
        <f t="shared" si="156"/>
        <v>►</v>
      </c>
      <c r="G522" s="616" t="str">
        <f t="shared" si="157"/>
        <v>►</v>
      </c>
      <c r="H522" s="1066" t="s">
        <v>1</v>
      </c>
      <c r="I522" s="741"/>
      <c r="J522" s="741"/>
      <c r="K522" s="741"/>
      <c r="L522" s="742"/>
      <c r="M522" s="742"/>
      <c r="N522" s="742"/>
      <c r="O522" s="742"/>
      <c r="P522" s="742"/>
      <c r="Q522" s="742"/>
      <c r="R522" s="742"/>
      <c r="S522" s="785" t="s">
        <v>1</v>
      </c>
      <c r="T522" s="1066" t="s">
        <v>1</v>
      </c>
      <c r="U522" s="741"/>
      <c r="V522" s="741"/>
      <c r="W522" s="741"/>
      <c r="X522" s="742"/>
      <c r="Y522" s="742"/>
      <c r="Z522" s="742"/>
      <c r="AA522" s="742"/>
      <c r="AB522" s="742"/>
      <c r="AC522" s="742"/>
      <c r="AD522" s="742"/>
      <c r="AE522" s="4161" t="s">
        <v>1</v>
      </c>
      <c r="AF522" s="4172">
        <f t="shared" si="166"/>
        <v>0</v>
      </c>
      <c r="AG522" s="4173">
        <f t="shared" si="167"/>
        <v>0</v>
      </c>
      <c r="AH522" s="4174"/>
      <c r="AI522" s="1113">
        <f t="shared" si="159"/>
        <v>0</v>
      </c>
      <c r="AJ522" s="1183" t="str">
        <f>IF(OR(AI522=0, ISBLANK(AB522)), "", TEXT(ROUND(AI522/INDEX(AV19:AV89, MATCH(AB522, AU19:AU89, 0)), 0),"# ##0") &amp; " " &amp; AB522)</f>
        <v/>
      </c>
      <c r="AK522" s="559">
        <f t="shared" si="160"/>
        <v>0</v>
      </c>
      <c r="AL522" s="560">
        <f t="shared" si="161"/>
        <v>0</v>
      </c>
      <c r="AM522" s="1186" t="str">
        <f t="shared" si="162"/>
        <v/>
      </c>
      <c r="AN522" s="156"/>
      <c r="AO522" s="1113">
        <f t="shared" si="163"/>
        <v>0</v>
      </c>
      <c r="AP522" s="4190"/>
      <c r="AQ522" s="1182" t="str">
        <f t="shared" si="164"/>
        <v/>
      </c>
      <c r="AR522" s="4168"/>
      <c r="AS522" s="4180">
        <f t="shared" si="165"/>
        <v>0</v>
      </c>
      <c r="AT522" s="4181">
        <f>IF(AND(AH522&lt;&gt;"", ISNUMBER(AF522)), IFERROR(INDEX(AV19:AV89, MATCH(AB522, AU19:AU89, 0)) * AA522 * IF(ISBLANK(X522), 1, X522), 0), 0)</f>
        <v>0</v>
      </c>
      <c r="AU522"/>
      <c r="AV522"/>
      <c r="AW522"/>
      <c r="AX522" s="717"/>
      <c r="AY522" s="750" t="str">
        <f t="shared" si="158"/>
        <v>►</v>
      </c>
      <c r="BC522" s="717"/>
      <c r="BD522" s="717"/>
      <c r="BH522" s="717"/>
      <c r="BI522" s="6">
        <v>1</v>
      </c>
      <c r="BJ522" s="73"/>
      <c r="BK522" s="73"/>
    </row>
    <row r="523" spans="1:63" s="2" customFormat="1" ht="18" customHeight="1">
      <c r="A523" s="750" t="str">
        <f t="shared" si="152"/>
        <v>►</v>
      </c>
      <c r="B523" s="616" t="str">
        <f t="shared" si="168"/>
        <v>►</v>
      </c>
      <c r="C523" s="617" t="str">
        <f t="shared" si="153"/>
        <v>►</v>
      </c>
      <c r="D523" s="4157" t="str">
        <f t="shared" si="154"/>
        <v>►</v>
      </c>
      <c r="E523" s="616" t="str">
        <f t="shared" si="155"/>
        <v>►</v>
      </c>
      <c r="F523" s="616" t="str">
        <f t="shared" si="156"/>
        <v>►</v>
      </c>
      <c r="G523" s="616" t="str">
        <f t="shared" si="157"/>
        <v>►</v>
      </c>
      <c r="H523" s="1066" t="s">
        <v>1</v>
      </c>
      <c r="I523" s="741"/>
      <c r="J523" s="741"/>
      <c r="K523" s="741"/>
      <c r="L523" s="742"/>
      <c r="M523" s="742"/>
      <c r="N523" s="742"/>
      <c r="O523" s="742"/>
      <c r="P523" s="742"/>
      <c r="Q523" s="742"/>
      <c r="R523" s="742"/>
      <c r="S523" s="785" t="s">
        <v>1</v>
      </c>
      <c r="T523" s="1066" t="s">
        <v>1</v>
      </c>
      <c r="U523" s="741"/>
      <c r="V523" s="741"/>
      <c r="W523" s="741"/>
      <c r="X523" s="742"/>
      <c r="Y523" s="742"/>
      <c r="Z523" s="742"/>
      <c r="AA523" s="742"/>
      <c r="AB523" s="742"/>
      <c r="AC523" s="742"/>
      <c r="AD523" s="742"/>
      <c r="AE523" s="4161" t="s">
        <v>1</v>
      </c>
      <c r="AF523" s="4172">
        <f t="shared" si="166"/>
        <v>0</v>
      </c>
      <c r="AG523" s="4173">
        <f t="shared" si="167"/>
        <v>0</v>
      </c>
      <c r="AH523" s="4174"/>
      <c r="AI523" s="1112">
        <f t="shared" si="159"/>
        <v>0</v>
      </c>
      <c r="AJ523" s="1184" t="str">
        <f>IF(OR(AI523=0, ISBLANK(AB523)), "", TEXT(ROUND(AI523/INDEX(AV19:AV89, MATCH(AB523, AU19:AU89, 0)), 0),"# ##0") &amp; " " &amp; AB523)</f>
        <v/>
      </c>
      <c r="AK523" s="557">
        <f t="shared" si="160"/>
        <v>0</v>
      </c>
      <c r="AL523" s="558">
        <f t="shared" si="161"/>
        <v>0</v>
      </c>
      <c r="AM523" s="1187" t="str">
        <f t="shared" si="162"/>
        <v/>
      </c>
      <c r="AN523" s="156"/>
      <c r="AO523" s="1112">
        <f t="shared" si="163"/>
        <v>0</v>
      </c>
      <c r="AP523" s="4190"/>
      <c r="AQ523" s="1181" t="str">
        <f t="shared" si="164"/>
        <v/>
      </c>
      <c r="AR523" s="4168"/>
      <c r="AS523" s="4180">
        <f t="shared" si="165"/>
        <v>0</v>
      </c>
      <c r="AT523" s="4181">
        <f>IF(AND(AH523&lt;&gt;"", ISNUMBER(AF523)), IFERROR(INDEX(AV19:AV89, MATCH(AB523, AU19:AU89, 0)) * AA523 * IF(ISBLANK(X523), 1, X523), 0), 0)</f>
        <v>0</v>
      </c>
      <c r="AU523"/>
      <c r="AV523"/>
      <c r="AW523"/>
      <c r="AX523" s="717"/>
      <c r="AY523" s="750" t="str">
        <f t="shared" si="158"/>
        <v>►</v>
      </c>
      <c r="BC523" s="717"/>
      <c r="BD523" s="717"/>
      <c r="BH523" s="717"/>
      <c r="BI523" s="6">
        <v>1</v>
      </c>
      <c r="BJ523" s="73"/>
      <c r="BK523" s="73"/>
    </row>
    <row r="524" spans="1:63" s="2" customFormat="1" ht="18" customHeight="1">
      <c r="A524" s="750" t="str">
        <f t="shared" si="152"/>
        <v>►</v>
      </c>
      <c r="B524" s="616" t="str">
        <f t="shared" si="168"/>
        <v>►</v>
      </c>
      <c r="C524" s="617" t="str">
        <f t="shared" si="153"/>
        <v>►</v>
      </c>
      <c r="D524" s="4157" t="str">
        <f t="shared" si="154"/>
        <v>►</v>
      </c>
      <c r="E524" s="616" t="str">
        <f t="shared" si="155"/>
        <v>►</v>
      </c>
      <c r="F524" s="616" t="str">
        <f t="shared" si="156"/>
        <v>►</v>
      </c>
      <c r="G524" s="616" t="str">
        <f t="shared" si="157"/>
        <v>►</v>
      </c>
      <c r="H524" s="1066" t="s">
        <v>1</v>
      </c>
      <c r="I524" s="741"/>
      <c r="J524" s="741"/>
      <c r="K524" s="741"/>
      <c r="L524" s="742"/>
      <c r="M524" s="742"/>
      <c r="N524" s="742"/>
      <c r="O524" s="742"/>
      <c r="P524" s="742"/>
      <c r="Q524" s="742"/>
      <c r="R524" s="742"/>
      <c r="S524" s="785" t="s">
        <v>1</v>
      </c>
      <c r="T524" s="1066" t="s">
        <v>1</v>
      </c>
      <c r="U524" s="741"/>
      <c r="V524" s="741"/>
      <c r="W524" s="741"/>
      <c r="X524" s="742"/>
      <c r="Y524" s="742"/>
      <c r="Z524" s="742"/>
      <c r="AA524" s="742"/>
      <c r="AB524" s="742"/>
      <c r="AC524" s="742"/>
      <c r="AD524" s="742"/>
      <c r="AE524" s="4161" t="s">
        <v>1</v>
      </c>
      <c r="AF524" s="4172">
        <f t="shared" si="166"/>
        <v>0</v>
      </c>
      <c r="AG524" s="4173">
        <f t="shared" si="167"/>
        <v>0</v>
      </c>
      <c r="AH524" s="4174"/>
      <c r="AI524" s="1113">
        <f t="shared" si="159"/>
        <v>0</v>
      </c>
      <c r="AJ524" s="1183" t="str">
        <f>IF(OR(AI524=0, ISBLANK(AB524)), "", TEXT(ROUND(AI524/INDEX(AV19:AV89, MATCH(AB524, AU19:AU89, 0)), 0),"# ##0") &amp; " " &amp; AB524)</f>
        <v/>
      </c>
      <c r="AK524" s="559">
        <f t="shared" si="160"/>
        <v>0</v>
      </c>
      <c r="AL524" s="560">
        <f t="shared" si="161"/>
        <v>0</v>
      </c>
      <c r="AM524" s="1186" t="str">
        <f t="shared" si="162"/>
        <v/>
      </c>
      <c r="AN524" s="156"/>
      <c r="AO524" s="1113">
        <f t="shared" si="163"/>
        <v>0</v>
      </c>
      <c r="AP524" s="4190"/>
      <c r="AQ524" s="1182" t="str">
        <f t="shared" si="164"/>
        <v/>
      </c>
      <c r="AR524" s="4168"/>
      <c r="AS524" s="4180">
        <f t="shared" si="165"/>
        <v>0</v>
      </c>
      <c r="AT524" s="4181">
        <f>IF(AND(AH524&lt;&gt;"", ISNUMBER(AF524)), IFERROR(INDEX(AV19:AV89, MATCH(AB524, AU19:AU89, 0)) * AA524 * IF(ISBLANK(X524), 1, X524), 0), 0)</f>
        <v>0</v>
      </c>
      <c r="AU524"/>
      <c r="AV524"/>
      <c r="AW524"/>
      <c r="AX524" s="717"/>
      <c r="AY524" s="750" t="str">
        <f t="shared" si="158"/>
        <v>►</v>
      </c>
      <c r="BC524" s="717"/>
      <c r="BD524" s="717"/>
      <c r="BH524" s="717"/>
      <c r="BI524" s="6">
        <v>1</v>
      </c>
      <c r="BJ524" s="73"/>
      <c r="BK524" s="73"/>
    </row>
    <row r="525" spans="1:63" s="2" customFormat="1" ht="18" customHeight="1">
      <c r="A525" s="750" t="str">
        <f t="shared" si="152"/>
        <v>►</v>
      </c>
      <c r="B525" s="616" t="str">
        <f t="shared" si="168"/>
        <v>►</v>
      </c>
      <c r="C525" s="617" t="str">
        <f t="shared" si="153"/>
        <v>►</v>
      </c>
      <c r="D525" s="4157" t="str">
        <f t="shared" si="154"/>
        <v>►</v>
      </c>
      <c r="E525" s="616" t="str">
        <f t="shared" si="155"/>
        <v>►</v>
      </c>
      <c r="F525" s="616" t="str">
        <f t="shared" si="156"/>
        <v>►</v>
      </c>
      <c r="G525" s="616" t="str">
        <f t="shared" si="157"/>
        <v>►</v>
      </c>
      <c r="H525" s="1066" t="s">
        <v>1</v>
      </c>
      <c r="I525" s="741"/>
      <c r="J525" s="741"/>
      <c r="K525" s="741"/>
      <c r="L525" s="742"/>
      <c r="M525" s="742"/>
      <c r="N525" s="742"/>
      <c r="O525" s="742"/>
      <c r="P525" s="742"/>
      <c r="Q525" s="742"/>
      <c r="R525" s="742"/>
      <c r="S525" s="785" t="s">
        <v>1</v>
      </c>
      <c r="T525" s="1066" t="s">
        <v>1</v>
      </c>
      <c r="U525" s="741"/>
      <c r="V525" s="741"/>
      <c r="W525" s="741"/>
      <c r="X525" s="742"/>
      <c r="Y525" s="742"/>
      <c r="Z525" s="742"/>
      <c r="AA525" s="742"/>
      <c r="AB525" s="742"/>
      <c r="AC525" s="742"/>
      <c r="AD525" s="742"/>
      <c r="AE525" s="4161" t="s">
        <v>1</v>
      </c>
      <c r="AF525" s="4172">
        <f t="shared" si="166"/>
        <v>0</v>
      </c>
      <c r="AG525" s="4173">
        <f t="shared" si="167"/>
        <v>0</v>
      </c>
      <c r="AH525" s="4174"/>
      <c r="AI525" s="1112">
        <f t="shared" si="159"/>
        <v>0</v>
      </c>
      <c r="AJ525" s="1184" t="str">
        <f>IF(OR(AI525=0, ISBLANK(AB525)), "", TEXT(ROUND(AI525/INDEX(AV19:AV89, MATCH(AB525, AU19:AU89, 0)), 0),"# ##0") &amp; " " &amp; AB525)</f>
        <v/>
      </c>
      <c r="AK525" s="557">
        <f t="shared" si="160"/>
        <v>0</v>
      </c>
      <c r="AL525" s="558">
        <f t="shared" si="161"/>
        <v>0</v>
      </c>
      <c r="AM525" s="1187" t="str">
        <f t="shared" si="162"/>
        <v/>
      </c>
      <c r="AN525" s="156"/>
      <c r="AO525" s="1112">
        <f t="shared" si="163"/>
        <v>0</v>
      </c>
      <c r="AP525" s="4190"/>
      <c r="AQ525" s="1181" t="str">
        <f t="shared" si="164"/>
        <v/>
      </c>
      <c r="AR525" s="4168"/>
      <c r="AS525" s="4180">
        <f t="shared" si="165"/>
        <v>0</v>
      </c>
      <c r="AT525" s="4181">
        <f>IF(AND(AH525&lt;&gt;"", ISNUMBER(AF525)), IFERROR(INDEX(AV19:AV89, MATCH(AB525, AU19:AU89, 0)) * AA525 * IF(ISBLANK(X525), 1, X525), 0), 0)</f>
        <v>0</v>
      </c>
      <c r="AU525"/>
      <c r="AV525"/>
      <c r="AW525"/>
      <c r="AX525" s="717"/>
      <c r="AY525" s="750" t="str">
        <f t="shared" si="158"/>
        <v>►</v>
      </c>
      <c r="BC525" s="717"/>
      <c r="BD525" s="717"/>
      <c r="BH525" s="717"/>
      <c r="BI525" s="6">
        <v>1</v>
      </c>
      <c r="BJ525" s="73"/>
      <c r="BK525" s="73"/>
    </row>
    <row r="526" spans="1:63" s="2" customFormat="1" ht="18" customHeight="1">
      <c r="A526" s="750" t="str">
        <f t="shared" ref="A526:A589" si="169">IF(OR(H526="A",T526="A"),"A",IF(AND(H526="►",T526="►"),"►",IF(AND(ISBLANK(H526),ISBLANK(T526)),"►","►")))</f>
        <v>►</v>
      </c>
      <c r="B526" s="616" t="str">
        <f t="shared" si="168"/>
        <v>►</v>
      </c>
      <c r="C526" s="617" t="str">
        <f t="shared" ref="C526:C589" si="170">IF(B526="►","►",IFERROR(LEFT(B526,SEARCH(".",B526)-1),0))</f>
        <v>►</v>
      </c>
      <c r="D526" s="4157" t="str">
        <f t="shared" ref="D526:D589" si="171">IF(B526="►","►",IFERROR(MID(B526,SEARCH(".",B526)+1,SEARCH(".",B526,SEARCH(".",B526)+1)-SEARCH(".",B526)-1),0))</f>
        <v>►</v>
      </c>
      <c r="E526" s="616" t="str">
        <f t="shared" ref="E526:E589" si="172">IF(B526="►","►",IFERROR(MID(B526,SEARCH(".",B526,SEARCH(".",B526)+1)+1,SEARCH(".",B526,SEARCH(".",B526,SEARCH(".",B526)+1)+1)-SEARCH(".",B526,SEARCH(".",B526)+1)-1),0))</f>
        <v>►</v>
      </c>
      <c r="F526" s="616" t="str">
        <f t="shared" ref="F526:F589" si="173">IF(B526="►","►",IFERROR(MID(I526,SEARCH(".",B526,SEARCH(".",B526,SEARCH(".",B526)+1)+1)+1,SEARCH(".",B526,SEARCH(".",B526,SEARCH(".",B526,SEARCH(".",B526)+1)+1)+1)-SEARCH(".",B526,SEARCH(".",B526,SEARCH(".",B526)+1)+1)-1),0))</f>
        <v>►</v>
      </c>
      <c r="G526" s="616" t="str">
        <f t="shared" si="157"/>
        <v>►</v>
      </c>
      <c r="H526" s="1066" t="s">
        <v>1</v>
      </c>
      <c r="I526" s="741"/>
      <c r="J526" s="741"/>
      <c r="K526" s="741"/>
      <c r="L526" s="742"/>
      <c r="M526" s="742"/>
      <c r="N526" s="742"/>
      <c r="O526" s="742"/>
      <c r="P526" s="742"/>
      <c r="Q526" s="742"/>
      <c r="R526" s="742"/>
      <c r="S526" s="785" t="s">
        <v>1</v>
      </c>
      <c r="T526" s="1066" t="s">
        <v>1</v>
      </c>
      <c r="U526" s="741"/>
      <c r="V526" s="741"/>
      <c r="W526" s="741"/>
      <c r="X526" s="742"/>
      <c r="Y526" s="742"/>
      <c r="Z526" s="742"/>
      <c r="AA526" s="742"/>
      <c r="AB526" s="742"/>
      <c r="AC526" s="742"/>
      <c r="AD526" s="742"/>
      <c r="AE526" s="4161" t="s">
        <v>1</v>
      </c>
      <c r="AF526" s="4172">
        <f t="shared" si="166"/>
        <v>0</v>
      </c>
      <c r="AG526" s="4173">
        <f t="shared" si="167"/>
        <v>0</v>
      </c>
      <c r="AH526" s="4174"/>
      <c r="AI526" s="1113">
        <f t="shared" si="159"/>
        <v>0</v>
      </c>
      <c r="AJ526" s="1183" t="str">
        <f>IF(OR(AI526=0, ISBLANK(AB526)), "", TEXT(ROUND(AI526/INDEX(AV19:AV89, MATCH(AB526, AU19:AU89, 0)), 0),"# ##0") &amp; " " &amp; AB526)</f>
        <v/>
      </c>
      <c r="AK526" s="559">
        <f t="shared" si="160"/>
        <v>0</v>
      </c>
      <c r="AL526" s="560">
        <f t="shared" si="161"/>
        <v>0</v>
      </c>
      <c r="AM526" s="1186" t="str">
        <f t="shared" si="162"/>
        <v/>
      </c>
      <c r="AN526" s="156"/>
      <c r="AO526" s="1113">
        <f t="shared" si="163"/>
        <v>0</v>
      </c>
      <c r="AP526" s="4190"/>
      <c r="AQ526" s="1182" t="str">
        <f t="shared" si="164"/>
        <v/>
      </c>
      <c r="AR526" s="4168"/>
      <c r="AS526" s="4180">
        <f t="shared" si="165"/>
        <v>0</v>
      </c>
      <c r="AT526" s="4181">
        <f>IF(AND(AH526&lt;&gt;"", ISNUMBER(AF526)), IFERROR(INDEX(AV19:AV89, MATCH(AB526, AU19:AU89, 0)) * AA526 * IF(ISBLANK(X526), 1, X526), 0), 0)</f>
        <v>0</v>
      </c>
      <c r="AU526"/>
      <c r="AV526"/>
      <c r="AW526"/>
      <c r="AX526" s="717"/>
      <c r="AY526" s="750" t="str">
        <f t="shared" si="158"/>
        <v>►</v>
      </c>
      <c r="BC526" s="717"/>
      <c r="BD526" s="717"/>
      <c r="BH526" s="717"/>
      <c r="BI526" s="6">
        <v>1</v>
      </c>
      <c r="BJ526" s="73"/>
      <c r="BK526" s="73"/>
    </row>
    <row r="527" spans="1:63" s="2" customFormat="1" ht="18" customHeight="1">
      <c r="A527" s="750" t="str">
        <f t="shared" si="169"/>
        <v>►</v>
      </c>
      <c r="B527" s="616" t="str">
        <f t="shared" si="168"/>
        <v>►</v>
      </c>
      <c r="C527" s="617" t="str">
        <f t="shared" si="170"/>
        <v>►</v>
      </c>
      <c r="D527" s="4157" t="str">
        <f t="shared" si="171"/>
        <v>►</v>
      </c>
      <c r="E527" s="616" t="str">
        <f t="shared" si="172"/>
        <v>►</v>
      </c>
      <c r="F527" s="616" t="str">
        <f t="shared" si="173"/>
        <v>►</v>
      </c>
      <c r="G527" s="616" t="str">
        <f t="shared" si="157"/>
        <v>►</v>
      </c>
      <c r="H527" s="1066" t="s">
        <v>1</v>
      </c>
      <c r="I527" s="741"/>
      <c r="J527" s="741"/>
      <c r="K527" s="741"/>
      <c r="L527" s="742"/>
      <c r="M527" s="742"/>
      <c r="N527" s="742"/>
      <c r="O527" s="742"/>
      <c r="P527" s="742"/>
      <c r="Q527" s="742"/>
      <c r="R527" s="742"/>
      <c r="S527" s="785" t="s">
        <v>1</v>
      </c>
      <c r="T527" s="1066" t="s">
        <v>1</v>
      </c>
      <c r="U527" s="741"/>
      <c r="V527" s="741"/>
      <c r="W527" s="741"/>
      <c r="X527" s="742"/>
      <c r="Y527" s="742"/>
      <c r="Z527" s="742"/>
      <c r="AA527" s="742"/>
      <c r="AB527" s="742"/>
      <c r="AC527" s="742"/>
      <c r="AD527" s="742"/>
      <c r="AE527" s="4161" t="s">
        <v>1</v>
      </c>
      <c r="AF527" s="4172">
        <f t="shared" si="166"/>
        <v>0</v>
      </c>
      <c r="AG527" s="4173">
        <f t="shared" si="167"/>
        <v>0</v>
      </c>
      <c r="AH527" s="4174"/>
      <c r="AI527" s="1112">
        <f t="shared" si="159"/>
        <v>0</v>
      </c>
      <c r="AJ527" s="1184" t="str">
        <f>IF(OR(AI527=0, ISBLANK(AB527)), "", TEXT(ROUND(AI527/INDEX(AV19:AV89, MATCH(AB527, AU19:AU89, 0)), 0),"# ##0") &amp; " " &amp; AB527)</f>
        <v/>
      </c>
      <c r="AK527" s="557">
        <f t="shared" si="160"/>
        <v>0</v>
      </c>
      <c r="AL527" s="558">
        <f t="shared" si="161"/>
        <v>0</v>
      </c>
      <c r="AM527" s="1187" t="str">
        <f t="shared" si="162"/>
        <v/>
      </c>
      <c r="AN527" s="156"/>
      <c r="AO527" s="1112">
        <f t="shared" si="163"/>
        <v>0</v>
      </c>
      <c r="AP527" s="4190"/>
      <c r="AQ527" s="1181" t="str">
        <f t="shared" si="164"/>
        <v/>
      </c>
      <c r="AR527" s="4168"/>
      <c r="AS527" s="4180">
        <f t="shared" si="165"/>
        <v>0</v>
      </c>
      <c r="AT527" s="4181">
        <f>IF(AND(AH527&lt;&gt;"", ISNUMBER(AF527)), IFERROR(INDEX(AV19:AV89, MATCH(AB527, AU19:AU89, 0)) * AA527 * IF(ISBLANK(X527), 1, X527), 0), 0)</f>
        <v>0</v>
      </c>
      <c r="AU527"/>
      <c r="AV527"/>
      <c r="AW527"/>
      <c r="AX527" s="717"/>
      <c r="AY527" s="750" t="str">
        <f t="shared" si="158"/>
        <v>►</v>
      </c>
      <c r="BC527" s="717"/>
      <c r="BD527" s="717"/>
      <c r="BH527" s="717"/>
      <c r="BI527" s="6">
        <v>1</v>
      </c>
      <c r="BJ527" s="73"/>
      <c r="BK527" s="73"/>
    </row>
    <row r="528" spans="1:63" s="2" customFormat="1" ht="18" customHeight="1">
      <c r="A528" s="750" t="str">
        <f t="shared" si="169"/>
        <v>►</v>
      </c>
      <c r="B528" s="616" t="str">
        <f t="shared" si="168"/>
        <v>►</v>
      </c>
      <c r="C528" s="617" t="str">
        <f t="shared" si="170"/>
        <v>►</v>
      </c>
      <c r="D528" s="4157" t="str">
        <f t="shared" si="171"/>
        <v>►</v>
      </c>
      <c r="E528" s="616" t="str">
        <f t="shared" si="172"/>
        <v>►</v>
      </c>
      <c r="F528" s="616" t="str">
        <f t="shared" si="173"/>
        <v>►</v>
      </c>
      <c r="G528" s="616" t="str">
        <f t="shared" ref="G528:G591" si="174">IF(B528="►","►",IF(ISBLANK(B528),"►",IFERROR(RIGHT(B528,LEN(B528)-FIND("►",B528)-1),"")))</f>
        <v>►</v>
      </c>
      <c r="H528" s="1066" t="s">
        <v>1</v>
      </c>
      <c r="I528" s="741"/>
      <c r="J528" s="741"/>
      <c r="K528" s="741"/>
      <c r="L528" s="742"/>
      <c r="M528" s="742"/>
      <c r="N528" s="742"/>
      <c r="O528" s="742"/>
      <c r="P528" s="742"/>
      <c r="Q528" s="742"/>
      <c r="R528" s="742"/>
      <c r="S528" s="785" t="s">
        <v>1</v>
      </c>
      <c r="T528" s="1066" t="s">
        <v>1</v>
      </c>
      <c r="U528" s="741"/>
      <c r="V528" s="741"/>
      <c r="W528" s="741"/>
      <c r="X528" s="742"/>
      <c r="Y528" s="742"/>
      <c r="Z528" s="742"/>
      <c r="AA528" s="742"/>
      <c r="AB528" s="742"/>
      <c r="AC528" s="742"/>
      <c r="AD528" s="742"/>
      <c r="AE528" s="4161" t="s">
        <v>1</v>
      </c>
      <c r="AF528" s="4172">
        <f t="shared" si="166"/>
        <v>0</v>
      </c>
      <c r="AG528" s="4173">
        <f t="shared" si="167"/>
        <v>0</v>
      </c>
      <c r="AH528" s="4174"/>
      <c r="AI528" s="1113">
        <f t="shared" si="159"/>
        <v>0</v>
      </c>
      <c r="AJ528" s="1183" t="str">
        <f>IF(OR(AI528=0, ISBLANK(AB528)), "", TEXT(ROUND(AI528/INDEX(AV19:AV89, MATCH(AB528, AU19:AU89, 0)), 0),"# ##0") &amp; " " &amp; AB528)</f>
        <v/>
      </c>
      <c r="AK528" s="559">
        <f t="shared" si="160"/>
        <v>0</v>
      </c>
      <c r="AL528" s="560">
        <f t="shared" si="161"/>
        <v>0</v>
      </c>
      <c r="AM528" s="1186" t="str">
        <f t="shared" si="162"/>
        <v/>
      </c>
      <c r="AN528" s="156"/>
      <c r="AO528" s="1113">
        <f t="shared" si="163"/>
        <v>0</v>
      </c>
      <c r="AP528" s="4190"/>
      <c r="AQ528" s="1182" t="str">
        <f t="shared" si="164"/>
        <v/>
      </c>
      <c r="AR528" s="4168"/>
      <c r="AS528" s="4180">
        <f t="shared" si="165"/>
        <v>0</v>
      </c>
      <c r="AT528" s="4181">
        <f>IF(AND(AH528&lt;&gt;"", ISNUMBER(AF528)), IFERROR(INDEX(AV19:AV89, MATCH(AB528, AU19:AU89, 0)) * AA528 * IF(ISBLANK(X528), 1, X528), 0), 0)</f>
        <v>0</v>
      </c>
      <c r="AU528"/>
      <c r="AV528"/>
      <c r="AW528"/>
      <c r="AX528" s="717"/>
      <c r="AY528" s="750" t="str">
        <f t="shared" ref="AY528:AY591" si="175">A528</f>
        <v>►</v>
      </c>
      <c r="BC528" s="717"/>
      <c r="BD528" s="717"/>
      <c r="BH528" s="717"/>
      <c r="BI528" s="6">
        <v>1</v>
      </c>
      <c r="BJ528" s="73"/>
      <c r="BK528" s="73"/>
    </row>
    <row r="529" spans="1:63" s="2" customFormat="1" ht="18" customHeight="1">
      <c r="A529" s="750" t="str">
        <f t="shared" si="169"/>
        <v>►</v>
      </c>
      <c r="B529" s="616" t="str">
        <f t="shared" si="168"/>
        <v>►</v>
      </c>
      <c r="C529" s="617" t="str">
        <f t="shared" si="170"/>
        <v>►</v>
      </c>
      <c r="D529" s="4157" t="str">
        <f t="shared" si="171"/>
        <v>►</v>
      </c>
      <c r="E529" s="616" t="str">
        <f t="shared" si="172"/>
        <v>►</v>
      </c>
      <c r="F529" s="616" t="str">
        <f t="shared" si="173"/>
        <v>►</v>
      </c>
      <c r="G529" s="616" t="str">
        <f t="shared" si="174"/>
        <v>►</v>
      </c>
      <c r="H529" s="1066" t="s">
        <v>1</v>
      </c>
      <c r="I529" s="741"/>
      <c r="J529" s="741"/>
      <c r="K529" s="741"/>
      <c r="L529" s="742"/>
      <c r="M529" s="742"/>
      <c r="N529" s="742"/>
      <c r="O529" s="742"/>
      <c r="P529" s="742"/>
      <c r="Q529" s="742"/>
      <c r="R529" s="742"/>
      <c r="S529" s="785" t="s">
        <v>1</v>
      </c>
      <c r="T529" s="1066" t="s">
        <v>1</v>
      </c>
      <c r="U529" s="741"/>
      <c r="V529" s="741"/>
      <c r="W529" s="741"/>
      <c r="X529" s="742"/>
      <c r="Y529" s="742"/>
      <c r="Z529" s="742"/>
      <c r="AA529" s="742"/>
      <c r="AB529" s="742"/>
      <c r="AC529" s="742"/>
      <c r="AD529" s="742"/>
      <c r="AE529" s="4161" t="s">
        <v>1</v>
      </c>
      <c r="AF529" s="4172">
        <f t="shared" si="166"/>
        <v>0</v>
      </c>
      <c r="AG529" s="4173">
        <f t="shared" si="167"/>
        <v>0</v>
      </c>
      <c r="AH529" s="4174"/>
      <c r="AI529" s="1112">
        <f t="shared" ref="AI529:AI592" si="176">IF(ISBLANK(AH529) + (AH529=0), 0, IFERROR(AT529*AS529*AC529, 0))</f>
        <v>0</v>
      </c>
      <c r="AJ529" s="1184" t="str">
        <f>IF(OR(AI529=0, ISBLANK(AB529)), "", TEXT(ROUND(AI529/INDEX(AV19:AV89, MATCH(AB529, AU19:AU89, 0)), 0),"# ##0") &amp; " " &amp; AB529)</f>
        <v/>
      </c>
      <c r="AK529" s="557">
        <f t="shared" ref="AK529:AK592" si="177">IFERROR(IF(AH529&gt;0, X529*AS529*AC529, 0), 0)</f>
        <v>0</v>
      </c>
      <c r="AL529" s="558">
        <f t="shared" ref="AL529:AL592" si="178">IFERROR(IF(AH529&gt;0,Y529,0),0)</f>
        <v>0</v>
      </c>
      <c r="AM529" s="1187" t="str">
        <f t="shared" ref="AM529:AM592" si="179">IF(AH529&gt;0,AD529,"")</f>
        <v/>
      </c>
      <c r="AN529" s="156"/>
      <c r="AO529" s="1112">
        <f t="shared" ref="AO529:AO592" si="180">IF(ISBLANK(AN529), AI529, AI529*(1-AN529/100))</f>
        <v>0</v>
      </c>
      <c r="AP529" s="4190"/>
      <c r="AQ529" s="1181" t="str">
        <f t="shared" ref="AQ529:AQ592" si="181">IF(OR(ISBLANK(AP529), ISTEXT(X529)), "", IF(AI529=0, AK529*AP529, AI529*AP529))</f>
        <v/>
      </c>
      <c r="AR529" s="4168"/>
      <c r="AS529" s="4180">
        <f t="shared" ref="AS529:AS592" si="182">IFERROR(IF(ISNUMBER(AH529)*ISNUMBER(AF529),AH529/AF529,0),0)</f>
        <v>0</v>
      </c>
      <c r="AT529" s="4181">
        <f>IF(AND(AH529&lt;&gt;"", ISNUMBER(AF529)), IFERROR(INDEX(AV19:AV89, MATCH(AB529, AU19:AU89, 0)) * AA529 * IF(ISBLANK(X529), 1, X529), 0), 0)</f>
        <v>0</v>
      </c>
      <c r="AU529"/>
      <c r="AV529"/>
      <c r="AW529"/>
      <c r="AX529" s="717"/>
      <c r="AY529" s="750" t="str">
        <f t="shared" si="175"/>
        <v>►</v>
      </c>
      <c r="BD529" s="717"/>
      <c r="BH529" s="717"/>
      <c r="BI529" s="6">
        <v>1</v>
      </c>
      <c r="BJ529" s="73"/>
      <c r="BK529" s="73"/>
    </row>
    <row r="530" spans="1:63" s="2" customFormat="1" ht="18" customHeight="1">
      <c r="A530" s="750" t="str">
        <f t="shared" si="169"/>
        <v>►</v>
      </c>
      <c r="B530" s="616" t="str">
        <f t="shared" si="168"/>
        <v>►</v>
      </c>
      <c r="C530" s="617" t="str">
        <f t="shared" si="170"/>
        <v>►</v>
      </c>
      <c r="D530" s="4157" t="str">
        <f t="shared" si="171"/>
        <v>►</v>
      </c>
      <c r="E530" s="616" t="str">
        <f t="shared" si="172"/>
        <v>►</v>
      </c>
      <c r="F530" s="616" t="str">
        <f t="shared" si="173"/>
        <v>►</v>
      </c>
      <c r="G530" s="616" t="str">
        <f t="shared" si="174"/>
        <v>►</v>
      </c>
      <c r="H530" s="1066" t="s">
        <v>1</v>
      </c>
      <c r="I530" s="741"/>
      <c r="J530" s="741"/>
      <c r="K530" s="741"/>
      <c r="L530" s="742"/>
      <c r="M530" s="742"/>
      <c r="N530" s="742"/>
      <c r="O530" s="742"/>
      <c r="P530" s="742"/>
      <c r="Q530" s="742"/>
      <c r="R530" s="742"/>
      <c r="S530" s="785" t="s">
        <v>1</v>
      </c>
      <c r="T530" s="1066" t="s">
        <v>1</v>
      </c>
      <c r="U530" s="741"/>
      <c r="V530" s="741"/>
      <c r="W530" s="741"/>
      <c r="X530" s="742"/>
      <c r="Y530" s="742"/>
      <c r="Z530" s="742"/>
      <c r="AA530" s="742"/>
      <c r="AB530" s="742"/>
      <c r="AC530" s="742"/>
      <c r="AD530" s="742"/>
      <c r="AE530" s="4161" t="s">
        <v>1</v>
      </c>
      <c r="AF530" s="4172">
        <f t="shared" si="166"/>
        <v>0</v>
      </c>
      <c r="AG530" s="4173">
        <f t="shared" si="167"/>
        <v>0</v>
      </c>
      <c r="AH530" s="4174"/>
      <c r="AI530" s="1113">
        <f t="shared" si="176"/>
        <v>0</v>
      </c>
      <c r="AJ530" s="1183" t="str">
        <f>IF(OR(AI530=0, ISBLANK(AB530)), "", TEXT(ROUND(AI530/INDEX(AV19:AV89, MATCH(AB530, AU19:AU89, 0)), 0),"# ##0") &amp; " " &amp; AB530)</f>
        <v/>
      </c>
      <c r="AK530" s="559">
        <f t="shared" si="177"/>
        <v>0</v>
      </c>
      <c r="AL530" s="560">
        <f t="shared" si="178"/>
        <v>0</v>
      </c>
      <c r="AM530" s="1186" t="str">
        <f t="shared" si="179"/>
        <v/>
      </c>
      <c r="AN530" s="156"/>
      <c r="AO530" s="1113">
        <f t="shared" si="180"/>
        <v>0</v>
      </c>
      <c r="AP530" s="4190"/>
      <c r="AQ530" s="1182" t="str">
        <f t="shared" si="181"/>
        <v/>
      </c>
      <c r="AR530" s="4168"/>
      <c r="AS530" s="4180">
        <f t="shared" si="182"/>
        <v>0</v>
      </c>
      <c r="AT530" s="4181">
        <f>IF(AND(AH530&lt;&gt;"", ISNUMBER(AF530)), IFERROR(INDEX(AV19:AV89, MATCH(AB530, AU19:AU89, 0)) * AA530 * IF(ISBLANK(X530), 1, X530), 0), 0)</f>
        <v>0</v>
      </c>
      <c r="AU530"/>
      <c r="AV530"/>
      <c r="AW530"/>
      <c r="AX530" s="717"/>
      <c r="AY530" s="750" t="str">
        <f t="shared" si="175"/>
        <v>►</v>
      </c>
      <c r="BD530" s="717"/>
      <c r="BH530" s="717"/>
      <c r="BI530" s="6">
        <v>1</v>
      </c>
      <c r="BJ530" s="73"/>
      <c r="BK530" s="73"/>
    </row>
    <row r="531" spans="1:63" s="2" customFormat="1" ht="18" customHeight="1">
      <c r="A531" s="750" t="str">
        <f t="shared" si="169"/>
        <v>►</v>
      </c>
      <c r="B531" s="616" t="str">
        <f t="shared" si="168"/>
        <v>►</v>
      </c>
      <c r="C531" s="617" t="str">
        <f t="shared" si="170"/>
        <v>►</v>
      </c>
      <c r="D531" s="4157" t="str">
        <f t="shared" si="171"/>
        <v>►</v>
      </c>
      <c r="E531" s="616" t="str">
        <f t="shared" si="172"/>
        <v>►</v>
      </c>
      <c r="F531" s="616" t="str">
        <f t="shared" si="173"/>
        <v>►</v>
      </c>
      <c r="G531" s="616" t="str">
        <f t="shared" si="174"/>
        <v>►</v>
      </c>
      <c r="H531" s="1066" t="s">
        <v>1</v>
      </c>
      <c r="I531" s="741"/>
      <c r="J531" s="741"/>
      <c r="K531" s="741"/>
      <c r="L531" s="742"/>
      <c r="M531" s="742"/>
      <c r="N531" s="742"/>
      <c r="O531" s="742"/>
      <c r="P531" s="742"/>
      <c r="Q531" s="742"/>
      <c r="R531" s="742"/>
      <c r="S531" s="785" t="s">
        <v>1</v>
      </c>
      <c r="T531" s="1066" t="s">
        <v>1</v>
      </c>
      <c r="U531" s="741"/>
      <c r="V531" s="741"/>
      <c r="W531" s="741"/>
      <c r="X531" s="742"/>
      <c r="Y531" s="742"/>
      <c r="Z531" s="742"/>
      <c r="AA531" s="742"/>
      <c r="AB531" s="742"/>
      <c r="AC531" s="742"/>
      <c r="AD531" s="742"/>
      <c r="AE531" s="4161" t="s">
        <v>1</v>
      </c>
      <c r="AF531" s="4172">
        <f t="shared" si="166"/>
        <v>0</v>
      </c>
      <c r="AG531" s="4173">
        <f t="shared" si="167"/>
        <v>0</v>
      </c>
      <c r="AH531" s="4174"/>
      <c r="AI531" s="1112">
        <f t="shared" si="176"/>
        <v>0</v>
      </c>
      <c r="AJ531" s="1184" t="str">
        <f>IF(OR(AI531=0, ISBLANK(AB531)), "", TEXT(ROUND(AI531/INDEX(AV19:AV89, MATCH(AB531, AU19:AU89, 0)), 0),"# ##0") &amp; " " &amp; AB531)</f>
        <v/>
      </c>
      <c r="AK531" s="557">
        <f t="shared" si="177"/>
        <v>0</v>
      </c>
      <c r="AL531" s="561">
        <f t="shared" si="178"/>
        <v>0</v>
      </c>
      <c r="AM531" s="1188" t="str">
        <f t="shared" si="179"/>
        <v/>
      </c>
      <c r="AN531" s="156"/>
      <c r="AO531" s="1112">
        <f t="shared" si="180"/>
        <v>0</v>
      </c>
      <c r="AP531" s="4190"/>
      <c r="AQ531" s="1181" t="str">
        <f t="shared" si="181"/>
        <v/>
      </c>
      <c r="AR531" s="4168"/>
      <c r="AS531" s="4180">
        <f t="shared" si="182"/>
        <v>0</v>
      </c>
      <c r="AT531" s="4181">
        <f>IF(AND(AH531&lt;&gt;"", ISNUMBER(AF531)), IFERROR(INDEX(AV19:AV89, MATCH(AB531, AU19:AU89, 0)) * AA531 * IF(ISBLANK(X531), 1, X531), 0), 0)</f>
        <v>0</v>
      </c>
      <c r="AU531"/>
      <c r="AV531"/>
      <c r="AW531"/>
      <c r="AX531" s="717"/>
      <c r="AY531" s="750" t="str">
        <f t="shared" si="175"/>
        <v>►</v>
      </c>
      <c r="BD531" s="717"/>
      <c r="BH531" s="717"/>
      <c r="BI531" s="6">
        <v>1</v>
      </c>
      <c r="BJ531" s="73"/>
      <c r="BK531" s="73"/>
    </row>
    <row r="532" spans="1:63" s="2" customFormat="1" ht="18" customHeight="1">
      <c r="A532" s="750" t="str">
        <f t="shared" si="169"/>
        <v>►</v>
      </c>
      <c r="B532" s="616" t="str">
        <f t="shared" si="168"/>
        <v>►</v>
      </c>
      <c r="C532" s="617" t="str">
        <f t="shared" si="170"/>
        <v>►</v>
      </c>
      <c r="D532" s="4157" t="str">
        <f t="shared" si="171"/>
        <v>►</v>
      </c>
      <c r="E532" s="616" t="str">
        <f t="shared" si="172"/>
        <v>►</v>
      </c>
      <c r="F532" s="616" t="str">
        <f t="shared" si="173"/>
        <v>►</v>
      </c>
      <c r="G532" s="616" t="str">
        <f t="shared" si="174"/>
        <v>►</v>
      </c>
      <c r="H532" s="1066" t="s">
        <v>1</v>
      </c>
      <c r="I532" s="741"/>
      <c r="J532" s="741"/>
      <c r="K532" s="741"/>
      <c r="L532" s="742"/>
      <c r="M532" s="742"/>
      <c r="N532" s="742"/>
      <c r="O532" s="742"/>
      <c r="P532" s="742"/>
      <c r="Q532" s="742"/>
      <c r="R532" s="742"/>
      <c r="S532" s="785" t="s">
        <v>1</v>
      </c>
      <c r="T532" s="1066" t="s">
        <v>1</v>
      </c>
      <c r="U532" s="741"/>
      <c r="V532" s="741"/>
      <c r="W532" s="741"/>
      <c r="X532" s="742"/>
      <c r="Y532" s="742"/>
      <c r="Z532" s="742"/>
      <c r="AA532" s="742"/>
      <c r="AB532" s="742"/>
      <c r="AC532" s="742"/>
      <c r="AD532" s="742"/>
      <c r="AE532" s="4161" t="s">
        <v>1</v>
      </c>
      <c r="AF532" s="4172">
        <f t="shared" si="166"/>
        <v>0</v>
      </c>
      <c r="AG532" s="4173">
        <f t="shared" si="167"/>
        <v>0</v>
      </c>
      <c r="AH532" s="4174"/>
      <c r="AI532" s="1113">
        <f t="shared" si="176"/>
        <v>0</v>
      </c>
      <c r="AJ532" s="1183" t="str">
        <f>IF(OR(AI532=0, ISBLANK(AB532)), "", TEXT(ROUND(AI532/INDEX(AV19:AV89, MATCH(AB532, AU19:AU89, 0)), 0),"# ##0") &amp; " " &amp; AB532)</f>
        <v/>
      </c>
      <c r="AK532" s="559">
        <f t="shared" si="177"/>
        <v>0</v>
      </c>
      <c r="AL532" s="560">
        <f t="shared" si="178"/>
        <v>0</v>
      </c>
      <c r="AM532" s="1186" t="str">
        <f t="shared" si="179"/>
        <v/>
      </c>
      <c r="AN532" s="156"/>
      <c r="AO532" s="1113">
        <f t="shared" si="180"/>
        <v>0</v>
      </c>
      <c r="AP532" s="4190"/>
      <c r="AQ532" s="1182" t="str">
        <f t="shared" si="181"/>
        <v/>
      </c>
      <c r="AR532" s="4168"/>
      <c r="AS532" s="4180">
        <f t="shared" si="182"/>
        <v>0</v>
      </c>
      <c r="AT532" s="4181">
        <f>IF(AND(AH532&lt;&gt;"", ISNUMBER(AF532)), IFERROR(INDEX(AV19:AV89, MATCH(AB532, AU19:AU89, 0)) * AA532 * IF(ISBLANK(X532), 1, X532), 0), 0)</f>
        <v>0</v>
      </c>
      <c r="AU532"/>
      <c r="AV532"/>
      <c r="AW532"/>
      <c r="AX532" s="717"/>
      <c r="AY532" s="750" t="str">
        <f t="shared" si="175"/>
        <v>►</v>
      </c>
      <c r="BD532" s="717"/>
      <c r="BH532" s="717"/>
      <c r="BI532" s="6">
        <v>1</v>
      </c>
      <c r="BJ532" s="73"/>
      <c r="BK532" s="73"/>
    </row>
    <row r="533" spans="1:63" s="2" customFormat="1" ht="18" customHeight="1">
      <c r="A533" s="750" t="str">
        <f t="shared" si="169"/>
        <v>►</v>
      </c>
      <c r="B533" s="616" t="str">
        <f t="shared" si="168"/>
        <v>►</v>
      </c>
      <c r="C533" s="617" t="str">
        <f t="shared" si="170"/>
        <v>►</v>
      </c>
      <c r="D533" s="4157" t="str">
        <f t="shared" si="171"/>
        <v>►</v>
      </c>
      <c r="E533" s="616" t="str">
        <f t="shared" si="172"/>
        <v>►</v>
      </c>
      <c r="F533" s="616" t="str">
        <f t="shared" si="173"/>
        <v>►</v>
      </c>
      <c r="G533" s="616" t="str">
        <f t="shared" si="174"/>
        <v>►</v>
      </c>
      <c r="H533" s="1066" t="s">
        <v>1</v>
      </c>
      <c r="I533" s="741"/>
      <c r="J533" s="741"/>
      <c r="K533" s="741"/>
      <c r="L533" s="742"/>
      <c r="M533" s="742"/>
      <c r="N533" s="742"/>
      <c r="O533" s="742"/>
      <c r="P533" s="742"/>
      <c r="Q533" s="742"/>
      <c r="R533" s="742"/>
      <c r="S533" s="785" t="s">
        <v>1</v>
      </c>
      <c r="T533" s="1066" t="s">
        <v>1</v>
      </c>
      <c r="U533" s="741"/>
      <c r="V533" s="741"/>
      <c r="W533" s="741"/>
      <c r="X533" s="742"/>
      <c r="Y533" s="742"/>
      <c r="Z533" s="742"/>
      <c r="AA533" s="742"/>
      <c r="AB533" s="742"/>
      <c r="AC533" s="742"/>
      <c r="AD533" s="742"/>
      <c r="AE533" s="4161" t="s">
        <v>1</v>
      </c>
      <c r="AF533" s="4172">
        <f t="shared" si="166"/>
        <v>0</v>
      </c>
      <c r="AG533" s="4173">
        <f t="shared" si="167"/>
        <v>0</v>
      </c>
      <c r="AH533" s="4174"/>
      <c r="AI533" s="1112">
        <f t="shared" si="176"/>
        <v>0</v>
      </c>
      <c r="AJ533" s="1184" t="str">
        <f>IF(OR(AI533=0, ISBLANK(AB533)), "", TEXT(ROUND(AI533/INDEX(AV19:AV89, MATCH(AB533, AU19:AU89, 0)), 0),"# ##0") &amp; " " &amp; AB533)</f>
        <v/>
      </c>
      <c r="AK533" s="557">
        <f t="shared" si="177"/>
        <v>0</v>
      </c>
      <c r="AL533" s="558">
        <f t="shared" si="178"/>
        <v>0</v>
      </c>
      <c r="AM533" s="1187" t="str">
        <f t="shared" si="179"/>
        <v/>
      </c>
      <c r="AN533" s="156"/>
      <c r="AO533" s="1112">
        <f t="shared" si="180"/>
        <v>0</v>
      </c>
      <c r="AP533" s="4190"/>
      <c r="AQ533" s="1181" t="str">
        <f t="shared" si="181"/>
        <v/>
      </c>
      <c r="AR533" s="4168"/>
      <c r="AS533" s="4180">
        <f t="shared" si="182"/>
        <v>0</v>
      </c>
      <c r="AT533" s="4181">
        <f>IF(AND(AH533&lt;&gt;"", ISNUMBER(AF533)), IFERROR(INDEX(AV19:AV89, MATCH(AB533, AU19:AU89, 0)) * AA533 * IF(ISBLANK(X533), 1, X533), 0), 0)</f>
        <v>0</v>
      </c>
      <c r="AU533"/>
      <c r="AV533"/>
      <c r="AW533"/>
      <c r="AX533" s="717"/>
      <c r="AY533" s="750" t="str">
        <f t="shared" si="175"/>
        <v>►</v>
      </c>
      <c r="BD533" s="717"/>
      <c r="BH533" s="717"/>
      <c r="BI533" s="6">
        <v>1</v>
      </c>
      <c r="BJ533" s="73"/>
      <c r="BK533" s="73"/>
    </row>
    <row r="534" spans="1:63" s="2" customFormat="1" ht="18" customHeight="1">
      <c r="A534" s="750" t="str">
        <f t="shared" si="169"/>
        <v>►</v>
      </c>
      <c r="B534" s="616" t="str">
        <f t="shared" si="168"/>
        <v>►</v>
      </c>
      <c r="C534" s="617" t="str">
        <f t="shared" si="170"/>
        <v>►</v>
      </c>
      <c r="D534" s="4157" t="str">
        <f t="shared" si="171"/>
        <v>►</v>
      </c>
      <c r="E534" s="616" t="str">
        <f t="shared" si="172"/>
        <v>►</v>
      </c>
      <c r="F534" s="616" t="str">
        <f t="shared" si="173"/>
        <v>►</v>
      </c>
      <c r="G534" s="616" t="str">
        <f t="shared" si="174"/>
        <v>►</v>
      </c>
      <c r="H534" s="1066" t="s">
        <v>1</v>
      </c>
      <c r="I534" s="741"/>
      <c r="J534" s="741"/>
      <c r="K534" s="741"/>
      <c r="L534" s="742"/>
      <c r="M534" s="742"/>
      <c r="N534" s="742"/>
      <c r="O534" s="742"/>
      <c r="P534" s="742"/>
      <c r="Q534" s="742"/>
      <c r="R534" s="742"/>
      <c r="S534" s="785" t="s">
        <v>1</v>
      </c>
      <c r="T534" s="1066" t="s">
        <v>1</v>
      </c>
      <c r="U534" s="741"/>
      <c r="V534" s="741"/>
      <c r="W534" s="741"/>
      <c r="X534" s="742"/>
      <c r="Y534" s="742"/>
      <c r="Z534" s="742"/>
      <c r="AA534" s="742"/>
      <c r="AB534" s="742"/>
      <c r="AC534" s="742"/>
      <c r="AD534" s="742"/>
      <c r="AE534" s="4161" t="s">
        <v>1</v>
      </c>
      <c r="AF534" s="4172">
        <f t="shared" si="166"/>
        <v>0</v>
      </c>
      <c r="AG534" s="4173">
        <f t="shared" si="167"/>
        <v>0</v>
      </c>
      <c r="AH534" s="4174"/>
      <c r="AI534" s="1113">
        <f t="shared" si="176"/>
        <v>0</v>
      </c>
      <c r="AJ534" s="1183" t="str">
        <f>IF(OR(AI534=0, ISBLANK(AB534)), "", TEXT(ROUND(AI534/INDEX(AV19:AV89, MATCH(AB534, AU19:AU89, 0)), 0),"# ##0") &amp; " " &amp; AB534)</f>
        <v/>
      </c>
      <c r="AK534" s="559">
        <f t="shared" si="177"/>
        <v>0</v>
      </c>
      <c r="AL534" s="560">
        <f t="shared" si="178"/>
        <v>0</v>
      </c>
      <c r="AM534" s="1186" t="str">
        <f t="shared" si="179"/>
        <v/>
      </c>
      <c r="AN534" s="156"/>
      <c r="AO534" s="1113">
        <f t="shared" si="180"/>
        <v>0</v>
      </c>
      <c r="AP534" s="4190"/>
      <c r="AQ534" s="1182" t="str">
        <f t="shared" si="181"/>
        <v/>
      </c>
      <c r="AR534" s="4168"/>
      <c r="AS534" s="4180">
        <f t="shared" si="182"/>
        <v>0</v>
      </c>
      <c r="AT534" s="4181">
        <f>IF(AND(AH534&lt;&gt;"", ISNUMBER(AF534)), IFERROR(INDEX(AV19:AV89, MATCH(AB534, AU19:AU89, 0)) * AA534 * IF(ISBLANK(X534), 1, X534), 0), 0)</f>
        <v>0</v>
      </c>
      <c r="AU534"/>
      <c r="AV534"/>
      <c r="AW534"/>
      <c r="AX534" s="717"/>
      <c r="AY534" s="750" t="str">
        <f t="shared" si="175"/>
        <v>►</v>
      </c>
      <c r="BD534" s="717"/>
      <c r="BH534" s="717"/>
      <c r="BI534" s="6">
        <v>1</v>
      </c>
      <c r="BJ534" s="73"/>
      <c r="BK534" s="73"/>
    </row>
    <row r="535" spans="1:63" s="2" customFormat="1" ht="18" customHeight="1">
      <c r="A535" s="750" t="str">
        <f t="shared" si="169"/>
        <v>►</v>
      </c>
      <c r="B535" s="616" t="str">
        <f t="shared" si="168"/>
        <v>►</v>
      </c>
      <c r="C535" s="617" t="str">
        <f t="shared" si="170"/>
        <v>►</v>
      </c>
      <c r="D535" s="4157" t="str">
        <f t="shared" si="171"/>
        <v>►</v>
      </c>
      <c r="E535" s="616" t="str">
        <f t="shared" si="172"/>
        <v>►</v>
      </c>
      <c r="F535" s="616" t="str">
        <f t="shared" si="173"/>
        <v>►</v>
      </c>
      <c r="G535" s="616" t="str">
        <f t="shared" si="174"/>
        <v>►</v>
      </c>
      <c r="H535" s="1066" t="s">
        <v>1</v>
      </c>
      <c r="I535" s="741"/>
      <c r="J535" s="741"/>
      <c r="K535" s="741"/>
      <c r="L535" s="742"/>
      <c r="M535" s="742"/>
      <c r="N535" s="742"/>
      <c r="O535" s="742"/>
      <c r="P535" s="742"/>
      <c r="Q535" s="742"/>
      <c r="R535" s="742"/>
      <c r="S535" s="785" t="s">
        <v>1</v>
      </c>
      <c r="T535" s="1066" t="s">
        <v>1</v>
      </c>
      <c r="U535" s="741"/>
      <c r="V535" s="741"/>
      <c r="W535" s="741"/>
      <c r="X535" s="742"/>
      <c r="Y535" s="742"/>
      <c r="Z535" s="742"/>
      <c r="AA535" s="742"/>
      <c r="AB535" s="742"/>
      <c r="AC535" s="742"/>
      <c r="AD535" s="742"/>
      <c r="AE535" s="4161" t="s">
        <v>1</v>
      </c>
      <c r="AF535" s="4172">
        <f t="shared" si="166"/>
        <v>0</v>
      </c>
      <c r="AG535" s="4173">
        <f t="shared" si="167"/>
        <v>0</v>
      </c>
      <c r="AH535" s="4174"/>
      <c r="AI535" s="1112">
        <f t="shared" si="176"/>
        <v>0</v>
      </c>
      <c r="AJ535" s="1184" t="str">
        <f>IF(OR(AI535=0, ISBLANK(AB535)), "", TEXT(ROUND(AI535/INDEX(AV19:AV89, MATCH(AB535, AU19:AU89, 0)), 0),"# ##0") &amp; " " &amp; AB535)</f>
        <v/>
      </c>
      <c r="AK535" s="557">
        <f t="shared" si="177"/>
        <v>0</v>
      </c>
      <c r="AL535" s="558">
        <f t="shared" si="178"/>
        <v>0</v>
      </c>
      <c r="AM535" s="1187" t="str">
        <f t="shared" si="179"/>
        <v/>
      </c>
      <c r="AN535" s="156"/>
      <c r="AO535" s="1112">
        <f t="shared" si="180"/>
        <v>0</v>
      </c>
      <c r="AP535" s="4190"/>
      <c r="AQ535" s="1181" t="str">
        <f t="shared" si="181"/>
        <v/>
      </c>
      <c r="AR535" s="4168"/>
      <c r="AS535" s="4180">
        <f t="shared" si="182"/>
        <v>0</v>
      </c>
      <c r="AT535" s="4181">
        <f>IF(AND(AH535&lt;&gt;"", ISNUMBER(AF535)), IFERROR(INDEX(AV19:AV89, MATCH(AB535, AU19:AU89, 0)) * AA535 * IF(ISBLANK(X535), 1, X535), 0), 0)</f>
        <v>0</v>
      </c>
      <c r="AU535"/>
      <c r="AV535"/>
      <c r="AW535"/>
      <c r="AX535" s="717"/>
      <c r="AY535" s="750" t="str">
        <f t="shared" si="175"/>
        <v>►</v>
      </c>
      <c r="BD535" s="717"/>
      <c r="BH535" s="717"/>
      <c r="BI535" s="6">
        <v>1</v>
      </c>
      <c r="BJ535" s="73"/>
      <c r="BK535" s="73"/>
    </row>
    <row r="536" spans="1:63" s="2" customFormat="1" ht="18" customHeight="1">
      <c r="A536" s="750" t="str">
        <f t="shared" si="169"/>
        <v>►</v>
      </c>
      <c r="B536" s="616" t="str">
        <f t="shared" si="168"/>
        <v>►</v>
      </c>
      <c r="C536" s="617" t="str">
        <f t="shared" si="170"/>
        <v>►</v>
      </c>
      <c r="D536" s="4157" t="str">
        <f t="shared" si="171"/>
        <v>►</v>
      </c>
      <c r="E536" s="616" t="str">
        <f t="shared" si="172"/>
        <v>►</v>
      </c>
      <c r="F536" s="616" t="str">
        <f t="shared" si="173"/>
        <v>►</v>
      </c>
      <c r="G536" s="616" t="str">
        <f t="shared" si="174"/>
        <v>►</v>
      </c>
      <c r="H536" s="1066" t="s">
        <v>1</v>
      </c>
      <c r="I536" s="741"/>
      <c r="J536" s="741"/>
      <c r="K536" s="741"/>
      <c r="L536" s="742"/>
      <c r="M536" s="742"/>
      <c r="N536" s="742"/>
      <c r="O536" s="742"/>
      <c r="P536" s="742"/>
      <c r="Q536" s="742"/>
      <c r="R536" s="742"/>
      <c r="S536" s="785" t="s">
        <v>1</v>
      </c>
      <c r="T536" s="1066" t="s">
        <v>1</v>
      </c>
      <c r="U536" s="741"/>
      <c r="V536" s="741"/>
      <c r="W536" s="741"/>
      <c r="X536" s="742"/>
      <c r="Y536" s="742"/>
      <c r="Z536" s="742"/>
      <c r="AA536" s="742"/>
      <c r="AB536" s="742"/>
      <c r="AC536" s="742"/>
      <c r="AD536" s="742"/>
      <c r="AE536" s="4161" t="s">
        <v>1</v>
      </c>
      <c r="AF536" s="4172">
        <f t="shared" ref="AF536:AF599" si="183">IFERROR(IF(AND(ISNUMBER(AH536),V536&gt;0),V536,0),0)</f>
        <v>0</v>
      </c>
      <c r="AG536" s="4173">
        <f t="shared" ref="AG536:AG599" si="184">IFERROR(IF(AND(ISNUMBER(AF536),AH536&gt;0),W536,0),0)</f>
        <v>0</v>
      </c>
      <c r="AH536" s="4174"/>
      <c r="AI536" s="1114">
        <f t="shared" si="176"/>
        <v>0</v>
      </c>
      <c r="AJ536" s="1185" t="str">
        <f>IF(OR(AI536=0, ISBLANK(AB536)), "", TEXT(ROUND(AI536/INDEX(AV19:AV89, MATCH(AB536, AU19:AU89, 0)), 0),"# ##0") &amp; " " &amp; AB536)</f>
        <v/>
      </c>
      <c r="AK536" s="559">
        <f t="shared" si="177"/>
        <v>0</v>
      </c>
      <c r="AL536" s="560">
        <f t="shared" si="178"/>
        <v>0</v>
      </c>
      <c r="AM536" s="1186" t="str">
        <f t="shared" si="179"/>
        <v/>
      </c>
      <c r="AN536" s="156"/>
      <c r="AO536" s="1113">
        <f t="shared" si="180"/>
        <v>0</v>
      </c>
      <c r="AP536" s="4190"/>
      <c r="AQ536" s="1182" t="str">
        <f t="shared" si="181"/>
        <v/>
      </c>
      <c r="AR536" s="4168"/>
      <c r="AS536" s="4180">
        <f t="shared" si="182"/>
        <v>0</v>
      </c>
      <c r="AT536" s="4181">
        <f>IF(AND(AH536&lt;&gt;"", ISNUMBER(AF536)), IFERROR(INDEX(AV19:AV89, MATCH(AB536, AU19:AU89, 0)) * AA536 * IF(ISBLANK(X536), 1, X536), 0), 0)</f>
        <v>0</v>
      </c>
      <c r="AU536"/>
      <c r="AV536"/>
      <c r="AW536"/>
      <c r="AX536" s="717"/>
      <c r="AY536" s="750" t="str">
        <f t="shared" si="175"/>
        <v>►</v>
      </c>
      <c r="BD536" s="717"/>
      <c r="BH536" s="717"/>
      <c r="BI536" s="6">
        <v>1</v>
      </c>
      <c r="BJ536" s="73"/>
      <c r="BK536" s="73"/>
    </row>
    <row r="537" spans="1:63" s="2" customFormat="1" ht="18" customHeight="1">
      <c r="A537" s="750" t="str">
        <f t="shared" si="169"/>
        <v>►</v>
      </c>
      <c r="B537" s="616" t="str">
        <f t="shared" si="168"/>
        <v>►</v>
      </c>
      <c r="C537" s="617" t="str">
        <f t="shared" si="170"/>
        <v>►</v>
      </c>
      <c r="D537" s="4157" t="str">
        <f t="shared" si="171"/>
        <v>►</v>
      </c>
      <c r="E537" s="616" t="str">
        <f t="shared" si="172"/>
        <v>►</v>
      </c>
      <c r="F537" s="616" t="str">
        <f t="shared" si="173"/>
        <v>►</v>
      </c>
      <c r="G537" s="616" t="str">
        <f t="shared" si="174"/>
        <v>►</v>
      </c>
      <c r="H537" s="1066" t="s">
        <v>1</v>
      </c>
      <c r="I537" s="741"/>
      <c r="J537" s="741"/>
      <c r="K537" s="741"/>
      <c r="L537" s="742"/>
      <c r="M537" s="742"/>
      <c r="N537" s="742"/>
      <c r="O537" s="742"/>
      <c r="P537" s="742"/>
      <c r="Q537" s="742"/>
      <c r="R537" s="742"/>
      <c r="S537" s="785" t="s">
        <v>1</v>
      </c>
      <c r="T537" s="1066" t="s">
        <v>1</v>
      </c>
      <c r="U537" s="741"/>
      <c r="V537" s="741"/>
      <c r="W537" s="741"/>
      <c r="X537" s="742"/>
      <c r="Y537" s="742"/>
      <c r="Z537" s="742"/>
      <c r="AA537" s="742"/>
      <c r="AB537" s="742"/>
      <c r="AC537" s="742"/>
      <c r="AD537" s="742"/>
      <c r="AE537" s="4161" t="s">
        <v>1</v>
      </c>
      <c r="AF537" s="4172">
        <f t="shared" si="183"/>
        <v>0</v>
      </c>
      <c r="AG537" s="4173">
        <f t="shared" si="184"/>
        <v>0</v>
      </c>
      <c r="AH537" s="4174"/>
      <c r="AI537" s="1112">
        <f t="shared" si="176"/>
        <v>0</v>
      </c>
      <c r="AJ537" s="1184" t="str">
        <f>IF(OR(AI537=0, ISBLANK(AB537)), "", TEXT(ROUND(AI537/INDEX(AV19:AV89, MATCH(AB537, AU19:AU89, 0)), 0),"# ##0") &amp; " " &amp; AB537)</f>
        <v/>
      </c>
      <c r="AK537" s="557">
        <f t="shared" si="177"/>
        <v>0</v>
      </c>
      <c r="AL537" s="558">
        <f t="shared" si="178"/>
        <v>0</v>
      </c>
      <c r="AM537" s="1187" t="str">
        <f t="shared" si="179"/>
        <v/>
      </c>
      <c r="AN537" s="156"/>
      <c r="AO537" s="1112">
        <f t="shared" si="180"/>
        <v>0</v>
      </c>
      <c r="AP537" s="4190"/>
      <c r="AQ537" s="1181" t="str">
        <f t="shared" si="181"/>
        <v/>
      </c>
      <c r="AR537" s="4168"/>
      <c r="AS537" s="4180">
        <f t="shared" si="182"/>
        <v>0</v>
      </c>
      <c r="AT537" s="4181">
        <f>IF(AND(AH537&lt;&gt;"", ISNUMBER(AF537)), IFERROR(INDEX(AV19:AV89, MATCH(AB537, AU19:AU89, 0)) * AA537 * IF(ISBLANK(X537), 1, X537), 0), 0)</f>
        <v>0</v>
      </c>
      <c r="AU537"/>
      <c r="AV537"/>
      <c r="AW537"/>
      <c r="AX537" s="717"/>
      <c r="AY537" s="750" t="str">
        <f t="shared" si="175"/>
        <v>►</v>
      </c>
      <c r="BD537" s="717"/>
      <c r="BH537" s="717"/>
      <c r="BI537" s="6">
        <v>1</v>
      </c>
      <c r="BJ537" s="73"/>
      <c r="BK537" s="73"/>
    </row>
    <row r="538" spans="1:63" s="2" customFormat="1" ht="18" customHeight="1">
      <c r="A538" s="750" t="str">
        <f t="shared" si="169"/>
        <v>►</v>
      </c>
      <c r="B538" s="616" t="str">
        <f t="shared" si="168"/>
        <v>►</v>
      </c>
      <c r="C538" s="617" t="str">
        <f t="shared" si="170"/>
        <v>►</v>
      </c>
      <c r="D538" s="4157" t="str">
        <f t="shared" si="171"/>
        <v>►</v>
      </c>
      <c r="E538" s="616" t="str">
        <f t="shared" si="172"/>
        <v>►</v>
      </c>
      <c r="F538" s="616" t="str">
        <f t="shared" si="173"/>
        <v>►</v>
      </c>
      <c r="G538" s="616" t="str">
        <f t="shared" si="174"/>
        <v>►</v>
      </c>
      <c r="H538" s="1066" t="s">
        <v>1</v>
      </c>
      <c r="I538" s="741"/>
      <c r="J538" s="741"/>
      <c r="K538" s="741"/>
      <c r="L538" s="742"/>
      <c r="M538" s="742"/>
      <c r="N538" s="742"/>
      <c r="O538" s="742"/>
      <c r="P538" s="742"/>
      <c r="Q538" s="742"/>
      <c r="R538" s="742"/>
      <c r="S538" s="785" t="s">
        <v>1</v>
      </c>
      <c r="T538" s="1066" t="s">
        <v>1</v>
      </c>
      <c r="U538" s="741"/>
      <c r="V538" s="741"/>
      <c r="W538" s="741"/>
      <c r="X538" s="742"/>
      <c r="Y538" s="742"/>
      <c r="Z538" s="742"/>
      <c r="AA538" s="742"/>
      <c r="AB538" s="742"/>
      <c r="AC538" s="742"/>
      <c r="AD538" s="742"/>
      <c r="AE538" s="4161" t="s">
        <v>1</v>
      </c>
      <c r="AF538" s="4172">
        <f t="shared" si="183"/>
        <v>0</v>
      </c>
      <c r="AG538" s="4173">
        <f t="shared" si="184"/>
        <v>0</v>
      </c>
      <c r="AH538" s="4174"/>
      <c r="AI538" s="1113">
        <f t="shared" si="176"/>
        <v>0</v>
      </c>
      <c r="AJ538" s="1183" t="str">
        <f>IF(OR(AI538=0, ISBLANK(AB538)), "", TEXT(ROUND(AI538/INDEX(AV19:AV89, MATCH(AB538, AU19:AU89, 0)), 0),"# ##0") &amp; " " &amp; AB538)</f>
        <v/>
      </c>
      <c r="AK538" s="559">
        <f t="shared" si="177"/>
        <v>0</v>
      </c>
      <c r="AL538" s="560">
        <f t="shared" si="178"/>
        <v>0</v>
      </c>
      <c r="AM538" s="1186" t="str">
        <f t="shared" si="179"/>
        <v/>
      </c>
      <c r="AN538" s="156"/>
      <c r="AO538" s="1113">
        <f t="shared" si="180"/>
        <v>0</v>
      </c>
      <c r="AP538" s="4190"/>
      <c r="AQ538" s="1182" t="str">
        <f t="shared" si="181"/>
        <v/>
      </c>
      <c r="AR538" s="4168"/>
      <c r="AS538" s="4180">
        <f t="shared" si="182"/>
        <v>0</v>
      </c>
      <c r="AT538" s="4181">
        <f>IF(AND(AH538&lt;&gt;"", ISNUMBER(AF538)), IFERROR(INDEX(AV19:AV89, MATCH(AB538, AU19:AU89, 0)) * AA538 * IF(ISBLANK(X538), 1, X538), 0), 0)</f>
        <v>0</v>
      </c>
      <c r="AU538"/>
      <c r="AV538"/>
      <c r="AW538"/>
      <c r="AX538" s="717"/>
      <c r="AY538" s="750" t="str">
        <f t="shared" si="175"/>
        <v>►</v>
      </c>
      <c r="BD538" s="717"/>
      <c r="BH538" s="717"/>
      <c r="BI538" s="6">
        <v>1</v>
      </c>
      <c r="BJ538" s="73"/>
      <c r="BK538" s="73"/>
    </row>
    <row r="539" spans="1:63" s="2" customFormat="1" ht="18" customHeight="1">
      <c r="A539" s="750" t="str">
        <f t="shared" si="169"/>
        <v>►</v>
      </c>
      <c r="B539" s="616" t="str">
        <f t="shared" si="168"/>
        <v>►</v>
      </c>
      <c r="C539" s="617" t="str">
        <f t="shared" si="170"/>
        <v>►</v>
      </c>
      <c r="D539" s="4157" t="str">
        <f t="shared" si="171"/>
        <v>►</v>
      </c>
      <c r="E539" s="616" t="str">
        <f t="shared" si="172"/>
        <v>►</v>
      </c>
      <c r="F539" s="616" t="str">
        <f t="shared" si="173"/>
        <v>►</v>
      </c>
      <c r="G539" s="616" t="str">
        <f t="shared" si="174"/>
        <v>►</v>
      </c>
      <c r="H539" s="1066" t="s">
        <v>1</v>
      </c>
      <c r="I539" s="741"/>
      <c r="J539" s="741"/>
      <c r="K539" s="741"/>
      <c r="L539" s="742"/>
      <c r="M539" s="742"/>
      <c r="N539" s="742"/>
      <c r="O539" s="742"/>
      <c r="P539" s="742"/>
      <c r="Q539" s="742"/>
      <c r="R539" s="742"/>
      <c r="S539" s="785" t="s">
        <v>1</v>
      </c>
      <c r="T539" s="1066" t="s">
        <v>1</v>
      </c>
      <c r="U539" s="741"/>
      <c r="V539" s="741"/>
      <c r="W539" s="741"/>
      <c r="X539" s="742"/>
      <c r="Y539" s="742"/>
      <c r="Z539" s="742"/>
      <c r="AA539" s="742"/>
      <c r="AB539" s="742"/>
      <c r="AC539" s="742"/>
      <c r="AD539" s="742"/>
      <c r="AE539" s="4161" t="s">
        <v>1</v>
      </c>
      <c r="AF539" s="4172">
        <f t="shared" si="183"/>
        <v>0</v>
      </c>
      <c r="AG539" s="4173">
        <f t="shared" si="184"/>
        <v>0</v>
      </c>
      <c r="AH539" s="4174"/>
      <c r="AI539" s="1112">
        <f t="shared" si="176"/>
        <v>0</v>
      </c>
      <c r="AJ539" s="1184" t="str">
        <f>IF(OR(AI539=0, ISBLANK(AB539)), "", TEXT(ROUND(AI539/INDEX(AV19:AV89, MATCH(AB539, AU19:AU89, 0)), 0),"# ##0") &amp; " " &amp; AB539)</f>
        <v/>
      </c>
      <c r="AK539" s="557">
        <f t="shared" si="177"/>
        <v>0</v>
      </c>
      <c r="AL539" s="558">
        <f t="shared" si="178"/>
        <v>0</v>
      </c>
      <c r="AM539" s="1187" t="str">
        <f t="shared" si="179"/>
        <v/>
      </c>
      <c r="AN539" s="156"/>
      <c r="AO539" s="1112">
        <f t="shared" si="180"/>
        <v>0</v>
      </c>
      <c r="AP539" s="4190"/>
      <c r="AQ539" s="1181" t="str">
        <f t="shared" si="181"/>
        <v/>
      </c>
      <c r="AR539" s="4168"/>
      <c r="AS539" s="4180">
        <f t="shared" si="182"/>
        <v>0</v>
      </c>
      <c r="AT539" s="4181">
        <f>IF(AND(AH539&lt;&gt;"", ISNUMBER(AF539)), IFERROR(INDEX(AV19:AV89, MATCH(AB539, AU19:AU89, 0)) * AA539 * IF(ISBLANK(X539), 1, X539), 0), 0)</f>
        <v>0</v>
      </c>
      <c r="AU539"/>
      <c r="AV539"/>
      <c r="AW539"/>
      <c r="AX539" s="717"/>
      <c r="AY539" s="750" t="str">
        <f t="shared" si="175"/>
        <v>►</v>
      </c>
      <c r="BD539" s="717"/>
      <c r="BH539" s="717"/>
      <c r="BI539" s="6">
        <v>1</v>
      </c>
      <c r="BJ539" s="73"/>
      <c r="BK539" s="73"/>
    </row>
    <row r="540" spans="1:63" s="2" customFormat="1" ht="18" customHeight="1">
      <c r="A540" s="750" t="str">
        <f t="shared" si="169"/>
        <v>►</v>
      </c>
      <c r="B540" s="616" t="str">
        <f t="shared" si="168"/>
        <v>►</v>
      </c>
      <c r="C540" s="617" t="str">
        <f t="shared" si="170"/>
        <v>►</v>
      </c>
      <c r="D540" s="4157" t="str">
        <f t="shared" si="171"/>
        <v>►</v>
      </c>
      <c r="E540" s="616" t="str">
        <f t="shared" si="172"/>
        <v>►</v>
      </c>
      <c r="F540" s="616" t="str">
        <f t="shared" si="173"/>
        <v>►</v>
      </c>
      <c r="G540" s="616" t="str">
        <f t="shared" si="174"/>
        <v>►</v>
      </c>
      <c r="H540" s="1066" t="s">
        <v>1</v>
      </c>
      <c r="I540" s="741"/>
      <c r="J540" s="741"/>
      <c r="K540" s="741"/>
      <c r="L540" s="742"/>
      <c r="M540" s="742"/>
      <c r="N540" s="742"/>
      <c r="O540" s="742"/>
      <c r="P540" s="742"/>
      <c r="Q540" s="742"/>
      <c r="R540" s="742"/>
      <c r="S540" s="785" t="s">
        <v>1</v>
      </c>
      <c r="T540" s="1066" t="s">
        <v>1</v>
      </c>
      <c r="U540" s="741"/>
      <c r="V540" s="741"/>
      <c r="W540" s="741"/>
      <c r="X540" s="742"/>
      <c r="Y540" s="742"/>
      <c r="Z540" s="742"/>
      <c r="AA540" s="742"/>
      <c r="AB540" s="742"/>
      <c r="AC540" s="742"/>
      <c r="AD540" s="742"/>
      <c r="AE540" s="4161" t="s">
        <v>1</v>
      </c>
      <c r="AF540" s="4172">
        <f t="shared" si="183"/>
        <v>0</v>
      </c>
      <c r="AG540" s="4173">
        <f t="shared" si="184"/>
        <v>0</v>
      </c>
      <c r="AH540" s="4174"/>
      <c r="AI540" s="1113">
        <f t="shared" si="176"/>
        <v>0</v>
      </c>
      <c r="AJ540" s="1183" t="str">
        <f>IF(OR(AI540=0, ISBLANK(AB540)), "", TEXT(ROUND(AI540/INDEX(AV19:AV89, MATCH(AB540, AU19:AU89, 0)), 0),"# ##0") &amp; " " &amp; AB540)</f>
        <v/>
      </c>
      <c r="AK540" s="559">
        <f t="shared" si="177"/>
        <v>0</v>
      </c>
      <c r="AL540" s="560">
        <f t="shared" si="178"/>
        <v>0</v>
      </c>
      <c r="AM540" s="1186" t="str">
        <f t="shared" si="179"/>
        <v/>
      </c>
      <c r="AN540" s="156"/>
      <c r="AO540" s="1113">
        <f t="shared" si="180"/>
        <v>0</v>
      </c>
      <c r="AP540" s="4190"/>
      <c r="AQ540" s="1182" t="str">
        <f t="shared" si="181"/>
        <v/>
      </c>
      <c r="AR540" s="4168"/>
      <c r="AS540" s="4180">
        <f t="shared" si="182"/>
        <v>0</v>
      </c>
      <c r="AT540" s="4181">
        <f>IF(AND(AH540&lt;&gt;"", ISNUMBER(AF540)), IFERROR(INDEX(AV19:AV89, MATCH(AB540, AU19:AU89, 0)) * AA540 * IF(ISBLANK(X540), 1, X540), 0), 0)</f>
        <v>0</v>
      </c>
      <c r="AU540"/>
      <c r="AV540"/>
      <c r="AW540"/>
      <c r="AX540" s="717"/>
      <c r="AY540" s="750" t="str">
        <f t="shared" si="175"/>
        <v>►</v>
      </c>
      <c r="BD540" s="717"/>
      <c r="BH540" s="717"/>
      <c r="BI540" s="6">
        <v>1</v>
      </c>
      <c r="BJ540" s="73"/>
      <c r="BK540" s="73"/>
    </row>
    <row r="541" spans="1:63" s="2" customFormat="1" ht="18" customHeight="1">
      <c r="A541" s="750" t="str">
        <f t="shared" si="169"/>
        <v>►</v>
      </c>
      <c r="B541" s="616" t="str">
        <f t="shared" si="168"/>
        <v>►</v>
      </c>
      <c r="C541" s="617" t="str">
        <f t="shared" si="170"/>
        <v>►</v>
      </c>
      <c r="D541" s="4157" t="str">
        <f t="shared" si="171"/>
        <v>►</v>
      </c>
      <c r="E541" s="616" t="str">
        <f t="shared" si="172"/>
        <v>►</v>
      </c>
      <c r="F541" s="616" t="str">
        <f t="shared" si="173"/>
        <v>►</v>
      </c>
      <c r="G541" s="616" t="str">
        <f t="shared" si="174"/>
        <v>►</v>
      </c>
      <c r="H541" s="1066" t="s">
        <v>1</v>
      </c>
      <c r="I541" s="741"/>
      <c r="J541" s="741"/>
      <c r="K541" s="741"/>
      <c r="L541" s="742"/>
      <c r="M541" s="742"/>
      <c r="N541" s="742"/>
      <c r="O541" s="742"/>
      <c r="P541" s="742"/>
      <c r="Q541" s="742"/>
      <c r="R541" s="742"/>
      <c r="S541" s="785" t="s">
        <v>1</v>
      </c>
      <c r="T541" s="1066" t="s">
        <v>1</v>
      </c>
      <c r="U541" s="741"/>
      <c r="V541" s="741"/>
      <c r="W541" s="741"/>
      <c r="X541" s="742"/>
      <c r="Y541" s="742"/>
      <c r="Z541" s="742"/>
      <c r="AA541" s="742"/>
      <c r="AB541" s="742"/>
      <c r="AC541" s="742"/>
      <c r="AD541" s="742"/>
      <c r="AE541" s="4161" t="s">
        <v>1</v>
      </c>
      <c r="AF541" s="4172">
        <f t="shared" si="183"/>
        <v>0</v>
      </c>
      <c r="AG541" s="4173">
        <f t="shared" si="184"/>
        <v>0</v>
      </c>
      <c r="AH541" s="4174"/>
      <c r="AI541" s="1112">
        <f t="shared" si="176"/>
        <v>0</v>
      </c>
      <c r="AJ541" s="1184" t="str">
        <f>IF(OR(AI541=0, ISBLANK(AB541)), "", TEXT(ROUND(AI541/INDEX(AV19:AV89, MATCH(AB541, AU19:AU89, 0)), 0),"# ##0") &amp; " " &amp; AB541)</f>
        <v/>
      </c>
      <c r="AK541" s="557">
        <f t="shared" si="177"/>
        <v>0</v>
      </c>
      <c r="AL541" s="558">
        <f t="shared" si="178"/>
        <v>0</v>
      </c>
      <c r="AM541" s="1187" t="str">
        <f t="shared" si="179"/>
        <v/>
      </c>
      <c r="AN541" s="156"/>
      <c r="AO541" s="1112">
        <f t="shared" si="180"/>
        <v>0</v>
      </c>
      <c r="AP541" s="4190"/>
      <c r="AQ541" s="1181" t="str">
        <f t="shared" si="181"/>
        <v/>
      </c>
      <c r="AR541" s="4168"/>
      <c r="AS541" s="4180">
        <f t="shared" si="182"/>
        <v>0</v>
      </c>
      <c r="AT541" s="4181">
        <f>IF(AND(AH541&lt;&gt;"", ISNUMBER(AF541)), IFERROR(INDEX(AV19:AV89, MATCH(AB541, AU19:AU89, 0)) * AA541 * IF(ISBLANK(X541), 1, X541), 0), 0)</f>
        <v>0</v>
      </c>
      <c r="AU541"/>
      <c r="AV541"/>
      <c r="AW541"/>
      <c r="AX541" s="717"/>
      <c r="AY541" s="750" t="str">
        <f t="shared" si="175"/>
        <v>►</v>
      </c>
      <c r="BD541" s="717"/>
      <c r="BH541" s="717"/>
      <c r="BI541" s="6">
        <v>1</v>
      </c>
      <c r="BJ541" s="73"/>
      <c r="BK541" s="73"/>
    </row>
    <row r="542" spans="1:63" s="2" customFormat="1" ht="18" customHeight="1">
      <c r="A542" s="750" t="str">
        <f t="shared" si="169"/>
        <v>►</v>
      </c>
      <c r="B542" s="616" t="str">
        <f t="shared" si="168"/>
        <v>►</v>
      </c>
      <c r="C542" s="617" t="str">
        <f t="shared" si="170"/>
        <v>►</v>
      </c>
      <c r="D542" s="4157" t="str">
        <f t="shared" si="171"/>
        <v>►</v>
      </c>
      <c r="E542" s="616" t="str">
        <f t="shared" si="172"/>
        <v>►</v>
      </c>
      <c r="F542" s="616" t="str">
        <f t="shared" si="173"/>
        <v>►</v>
      </c>
      <c r="G542" s="616" t="str">
        <f t="shared" si="174"/>
        <v>►</v>
      </c>
      <c r="H542" s="1066" t="s">
        <v>1</v>
      </c>
      <c r="I542" s="741"/>
      <c r="J542" s="741"/>
      <c r="K542" s="741"/>
      <c r="L542" s="742"/>
      <c r="M542" s="742"/>
      <c r="N542" s="742"/>
      <c r="O542" s="742"/>
      <c r="P542" s="742"/>
      <c r="Q542" s="742"/>
      <c r="R542" s="742"/>
      <c r="S542" s="785" t="s">
        <v>1</v>
      </c>
      <c r="T542" s="1066" t="s">
        <v>1</v>
      </c>
      <c r="U542" s="741"/>
      <c r="V542" s="741"/>
      <c r="W542" s="741"/>
      <c r="X542" s="742"/>
      <c r="Y542" s="742"/>
      <c r="Z542" s="742"/>
      <c r="AA542" s="742"/>
      <c r="AB542" s="742"/>
      <c r="AC542" s="742"/>
      <c r="AD542" s="742"/>
      <c r="AE542" s="4161" t="s">
        <v>1</v>
      </c>
      <c r="AF542" s="4172">
        <f t="shared" si="183"/>
        <v>0</v>
      </c>
      <c r="AG542" s="4173">
        <f t="shared" si="184"/>
        <v>0</v>
      </c>
      <c r="AH542" s="4174"/>
      <c r="AI542" s="1113">
        <f t="shared" si="176"/>
        <v>0</v>
      </c>
      <c r="AJ542" s="1183" t="str">
        <f>IF(OR(AI542=0, ISBLANK(AB542)), "", TEXT(ROUND(AI542/INDEX(AV19:AV89, MATCH(AB542, AU19:AU89, 0)), 0),"# ##0") &amp; " " &amp; AB542)</f>
        <v/>
      </c>
      <c r="AK542" s="559">
        <f t="shared" si="177"/>
        <v>0</v>
      </c>
      <c r="AL542" s="560">
        <f t="shared" si="178"/>
        <v>0</v>
      </c>
      <c r="AM542" s="1186" t="str">
        <f t="shared" si="179"/>
        <v/>
      </c>
      <c r="AN542" s="156"/>
      <c r="AO542" s="1113">
        <f t="shared" si="180"/>
        <v>0</v>
      </c>
      <c r="AP542" s="4190"/>
      <c r="AQ542" s="1182" t="str">
        <f t="shared" si="181"/>
        <v/>
      </c>
      <c r="AR542" s="4168"/>
      <c r="AS542" s="4180">
        <f t="shared" si="182"/>
        <v>0</v>
      </c>
      <c r="AT542" s="4181">
        <f>IF(AND(AH542&lt;&gt;"", ISNUMBER(AF542)), IFERROR(INDEX(AV19:AV89, MATCH(AB542, AU19:AU89, 0)) * AA542 * IF(ISBLANK(X542), 1, X542), 0), 0)</f>
        <v>0</v>
      </c>
      <c r="AU542"/>
      <c r="AV542"/>
      <c r="AW542"/>
      <c r="AX542" s="717"/>
      <c r="AY542" s="750" t="str">
        <f t="shared" si="175"/>
        <v>►</v>
      </c>
      <c r="BD542" s="717"/>
      <c r="BH542" s="717"/>
      <c r="BI542" s="6">
        <v>1</v>
      </c>
      <c r="BJ542" s="73"/>
      <c r="BK542" s="73"/>
    </row>
    <row r="543" spans="1:63" s="2" customFormat="1" ht="18" customHeight="1">
      <c r="A543" s="750" t="str">
        <f t="shared" si="169"/>
        <v>►</v>
      </c>
      <c r="B543" s="616" t="str">
        <f t="shared" si="168"/>
        <v>►</v>
      </c>
      <c r="C543" s="617" t="str">
        <f t="shared" si="170"/>
        <v>►</v>
      </c>
      <c r="D543" s="4157" t="str">
        <f t="shared" si="171"/>
        <v>►</v>
      </c>
      <c r="E543" s="616" t="str">
        <f t="shared" si="172"/>
        <v>►</v>
      </c>
      <c r="F543" s="616" t="str">
        <f t="shared" si="173"/>
        <v>►</v>
      </c>
      <c r="G543" s="616" t="str">
        <f t="shared" si="174"/>
        <v>►</v>
      </c>
      <c r="H543" s="1066" t="s">
        <v>1</v>
      </c>
      <c r="I543" s="741"/>
      <c r="J543" s="741"/>
      <c r="K543" s="741"/>
      <c r="L543" s="742"/>
      <c r="M543" s="742"/>
      <c r="N543" s="742"/>
      <c r="O543" s="742"/>
      <c r="P543" s="742"/>
      <c r="Q543" s="742"/>
      <c r="R543" s="742"/>
      <c r="S543" s="785" t="s">
        <v>1</v>
      </c>
      <c r="T543" s="1066" t="s">
        <v>1</v>
      </c>
      <c r="U543" s="741"/>
      <c r="V543" s="741"/>
      <c r="W543" s="741"/>
      <c r="X543" s="742"/>
      <c r="Y543" s="742"/>
      <c r="Z543" s="742"/>
      <c r="AA543" s="742"/>
      <c r="AB543" s="742"/>
      <c r="AC543" s="742"/>
      <c r="AD543" s="742"/>
      <c r="AE543" s="4161" t="s">
        <v>1</v>
      </c>
      <c r="AF543" s="4172">
        <f t="shared" si="183"/>
        <v>0</v>
      </c>
      <c r="AG543" s="4173">
        <f t="shared" si="184"/>
        <v>0</v>
      </c>
      <c r="AH543" s="4174"/>
      <c r="AI543" s="1112">
        <f t="shared" si="176"/>
        <v>0</v>
      </c>
      <c r="AJ543" s="1184" t="str">
        <f>IF(OR(AI543=0, ISBLANK(AB543)), "", TEXT(ROUND(AI543/INDEX(AV19:AV89, MATCH(AB543, AU19:AU89, 0)), 0),"# ##0") &amp; " " &amp; AB543)</f>
        <v/>
      </c>
      <c r="AK543" s="557">
        <f t="shared" si="177"/>
        <v>0</v>
      </c>
      <c r="AL543" s="558">
        <f t="shared" si="178"/>
        <v>0</v>
      </c>
      <c r="AM543" s="1187" t="str">
        <f t="shared" si="179"/>
        <v/>
      </c>
      <c r="AN543" s="156"/>
      <c r="AO543" s="1112">
        <f t="shared" si="180"/>
        <v>0</v>
      </c>
      <c r="AP543" s="4190"/>
      <c r="AQ543" s="1181" t="str">
        <f t="shared" si="181"/>
        <v/>
      </c>
      <c r="AR543" s="4168"/>
      <c r="AS543" s="4180">
        <f t="shared" si="182"/>
        <v>0</v>
      </c>
      <c r="AT543" s="4181">
        <f>IF(AND(AH543&lt;&gt;"", ISNUMBER(AF543)), IFERROR(INDEX(AV19:AV89, MATCH(AB543, AU19:AU89, 0)) * AA543 * IF(ISBLANK(X543), 1, X543), 0), 0)</f>
        <v>0</v>
      </c>
      <c r="AU543"/>
      <c r="AV543"/>
      <c r="AW543"/>
      <c r="AX543" s="717"/>
      <c r="AY543" s="750" t="str">
        <f t="shared" si="175"/>
        <v>►</v>
      </c>
      <c r="BD543" s="717"/>
      <c r="BH543" s="717"/>
      <c r="BI543" s="6">
        <v>1</v>
      </c>
      <c r="BJ543" s="73"/>
      <c r="BK543" s="73"/>
    </row>
    <row r="544" spans="1:63" s="2" customFormat="1" ht="18" customHeight="1">
      <c r="A544" s="750" t="str">
        <f t="shared" si="169"/>
        <v>►</v>
      </c>
      <c r="B544" s="616" t="str">
        <f t="shared" si="168"/>
        <v>►</v>
      </c>
      <c r="C544" s="617" t="str">
        <f t="shared" si="170"/>
        <v>►</v>
      </c>
      <c r="D544" s="4157" t="str">
        <f t="shared" si="171"/>
        <v>►</v>
      </c>
      <c r="E544" s="616" t="str">
        <f t="shared" si="172"/>
        <v>►</v>
      </c>
      <c r="F544" s="616" t="str">
        <f t="shared" si="173"/>
        <v>►</v>
      </c>
      <c r="G544" s="616" t="str">
        <f t="shared" si="174"/>
        <v>►</v>
      </c>
      <c r="H544" s="1066" t="s">
        <v>1</v>
      </c>
      <c r="I544" s="741"/>
      <c r="J544" s="741"/>
      <c r="K544" s="741"/>
      <c r="L544" s="742"/>
      <c r="M544" s="742"/>
      <c r="N544" s="742"/>
      <c r="O544" s="742"/>
      <c r="P544" s="742"/>
      <c r="Q544" s="742"/>
      <c r="R544" s="742"/>
      <c r="S544" s="785" t="s">
        <v>1</v>
      </c>
      <c r="T544" s="1066" t="s">
        <v>1</v>
      </c>
      <c r="U544" s="741"/>
      <c r="V544" s="741"/>
      <c r="W544" s="741"/>
      <c r="X544" s="742"/>
      <c r="Y544" s="742"/>
      <c r="Z544" s="742"/>
      <c r="AA544" s="742"/>
      <c r="AB544" s="742"/>
      <c r="AC544" s="742"/>
      <c r="AD544" s="742"/>
      <c r="AE544" s="4161" t="s">
        <v>1</v>
      </c>
      <c r="AF544" s="4172">
        <f t="shared" si="183"/>
        <v>0</v>
      </c>
      <c r="AG544" s="4173">
        <f t="shared" si="184"/>
        <v>0</v>
      </c>
      <c r="AH544" s="4174"/>
      <c r="AI544" s="1113">
        <f t="shared" si="176"/>
        <v>0</v>
      </c>
      <c r="AJ544" s="1183" t="str">
        <f>IF(OR(AI544=0, ISBLANK(AB544)), "", TEXT(ROUND(AI544/INDEX(AV19:AV89, MATCH(AB544, AU19:AU89, 0)), 0),"# ##0") &amp; " " &amp; AB544)</f>
        <v/>
      </c>
      <c r="AK544" s="559">
        <f t="shared" si="177"/>
        <v>0</v>
      </c>
      <c r="AL544" s="560">
        <f t="shared" si="178"/>
        <v>0</v>
      </c>
      <c r="AM544" s="1186" t="str">
        <f t="shared" si="179"/>
        <v/>
      </c>
      <c r="AN544" s="156"/>
      <c r="AO544" s="1113">
        <f t="shared" si="180"/>
        <v>0</v>
      </c>
      <c r="AP544" s="4190"/>
      <c r="AQ544" s="1182" t="str">
        <f t="shared" si="181"/>
        <v/>
      </c>
      <c r="AR544" s="4168"/>
      <c r="AS544" s="4180">
        <f t="shared" si="182"/>
        <v>0</v>
      </c>
      <c r="AT544" s="4181">
        <f>IF(AND(AH544&lt;&gt;"", ISNUMBER(AF544)), IFERROR(INDEX(AV19:AV89, MATCH(AB544, AU19:AU89, 0)) * AA544 * IF(ISBLANK(X544), 1, X544), 0), 0)</f>
        <v>0</v>
      </c>
      <c r="AU544"/>
      <c r="AV544"/>
      <c r="AW544"/>
      <c r="AX544" s="717"/>
      <c r="AY544" s="750" t="str">
        <f t="shared" si="175"/>
        <v>►</v>
      </c>
      <c r="BD544" s="717"/>
      <c r="BH544" s="717"/>
      <c r="BI544" s="6">
        <v>1</v>
      </c>
      <c r="BJ544" s="73"/>
      <c r="BK544" s="73"/>
    </row>
    <row r="545" spans="1:63" s="2" customFormat="1" ht="18" customHeight="1">
      <c r="A545" s="750" t="str">
        <f t="shared" si="169"/>
        <v>►</v>
      </c>
      <c r="B545" s="616" t="str">
        <f t="shared" si="168"/>
        <v>►</v>
      </c>
      <c r="C545" s="617" t="str">
        <f t="shared" si="170"/>
        <v>►</v>
      </c>
      <c r="D545" s="4157" t="str">
        <f t="shared" si="171"/>
        <v>►</v>
      </c>
      <c r="E545" s="616" t="str">
        <f t="shared" si="172"/>
        <v>►</v>
      </c>
      <c r="F545" s="616" t="str">
        <f t="shared" si="173"/>
        <v>►</v>
      </c>
      <c r="G545" s="616" t="str">
        <f t="shared" si="174"/>
        <v>►</v>
      </c>
      <c r="H545" s="1066" t="s">
        <v>1</v>
      </c>
      <c r="I545" s="741"/>
      <c r="J545" s="741"/>
      <c r="K545" s="741"/>
      <c r="L545" s="742"/>
      <c r="M545" s="742"/>
      <c r="N545" s="742"/>
      <c r="O545" s="742"/>
      <c r="P545" s="742"/>
      <c r="Q545" s="742"/>
      <c r="R545" s="742"/>
      <c r="S545" s="785" t="s">
        <v>1</v>
      </c>
      <c r="T545" s="1066" t="s">
        <v>1</v>
      </c>
      <c r="U545" s="741"/>
      <c r="V545" s="741"/>
      <c r="W545" s="741"/>
      <c r="X545" s="742"/>
      <c r="Y545" s="742"/>
      <c r="Z545" s="742"/>
      <c r="AA545" s="742"/>
      <c r="AB545" s="742"/>
      <c r="AC545" s="742"/>
      <c r="AD545" s="742"/>
      <c r="AE545" s="4161" t="s">
        <v>1</v>
      </c>
      <c r="AF545" s="4172">
        <f t="shared" si="183"/>
        <v>0</v>
      </c>
      <c r="AG545" s="4173">
        <f t="shared" si="184"/>
        <v>0</v>
      </c>
      <c r="AH545" s="4174"/>
      <c r="AI545" s="1112">
        <f t="shared" si="176"/>
        <v>0</v>
      </c>
      <c r="AJ545" s="1184" t="str">
        <f>IF(OR(AI545=0, ISBLANK(AB545)), "", TEXT(ROUND(AI545/INDEX(AV19:AV89, MATCH(AB545, AU19:AU89, 0)), 0),"# ##0") &amp; " " &amp; AB545)</f>
        <v/>
      </c>
      <c r="AK545" s="557">
        <f t="shared" si="177"/>
        <v>0</v>
      </c>
      <c r="AL545" s="558">
        <f t="shared" si="178"/>
        <v>0</v>
      </c>
      <c r="AM545" s="1187" t="str">
        <f t="shared" si="179"/>
        <v/>
      </c>
      <c r="AN545" s="156"/>
      <c r="AO545" s="1112">
        <f t="shared" si="180"/>
        <v>0</v>
      </c>
      <c r="AP545" s="4190"/>
      <c r="AQ545" s="1181" t="str">
        <f t="shared" si="181"/>
        <v/>
      </c>
      <c r="AR545" s="4168"/>
      <c r="AS545" s="4180">
        <f t="shared" si="182"/>
        <v>0</v>
      </c>
      <c r="AT545" s="4181">
        <f>IF(AND(AH545&lt;&gt;"", ISNUMBER(AF545)), IFERROR(INDEX(AV19:AV89, MATCH(AB545, AU19:AU89, 0)) * AA545 * IF(ISBLANK(X545), 1, X545), 0), 0)</f>
        <v>0</v>
      </c>
      <c r="AU545"/>
      <c r="AV545"/>
      <c r="AW545"/>
      <c r="AX545" s="717"/>
      <c r="AY545" s="750" t="str">
        <f t="shared" si="175"/>
        <v>►</v>
      </c>
      <c r="BD545" s="717"/>
      <c r="BH545" s="717"/>
      <c r="BI545" s="6">
        <v>1</v>
      </c>
      <c r="BJ545" s="73"/>
      <c r="BK545" s="73"/>
    </row>
    <row r="546" spans="1:63" s="2" customFormat="1" ht="18" customHeight="1">
      <c r="A546" s="750" t="str">
        <f t="shared" si="169"/>
        <v>►</v>
      </c>
      <c r="B546" s="616" t="str">
        <f t="shared" si="168"/>
        <v>►</v>
      </c>
      <c r="C546" s="617" t="str">
        <f t="shared" si="170"/>
        <v>►</v>
      </c>
      <c r="D546" s="4157" t="str">
        <f t="shared" si="171"/>
        <v>►</v>
      </c>
      <c r="E546" s="616" t="str">
        <f t="shared" si="172"/>
        <v>►</v>
      </c>
      <c r="F546" s="616" t="str">
        <f t="shared" si="173"/>
        <v>►</v>
      </c>
      <c r="G546" s="616" t="str">
        <f t="shared" si="174"/>
        <v>►</v>
      </c>
      <c r="H546" s="1066" t="s">
        <v>1</v>
      </c>
      <c r="I546" s="741"/>
      <c r="J546" s="741"/>
      <c r="K546" s="741"/>
      <c r="L546" s="742"/>
      <c r="M546" s="742"/>
      <c r="N546" s="742"/>
      <c r="O546" s="742"/>
      <c r="P546" s="742"/>
      <c r="Q546" s="742"/>
      <c r="R546" s="742"/>
      <c r="S546" s="785" t="s">
        <v>1</v>
      </c>
      <c r="T546" s="1066" t="s">
        <v>1</v>
      </c>
      <c r="U546" s="741"/>
      <c r="V546" s="741"/>
      <c r="W546" s="741"/>
      <c r="X546" s="742"/>
      <c r="Y546" s="742"/>
      <c r="Z546" s="742"/>
      <c r="AA546" s="742"/>
      <c r="AB546" s="742"/>
      <c r="AC546" s="742"/>
      <c r="AD546" s="742"/>
      <c r="AE546" s="4161" t="s">
        <v>1</v>
      </c>
      <c r="AF546" s="4172">
        <f t="shared" si="183"/>
        <v>0</v>
      </c>
      <c r="AG546" s="4173">
        <f t="shared" si="184"/>
        <v>0</v>
      </c>
      <c r="AH546" s="4174"/>
      <c r="AI546" s="1113">
        <f t="shared" si="176"/>
        <v>0</v>
      </c>
      <c r="AJ546" s="1183" t="str">
        <f>IF(OR(AI546=0, ISBLANK(AB546)), "", TEXT(ROUND(AI546/INDEX(AV19:AV89, MATCH(AB546, AU19:AU89, 0)), 0),"# ##0") &amp; " " &amp; AB546)</f>
        <v/>
      </c>
      <c r="AK546" s="559">
        <f t="shared" si="177"/>
        <v>0</v>
      </c>
      <c r="AL546" s="560">
        <f t="shared" si="178"/>
        <v>0</v>
      </c>
      <c r="AM546" s="1186" t="str">
        <f t="shared" si="179"/>
        <v/>
      </c>
      <c r="AN546" s="156"/>
      <c r="AO546" s="1113">
        <f t="shared" si="180"/>
        <v>0</v>
      </c>
      <c r="AP546" s="4190"/>
      <c r="AQ546" s="1182" t="str">
        <f t="shared" si="181"/>
        <v/>
      </c>
      <c r="AR546" s="4168"/>
      <c r="AS546" s="4180">
        <f t="shared" si="182"/>
        <v>0</v>
      </c>
      <c r="AT546" s="4181">
        <f>IF(AND(AH546&lt;&gt;"", ISNUMBER(AF546)), IFERROR(INDEX(AV19:AV89, MATCH(AB546, AU19:AU89, 0)) * AA546 * IF(ISBLANK(X546), 1, X546), 0), 0)</f>
        <v>0</v>
      </c>
      <c r="AU546"/>
      <c r="AV546"/>
      <c r="AW546"/>
      <c r="AX546" s="717"/>
      <c r="AY546" s="750" t="str">
        <f t="shared" si="175"/>
        <v>►</v>
      </c>
      <c r="BD546" s="717"/>
      <c r="BH546" s="717"/>
      <c r="BI546" s="6">
        <v>1</v>
      </c>
      <c r="BJ546" s="73"/>
      <c r="BK546" s="73"/>
    </row>
    <row r="547" spans="1:63" s="2" customFormat="1" ht="18" customHeight="1">
      <c r="A547" s="750" t="str">
        <f t="shared" si="169"/>
        <v>►</v>
      </c>
      <c r="B547" s="616" t="str">
        <f t="shared" si="168"/>
        <v>►</v>
      </c>
      <c r="C547" s="617" t="str">
        <f t="shared" si="170"/>
        <v>►</v>
      </c>
      <c r="D547" s="4157" t="str">
        <f t="shared" si="171"/>
        <v>►</v>
      </c>
      <c r="E547" s="616" t="str">
        <f t="shared" si="172"/>
        <v>►</v>
      </c>
      <c r="F547" s="616" t="str">
        <f t="shared" si="173"/>
        <v>►</v>
      </c>
      <c r="G547" s="616" t="str">
        <f t="shared" si="174"/>
        <v>►</v>
      </c>
      <c r="H547" s="1066" t="s">
        <v>1</v>
      </c>
      <c r="I547" s="741"/>
      <c r="J547" s="741"/>
      <c r="K547" s="741"/>
      <c r="L547" s="742"/>
      <c r="M547" s="742"/>
      <c r="N547" s="742"/>
      <c r="O547" s="742"/>
      <c r="P547" s="742"/>
      <c r="Q547" s="742"/>
      <c r="R547" s="742"/>
      <c r="S547" s="785" t="s">
        <v>1</v>
      </c>
      <c r="T547" s="1066" t="s">
        <v>1</v>
      </c>
      <c r="U547" s="741"/>
      <c r="V547" s="741"/>
      <c r="W547" s="741"/>
      <c r="X547" s="742"/>
      <c r="Y547" s="742"/>
      <c r="Z547" s="742"/>
      <c r="AA547" s="742"/>
      <c r="AB547" s="742"/>
      <c r="AC547" s="742"/>
      <c r="AD547" s="742"/>
      <c r="AE547" s="4161" t="s">
        <v>1</v>
      </c>
      <c r="AF547" s="4172">
        <f t="shared" si="183"/>
        <v>0</v>
      </c>
      <c r="AG547" s="4173">
        <f t="shared" si="184"/>
        <v>0</v>
      </c>
      <c r="AH547" s="4174"/>
      <c r="AI547" s="1112">
        <f t="shared" si="176"/>
        <v>0</v>
      </c>
      <c r="AJ547" s="1184" t="str">
        <f>IF(OR(AI547=0, ISBLANK(AB547)), "", TEXT(ROUND(AI547/INDEX(AV19:AV89, MATCH(AB547, AU19:AU89, 0)), 0),"# ##0") &amp; " " &amp; AB547)</f>
        <v/>
      </c>
      <c r="AK547" s="557">
        <f t="shared" si="177"/>
        <v>0</v>
      </c>
      <c r="AL547" s="558">
        <f t="shared" si="178"/>
        <v>0</v>
      </c>
      <c r="AM547" s="1187" t="str">
        <f t="shared" si="179"/>
        <v/>
      </c>
      <c r="AN547" s="156"/>
      <c r="AO547" s="1112">
        <f t="shared" si="180"/>
        <v>0</v>
      </c>
      <c r="AP547" s="4190"/>
      <c r="AQ547" s="1181" t="str">
        <f t="shared" si="181"/>
        <v/>
      </c>
      <c r="AR547" s="4168"/>
      <c r="AS547" s="4180">
        <f t="shared" si="182"/>
        <v>0</v>
      </c>
      <c r="AT547" s="4181">
        <f>IF(AND(AH547&lt;&gt;"", ISNUMBER(AF547)), IFERROR(INDEX(AV19:AV89, MATCH(AB547, AU19:AU89, 0)) * AA547 * IF(ISBLANK(X547), 1, X547), 0), 0)</f>
        <v>0</v>
      </c>
      <c r="AU547"/>
      <c r="AV547"/>
      <c r="AW547"/>
      <c r="AX547" s="717"/>
      <c r="AY547" s="750" t="str">
        <f t="shared" si="175"/>
        <v>►</v>
      </c>
      <c r="BD547" s="717"/>
      <c r="BH547" s="717"/>
      <c r="BI547" s="6">
        <v>1</v>
      </c>
      <c r="BJ547" s="73"/>
      <c r="BK547" s="73"/>
    </row>
    <row r="548" spans="1:63" s="2" customFormat="1" ht="18" customHeight="1">
      <c r="A548" s="750" t="str">
        <f t="shared" si="169"/>
        <v>►</v>
      </c>
      <c r="B548" s="616" t="str">
        <f t="shared" si="168"/>
        <v>►</v>
      </c>
      <c r="C548" s="617" t="str">
        <f t="shared" si="170"/>
        <v>►</v>
      </c>
      <c r="D548" s="4157" t="str">
        <f t="shared" si="171"/>
        <v>►</v>
      </c>
      <c r="E548" s="616" t="str">
        <f t="shared" si="172"/>
        <v>►</v>
      </c>
      <c r="F548" s="616" t="str">
        <f t="shared" si="173"/>
        <v>►</v>
      </c>
      <c r="G548" s="616" t="str">
        <f t="shared" si="174"/>
        <v>►</v>
      </c>
      <c r="H548" s="1066" t="s">
        <v>1</v>
      </c>
      <c r="I548" s="741"/>
      <c r="J548" s="741"/>
      <c r="K548" s="741"/>
      <c r="L548" s="742"/>
      <c r="M548" s="742"/>
      <c r="N548" s="742"/>
      <c r="O548" s="742"/>
      <c r="P548" s="742"/>
      <c r="Q548" s="742"/>
      <c r="R548" s="742"/>
      <c r="S548" s="785" t="s">
        <v>1</v>
      </c>
      <c r="T548" s="1066" t="s">
        <v>1</v>
      </c>
      <c r="U548" s="741"/>
      <c r="V548" s="741"/>
      <c r="W548" s="741"/>
      <c r="X548" s="742"/>
      <c r="Y548" s="742"/>
      <c r="Z548" s="742"/>
      <c r="AA548" s="742"/>
      <c r="AB548" s="742"/>
      <c r="AC548" s="742"/>
      <c r="AD548" s="742"/>
      <c r="AE548" s="4161" t="s">
        <v>1</v>
      </c>
      <c r="AF548" s="4172">
        <f t="shared" si="183"/>
        <v>0</v>
      </c>
      <c r="AG548" s="4173">
        <f t="shared" si="184"/>
        <v>0</v>
      </c>
      <c r="AH548" s="4174"/>
      <c r="AI548" s="1113">
        <f t="shared" si="176"/>
        <v>0</v>
      </c>
      <c r="AJ548" s="1183" t="str">
        <f>IF(OR(AI548=0, ISBLANK(AB548)), "", TEXT(ROUND(AI548/INDEX(AV19:AV89, MATCH(AB548, AU19:AU89, 0)), 0),"# ##0") &amp; " " &amp; AB548)</f>
        <v/>
      </c>
      <c r="AK548" s="559">
        <f t="shared" si="177"/>
        <v>0</v>
      </c>
      <c r="AL548" s="560">
        <f t="shared" si="178"/>
        <v>0</v>
      </c>
      <c r="AM548" s="1186" t="str">
        <f t="shared" si="179"/>
        <v/>
      </c>
      <c r="AN548" s="156"/>
      <c r="AO548" s="1113">
        <f t="shared" si="180"/>
        <v>0</v>
      </c>
      <c r="AP548" s="4190"/>
      <c r="AQ548" s="1182" t="str">
        <f t="shared" si="181"/>
        <v/>
      </c>
      <c r="AR548" s="4168"/>
      <c r="AS548" s="4180">
        <f t="shared" si="182"/>
        <v>0</v>
      </c>
      <c r="AT548" s="4181">
        <f>IF(AND(AH548&lt;&gt;"", ISNUMBER(AF548)), IFERROR(INDEX(AV19:AV89, MATCH(AB548, AU19:AU89, 0)) * AA548 * IF(ISBLANK(X548), 1, X548), 0), 0)</f>
        <v>0</v>
      </c>
      <c r="AU548"/>
      <c r="AV548"/>
      <c r="AW548"/>
      <c r="AX548" s="717"/>
      <c r="AY548" s="750" t="str">
        <f t="shared" si="175"/>
        <v>►</v>
      </c>
      <c r="BD548" s="717"/>
      <c r="BH548" s="717"/>
      <c r="BI548" s="6">
        <v>1</v>
      </c>
      <c r="BJ548" s="73"/>
      <c r="BK548" s="73"/>
    </row>
    <row r="549" spans="1:63" s="2" customFormat="1" ht="18" customHeight="1">
      <c r="A549" s="750" t="str">
        <f t="shared" si="169"/>
        <v>►</v>
      </c>
      <c r="B549" s="616" t="str">
        <f t="shared" si="168"/>
        <v>►</v>
      </c>
      <c r="C549" s="617" t="str">
        <f t="shared" si="170"/>
        <v>►</v>
      </c>
      <c r="D549" s="4157" t="str">
        <f t="shared" si="171"/>
        <v>►</v>
      </c>
      <c r="E549" s="616" t="str">
        <f t="shared" si="172"/>
        <v>►</v>
      </c>
      <c r="F549" s="616" t="str">
        <f t="shared" si="173"/>
        <v>►</v>
      </c>
      <c r="G549" s="616" t="str">
        <f t="shared" si="174"/>
        <v>►</v>
      </c>
      <c r="H549" s="1066" t="s">
        <v>1</v>
      </c>
      <c r="I549" s="741"/>
      <c r="J549" s="741"/>
      <c r="K549" s="741"/>
      <c r="L549" s="742"/>
      <c r="M549" s="742"/>
      <c r="N549" s="742"/>
      <c r="O549" s="742"/>
      <c r="P549" s="742"/>
      <c r="Q549" s="742"/>
      <c r="R549" s="742"/>
      <c r="S549" s="785" t="s">
        <v>1</v>
      </c>
      <c r="T549" s="1066" t="s">
        <v>1</v>
      </c>
      <c r="U549" s="741"/>
      <c r="V549" s="741"/>
      <c r="W549" s="741"/>
      <c r="X549" s="742"/>
      <c r="Y549" s="742"/>
      <c r="Z549" s="742"/>
      <c r="AA549" s="742"/>
      <c r="AB549" s="742"/>
      <c r="AC549" s="742"/>
      <c r="AD549" s="742"/>
      <c r="AE549" s="4161" t="s">
        <v>1</v>
      </c>
      <c r="AF549" s="4172">
        <f t="shared" si="183"/>
        <v>0</v>
      </c>
      <c r="AG549" s="4173">
        <f t="shared" si="184"/>
        <v>0</v>
      </c>
      <c r="AH549" s="4174"/>
      <c r="AI549" s="1112">
        <f t="shared" si="176"/>
        <v>0</v>
      </c>
      <c r="AJ549" s="1184" t="str">
        <f>IF(OR(AI549=0, ISBLANK(AB549)), "", TEXT(ROUND(AI549/INDEX(AV19:AV89, MATCH(AB549, AU19:AU89, 0)), 0),"# ##0") &amp; " " &amp; AB549)</f>
        <v/>
      </c>
      <c r="AK549" s="557">
        <f t="shared" si="177"/>
        <v>0</v>
      </c>
      <c r="AL549" s="558">
        <f t="shared" si="178"/>
        <v>0</v>
      </c>
      <c r="AM549" s="1187" t="str">
        <f t="shared" si="179"/>
        <v/>
      </c>
      <c r="AN549" s="156"/>
      <c r="AO549" s="1112">
        <f t="shared" si="180"/>
        <v>0</v>
      </c>
      <c r="AP549" s="4190"/>
      <c r="AQ549" s="1181" t="str">
        <f t="shared" si="181"/>
        <v/>
      </c>
      <c r="AR549" s="4168"/>
      <c r="AS549" s="4180">
        <f t="shared" si="182"/>
        <v>0</v>
      </c>
      <c r="AT549" s="4181">
        <f>IF(AND(AH549&lt;&gt;"", ISNUMBER(AF549)), IFERROR(INDEX(AV19:AV89, MATCH(AB549, AU19:AU89, 0)) * AA549 * IF(ISBLANK(X549), 1, X549), 0), 0)</f>
        <v>0</v>
      </c>
      <c r="AU549"/>
      <c r="AV549"/>
      <c r="AW549"/>
      <c r="AX549" s="717"/>
      <c r="AY549" s="750" t="str">
        <f t="shared" si="175"/>
        <v>►</v>
      </c>
      <c r="BD549" s="717"/>
      <c r="BH549" s="717"/>
      <c r="BI549" s="6">
        <v>1</v>
      </c>
      <c r="BJ549" s="73"/>
      <c r="BK549" s="73"/>
    </row>
    <row r="550" spans="1:63" s="2" customFormat="1" ht="18" customHeight="1">
      <c r="A550" s="750" t="str">
        <f t="shared" si="169"/>
        <v>►</v>
      </c>
      <c r="B550" s="616" t="str">
        <f t="shared" si="168"/>
        <v>►</v>
      </c>
      <c r="C550" s="617" t="str">
        <f t="shared" si="170"/>
        <v>►</v>
      </c>
      <c r="D550" s="4157" t="str">
        <f t="shared" si="171"/>
        <v>►</v>
      </c>
      <c r="E550" s="616" t="str">
        <f t="shared" si="172"/>
        <v>►</v>
      </c>
      <c r="F550" s="616" t="str">
        <f t="shared" si="173"/>
        <v>►</v>
      </c>
      <c r="G550" s="616" t="str">
        <f t="shared" si="174"/>
        <v>►</v>
      </c>
      <c r="H550" s="1066" t="s">
        <v>1</v>
      </c>
      <c r="I550" s="741"/>
      <c r="J550" s="741"/>
      <c r="K550" s="741"/>
      <c r="L550" s="742"/>
      <c r="M550" s="742"/>
      <c r="N550" s="742"/>
      <c r="O550" s="742"/>
      <c r="P550" s="742"/>
      <c r="Q550" s="742"/>
      <c r="R550" s="742"/>
      <c r="S550" s="785" t="s">
        <v>1</v>
      </c>
      <c r="T550" s="1066" t="s">
        <v>1</v>
      </c>
      <c r="U550" s="741"/>
      <c r="V550" s="741"/>
      <c r="W550" s="741"/>
      <c r="X550" s="742"/>
      <c r="Y550" s="742"/>
      <c r="Z550" s="742"/>
      <c r="AA550" s="742"/>
      <c r="AB550" s="742"/>
      <c r="AC550" s="742"/>
      <c r="AD550" s="742"/>
      <c r="AE550" s="4161" t="s">
        <v>1</v>
      </c>
      <c r="AF550" s="4172">
        <f t="shared" si="183"/>
        <v>0</v>
      </c>
      <c r="AG550" s="4173">
        <f t="shared" si="184"/>
        <v>0</v>
      </c>
      <c r="AH550" s="4174"/>
      <c r="AI550" s="1113">
        <f t="shared" si="176"/>
        <v>0</v>
      </c>
      <c r="AJ550" s="1183" t="str">
        <f>IF(OR(AI550=0, ISBLANK(AB550)), "", TEXT(ROUND(AI550/INDEX(AV19:AV89, MATCH(AB550, AU19:AU89, 0)), 0),"# ##0") &amp; " " &amp; AB550)</f>
        <v/>
      </c>
      <c r="AK550" s="559">
        <f t="shared" si="177"/>
        <v>0</v>
      </c>
      <c r="AL550" s="560">
        <f t="shared" si="178"/>
        <v>0</v>
      </c>
      <c r="AM550" s="1186" t="str">
        <f t="shared" si="179"/>
        <v/>
      </c>
      <c r="AN550" s="156"/>
      <c r="AO550" s="1113">
        <f t="shared" si="180"/>
        <v>0</v>
      </c>
      <c r="AP550" s="4190"/>
      <c r="AQ550" s="1182" t="str">
        <f t="shared" si="181"/>
        <v/>
      </c>
      <c r="AR550" s="4168"/>
      <c r="AS550" s="4180">
        <f t="shared" si="182"/>
        <v>0</v>
      </c>
      <c r="AT550" s="4181">
        <f>IF(AND(AH550&lt;&gt;"", ISNUMBER(AF550)), IFERROR(INDEX(AV19:AV89, MATCH(AB550, AU19:AU89, 0)) * AA550 * IF(ISBLANK(X550), 1, X550), 0), 0)</f>
        <v>0</v>
      </c>
      <c r="AU550"/>
      <c r="AV550"/>
      <c r="AW550"/>
      <c r="AX550" s="717"/>
      <c r="AY550" s="750" t="str">
        <f t="shared" si="175"/>
        <v>►</v>
      </c>
      <c r="BD550" s="717"/>
      <c r="BH550" s="717"/>
      <c r="BI550" s="6">
        <v>1</v>
      </c>
      <c r="BJ550" s="73"/>
      <c r="BK550" s="73"/>
    </row>
    <row r="551" spans="1:63" s="2" customFormat="1" ht="18" customHeight="1">
      <c r="A551" s="750" t="str">
        <f t="shared" si="169"/>
        <v>►</v>
      </c>
      <c r="B551" s="616" t="str">
        <f t="shared" si="168"/>
        <v>►</v>
      </c>
      <c r="C551" s="617" t="str">
        <f t="shared" si="170"/>
        <v>►</v>
      </c>
      <c r="D551" s="4157" t="str">
        <f t="shared" si="171"/>
        <v>►</v>
      </c>
      <c r="E551" s="616" t="str">
        <f t="shared" si="172"/>
        <v>►</v>
      </c>
      <c r="F551" s="616" t="str">
        <f t="shared" si="173"/>
        <v>►</v>
      </c>
      <c r="G551" s="616" t="str">
        <f t="shared" si="174"/>
        <v>►</v>
      </c>
      <c r="H551" s="1066" t="s">
        <v>1</v>
      </c>
      <c r="I551" s="741"/>
      <c r="J551" s="741"/>
      <c r="K551" s="741"/>
      <c r="L551" s="742"/>
      <c r="M551" s="742"/>
      <c r="N551" s="742"/>
      <c r="O551" s="742"/>
      <c r="P551" s="742"/>
      <c r="Q551" s="742"/>
      <c r="R551" s="742"/>
      <c r="S551" s="785" t="s">
        <v>1</v>
      </c>
      <c r="T551" s="1066" t="s">
        <v>1</v>
      </c>
      <c r="U551" s="741"/>
      <c r="V551" s="741"/>
      <c r="W551" s="741"/>
      <c r="X551" s="742"/>
      <c r="Y551" s="742"/>
      <c r="Z551" s="742"/>
      <c r="AA551" s="742"/>
      <c r="AB551" s="742"/>
      <c r="AC551" s="742"/>
      <c r="AD551" s="742"/>
      <c r="AE551" s="4161" t="s">
        <v>1</v>
      </c>
      <c r="AF551" s="4172">
        <f t="shared" si="183"/>
        <v>0</v>
      </c>
      <c r="AG551" s="4173">
        <f t="shared" si="184"/>
        <v>0</v>
      </c>
      <c r="AH551" s="4174"/>
      <c r="AI551" s="1112">
        <f t="shared" si="176"/>
        <v>0</v>
      </c>
      <c r="AJ551" s="1184" t="str">
        <f>IF(OR(AI551=0, ISBLANK(AB551)), "", TEXT(ROUND(AI551/INDEX(AV19:AV89, MATCH(AB551, AU19:AU89, 0)), 0),"# ##0") &amp; " " &amp; AB551)</f>
        <v/>
      </c>
      <c r="AK551" s="557">
        <f t="shared" si="177"/>
        <v>0</v>
      </c>
      <c r="AL551" s="558">
        <f t="shared" si="178"/>
        <v>0</v>
      </c>
      <c r="AM551" s="1187" t="str">
        <f t="shared" si="179"/>
        <v/>
      </c>
      <c r="AN551" s="156"/>
      <c r="AO551" s="1112">
        <f t="shared" si="180"/>
        <v>0</v>
      </c>
      <c r="AP551" s="4190"/>
      <c r="AQ551" s="1181" t="str">
        <f t="shared" si="181"/>
        <v/>
      </c>
      <c r="AR551" s="4168"/>
      <c r="AS551" s="4180">
        <f t="shared" si="182"/>
        <v>0</v>
      </c>
      <c r="AT551" s="4181">
        <f>IF(AND(AH551&lt;&gt;"", ISNUMBER(AF551)), IFERROR(INDEX(AV19:AV89, MATCH(AB551, AU19:AU89, 0)) * AA551 * IF(ISBLANK(X551), 1, X551), 0), 0)</f>
        <v>0</v>
      </c>
      <c r="AU551"/>
      <c r="AV551"/>
      <c r="AW551"/>
      <c r="AX551" s="717"/>
      <c r="AY551" s="750" t="str">
        <f t="shared" si="175"/>
        <v>►</v>
      </c>
      <c r="BD551" s="717"/>
      <c r="BH551" s="717"/>
      <c r="BI551" s="6">
        <v>1</v>
      </c>
      <c r="BJ551" s="73"/>
      <c r="BK551" s="73"/>
    </row>
    <row r="552" spans="1:63" s="2" customFormat="1" ht="18" customHeight="1">
      <c r="A552" s="750" t="str">
        <f t="shared" si="169"/>
        <v>►</v>
      </c>
      <c r="B552" s="616" t="str">
        <f t="shared" si="168"/>
        <v>►</v>
      </c>
      <c r="C552" s="617" t="str">
        <f t="shared" si="170"/>
        <v>►</v>
      </c>
      <c r="D552" s="4157" t="str">
        <f t="shared" si="171"/>
        <v>►</v>
      </c>
      <c r="E552" s="616" t="str">
        <f t="shared" si="172"/>
        <v>►</v>
      </c>
      <c r="F552" s="616" t="str">
        <f t="shared" si="173"/>
        <v>►</v>
      </c>
      <c r="G552" s="616" t="str">
        <f t="shared" si="174"/>
        <v>►</v>
      </c>
      <c r="H552" s="1066" t="s">
        <v>1</v>
      </c>
      <c r="I552" s="741"/>
      <c r="J552" s="741"/>
      <c r="K552" s="741"/>
      <c r="L552" s="742"/>
      <c r="M552" s="742"/>
      <c r="N552" s="742"/>
      <c r="O552" s="742"/>
      <c r="P552" s="742"/>
      <c r="Q552" s="742"/>
      <c r="R552" s="742"/>
      <c r="S552" s="785" t="s">
        <v>1</v>
      </c>
      <c r="T552" s="1066" t="s">
        <v>1</v>
      </c>
      <c r="U552" s="741"/>
      <c r="V552" s="741"/>
      <c r="W552" s="741"/>
      <c r="X552" s="742"/>
      <c r="Y552" s="742"/>
      <c r="Z552" s="742"/>
      <c r="AA552" s="742"/>
      <c r="AB552" s="742"/>
      <c r="AC552" s="742"/>
      <c r="AD552" s="742"/>
      <c r="AE552" s="4161" t="s">
        <v>1</v>
      </c>
      <c r="AF552" s="4172">
        <f t="shared" si="183"/>
        <v>0</v>
      </c>
      <c r="AG552" s="4173">
        <f t="shared" si="184"/>
        <v>0</v>
      </c>
      <c r="AH552" s="4174"/>
      <c r="AI552" s="1113">
        <f t="shared" si="176"/>
        <v>0</v>
      </c>
      <c r="AJ552" s="1183" t="str">
        <f>IF(OR(AI552=0, ISBLANK(AB552)), "", TEXT(ROUND(AI552/INDEX(AV19:AV89, MATCH(AB552, AU19:AU89, 0)), 0),"# ##0") &amp; " " &amp; AB552)</f>
        <v/>
      </c>
      <c r="AK552" s="559">
        <f t="shared" si="177"/>
        <v>0</v>
      </c>
      <c r="AL552" s="560">
        <f t="shared" si="178"/>
        <v>0</v>
      </c>
      <c r="AM552" s="1186" t="str">
        <f t="shared" si="179"/>
        <v/>
      </c>
      <c r="AN552" s="156"/>
      <c r="AO552" s="1113">
        <f t="shared" si="180"/>
        <v>0</v>
      </c>
      <c r="AP552" s="4190"/>
      <c r="AQ552" s="1182" t="str">
        <f t="shared" si="181"/>
        <v/>
      </c>
      <c r="AR552" s="4168"/>
      <c r="AS552" s="4180">
        <f t="shared" si="182"/>
        <v>0</v>
      </c>
      <c r="AT552" s="4181">
        <f>IF(AND(AH552&lt;&gt;"", ISNUMBER(AF552)), IFERROR(INDEX(AV19:AV89, MATCH(AB552, AU19:AU89, 0)) * AA552 * IF(ISBLANK(X552), 1, X552), 0), 0)</f>
        <v>0</v>
      </c>
      <c r="AU552"/>
      <c r="AV552"/>
      <c r="AW552"/>
      <c r="AX552" s="717"/>
      <c r="AY552" s="750" t="str">
        <f t="shared" si="175"/>
        <v>►</v>
      </c>
      <c r="BD552" s="717"/>
      <c r="BH552" s="717"/>
      <c r="BI552" s="6">
        <v>1</v>
      </c>
      <c r="BJ552" s="73"/>
      <c r="BK552" s="73"/>
    </row>
    <row r="553" spans="1:63" s="2" customFormat="1" ht="18" customHeight="1">
      <c r="A553" s="750" t="str">
        <f t="shared" si="169"/>
        <v>►</v>
      </c>
      <c r="B553" s="616" t="str">
        <f t="shared" si="168"/>
        <v>►</v>
      </c>
      <c r="C553" s="617" t="str">
        <f t="shared" si="170"/>
        <v>►</v>
      </c>
      <c r="D553" s="4157" t="str">
        <f t="shared" si="171"/>
        <v>►</v>
      </c>
      <c r="E553" s="616" t="str">
        <f t="shared" si="172"/>
        <v>►</v>
      </c>
      <c r="F553" s="616" t="str">
        <f t="shared" si="173"/>
        <v>►</v>
      </c>
      <c r="G553" s="616" t="str">
        <f t="shared" si="174"/>
        <v>►</v>
      </c>
      <c r="H553" s="1066" t="s">
        <v>1</v>
      </c>
      <c r="I553" s="741"/>
      <c r="J553" s="741"/>
      <c r="K553" s="741"/>
      <c r="L553" s="742"/>
      <c r="M553" s="742"/>
      <c r="N553" s="742"/>
      <c r="O553" s="742"/>
      <c r="P553" s="742"/>
      <c r="Q553" s="742"/>
      <c r="R553" s="742"/>
      <c r="S553" s="785" t="s">
        <v>1</v>
      </c>
      <c r="T553" s="1066" t="s">
        <v>1</v>
      </c>
      <c r="U553" s="741"/>
      <c r="V553" s="741"/>
      <c r="W553" s="741"/>
      <c r="X553" s="742"/>
      <c r="Y553" s="742"/>
      <c r="Z553" s="742"/>
      <c r="AA553" s="742"/>
      <c r="AB553" s="742"/>
      <c r="AC553" s="742"/>
      <c r="AD553" s="742"/>
      <c r="AE553" s="4161" t="s">
        <v>1</v>
      </c>
      <c r="AF553" s="4172">
        <f t="shared" si="183"/>
        <v>0</v>
      </c>
      <c r="AG553" s="4173">
        <f t="shared" si="184"/>
        <v>0</v>
      </c>
      <c r="AH553" s="4174"/>
      <c r="AI553" s="1112">
        <f t="shared" si="176"/>
        <v>0</v>
      </c>
      <c r="AJ553" s="1184" t="str">
        <f>IF(OR(AI553=0, ISBLANK(AB553)), "", TEXT(ROUND(AI553/INDEX(AV19:AV89, MATCH(AB553, AU19:AU89, 0)), 0),"# ##0") &amp; " " &amp; AB553)</f>
        <v/>
      </c>
      <c r="AK553" s="557">
        <f t="shared" si="177"/>
        <v>0</v>
      </c>
      <c r="AL553" s="558">
        <f t="shared" si="178"/>
        <v>0</v>
      </c>
      <c r="AM553" s="1187" t="str">
        <f t="shared" si="179"/>
        <v/>
      </c>
      <c r="AN553" s="156"/>
      <c r="AO553" s="1112">
        <f t="shared" si="180"/>
        <v>0</v>
      </c>
      <c r="AP553" s="4190"/>
      <c r="AQ553" s="1181" t="str">
        <f t="shared" si="181"/>
        <v/>
      </c>
      <c r="AR553" s="4168"/>
      <c r="AS553" s="4180">
        <f t="shared" si="182"/>
        <v>0</v>
      </c>
      <c r="AT553" s="4181">
        <f>IF(AND(AH553&lt;&gt;"", ISNUMBER(AF553)), IFERROR(INDEX(AV19:AV89, MATCH(AB553, AU19:AU89, 0)) * AA553 * IF(ISBLANK(X553), 1, X553), 0), 0)</f>
        <v>0</v>
      </c>
      <c r="AU553"/>
      <c r="AV553"/>
      <c r="AW553"/>
      <c r="AX553" s="717"/>
      <c r="AY553" s="750" t="str">
        <f t="shared" si="175"/>
        <v>►</v>
      </c>
      <c r="BD553" s="717"/>
      <c r="BH553" s="717"/>
      <c r="BI553" s="6">
        <v>1</v>
      </c>
      <c r="BJ553" s="73"/>
      <c r="BK553" s="73"/>
    </row>
    <row r="554" spans="1:63" s="2" customFormat="1" ht="18" customHeight="1">
      <c r="A554" s="750" t="str">
        <f t="shared" si="169"/>
        <v>►</v>
      </c>
      <c r="B554" s="616" t="str">
        <f t="shared" si="168"/>
        <v>►</v>
      </c>
      <c r="C554" s="617" t="str">
        <f t="shared" si="170"/>
        <v>►</v>
      </c>
      <c r="D554" s="4157" t="str">
        <f t="shared" si="171"/>
        <v>►</v>
      </c>
      <c r="E554" s="616" t="str">
        <f t="shared" si="172"/>
        <v>►</v>
      </c>
      <c r="F554" s="616" t="str">
        <f t="shared" si="173"/>
        <v>►</v>
      </c>
      <c r="G554" s="616" t="str">
        <f t="shared" si="174"/>
        <v>►</v>
      </c>
      <c r="H554" s="1066" t="s">
        <v>1</v>
      </c>
      <c r="I554" s="741"/>
      <c r="J554" s="741"/>
      <c r="K554" s="741"/>
      <c r="L554" s="742"/>
      <c r="M554" s="742"/>
      <c r="N554" s="742"/>
      <c r="O554" s="742"/>
      <c r="P554" s="742"/>
      <c r="Q554" s="742"/>
      <c r="R554" s="742"/>
      <c r="S554" s="785" t="s">
        <v>1</v>
      </c>
      <c r="T554" s="1066" t="s">
        <v>1</v>
      </c>
      <c r="U554" s="741"/>
      <c r="V554" s="741"/>
      <c r="W554" s="741"/>
      <c r="X554" s="742"/>
      <c r="Y554" s="742"/>
      <c r="Z554" s="742"/>
      <c r="AA554" s="742"/>
      <c r="AB554" s="742"/>
      <c r="AC554" s="742"/>
      <c r="AD554" s="742"/>
      <c r="AE554" s="4161" t="s">
        <v>1</v>
      </c>
      <c r="AF554" s="4172">
        <f t="shared" si="183"/>
        <v>0</v>
      </c>
      <c r="AG554" s="4173">
        <f t="shared" si="184"/>
        <v>0</v>
      </c>
      <c r="AH554" s="4174"/>
      <c r="AI554" s="1113">
        <f t="shared" si="176"/>
        <v>0</v>
      </c>
      <c r="AJ554" s="1183" t="str">
        <f>IF(OR(AI554=0, ISBLANK(AB554)), "", TEXT(ROUND(AI554/INDEX(AV19:AV89, MATCH(AB554, AU19:AU89, 0)), 0),"# ##0") &amp; " " &amp; AB554)</f>
        <v/>
      </c>
      <c r="AK554" s="559">
        <f t="shared" si="177"/>
        <v>0</v>
      </c>
      <c r="AL554" s="560">
        <f t="shared" si="178"/>
        <v>0</v>
      </c>
      <c r="AM554" s="1186" t="str">
        <f t="shared" si="179"/>
        <v/>
      </c>
      <c r="AN554" s="156"/>
      <c r="AO554" s="1113">
        <f t="shared" si="180"/>
        <v>0</v>
      </c>
      <c r="AP554" s="4190"/>
      <c r="AQ554" s="1182" t="str">
        <f t="shared" si="181"/>
        <v/>
      </c>
      <c r="AR554" s="4168"/>
      <c r="AS554" s="4180">
        <f t="shared" si="182"/>
        <v>0</v>
      </c>
      <c r="AT554" s="4181">
        <f>IF(AND(AH554&lt;&gt;"", ISNUMBER(AF554)), IFERROR(INDEX(AV19:AV89, MATCH(AB554, AU19:AU89, 0)) * AA554 * IF(ISBLANK(X554), 1, X554), 0), 0)</f>
        <v>0</v>
      </c>
      <c r="AU554"/>
      <c r="AV554"/>
      <c r="AW554"/>
      <c r="AX554" s="717"/>
      <c r="AY554" s="750" t="str">
        <f t="shared" si="175"/>
        <v>►</v>
      </c>
      <c r="BD554" s="717"/>
      <c r="BH554" s="717"/>
      <c r="BI554" s="6">
        <v>1</v>
      </c>
      <c r="BJ554" s="73"/>
      <c r="BK554" s="73"/>
    </row>
    <row r="555" spans="1:63" s="2" customFormat="1" ht="18" customHeight="1">
      <c r="A555" s="750" t="str">
        <f t="shared" si="169"/>
        <v>►</v>
      </c>
      <c r="B555" s="616" t="str">
        <f t="shared" si="168"/>
        <v>►</v>
      </c>
      <c r="C555" s="617" t="str">
        <f t="shared" si="170"/>
        <v>►</v>
      </c>
      <c r="D555" s="4157" t="str">
        <f t="shared" si="171"/>
        <v>►</v>
      </c>
      <c r="E555" s="616" t="str">
        <f t="shared" si="172"/>
        <v>►</v>
      </c>
      <c r="F555" s="616" t="str">
        <f t="shared" si="173"/>
        <v>►</v>
      </c>
      <c r="G555" s="616" t="str">
        <f t="shared" si="174"/>
        <v>►</v>
      </c>
      <c r="H555" s="1066" t="s">
        <v>1</v>
      </c>
      <c r="I555" s="741"/>
      <c r="J555" s="741"/>
      <c r="K555" s="741"/>
      <c r="L555" s="742"/>
      <c r="M555" s="742"/>
      <c r="N555" s="742"/>
      <c r="O555" s="742"/>
      <c r="P555" s="742"/>
      <c r="Q555" s="742"/>
      <c r="R555" s="742"/>
      <c r="S555" s="785" t="s">
        <v>1</v>
      </c>
      <c r="T555" s="1066" t="s">
        <v>1</v>
      </c>
      <c r="U555" s="741"/>
      <c r="V555" s="741"/>
      <c r="W555" s="741"/>
      <c r="X555" s="742"/>
      <c r="Y555" s="742"/>
      <c r="Z555" s="742"/>
      <c r="AA555" s="742"/>
      <c r="AB555" s="742"/>
      <c r="AC555" s="742"/>
      <c r="AD555" s="742"/>
      <c r="AE555" s="4161" t="s">
        <v>1</v>
      </c>
      <c r="AF555" s="4172">
        <f t="shared" si="183"/>
        <v>0</v>
      </c>
      <c r="AG555" s="4173">
        <f t="shared" si="184"/>
        <v>0</v>
      </c>
      <c r="AH555" s="4174"/>
      <c r="AI555" s="1112">
        <f t="shared" si="176"/>
        <v>0</v>
      </c>
      <c r="AJ555" s="1184" t="str">
        <f>IF(OR(AI555=0, ISBLANK(AB555)), "", TEXT(ROUND(AI555/INDEX(AV19:AV89, MATCH(AB555, AU19:AU89, 0)), 0),"# ##0") &amp; " " &amp; AB555)</f>
        <v/>
      </c>
      <c r="AK555" s="557">
        <f t="shared" si="177"/>
        <v>0</v>
      </c>
      <c r="AL555" s="558">
        <f t="shared" si="178"/>
        <v>0</v>
      </c>
      <c r="AM555" s="1187" t="str">
        <f t="shared" si="179"/>
        <v/>
      </c>
      <c r="AN555" s="156"/>
      <c r="AO555" s="1112">
        <f t="shared" si="180"/>
        <v>0</v>
      </c>
      <c r="AP555" s="4190"/>
      <c r="AQ555" s="1181" t="str">
        <f t="shared" si="181"/>
        <v/>
      </c>
      <c r="AR555" s="4168"/>
      <c r="AS555" s="4180">
        <f t="shared" si="182"/>
        <v>0</v>
      </c>
      <c r="AT555" s="4181">
        <f>IF(AND(AH555&lt;&gt;"", ISNUMBER(AF555)), IFERROR(INDEX(AV19:AV89, MATCH(AB555, AU19:AU89, 0)) * AA555 * IF(ISBLANK(X555), 1, X555), 0), 0)</f>
        <v>0</v>
      </c>
      <c r="AU555"/>
      <c r="AV555"/>
      <c r="AW555"/>
      <c r="AX555" s="717"/>
      <c r="AY555" s="750" t="str">
        <f t="shared" si="175"/>
        <v>►</v>
      </c>
      <c r="BD555" s="717"/>
      <c r="BH555" s="717"/>
      <c r="BI555" s="6">
        <v>1</v>
      </c>
      <c r="BJ555" s="73"/>
      <c r="BK555" s="73"/>
    </row>
    <row r="556" spans="1:63" s="2" customFormat="1" ht="18" customHeight="1">
      <c r="A556" s="750" t="str">
        <f t="shared" si="169"/>
        <v>►</v>
      </c>
      <c r="B556" s="616" t="str">
        <f t="shared" si="168"/>
        <v>►</v>
      </c>
      <c r="C556" s="617" t="str">
        <f t="shared" si="170"/>
        <v>►</v>
      </c>
      <c r="D556" s="4157" t="str">
        <f t="shared" si="171"/>
        <v>►</v>
      </c>
      <c r="E556" s="616" t="str">
        <f t="shared" si="172"/>
        <v>►</v>
      </c>
      <c r="F556" s="616" t="str">
        <f t="shared" si="173"/>
        <v>►</v>
      </c>
      <c r="G556" s="616" t="str">
        <f t="shared" si="174"/>
        <v>►</v>
      </c>
      <c r="H556" s="1066" t="s">
        <v>1</v>
      </c>
      <c r="I556" s="741"/>
      <c r="J556" s="741"/>
      <c r="K556" s="741"/>
      <c r="L556" s="742"/>
      <c r="M556" s="742"/>
      <c r="N556" s="742"/>
      <c r="O556" s="742"/>
      <c r="P556" s="742"/>
      <c r="Q556" s="742"/>
      <c r="R556" s="742"/>
      <c r="S556" s="785" t="s">
        <v>1</v>
      </c>
      <c r="T556" s="1066" t="s">
        <v>1</v>
      </c>
      <c r="U556" s="741"/>
      <c r="V556" s="741"/>
      <c r="W556" s="741"/>
      <c r="X556" s="742"/>
      <c r="Y556" s="742"/>
      <c r="Z556" s="742"/>
      <c r="AA556" s="742"/>
      <c r="AB556" s="742"/>
      <c r="AC556" s="742"/>
      <c r="AD556" s="742"/>
      <c r="AE556" s="4161" t="s">
        <v>1</v>
      </c>
      <c r="AF556" s="4172">
        <f t="shared" si="183"/>
        <v>0</v>
      </c>
      <c r="AG556" s="4173">
        <f t="shared" si="184"/>
        <v>0</v>
      </c>
      <c r="AH556" s="4174"/>
      <c r="AI556" s="1113">
        <f t="shared" si="176"/>
        <v>0</v>
      </c>
      <c r="AJ556" s="1183" t="str">
        <f>IF(OR(AI556=0, ISBLANK(AB556)), "", TEXT(ROUND(AI556/INDEX(AV19:AV89, MATCH(AB556, AU19:AU89, 0)), 0),"# ##0") &amp; " " &amp; AB556)</f>
        <v/>
      </c>
      <c r="AK556" s="559">
        <f t="shared" si="177"/>
        <v>0</v>
      </c>
      <c r="AL556" s="560">
        <f t="shared" si="178"/>
        <v>0</v>
      </c>
      <c r="AM556" s="1186" t="str">
        <f t="shared" si="179"/>
        <v/>
      </c>
      <c r="AN556" s="156"/>
      <c r="AO556" s="1113">
        <f t="shared" si="180"/>
        <v>0</v>
      </c>
      <c r="AP556" s="4190"/>
      <c r="AQ556" s="1182" t="str">
        <f t="shared" si="181"/>
        <v/>
      </c>
      <c r="AR556" s="4168"/>
      <c r="AS556" s="4180">
        <f t="shared" si="182"/>
        <v>0</v>
      </c>
      <c r="AT556" s="4181">
        <f>IF(AND(AH556&lt;&gt;"", ISNUMBER(AF556)), IFERROR(INDEX(AV19:AV89, MATCH(AB556, AU19:AU89, 0)) * AA556 * IF(ISBLANK(X556), 1, X556), 0), 0)</f>
        <v>0</v>
      </c>
      <c r="AU556"/>
      <c r="AV556"/>
      <c r="AW556"/>
      <c r="AX556" s="717"/>
      <c r="AY556" s="750" t="str">
        <f t="shared" si="175"/>
        <v>►</v>
      </c>
      <c r="BD556" s="717"/>
      <c r="BH556" s="717"/>
      <c r="BI556" s="6">
        <v>1</v>
      </c>
      <c r="BJ556" s="73"/>
      <c r="BK556" s="73"/>
    </row>
    <row r="557" spans="1:63" s="2" customFormat="1" ht="18" customHeight="1">
      <c r="A557" s="750" t="str">
        <f t="shared" si="169"/>
        <v>►</v>
      </c>
      <c r="B557" s="616" t="str">
        <f t="shared" si="168"/>
        <v>►</v>
      </c>
      <c r="C557" s="617" t="str">
        <f t="shared" si="170"/>
        <v>►</v>
      </c>
      <c r="D557" s="4157" t="str">
        <f t="shared" si="171"/>
        <v>►</v>
      </c>
      <c r="E557" s="616" t="str">
        <f t="shared" si="172"/>
        <v>►</v>
      </c>
      <c r="F557" s="616" t="str">
        <f t="shared" si="173"/>
        <v>►</v>
      </c>
      <c r="G557" s="616" t="str">
        <f t="shared" si="174"/>
        <v>►</v>
      </c>
      <c r="H557" s="1066" t="s">
        <v>1</v>
      </c>
      <c r="I557" s="741"/>
      <c r="J557" s="741"/>
      <c r="K557" s="741"/>
      <c r="L557" s="742"/>
      <c r="M557" s="742"/>
      <c r="N557" s="742"/>
      <c r="O557" s="742"/>
      <c r="P557" s="742"/>
      <c r="Q557" s="742"/>
      <c r="R557" s="742"/>
      <c r="S557" s="785" t="s">
        <v>1</v>
      </c>
      <c r="T557" s="1066" t="s">
        <v>1</v>
      </c>
      <c r="U557" s="741"/>
      <c r="V557" s="741"/>
      <c r="W557" s="741"/>
      <c r="X557" s="742"/>
      <c r="Y557" s="742"/>
      <c r="Z557" s="742"/>
      <c r="AA557" s="742"/>
      <c r="AB557" s="742"/>
      <c r="AC557" s="742"/>
      <c r="AD557" s="742"/>
      <c r="AE557" s="4161" t="s">
        <v>1</v>
      </c>
      <c r="AF557" s="4172">
        <f t="shared" si="183"/>
        <v>0</v>
      </c>
      <c r="AG557" s="4173">
        <f t="shared" si="184"/>
        <v>0</v>
      </c>
      <c r="AH557" s="4174"/>
      <c r="AI557" s="1112">
        <f t="shared" si="176"/>
        <v>0</v>
      </c>
      <c r="AJ557" s="1184" t="str">
        <f>IF(OR(AI557=0, ISBLANK(AB557)), "", TEXT(ROUND(AI557/INDEX(AV19:AV89, MATCH(AB557, AU19:AU89, 0)), 0),"# ##0") &amp; " " &amp; AB557)</f>
        <v/>
      </c>
      <c r="AK557" s="557">
        <f t="shared" si="177"/>
        <v>0</v>
      </c>
      <c r="AL557" s="558">
        <f t="shared" si="178"/>
        <v>0</v>
      </c>
      <c r="AM557" s="1187" t="str">
        <f t="shared" si="179"/>
        <v/>
      </c>
      <c r="AN557" s="156"/>
      <c r="AO557" s="1112">
        <f t="shared" si="180"/>
        <v>0</v>
      </c>
      <c r="AP557" s="4190"/>
      <c r="AQ557" s="1181" t="str">
        <f t="shared" si="181"/>
        <v/>
      </c>
      <c r="AR557" s="4168"/>
      <c r="AS557" s="4180">
        <f t="shared" si="182"/>
        <v>0</v>
      </c>
      <c r="AT557" s="4181">
        <f>IF(AND(AH557&lt;&gt;"", ISNUMBER(AF557)), IFERROR(INDEX(AV19:AV89, MATCH(AB557, AU19:AU89, 0)) * AA557 * IF(ISBLANK(X557), 1, X557), 0), 0)</f>
        <v>0</v>
      </c>
      <c r="AU557"/>
      <c r="AV557"/>
      <c r="AW557"/>
      <c r="AX557" s="717"/>
      <c r="AY557" s="750" t="str">
        <f t="shared" si="175"/>
        <v>►</v>
      </c>
      <c r="BD557" s="717"/>
      <c r="BH557" s="717"/>
      <c r="BI557" s="6">
        <v>1</v>
      </c>
      <c r="BJ557" s="73"/>
      <c r="BK557" s="73"/>
    </row>
    <row r="558" spans="1:63" s="2" customFormat="1" ht="18" customHeight="1">
      <c r="A558" s="750" t="str">
        <f t="shared" si="169"/>
        <v>►</v>
      </c>
      <c r="B558" s="616" t="str">
        <f t="shared" si="168"/>
        <v>►</v>
      </c>
      <c r="C558" s="617" t="str">
        <f t="shared" si="170"/>
        <v>►</v>
      </c>
      <c r="D558" s="4157" t="str">
        <f t="shared" si="171"/>
        <v>►</v>
      </c>
      <c r="E558" s="616" t="str">
        <f t="shared" si="172"/>
        <v>►</v>
      </c>
      <c r="F558" s="616" t="str">
        <f t="shared" si="173"/>
        <v>►</v>
      </c>
      <c r="G558" s="616" t="str">
        <f t="shared" si="174"/>
        <v>►</v>
      </c>
      <c r="H558" s="1066" t="s">
        <v>1</v>
      </c>
      <c r="I558" s="741"/>
      <c r="J558" s="741"/>
      <c r="K558" s="741"/>
      <c r="L558" s="742"/>
      <c r="M558" s="742"/>
      <c r="N558" s="742"/>
      <c r="O558" s="742"/>
      <c r="P558" s="742"/>
      <c r="Q558" s="742"/>
      <c r="R558" s="742"/>
      <c r="S558" s="785" t="s">
        <v>1</v>
      </c>
      <c r="T558" s="1066" t="s">
        <v>1</v>
      </c>
      <c r="U558" s="741"/>
      <c r="V558" s="741"/>
      <c r="W558" s="741"/>
      <c r="X558" s="742"/>
      <c r="Y558" s="742"/>
      <c r="Z558" s="742"/>
      <c r="AA558" s="742"/>
      <c r="AB558" s="742"/>
      <c r="AC558" s="742"/>
      <c r="AD558" s="742"/>
      <c r="AE558" s="4161" t="s">
        <v>1</v>
      </c>
      <c r="AF558" s="4172">
        <f t="shared" si="183"/>
        <v>0</v>
      </c>
      <c r="AG558" s="4173">
        <f t="shared" si="184"/>
        <v>0</v>
      </c>
      <c r="AH558" s="4174"/>
      <c r="AI558" s="1113">
        <f t="shared" si="176"/>
        <v>0</v>
      </c>
      <c r="AJ558" s="1183" t="str">
        <f>IF(OR(AI558=0, ISBLANK(AB558)), "", TEXT(ROUND(AI558/INDEX(AV19:AV89, MATCH(AB558, AU19:AU89, 0)), 0),"# ##0") &amp; " " &amp; AB558)</f>
        <v/>
      </c>
      <c r="AK558" s="559">
        <f t="shared" si="177"/>
        <v>0</v>
      </c>
      <c r="AL558" s="560">
        <f t="shared" si="178"/>
        <v>0</v>
      </c>
      <c r="AM558" s="1186" t="str">
        <f t="shared" si="179"/>
        <v/>
      </c>
      <c r="AN558" s="156"/>
      <c r="AO558" s="1113">
        <f t="shared" si="180"/>
        <v>0</v>
      </c>
      <c r="AP558" s="4190"/>
      <c r="AQ558" s="1182" t="str">
        <f t="shared" si="181"/>
        <v/>
      </c>
      <c r="AR558" s="4168"/>
      <c r="AS558" s="4180">
        <f t="shared" si="182"/>
        <v>0</v>
      </c>
      <c r="AT558" s="4181">
        <f>IF(AND(AH558&lt;&gt;"", ISNUMBER(AF558)), IFERROR(INDEX(AV19:AV89, MATCH(AB558, AU19:AU89, 0)) * AA558 * IF(ISBLANK(X558), 1, X558), 0), 0)</f>
        <v>0</v>
      </c>
      <c r="AU558"/>
      <c r="AV558"/>
      <c r="AW558"/>
      <c r="AX558" s="717"/>
      <c r="AY558" s="750" t="str">
        <f t="shared" si="175"/>
        <v>►</v>
      </c>
      <c r="BD558" s="717"/>
      <c r="BH558" s="717"/>
      <c r="BI558" s="6">
        <v>1</v>
      </c>
      <c r="BJ558" s="73"/>
      <c r="BK558" s="73"/>
    </row>
    <row r="559" spans="1:63" s="2" customFormat="1" ht="18" customHeight="1">
      <c r="A559" s="750" t="str">
        <f t="shared" si="169"/>
        <v>►</v>
      </c>
      <c r="B559" s="616" t="str">
        <f t="shared" si="168"/>
        <v>►</v>
      </c>
      <c r="C559" s="617" t="str">
        <f t="shared" si="170"/>
        <v>►</v>
      </c>
      <c r="D559" s="4157" t="str">
        <f t="shared" si="171"/>
        <v>►</v>
      </c>
      <c r="E559" s="616" t="str">
        <f t="shared" si="172"/>
        <v>►</v>
      </c>
      <c r="F559" s="616" t="str">
        <f t="shared" si="173"/>
        <v>►</v>
      </c>
      <c r="G559" s="616" t="str">
        <f t="shared" si="174"/>
        <v>►</v>
      </c>
      <c r="H559" s="1066" t="s">
        <v>1</v>
      </c>
      <c r="I559" s="741"/>
      <c r="J559" s="741"/>
      <c r="K559" s="741"/>
      <c r="L559" s="742"/>
      <c r="M559" s="742"/>
      <c r="N559" s="742"/>
      <c r="O559" s="742"/>
      <c r="P559" s="742"/>
      <c r="Q559" s="742"/>
      <c r="R559" s="742"/>
      <c r="S559" s="785" t="s">
        <v>1</v>
      </c>
      <c r="T559" s="1066" t="s">
        <v>1</v>
      </c>
      <c r="U559" s="741"/>
      <c r="V559" s="741"/>
      <c r="W559" s="741"/>
      <c r="X559" s="742"/>
      <c r="Y559" s="742"/>
      <c r="Z559" s="742"/>
      <c r="AA559" s="742"/>
      <c r="AB559" s="742"/>
      <c r="AC559" s="742"/>
      <c r="AD559" s="742"/>
      <c r="AE559" s="4161" t="s">
        <v>1</v>
      </c>
      <c r="AF559" s="4172">
        <f t="shared" si="183"/>
        <v>0</v>
      </c>
      <c r="AG559" s="4173">
        <f t="shared" si="184"/>
        <v>0</v>
      </c>
      <c r="AH559" s="4174"/>
      <c r="AI559" s="1112">
        <f t="shared" si="176"/>
        <v>0</v>
      </c>
      <c r="AJ559" s="1184" t="str">
        <f>IF(OR(AI559=0, ISBLANK(AB559)), "", TEXT(ROUND(AI559/INDEX(AV19:AV89, MATCH(AB559, AU19:AU89, 0)), 0),"# ##0") &amp; " " &amp; AB559)</f>
        <v/>
      </c>
      <c r="AK559" s="557">
        <f t="shared" si="177"/>
        <v>0</v>
      </c>
      <c r="AL559" s="558">
        <f t="shared" si="178"/>
        <v>0</v>
      </c>
      <c r="AM559" s="1187" t="str">
        <f t="shared" si="179"/>
        <v/>
      </c>
      <c r="AN559" s="156"/>
      <c r="AO559" s="1112">
        <f t="shared" si="180"/>
        <v>0</v>
      </c>
      <c r="AP559" s="4190"/>
      <c r="AQ559" s="1181" t="str">
        <f t="shared" si="181"/>
        <v/>
      </c>
      <c r="AR559" s="4168"/>
      <c r="AS559" s="4180">
        <f t="shared" si="182"/>
        <v>0</v>
      </c>
      <c r="AT559" s="4181">
        <f>IF(AND(AH559&lt;&gt;"", ISNUMBER(AF559)), IFERROR(INDEX(AV19:AV89, MATCH(AB559, AU19:AU89, 0)) * AA559 * IF(ISBLANK(X559), 1, X559), 0), 0)</f>
        <v>0</v>
      </c>
      <c r="AU559"/>
      <c r="AV559"/>
      <c r="AW559"/>
      <c r="AX559" s="717"/>
      <c r="AY559" s="750" t="str">
        <f t="shared" si="175"/>
        <v>►</v>
      </c>
      <c r="BD559" s="717"/>
      <c r="BH559" s="717"/>
      <c r="BI559" s="6">
        <v>1</v>
      </c>
      <c r="BJ559" s="73"/>
      <c r="BK559" s="73"/>
    </row>
    <row r="560" spans="1:63" s="2" customFormat="1" ht="18" customHeight="1">
      <c r="A560" s="750" t="str">
        <f t="shared" si="169"/>
        <v>►</v>
      </c>
      <c r="B560" s="616" t="str">
        <f t="shared" si="168"/>
        <v>►</v>
      </c>
      <c r="C560" s="617" t="str">
        <f t="shared" si="170"/>
        <v>►</v>
      </c>
      <c r="D560" s="4157" t="str">
        <f t="shared" si="171"/>
        <v>►</v>
      </c>
      <c r="E560" s="616" t="str">
        <f t="shared" si="172"/>
        <v>►</v>
      </c>
      <c r="F560" s="616" t="str">
        <f t="shared" si="173"/>
        <v>►</v>
      </c>
      <c r="G560" s="616" t="str">
        <f t="shared" si="174"/>
        <v>►</v>
      </c>
      <c r="H560" s="1066" t="s">
        <v>1</v>
      </c>
      <c r="I560" s="741"/>
      <c r="J560" s="741"/>
      <c r="K560" s="741"/>
      <c r="L560" s="742"/>
      <c r="M560" s="742"/>
      <c r="N560" s="742"/>
      <c r="O560" s="742"/>
      <c r="P560" s="742"/>
      <c r="Q560" s="742"/>
      <c r="R560" s="742"/>
      <c r="S560" s="785" t="s">
        <v>1</v>
      </c>
      <c r="T560" s="1066" t="s">
        <v>1</v>
      </c>
      <c r="U560" s="741"/>
      <c r="V560" s="741"/>
      <c r="W560" s="741"/>
      <c r="X560" s="742"/>
      <c r="Y560" s="742"/>
      <c r="Z560" s="742"/>
      <c r="AA560" s="742"/>
      <c r="AB560" s="742"/>
      <c r="AC560" s="742"/>
      <c r="AD560" s="742"/>
      <c r="AE560" s="4161" t="s">
        <v>1</v>
      </c>
      <c r="AF560" s="4172">
        <f t="shared" si="183"/>
        <v>0</v>
      </c>
      <c r="AG560" s="4173">
        <f t="shared" si="184"/>
        <v>0</v>
      </c>
      <c r="AH560" s="4174"/>
      <c r="AI560" s="1113">
        <f t="shared" si="176"/>
        <v>0</v>
      </c>
      <c r="AJ560" s="1183" t="str">
        <f>IF(OR(AI560=0, ISBLANK(AB560)), "", TEXT(ROUND(AI560/INDEX(AV19:AV89, MATCH(AB560, AU19:AU89, 0)), 0),"# ##0") &amp; " " &amp; AB560)</f>
        <v/>
      </c>
      <c r="AK560" s="559">
        <f t="shared" si="177"/>
        <v>0</v>
      </c>
      <c r="AL560" s="560">
        <f t="shared" si="178"/>
        <v>0</v>
      </c>
      <c r="AM560" s="1186" t="str">
        <f t="shared" si="179"/>
        <v/>
      </c>
      <c r="AN560" s="156"/>
      <c r="AO560" s="1113">
        <f t="shared" si="180"/>
        <v>0</v>
      </c>
      <c r="AP560" s="4190"/>
      <c r="AQ560" s="1182" t="str">
        <f t="shared" si="181"/>
        <v/>
      </c>
      <c r="AR560" s="4168"/>
      <c r="AS560" s="4180">
        <f t="shared" si="182"/>
        <v>0</v>
      </c>
      <c r="AT560" s="4181">
        <f>IF(AND(AH560&lt;&gt;"", ISNUMBER(AF560)), IFERROR(INDEX(AV19:AV89, MATCH(AB560, AU19:AU89, 0)) * AA560 * IF(ISBLANK(X560), 1, X560), 0), 0)</f>
        <v>0</v>
      </c>
      <c r="AU560"/>
      <c r="AV560"/>
      <c r="AW560"/>
      <c r="AX560" s="717"/>
      <c r="AY560" s="750" t="str">
        <f t="shared" si="175"/>
        <v>►</v>
      </c>
      <c r="BD560" s="717"/>
      <c r="BH560" s="717"/>
      <c r="BI560" s="6">
        <v>1</v>
      </c>
      <c r="BJ560" s="73"/>
      <c r="BK560" s="73"/>
    </row>
    <row r="561" spans="1:63" s="2" customFormat="1" ht="18" customHeight="1">
      <c r="A561" s="750" t="str">
        <f t="shared" si="169"/>
        <v>►</v>
      </c>
      <c r="B561" s="616" t="str">
        <f t="shared" si="168"/>
        <v>►</v>
      </c>
      <c r="C561" s="617" t="str">
        <f t="shared" si="170"/>
        <v>►</v>
      </c>
      <c r="D561" s="4157" t="str">
        <f t="shared" si="171"/>
        <v>►</v>
      </c>
      <c r="E561" s="616" t="str">
        <f t="shared" si="172"/>
        <v>►</v>
      </c>
      <c r="F561" s="616" t="str">
        <f t="shared" si="173"/>
        <v>►</v>
      </c>
      <c r="G561" s="616" t="str">
        <f t="shared" si="174"/>
        <v>►</v>
      </c>
      <c r="H561" s="1066" t="s">
        <v>1</v>
      </c>
      <c r="I561" s="741"/>
      <c r="J561" s="741"/>
      <c r="K561" s="741"/>
      <c r="L561" s="742"/>
      <c r="M561" s="742"/>
      <c r="N561" s="742"/>
      <c r="O561" s="742"/>
      <c r="P561" s="742"/>
      <c r="Q561" s="742"/>
      <c r="R561" s="742"/>
      <c r="S561" s="785" t="s">
        <v>1</v>
      </c>
      <c r="T561" s="1066" t="s">
        <v>1</v>
      </c>
      <c r="U561" s="741"/>
      <c r="V561" s="741"/>
      <c r="W561" s="741"/>
      <c r="X561" s="742"/>
      <c r="Y561" s="742"/>
      <c r="Z561" s="742"/>
      <c r="AA561" s="742"/>
      <c r="AB561" s="742"/>
      <c r="AC561" s="742"/>
      <c r="AD561" s="742"/>
      <c r="AE561" s="4161" t="s">
        <v>1</v>
      </c>
      <c r="AF561" s="4172">
        <f t="shared" si="183"/>
        <v>0</v>
      </c>
      <c r="AG561" s="4173">
        <f t="shared" si="184"/>
        <v>0</v>
      </c>
      <c r="AH561" s="4174"/>
      <c r="AI561" s="1112">
        <f t="shared" si="176"/>
        <v>0</v>
      </c>
      <c r="AJ561" s="1184" t="str">
        <f>IF(OR(AI561=0, ISBLANK(AB561)), "", TEXT(ROUND(AI561/INDEX(AV19:AV89, MATCH(AB561, AU19:AU89, 0)), 0),"# ##0") &amp; " " &amp; AB561)</f>
        <v/>
      </c>
      <c r="AK561" s="557">
        <f t="shared" si="177"/>
        <v>0</v>
      </c>
      <c r="AL561" s="558">
        <f t="shared" si="178"/>
        <v>0</v>
      </c>
      <c r="AM561" s="1187" t="str">
        <f t="shared" si="179"/>
        <v/>
      </c>
      <c r="AN561" s="156"/>
      <c r="AO561" s="1112">
        <f t="shared" si="180"/>
        <v>0</v>
      </c>
      <c r="AP561" s="4190"/>
      <c r="AQ561" s="1181" t="str">
        <f t="shared" si="181"/>
        <v/>
      </c>
      <c r="AR561" s="4168"/>
      <c r="AS561" s="4180">
        <f t="shared" si="182"/>
        <v>0</v>
      </c>
      <c r="AT561" s="4181">
        <f>IF(AND(AH561&lt;&gt;"", ISNUMBER(AF561)), IFERROR(INDEX(AV19:AV89, MATCH(AB561, AU19:AU89, 0)) * AA561 * IF(ISBLANK(X561), 1, X561), 0), 0)</f>
        <v>0</v>
      </c>
      <c r="AU561"/>
      <c r="AV561"/>
      <c r="AW561"/>
      <c r="AX561" s="717"/>
      <c r="AY561" s="750" t="str">
        <f t="shared" si="175"/>
        <v>►</v>
      </c>
      <c r="BD561" s="717"/>
      <c r="BH561" s="717"/>
      <c r="BI561" s="6">
        <v>1</v>
      </c>
      <c r="BJ561" s="73"/>
      <c r="BK561" s="73"/>
    </row>
    <row r="562" spans="1:63" s="2" customFormat="1" ht="18" customHeight="1">
      <c r="A562" s="750" t="str">
        <f t="shared" si="169"/>
        <v>►</v>
      </c>
      <c r="B562" s="616" t="str">
        <f t="shared" si="168"/>
        <v>►</v>
      </c>
      <c r="C562" s="617" t="str">
        <f t="shared" si="170"/>
        <v>►</v>
      </c>
      <c r="D562" s="4157" t="str">
        <f t="shared" si="171"/>
        <v>►</v>
      </c>
      <c r="E562" s="616" t="str">
        <f t="shared" si="172"/>
        <v>►</v>
      </c>
      <c r="F562" s="616" t="str">
        <f t="shared" si="173"/>
        <v>►</v>
      </c>
      <c r="G562" s="616" t="str">
        <f t="shared" si="174"/>
        <v>►</v>
      </c>
      <c r="H562" s="1066" t="s">
        <v>1</v>
      </c>
      <c r="I562" s="741"/>
      <c r="J562" s="741"/>
      <c r="K562" s="741"/>
      <c r="L562" s="742"/>
      <c r="M562" s="742"/>
      <c r="N562" s="742"/>
      <c r="O562" s="742"/>
      <c r="P562" s="742"/>
      <c r="Q562" s="742"/>
      <c r="R562" s="742"/>
      <c r="S562" s="785" t="s">
        <v>1</v>
      </c>
      <c r="T562" s="1066" t="s">
        <v>1</v>
      </c>
      <c r="U562" s="741"/>
      <c r="V562" s="741"/>
      <c r="W562" s="741"/>
      <c r="X562" s="742"/>
      <c r="Y562" s="742"/>
      <c r="Z562" s="742"/>
      <c r="AA562" s="742"/>
      <c r="AB562" s="742"/>
      <c r="AC562" s="742"/>
      <c r="AD562" s="742"/>
      <c r="AE562" s="4161" t="s">
        <v>1</v>
      </c>
      <c r="AF562" s="4172">
        <f t="shared" si="183"/>
        <v>0</v>
      </c>
      <c r="AG562" s="4173">
        <f t="shared" si="184"/>
        <v>0</v>
      </c>
      <c r="AH562" s="4174"/>
      <c r="AI562" s="1113">
        <f t="shared" si="176"/>
        <v>0</v>
      </c>
      <c r="AJ562" s="1183" t="str">
        <f>IF(OR(AI562=0, ISBLANK(AB562)), "", TEXT(ROUND(AI562/INDEX(AV19:AV89, MATCH(AB562, AU19:AU89, 0)), 0),"# ##0") &amp; " " &amp; AB562)</f>
        <v/>
      </c>
      <c r="AK562" s="559">
        <f t="shared" si="177"/>
        <v>0</v>
      </c>
      <c r="AL562" s="560">
        <f t="shared" si="178"/>
        <v>0</v>
      </c>
      <c r="AM562" s="1186" t="str">
        <f t="shared" si="179"/>
        <v/>
      </c>
      <c r="AN562" s="156"/>
      <c r="AO562" s="1113">
        <f t="shared" si="180"/>
        <v>0</v>
      </c>
      <c r="AP562" s="4190"/>
      <c r="AQ562" s="1182" t="str">
        <f t="shared" si="181"/>
        <v/>
      </c>
      <c r="AR562" s="4168"/>
      <c r="AS562" s="4180">
        <f t="shared" si="182"/>
        <v>0</v>
      </c>
      <c r="AT562" s="4181">
        <f>IF(AND(AH562&lt;&gt;"", ISNUMBER(AF562)), IFERROR(INDEX(AV19:AV89, MATCH(AB562, AU19:AU89, 0)) * AA562 * IF(ISBLANK(X562), 1, X562), 0), 0)</f>
        <v>0</v>
      </c>
      <c r="AU562"/>
      <c r="AV562"/>
      <c r="AW562"/>
      <c r="AX562" s="717"/>
      <c r="AY562" s="750" t="str">
        <f t="shared" si="175"/>
        <v>►</v>
      </c>
      <c r="BD562" s="717"/>
      <c r="BH562" s="717"/>
      <c r="BI562" s="6">
        <v>1</v>
      </c>
      <c r="BJ562" s="73"/>
      <c r="BK562" s="73"/>
    </row>
    <row r="563" spans="1:63" s="2" customFormat="1" ht="18" customHeight="1">
      <c r="A563" s="750" t="str">
        <f t="shared" si="169"/>
        <v>►</v>
      </c>
      <c r="B563" s="616" t="str">
        <f t="shared" ref="B563:B626" si="185">IF(A563="►","►",IF(A563="A",IF(AND(ISTEXT(U563),ISTEXT(I563)),U563,IF(ISTEXT(U563),U563,IF(ISBLANK(U563),I563,U563)))))</f>
        <v>►</v>
      </c>
      <c r="C563" s="617" t="str">
        <f t="shared" si="170"/>
        <v>►</v>
      </c>
      <c r="D563" s="4157" t="str">
        <f t="shared" si="171"/>
        <v>►</v>
      </c>
      <c r="E563" s="616" t="str">
        <f t="shared" si="172"/>
        <v>►</v>
      </c>
      <c r="F563" s="616" t="str">
        <f t="shared" si="173"/>
        <v>►</v>
      </c>
      <c r="G563" s="616" t="str">
        <f t="shared" si="174"/>
        <v>►</v>
      </c>
      <c r="H563" s="1066" t="s">
        <v>1</v>
      </c>
      <c r="I563" s="741"/>
      <c r="J563" s="741"/>
      <c r="K563" s="741"/>
      <c r="L563" s="742"/>
      <c r="M563" s="742"/>
      <c r="N563" s="742"/>
      <c r="O563" s="742"/>
      <c r="P563" s="742"/>
      <c r="Q563" s="742"/>
      <c r="R563" s="742"/>
      <c r="S563" s="785" t="s">
        <v>1</v>
      </c>
      <c r="T563" s="1066" t="s">
        <v>1</v>
      </c>
      <c r="U563" s="741"/>
      <c r="V563" s="741"/>
      <c r="W563" s="741"/>
      <c r="X563" s="742"/>
      <c r="Y563" s="742"/>
      <c r="Z563" s="742"/>
      <c r="AA563" s="742"/>
      <c r="AB563" s="742"/>
      <c r="AC563" s="742"/>
      <c r="AD563" s="742"/>
      <c r="AE563" s="4161" t="s">
        <v>1</v>
      </c>
      <c r="AF563" s="4172">
        <f t="shared" si="183"/>
        <v>0</v>
      </c>
      <c r="AG563" s="4173">
        <f t="shared" si="184"/>
        <v>0</v>
      </c>
      <c r="AH563" s="4174"/>
      <c r="AI563" s="1112">
        <f t="shared" si="176"/>
        <v>0</v>
      </c>
      <c r="AJ563" s="1184" t="str">
        <f>IF(OR(AI563=0, ISBLANK(AB563)), "", TEXT(ROUND(AI563/INDEX(AV19:AV89, MATCH(AB563, AU19:AU89, 0)), 0),"# ##0") &amp; " " &amp; AB563)</f>
        <v/>
      </c>
      <c r="AK563" s="557">
        <f t="shared" si="177"/>
        <v>0</v>
      </c>
      <c r="AL563" s="558">
        <f t="shared" si="178"/>
        <v>0</v>
      </c>
      <c r="AM563" s="1187" t="str">
        <f t="shared" si="179"/>
        <v/>
      </c>
      <c r="AN563" s="156"/>
      <c r="AO563" s="1112">
        <f t="shared" si="180"/>
        <v>0</v>
      </c>
      <c r="AP563" s="4190"/>
      <c r="AQ563" s="1181" t="str">
        <f t="shared" si="181"/>
        <v/>
      </c>
      <c r="AR563" s="4168"/>
      <c r="AS563" s="4180">
        <f t="shared" si="182"/>
        <v>0</v>
      </c>
      <c r="AT563" s="4181">
        <f>IF(AND(AH563&lt;&gt;"", ISNUMBER(AF563)), IFERROR(INDEX(AV19:AV89, MATCH(AB563, AU19:AU89, 0)) * AA563 * IF(ISBLANK(X563), 1, X563), 0), 0)</f>
        <v>0</v>
      </c>
      <c r="AU563"/>
      <c r="AV563"/>
      <c r="AW563"/>
      <c r="AX563" s="717"/>
      <c r="AY563" s="750" t="str">
        <f t="shared" si="175"/>
        <v>►</v>
      </c>
      <c r="BD563" s="717"/>
      <c r="BH563" s="717"/>
      <c r="BI563" s="6">
        <v>1</v>
      </c>
      <c r="BJ563" s="73"/>
      <c r="BK563" s="73"/>
    </row>
    <row r="564" spans="1:63" s="2" customFormat="1" ht="18" customHeight="1">
      <c r="A564" s="750" t="str">
        <f t="shared" si="169"/>
        <v>►</v>
      </c>
      <c r="B564" s="616" t="str">
        <f t="shared" si="185"/>
        <v>►</v>
      </c>
      <c r="C564" s="617" t="str">
        <f t="shared" si="170"/>
        <v>►</v>
      </c>
      <c r="D564" s="4157" t="str">
        <f t="shared" si="171"/>
        <v>►</v>
      </c>
      <c r="E564" s="616" t="str">
        <f t="shared" si="172"/>
        <v>►</v>
      </c>
      <c r="F564" s="616" t="str">
        <f t="shared" si="173"/>
        <v>►</v>
      </c>
      <c r="G564" s="616" t="str">
        <f t="shared" si="174"/>
        <v>►</v>
      </c>
      <c r="H564" s="1066" t="s">
        <v>1</v>
      </c>
      <c r="I564" s="741"/>
      <c r="J564" s="741"/>
      <c r="K564" s="741"/>
      <c r="L564" s="742"/>
      <c r="M564" s="742"/>
      <c r="N564" s="742"/>
      <c r="O564" s="742"/>
      <c r="P564" s="742"/>
      <c r="Q564" s="742"/>
      <c r="R564" s="742"/>
      <c r="S564" s="785" t="s">
        <v>1</v>
      </c>
      <c r="T564" s="1066" t="s">
        <v>1</v>
      </c>
      <c r="U564" s="741"/>
      <c r="V564" s="741"/>
      <c r="W564" s="741"/>
      <c r="X564" s="742"/>
      <c r="Y564" s="742"/>
      <c r="Z564" s="742"/>
      <c r="AA564" s="742"/>
      <c r="AB564" s="742"/>
      <c r="AC564" s="742"/>
      <c r="AD564" s="742"/>
      <c r="AE564" s="4161" t="s">
        <v>1</v>
      </c>
      <c r="AF564" s="4172">
        <f t="shared" si="183"/>
        <v>0</v>
      </c>
      <c r="AG564" s="4173">
        <f t="shared" si="184"/>
        <v>0</v>
      </c>
      <c r="AH564" s="4174"/>
      <c r="AI564" s="1113">
        <f t="shared" si="176"/>
        <v>0</v>
      </c>
      <c r="AJ564" s="1183" t="str">
        <f>IF(OR(AI564=0, ISBLANK(AB564)), "", TEXT(ROUND(AI564/INDEX(AV19:AV89, MATCH(AB564, AU19:AU89, 0)), 0),"# ##0") &amp; " " &amp; AB564)</f>
        <v/>
      </c>
      <c r="AK564" s="559">
        <f t="shared" si="177"/>
        <v>0</v>
      </c>
      <c r="AL564" s="560">
        <f t="shared" si="178"/>
        <v>0</v>
      </c>
      <c r="AM564" s="1186" t="str">
        <f t="shared" si="179"/>
        <v/>
      </c>
      <c r="AN564" s="156"/>
      <c r="AO564" s="1113">
        <f t="shared" si="180"/>
        <v>0</v>
      </c>
      <c r="AP564" s="4190"/>
      <c r="AQ564" s="1182" t="str">
        <f t="shared" si="181"/>
        <v/>
      </c>
      <c r="AR564" s="4168"/>
      <c r="AS564" s="4180">
        <f t="shared" si="182"/>
        <v>0</v>
      </c>
      <c r="AT564" s="4181">
        <f>IF(AND(AH564&lt;&gt;"", ISNUMBER(AF564)), IFERROR(INDEX(AV19:AV89, MATCH(AB564, AU19:AU89, 0)) * AA564 * IF(ISBLANK(X564), 1, X564), 0), 0)</f>
        <v>0</v>
      </c>
      <c r="AU564"/>
      <c r="AV564"/>
      <c r="AW564"/>
      <c r="AX564" s="717"/>
      <c r="AY564" s="750" t="str">
        <f t="shared" si="175"/>
        <v>►</v>
      </c>
      <c r="BD564" s="717"/>
      <c r="BH564" s="717"/>
      <c r="BI564" s="6">
        <v>1</v>
      </c>
      <c r="BJ564" s="73"/>
      <c r="BK564" s="73"/>
    </row>
    <row r="565" spans="1:63" s="2" customFormat="1" ht="18" customHeight="1">
      <c r="A565" s="750" t="str">
        <f t="shared" si="169"/>
        <v>►</v>
      </c>
      <c r="B565" s="616" t="str">
        <f t="shared" si="185"/>
        <v>►</v>
      </c>
      <c r="C565" s="617" t="str">
        <f t="shared" si="170"/>
        <v>►</v>
      </c>
      <c r="D565" s="4157" t="str">
        <f t="shared" si="171"/>
        <v>►</v>
      </c>
      <c r="E565" s="616" t="str">
        <f t="shared" si="172"/>
        <v>►</v>
      </c>
      <c r="F565" s="616" t="str">
        <f t="shared" si="173"/>
        <v>►</v>
      </c>
      <c r="G565" s="616" t="str">
        <f t="shared" si="174"/>
        <v>►</v>
      </c>
      <c r="H565" s="1066" t="s">
        <v>1</v>
      </c>
      <c r="I565" s="741"/>
      <c r="J565" s="741"/>
      <c r="K565" s="741"/>
      <c r="L565" s="742"/>
      <c r="M565" s="742"/>
      <c r="N565" s="742"/>
      <c r="O565" s="742"/>
      <c r="P565" s="742"/>
      <c r="Q565" s="742"/>
      <c r="R565" s="742"/>
      <c r="S565" s="785" t="s">
        <v>1</v>
      </c>
      <c r="T565" s="1066" t="s">
        <v>1</v>
      </c>
      <c r="U565" s="741"/>
      <c r="V565" s="741"/>
      <c r="W565" s="741"/>
      <c r="X565" s="742"/>
      <c r="Y565" s="742"/>
      <c r="Z565" s="742"/>
      <c r="AA565" s="742"/>
      <c r="AB565" s="742"/>
      <c r="AC565" s="742"/>
      <c r="AD565" s="742"/>
      <c r="AE565" s="4161" t="s">
        <v>1</v>
      </c>
      <c r="AF565" s="4172">
        <f t="shared" si="183"/>
        <v>0</v>
      </c>
      <c r="AG565" s="4173">
        <f t="shared" si="184"/>
        <v>0</v>
      </c>
      <c r="AH565" s="4174"/>
      <c r="AI565" s="1112">
        <f t="shared" si="176"/>
        <v>0</v>
      </c>
      <c r="AJ565" s="1184" t="str">
        <f>IF(OR(AI565=0, ISBLANK(AB565)), "", TEXT(ROUND(AI565/INDEX(AV19:AV89, MATCH(AB565, AU19:AU89, 0)), 0),"# ##0") &amp; " " &amp; AB565)</f>
        <v/>
      </c>
      <c r="AK565" s="557">
        <f t="shared" si="177"/>
        <v>0</v>
      </c>
      <c r="AL565" s="558">
        <f t="shared" si="178"/>
        <v>0</v>
      </c>
      <c r="AM565" s="1187" t="str">
        <f t="shared" si="179"/>
        <v/>
      </c>
      <c r="AN565" s="156"/>
      <c r="AO565" s="1112">
        <f t="shared" si="180"/>
        <v>0</v>
      </c>
      <c r="AP565" s="4190"/>
      <c r="AQ565" s="1181" t="str">
        <f t="shared" si="181"/>
        <v/>
      </c>
      <c r="AR565" s="4168"/>
      <c r="AS565" s="4180">
        <f t="shared" si="182"/>
        <v>0</v>
      </c>
      <c r="AT565" s="4181">
        <f>IF(AND(AH565&lt;&gt;"", ISNUMBER(AF565)), IFERROR(INDEX(AV19:AV89, MATCH(AB565, AU19:AU89, 0)) * AA565 * IF(ISBLANK(X565), 1, X565), 0), 0)</f>
        <v>0</v>
      </c>
      <c r="AU565"/>
      <c r="AV565"/>
      <c r="AW565"/>
      <c r="AX565" s="717"/>
      <c r="AY565" s="750" t="str">
        <f t="shared" si="175"/>
        <v>►</v>
      </c>
      <c r="BD565" s="717"/>
      <c r="BH565" s="717"/>
      <c r="BI565" s="6">
        <v>1</v>
      </c>
      <c r="BJ565" s="73"/>
      <c r="BK565" s="73"/>
    </row>
    <row r="566" spans="1:63" s="2" customFormat="1" ht="18" customHeight="1">
      <c r="A566" s="750" t="str">
        <f t="shared" si="169"/>
        <v>►</v>
      </c>
      <c r="B566" s="616" t="str">
        <f t="shared" si="185"/>
        <v>►</v>
      </c>
      <c r="C566" s="617" t="str">
        <f t="shared" si="170"/>
        <v>►</v>
      </c>
      <c r="D566" s="4157" t="str">
        <f t="shared" si="171"/>
        <v>►</v>
      </c>
      <c r="E566" s="616" t="str">
        <f t="shared" si="172"/>
        <v>►</v>
      </c>
      <c r="F566" s="616" t="str">
        <f t="shared" si="173"/>
        <v>►</v>
      </c>
      <c r="G566" s="616" t="str">
        <f t="shared" si="174"/>
        <v>►</v>
      </c>
      <c r="H566" s="1066" t="s">
        <v>1</v>
      </c>
      <c r="I566" s="741"/>
      <c r="J566" s="741"/>
      <c r="K566" s="741"/>
      <c r="L566" s="742"/>
      <c r="M566" s="742"/>
      <c r="N566" s="742"/>
      <c r="O566" s="742"/>
      <c r="P566" s="742"/>
      <c r="Q566" s="742"/>
      <c r="R566" s="742"/>
      <c r="S566" s="785" t="s">
        <v>1</v>
      </c>
      <c r="T566" s="1066" t="s">
        <v>1</v>
      </c>
      <c r="U566" s="741"/>
      <c r="V566" s="741"/>
      <c r="W566" s="741"/>
      <c r="X566" s="742"/>
      <c r="Y566" s="742"/>
      <c r="Z566" s="742"/>
      <c r="AA566" s="742"/>
      <c r="AB566" s="742"/>
      <c r="AC566" s="742"/>
      <c r="AD566" s="742"/>
      <c r="AE566" s="4161" t="s">
        <v>1</v>
      </c>
      <c r="AF566" s="4172">
        <f t="shared" si="183"/>
        <v>0</v>
      </c>
      <c r="AG566" s="4173">
        <f t="shared" si="184"/>
        <v>0</v>
      </c>
      <c r="AH566" s="4174"/>
      <c r="AI566" s="1113">
        <f t="shared" si="176"/>
        <v>0</v>
      </c>
      <c r="AJ566" s="1183" t="str">
        <f>IF(OR(AI566=0, ISBLANK(AB566)), "", TEXT(ROUND(AI566/INDEX(AV19:AV89, MATCH(AB566, AU19:AU89, 0)), 0),"# ##0") &amp; " " &amp; AB566)</f>
        <v/>
      </c>
      <c r="AK566" s="559">
        <f t="shared" si="177"/>
        <v>0</v>
      </c>
      <c r="AL566" s="560">
        <f t="shared" si="178"/>
        <v>0</v>
      </c>
      <c r="AM566" s="1186" t="str">
        <f t="shared" si="179"/>
        <v/>
      </c>
      <c r="AN566" s="156"/>
      <c r="AO566" s="1113">
        <f t="shared" si="180"/>
        <v>0</v>
      </c>
      <c r="AP566" s="4190"/>
      <c r="AQ566" s="1182" t="str">
        <f t="shared" si="181"/>
        <v/>
      </c>
      <c r="AR566" s="4168"/>
      <c r="AS566" s="4180">
        <f t="shared" si="182"/>
        <v>0</v>
      </c>
      <c r="AT566" s="4181">
        <f>IF(AND(AH566&lt;&gt;"", ISNUMBER(AF566)), IFERROR(INDEX(AV19:AV89, MATCH(AB566, AU19:AU89, 0)) * AA566 * IF(ISBLANK(X566), 1, X566), 0), 0)</f>
        <v>0</v>
      </c>
      <c r="AU566"/>
      <c r="AV566"/>
      <c r="AW566"/>
      <c r="AX566" s="717"/>
      <c r="AY566" s="750" t="str">
        <f t="shared" si="175"/>
        <v>►</v>
      </c>
      <c r="BD566" s="717"/>
      <c r="BH566" s="717"/>
      <c r="BI566" s="6">
        <v>1</v>
      </c>
      <c r="BJ566" s="73"/>
      <c r="BK566" s="73"/>
    </row>
    <row r="567" spans="1:63" s="2" customFormat="1" ht="18" customHeight="1">
      <c r="A567" s="750" t="str">
        <f t="shared" si="169"/>
        <v>►</v>
      </c>
      <c r="B567" s="616" t="str">
        <f t="shared" si="185"/>
        <v>►</v>
      </c>
      <c r="C567" s="617" t="str">
        <f t="shared" si="170"/>
        <v>►</v>
      </c>
      <c r="D567" s="4157" t="str">
        <f t="shared" si="171"/>
        <v>►</v>
      </c>
      <c r="E567" s="616" t="str">
        <f t="shared" si="172"/>
        <v>►</v>
      </c>
      <c r="F567" s="616" t="str">
        <f t="shared" si="173"/>
        <v>►</v>
      </c>
      <c r="G567" s="616" t="str">
        <f t="shared" si="174"/>
        <v>►</v>
      </c>
      <c r="H567" s="1066" t="s">
        <v>1</v>
      </c>
      <c r="I567" s="741"/>
      <c r="J567" s="741"/>
      <c r="K567" s="741"/>
      <c r="L567" s="742"/>
      <c r="M567" s="742"/>
      <c r="N567" s="742"/>
      <c r="O567" s="742"/>
      <c r="P567" s="742"/>
      <c r="Q567" s="742"/>
      <c r="R567" s="742"/>
      <c r="S567" s="785" t="s">
        <v>1</v>
      </c>
      <c r="T567" s="1066" t="s">
        <v>1</v>
      </c>
      <c r="U567" s="741"/>
      <c r="V567" s="741"/>
      <c r="W567" s="741"/>
      <c r="X567" s="742"/>
      <c r="Y567" s="742"/>
      <c r="Z567" s="742"/>
      <c r="AA567" s="742"/>
      <c r="AB567" s="742"/>
      <c r="AC567" s="742"/>
      <c r="AD567" s="742"/>
      <c r="AE567" s="4161" t="s">
        <v>1</v>
      </c>
      <c r="AF567" s="4172">
        <f t="shared" si="183"/>
        <v>0</v>
      </c>
      <c r="AG567" s="4173">
        <f t="shared" si="184"/>
        <v>0</v>
      </c>
      <c r="AH567" s="4174"/>
      <c r="AI567" s="1112">
        <f t="shared" si="176"/>
        <v>0</v>
      </c>
      <c r="AJ567" s="1184" t="str">
        <f>IF(OR(AI567=0, ISBLANK(AB567)), "", TEXT(ROUND(AI567/INDEX(AV19:AV89, MATCH(AB567, AU19:AU89, 0)), 0),"# ##0") &amp; " " &amp; AB567)</f>
        <v/>
      </c>
      <c r="AK567" s="557">
        <f t="shared" si="177"/>
        <v>0</v>
      </c>
      <c r="AL567" s="558">
        <f t="shared" si="178"/>
        <v>0</v>
      </c>
      <c r="AM567" s="1187" t="str">
        <f t="shared" si="179"/>
        <v/>
      </c>
      <c r="AN567" s="156"/>
      <c r="AO567" s="1112">
        <f t="shared" si="180"/>
        <v>0</v>
      </c>
      <c r="AP567" s="4190"/>
      <c r="AQ567" s="1181" t="str">
        <f t="shared" si="181"/>
        <v/>
      </c>
      <c r="AR567" s="4168"/>
      <c r="AS567" s="4180">
        <f t="shared" si="182"/>
        <v>0</v>
      </c>
      <c r="AT567" s="4181">
        <f>IF(AND(AH567&lt;&gt;"", ISNUMBER(AF567)), IFERROR(INDEX(AV19:AV89, MATCH(AB567, AU19:AU89, 0)) * AA567 * IF(ISBLANK(X567), 1, X567), 0), 0)</f>
        <v>0</v>
      </c>
      <c r="AU567"/>
      <c r="AV567"/>
      <c r="AW567"/>
      <c r="AX567" s="717"/>
      <c r="AY567" s="750" t="str">
        <f t="shared" si="175"/>
        <v>►</v>
      </c>
      <c r="BD567" s="717"/>
      <c r="BH567" s="717"/>
      <c r="BI567" s="6">
        <v>1</v>
      </c>
      <c r="BJ567" s="73"/>
      <c r="BK567" s="73"/>
    </row>
    <row r="568" spans="1:63" s="2" customFormat="1" ht="18" customHeight="1">
      <c r="A568" s="750" t="str">
        <f t="shared" si="169"/>
        <v>►</v>
      </c>
      <c r="B568" s="616" t="str">
        <f t="shared" si="185"/>
        <v>►</v>
      </c>
      <c r="C568" s="617" t="str">
        <f t="shared" si="170"/>
        <v>►</v>
      </c>
      <c r="D568" s="4157" t="str">
        <f t="shared" si="171"/>
        <v>►</v>
      </c>
      <c r="E568" s="616" t="str">
        <f t="shared" si="172"/>
        <v>►</v>
      </c>
      <c r="F568" s="616" t="str">
        <f t="shared" si="173"/>
        <v>►</v>
      </c>
      <c r="G568" s="616" t="str">
        <f t="shared" si="174"/>
        <v>►</v>
      </c>
      <c r="H568" s="1066" t="s">
        <v>1</v>
      </c>
      <c r="I568" s="741"/>
      <c r="J568" s="741"/>
      <c r="K568" s="741"/>
      <c r="L568" s="742"/>
      <c r="M568" s="742"/>
      <c r="N568" s="742"/>
      <c r="O568" s="742"/>
      <c r="P568" s="742"/>
      <c r="Q568" s="742"/>
      <c r="R568" s="742"/>
      <c r="S568" s="785" t="s">
        <v>1</v>
      </c>
      <c r="T568" s="1066" t="s">
        <v>1</v>
      </c>
      <c r="U568" s="741"/>
      <c r="V568" s="741"/>
      <c r="W568" s="741"/>
      <c r="X568" s="742"/>
      <c r="Y568" s="742"/>
      <c r="Z568" s="742"/>
      <c r="AA568" s="742"/>
      <c r="AB568" s="742"/>
      <c r="AC568" s="742"/>
      <c r="AD568" s="742"/>
      <c r="AE568" s="4161" t="s">
        <v>1</v>
      </c>
      <c r="AF568" s="4172">
        <f t="shared" si="183"/>
        <v>0</v>
      </c>
      <c r="AG568" s="4173">
        <f t="shared" si="184"/>
        <v>0</v>
      </c>
      <c r="AH568" s="4174"/>
      <c r="AI568" s="1113">
        <f t="shared" si="176"/>
        <v>0</v>
      </c>
      <c r="AJ568" s="1183" t="str">
        <f>IF(OR(AI568=0, ISBLANK(AB568)), "", TEXT(ROUND(AI568/INDEX(AV19:AV89, MATCH(AB568, AU19:AU89, 0)), 0),"# ##0") &amp; " " &amp; AB568)</f>
        <v/>
      </c>
      <c r="AK568" s="559">
        <f t="shared" si="177"/>
        <v>0</v>
      </c>
      <c r="AL568" s="560">
        <f t="shared" si="178"/>
        <v>0</v>
      </c>
      <c r="AM568" s="1186" t="str">
        <f t="shared" si="179"/>
        <v/>
      </c>
      <c r="AN568" s="156"/>
      <c r="AO568" s="1113">
        <f t="shared" si="180"/>
        <v>0</v>
      </c>
      <c r="AP568" s="4190"/>
      <c r="AQ568" s="1182" t="str">
        <f t="shared" si="181"/>
        <v/>
      </c>
      <c r="AR568" s="4168"/>
      <c r="AS568" s="4180">
        <f t="shared" si="182"/>
        <v>0</v>
      </c>
      <c r="AT568" s="4181">
        <f>IF(AND(AH568&lt;&gt;"", ISNUMBER(AF568)), IFERROR(INDEX(AV19:AV89, MATCH(AB568, AU19:AU89, 0)) * AA568 * IF(ISBLANK(X568), 1, X568), 0), 0)</f>
        <v>0</v>
      </c>
      <c r="AU568"/>
      <c r="AV568"/>
      <c r="AW568"/>
      <c r="AX568" s="717"/>
      <c r="AY568" s="750" t="str">
        <f t="shared" si="175"/>
        <v>►</v>
      </c>
      <c r="BD568" s="717"/>
      <c r="BH568" s="717"/>
      <c r="BI568" s="6">
        <v>1</v>
      </c>
      <c r="BJ568" s="73"/>
      <c r="BK568" s="73"/>
    </row>
    <row r="569" spans="1:63" s="2" customFormat="1" ht="18" customHeight="1">
      <c r="A569" s="750" t="str">
        <f t="shared" si="169"/>
        <v>►</v>
      </c>
      <c r="B569" s="616" t="str">
        <f t="shared" si="185"/>
        <v>►</v>
      </c>
      <c r="C569" s="617" t="str">
        <f t="shared" si="170"/>
        <v>►</v>
      </c>
      <c r="D569" s="4157" t="str">
        <f t="shared" si="171"/>
        <v>►</v>
      </c>
      <c r="E569" s="616" t="str">
        <f t="shared" si="172"/>
        <v>►</v>
      </c>
      <c r="F569" s="616" t="str">
        <f t="shared" si="173"/>
        <v>►</v>
      </c>
      <c r="G569" s="616" t="str">
        <f t="shared" si="174"/>
        <v>►</v>
      </c>
      <c r="H569" s="1066" t="s">
        <v>1</v>
      </c>
      <c r="I569" s="741"/>
      <c r="J569" s="741"/>
      <c r="K569" s="741"/>
      <c r="L569" s="742"/>
      <c r="M569" s="742"/>
      <c r="N569" s="742"/>
      <c r="O569" s="742"/>
      <c r="P569" s="742"/>
      <c r="Q569" s="742"/>
      <c r="R569" s="742"/>
      <c r="S569" s="785" t="s">
        <v>1</v>
      </c>
      <c r="T569" s="1066" t="s">
        <v>1</v>
      </c>
      <c r="U569" s="741"/>
      <c r="V569" s="741"/>
      <c r="W569" s="741"/>
      <c r="X569" s="742"/>
      <c r="Y569" s="742"/>
      <c r="Z569" s="742"/>
      <c r="AA569" s="742"/>
      <c r="AB569" s="742"/>
      <c r="AC569" s="742"/>
      <c r="AD569" s="742"/>
      <c r="AE569" s="4161" t="s">
        <v>1</v>
      </c>
      <c r="AF569" s="4172">
        <f t="shared" si="183"/>
        <v>0</v>
      </c>
      <c r="AG569" s="4173">
        <f t="shared" si="184"/>
        <v>0</v>
      </c>
      <c r="AH569" s="4174"/>
      <c r="AI569" s="1112">
        <f t="shared" si="176"/>
        <v>0</v>
      </c>
      <c r="AJ569" s="1184" t="str">
        <f>IF(OR(AI569=0, ISBLANK(AB569)), "", TEXT(ROUND(AI569/INDEX(AV19:AV89, MATCH(AB569, AU19:AU89, 0)), 0),"# ##0") &amp; " " &amp; AB569)</f>
        <v/>
      </c>
      <c r="AK569" s="557">
        <f t="shared" si="177"/>
        <v>0</v>
      </c>
      <c r="AL569" s="561">
        <f t="shared" si="178"/>
        <v>0</v>
      </c>
      <c r="AM569" s="1188" t="str">
        <f t="shared" si="179"/>
        <v/>
      </c>
      <c r="AN569" s="156"/>
      <c r="AO569" s="1112">
        <f t="shared" si="180"/>
        <v>0</v>
      </c>
      <c r="AP569" s="4190"/>
      <c r="AQ569" s="1181" t="str">
        <f t="shared" si="181"/>
        <v/>
      </c>
      <c r="AR569" s="4168"/>
      <c r="AS569" s="4180">
        <f t="shared" si="182"/>
        <v>0</v>
      </c>
      <c r="AT569" s="4181">
        <f>IF(AND(AH569&lt;&gt;"", ISNUMBER(AF569)), IFERROR(INDEX(AV19:AV89, MATCH(AB569, AU19:AU89, 0)) * AA569 * IF(ISBLANK(X569), 1, X569), 0), 0)</f>
        <v>0</v>
      </c>
      <c r="AU569"/>
      <c r="AV569"/>
      <c r="AW569"/>
      <c r="AX569" s="717"/>
      <c r="AY569" s="750" t="str">
        <f t="shared" si="175"/>
        <v>►</v>
      </c>
      <c r="BD569" s="717"/>
      <c r="BH569" s="717"/>
      <c r="BI569" s="6">
        <v>1</v>
      </c>
      <c r="BJ569" s="73"/>
      <c r="BK569" s="73"/>
    </row>
    <row r="570" spans="1:63" s="2" customFormat="1" ht="18" customHeight="1">
      <c r="A570" s="750" t="str">
        <f t="shared" si="169"/>
        <v>►</v>
      </c>
      <c r="B570" s="616" t="str">
        <f t="shared" si="185"/>
        <v>►</v>
      </c>
      <c r="C570" s="617" t="str">
        <f t="shared" si="170"/>
        <v>►</v>
      </c>
      <c r="D570" s="4157" t="str">
        <f t="shared" si="171"/>
        <v>►</v>
      </c>
      <c r="E570" s="616" t="str">
        <f t="shared" si="172"/>
        <v>►</v>
      </c>
      <c r="F570" s="616" t="str">
        <f t="shared" si="173"/>
        <v>►</v>
      </c>
      <c r="G570" s="616" t="str">
        <f t="shared" si="174"/>
        <v>►</v>
      </c>
      <c r="H570" s="1066" t="s">
        <v>1</v>
      </c>
      <c r="I570" s="741"/>
      <c r="J570" s="741"/>
      <c r="K570" s="741"/>
      <c r="L570" s="742"/>
      <c r="M570" s="742"/>
      <c r="N570" s="742"/>
      <c r="O570" s="742"/>
      <c r="P570" s="742"/>
      <c r="Q570" s="742"/>
      <c r="R570" s="742"/>
      <c r="S570" s="785" t="s">
        <v>1</v>
      </c>
      <c r="T570" s="1066" t="s">
        <v>1</v>
      </c>
      <c r="U570" s="741"/>
      <c r="V570" s="741"/>
      <c r="W570" s="741"/>
      <c r="X570" s="742"/>
      <c r="Y570" s="742"/>
      <c r="Z570" s="742"/>
      <c r="AA570" s="742"/>
      <c r="AB570" s="742"/>
      <c r="AC570" s="742"/>
      <c r="AD570" s="742"/>
      <c r="AE570" s="4161" t="s">
        <v>1</v>
      </c>
      <c r="AF570" s="4172">
        <f t="shared" si="183"/>
        <v>0</v>
      </c>
      <c r="AG570" s="4173">
        <f t="shared" si="184"/>
        <v>0</v>
      </c>
      <c r="AH570" s="4174"/>
      <c r="AI570" s="1113">
        <f t="shared" si="176"/>
        <v>0</v>
      </c>
      <c r="AJ570" s="1183" t="str">
        <f>IF(OR(AI570=0, ISBLANK(AB570)), "", TEXT(ROUND(AI570/INDEX(AV19:AV89, MATCH(AB570, AU19:AU89, 0)), 0),"# ##0") &amp; " " &amp; AB570)</f>
        <v/>
      </c>
      <c r="AK570" s="559">
        <f t="shared" si="177"/>
        <v>0</v>
      </c>
      <c r="AL570" s="560">
        <f t="shared" si="178"/>
        <v>0</v>
      </c>
      <c r="AM570" s="1186" t="str">
        <f t="shared" si="179"/>
        <v/>
      </c>
      <c r="AN570" s="156"/>
      <c r="AO570" s="1113">
        <f t="shared" si="180"/>
        <v>0</v>
      </c>
      <c r="AP570" s="4190"/>
      <c r="AQ570" s="1182" t="str">
        <f t="shared" si="181"/>
        <v/>
      </c>
      <c r="AR570" s="4168"/>
      <c r="AS570" s="4180">
        <f t="shared" si="182"/>
        <v>0</v>
      </c>
      <c r="AT570" s="4181">
        <f>IF(AND(AH570&lt;&gt;"", ISNUMBER(AF570)), IFERROR(INDEX(AV19:AV89, MATCH(AB570, AU19:AU89, 0)) * AA570 * IF(ISBLANK(X570), 1, X570), 0), 0)</f>
        <v>0</v>
      </c>
      <c r="AU570"/>
      <c r="AV570"/>
      <c r="AW570"/>
      <c r="AX570" s="717"/>
      <c r="AY570" s="750" t="str">
        <f t="shared" si="175"/>
        <v>►</v>
      </c>
      <c r="BD570" s="717"/>
      <c r="BH570" s="717"/>
      <c r="BI570" s="6">
        <v>1</v>
      </c>
      <c r="BJ570" s="73"/>
      <c r="BK570" s="73"/>
    </row>
    <row r="571" spans="1:63" s="2" customFormat="1" ht="18" customHeight="1">
      <c r="A571" s="750" t="str">
        <f t="shared" si="169"/>
        <v>►</v>
      </c>
      <c r="B571" s="616" t="str">
        <f t="shared" si="185"/>
        <v>►</v>
      </c>
      <c r="C571" s="617" t="str">
        <f t="shared" si="170"/>
        <v>►</v>
      </c>
      <c r="D571" s="4157" t="str">
        <f t="shared" si="171"/>
        <v>►</v>
      </c>
      <c r="E571" s="616" t="str">
        <f t="shared" si="172"/>
        <v>►</v>
      </c>
      <c r="F571" s="616" t="str">
        <f t="shared" si="173"/>
        <v>►</v>
      </c>
      <c r="G571" s="616" t="str">
        <f t="shared" si="174"/>
        <v>►</v>
      </c>
      <c r="H571" s="1066" t="s">
        <v>1</v>
      </c>
      <c r="I571" s="741"/>
      <c r="J571" s="741"/>
      <c r="K571" s="741"/>
      <c r="L571" s="742"/>
      <c r="M571" s="742"/>
      <c r="N571" s="742"/>
      <c r="O571" s="742"/>
      <c r="P571" s="742"/>
      <c r="Q571" s="742"/>
      <c r="R571" s="742"/>
      <c r="S571" s="785" t="s">
        <v>1</v>
      </c>
      <c r="T571" s="1066" t="s">
        <v>1</v>
      </c>
      <c r="U571" s="741"/>
      <c r="V571" s="741"/>
      <c r="W571" s="741"/>
      <c r="X571" s="742"/>
      <c r="Y571" s="742"/>
      <c r="Z571" s="742"/>
      <c r="AA571" s="742"/>
      <c r="AB571" s="742"/>
      <c r="AC571" s="742"/>
      <c r="AD571" s="742"/>
      <c r="AE571" s="4161" t="s">
        <v>1</v>
      </c>
      <c r="AF571" s="4172">
        <f t="shared" si="183"/>
        <v>0</v>
      </c>
      <c r="AG571" s="4173">
        <f t="shared" si="184"/>
        <v>0</v>
      </c>
      <c r="AH571" s="4174"/>
      <c r="AI571" s="1112">
        <f t="shared" si="176"/>
        <v>0</v>
      </c>
      <c r="AJ571" s="1184" t="str">
        <f>IF(OR(AI571=0, ISBLANK(AB571)), "", TEXT(ROUND(AI571/INDEX(AV19:AV89, MATCH(AB571, AU19:AU89, 0)), 0),"# ##0") &amp; " " &amp; AB571)</f>
        <v/>
      </c>
      <c r="AK571" s="557">
        <f t="shared" si="177"/>
        <v>0</v>
      </c>
      <c r="AL571" s="558">
        <f t="shared" si="178"/>
        <v>0</v>
      </c>
      <c r="AM571" s="1187" t="str">
        <f t="shared" si="179"/>
        <v/>
      </c>
      <c r="AN571" s="156"/>
      <c r="AO571" s="1112">
        <f t="shared" si="180"/>
        <v>0</v>
      </c>
      <c r="AP571" s="4190"/>
      <c r="AQ571" s="1181" t="str">
        <f t="shared" si="181"/>
        <v/>
      </c>
      <c r="AR571" s="4168"/>
      <c r="AS571" s="4180">
        <f t="shared" si="182"/>
        <v>0</v>
      </c>
      <c r="AT571" s="4181">
        <f>IF(AND(AH571&lt;&gt;"", ISNUMBER(AF571)), IFERROR(INDEX(AV19:AV89, MATCH(AB571, AU19:AU89, 0)) * AA571 * IF(ISBLANK(X571), 1, X571), 0), 0)</f>
        <v>0</v>
      </c>
      <c r="AU571"/>
      <c r="AV571"/>
      <c r="AW571"/>
      <c r="AX571" s="717"/>
      <c r="AY571" s="750" t="str">
        <f t="shared" si="175"/>
        <v>►</v>
      </c>
      <c r="BD571" s="717"/>
      <c r="BH571" s="717"/>
      <c r="BI571" s="6">
        <v>1</v>
      </c>
      <c r="BJ571" s="73"/>
      <c r="BK571" s="73"/>
    </row>
    <row r="572" spans="1:63" s="2" customFormat="1" ht="18" customHeight="1">
      <c r="A572" s="750" t="str">
        <f t="shared" si="169"/>
        <v>►</v>
      </c>
      <c r="B572" s="616" t="str">
        <f t="shared" si="185"/>
        <v>►</v>
      </c>
      <c r="C572" s="617" t="str">
        <f t="shared" si="170"/>
        <v>►</v>
      </c>
      <c r="D572" s="4157" t="str">
        <f t="shared" si="171"/>
        <v>►</v>
      </c>
      <c r="E572" s="616" t="str">
        <f t="shared" si="172"/>
        <v>►</v>
      </c>
      <c r="F572" s="616" t="str">
        <f t="shared" si="173"/>
        <v>►</v>
      </c>
      <c r="G572" s="616" t="str">
        <f t="shared" si="174"/>
        <v>►</v>
      </c>
      <c r="H572" s="1066" t="s">
        <v>1</v>
      </c>
      <c r="I572" s="741"/>
      <c r="J572" s="741"/>
      <c r="K572" s="741"/>
      <c r="L572" s="742"/>
      <c r="M572" s="742"/>
      <c r="N572" s="742"/>
      <c r="O572" s="742"/>
      <c r="P572" s="742"/>
      <c r="Q572" s="742"/>
      <c r="R572" s="742"/>
      <c r="S572" s="785" t="s">
        <v>1</v>
      </c>
      <c r="T572" s="1066" t="s">
        <v>1</v>
      </c>
      <c r="U572" s="741"/>
      <c r="V572" s="741"/>
      <c r="W572" s="741"/>
      <c r="X572" s="742"/>
      <c r="Y572" s="742"/>
      <c r="Z572" s="742"/>
      <c r="AA572" s="742"/>
      <c r="AB572" s="742"/>
      <c r="AC572" s="742"/>
      <c r="AD572" s="742"/>
      <c r="AE572" s="4161" t="s">
        <v>1</v>
      </c>
      <c r="AF572" s="4172">
        <f t="shared" si="183"/>
        <v>0</v>
      </c>
      <c r="AG572" s="4173">
        <f t="shared" si="184"/>
        <v>0</v>
      </c>
      <c r="AH572" s="4174"/>
      <c r="AI572" s="1113">
        <f t="shared" si="176"/>
        <v>0</v>
      </c>
      <c r="AJ572" s="1183" t="str">
        <f>IF(OR(AI572=0, ISBLANK(AB572)), "", TEXT(ROUND(AI572/INDEX(AV19:AV89, MATCH(AB572, AU19:AU89, 0)), 0),"# ##0") &amp; " " &amp; AB572)</f>
        <v/>
      </c>
      <c r="AK572" s="559">
        <f t="shared" si="177"/>
        <v>0</v>
      </c>
      <c r="AL572" s="560">
        <f t="shared" si="178"/>
        <v>0</v>
      </c>
      <c r="AM572" s="1186" t="str">
        <f t="shared" si="179"/>
        <v/>
      </c>
      <c r="AN572" s="156"/>
      <c r="AO572" s="1113">
        <f t="shared" si="180"/>
        <v>0</v>
      </c>
      <c r="AP572" s="4190"/>
      <c r="AQ572" s="1182" t="str">
        <f t="shared" si="181"/>
        <v/>
      </c>
      <c r="AR572" s="4168"/>
      <c r="AS572" s="4180">
        <f t="shared" si="182"/>
        <v>0</v>
      </c>
      <c r="AT572" s="4181">
        <f>IF(AND(AH572&lt;&gt;"", ISNUMBER(AF572)), IFERROR(INDEX(AV19:AV89, MATCH(AB572, AU19:AU89, 0)) * AA572 * IF(ISBLANK(X572), 1, X572), 0), 0)</f>
        <v>0</v>
      </c>
      <c r="AU572"/>
      <c r="AV572"/>
      <c r="AW572"/>
      <c r="AX572" s="717"/>
      <c r="AY572" s="750" t="str">
        <f t="shared" si="175"/>
        <v>►</v>
      </c>
      <c r="BD572" s="717"/>
      <c r="BH572" s="717"/>
      <c r="BI572" s="6">
        <v>1</v>
      </c>
      <c r="BJ572" s="73"/>
      <c r="BK572" s="73"/>
    </row>
    <row r="573" spans="1:63" s="2" customFormat="1" ht="18" customHeight="1">
      <c r="A573" s="750" t="str">
        <f t="shared" si="169"/>
        <v>►</v>
      </c>
      <c r="B573" s="616" t="str">
        <f t="shared" si="185"/>
        <v>►</v>
      </c>
      <c r="C573" s="617" t="str">
        <f t="shared" si="170"/>
        <v>►</v>
      </c>
      <c r="D573" s="4157" t="str">
        <f t="shared" si="171"/>
        <v>►</v>
      </c>
      <c r="E573" s="616" t="str">
        <f t="shared" si="172"/>
        <v>►</v>
      </c>
      <c r="F573" s="616" t="str">
        <f t="shared" si="173"/>
        <v>►</v>
      </c>
      <c r="G573" s="616" t="str">
        <f t="shared" si="174"/>
        <v>►</v>
      </c>
      <c r="H573" s="1066" t="s">
        <v>1</v>
      </c>
      <c r="I573" s="741"/>
      <c r="J573" s="741"/>
      <c r="K573" s="741"/>
      <c r="L573" s="742"/>
      <c r="M573" s="742"/>
      <c r="N573" s="742"/>
      <c r="O573" s="742"/>
      <c r="P573" s="742"/>
      <c r="Q573" s="742"/>
      <c r="R573" s="742"/>
      <c r="S573" s="785" t="s">
        <v>1</v>
      </c>
      <c r="T573" s="1066" t="s">
        <v>1</v>
      </c>
      <c r="U573" s="741"/>
      <c r="V573" s="741"/>
      <c r="W573" s="741"/>
      <c r="X573" s="742"/>
      <c r="Y573" s="742"/>
      <c r="Z573" s="742"/>
      <c r="AA573" s="742"/>
      <c r="AB573" s="742"/>
      <c r="AC573" s="742"/>
      <c r="AD573" s="742"/>
      <c r="AE573" s="4161" t="s">
        <v>1</v>
      </c>
      <c r="AF573" s="4172">
        <f t="shared" si="183"/>
        <v>0</v>
      </c>
      <c r="AG573" s="4173">
        <f t="shared" si="184"/>
        <v>0</v>
      </c>
      <c r="AH573" s="4174"/>
      <c r="AI573" s="1112">
        <f t="shared" si="176"/>
        <v>0</v>
      </c>
      <c r="AJ573" s="1184" t="str">
        <f>IF(OR(AI573=0, ISBLANK(AB573)), "", TEXT(ROUND(AI573/INDEX(AV19:AV89, MATCH(AB573, AU19:AU89, 0)), 0),"# ##0") &amp; " " &amp; AB573)</f>
        <v/>
      </c>
      <c r="AK573" s="557">
        <f t="shared" si="177"/>
        <v>0</v>
      </c>
      <c r="AL573" s="558">
        <f t="shared" si="178"/>
        <v>0</v>
      </c>
      <c r="AM573" s="1187" t="str">
        <f t="shared" si="179"/>
        <v/>
      </c>
      <c r="AN573" s="156"/>
      <c r="AO573" s="1112">
        <f t="shared" si="180"/>
        <v>0</v>
      </c>
      <c r="AP573" s="4190"/>
      <c r="AQ573" s="1181" t="str">
        <f t="shared" si="181"/>
        <v/>
      </c>
      <c r="AR573" s="4168"/>
      <c r="AS573" s="4180">
        <f t="shared" si="182"/>
        <v>0</v>
      </c>
      <c r="AT573" s="4181">
        <f>IF(AND(AH573&lt;&gt;"", ISNUMBER(AF573)), IFERROR(INDEX(AV19:AV89, MATCH(AB573, AU19:AU89, 0)) * AA573 * IF(ISBLANK(X573), 1, X573), 0), 0)</f>
        <v>0</v>
      </c>
      <c r="AU573"/>
      <c r="AV573"/>
      <c r="AW573"/>
      <c r="AX573" s="717"/>
      <c r="AY573" s="750" t="str">
        <f t="shared" si="175"/>
        <v>►</v>
      </c>
      <c r="BD573" s="717"/>
      <c r="BH573" s="717"/>
      <c r="BI573" s="6">
        <v>1</v>
      </c>
      <c r="BJ573" s="73"/>
      <c r="BK573" s="73"/>
    </row>
    <row r="574" spans="1:63" s="2" customFormat="1" ht="18" customHeight="1">
      <c r="A574" s="750" t="str">
        <f t="shared" si="169"/>
        <v>►</v>
      </c>
      <c r="B574" s="616" t="str">
        <f t="shared" si="185"/>
        <v>►</v>
      </c>
      <c r="C574" s="617" t="str">
        <f t="shared" si="170"/>
        <v>►</v>
      </c>
      <c r="D574" s="4157" t="str">
        <f t="shared" si="171"/>
        <v>►</v>
      </c>
      <c r="E574" s="616" t="str">
        <f t="shared" si="172"/>
        <v>►</v>
      </c>
      <c r="F574" s="616" t="str">
        <f t="shared" si="173"/>
        <v>►</v>
      </c>
      <c r="G574" s="616" t="str">
        <f t="shared" si="174"/>
        <v>►</v>
      </c>
      <c r="H574" s="1066" t="s">
        <v>1</v>
      </c>
      <c r="I574" s="741"/>
      <c r="J574" s="741"/>
      <c r="K574" s="741"/>
      <c r="L574" s="742"/>
      <c r="M574" s="742"/>
      <c r="N574" s="742"/>
      <c r="O574" s="742"/>
      <c r="P574" s="742"/>
      <c r="Q574" s="742"/>
      <c r="R574" s="742"/>
      <c r="S574" s="785" t="s">
        <v>1</v>
      </c>
      <c r="T574" s="1066" t="s">
        <v>1</v>
      </c>
      <c r="U574" s="741"/>
      <c r="V574" s="741"/>
      <c r="W574" s="741"/>
      <c r="X574" s="742"/>
      <c r="Y574" s="742"/>
      <c r="Z574" s="742"/>
      <c r="AA574" s="742"/>
      <c r="AB574" s="742"/>
      <c r="AC574" s="742"/>
      <c r="AD574" s="742"/>
      <c r="AE574" s="4161" t="s">
        <v>1</v>
      </c>
      <c r="AF574" s="4172">
        <f t="shared" si="183"/>
        <v>0</v>
      </c>
      <c r="AG574" s="4173">
        <f t="shared" si="184"/>
        <v>0</v>
      </c>
      <c r="AH574" s="4174"/>
      <c r="AI574" s="1114">
        <f t="shared" si="176"/>
        <v>0</v>
      </c>
      <c r="AJ574" s="1185" t="str">
        <f>IF(OR(AI574=0, ISBLANK(AB574)), "", TEXT(ROUND(AI574/INDEX(AV19:AV89, MATCH(AB574, AU19:AU89, 0)), 0),"# ##0") &amp; " " &amp; AB574)</f>
        <v/>
      </c>
      <c r="AK574" s="559">
        <f t="shared" si="177"/>
        <v>0</v>
      </c>
      <c r="AL574" s="560">
        <f t="shared" si="178"/>
        <v>0</v>
      </c>
      <c r="AM574" s="1186" t="str">
        <f t="shared" si="179"/>
        <v/>
      </c>
      <c r="AN574" s="156"/>
      <c r="AO574" s="1113">
        <f t="shared" si="180"/>
        <v>0</v>
      </c>
      <c r="AP574" s="4190"/>
      <c r="AQ574" s="1182" t="str">
        <f t="shared" si="181"/>
        <v/>
      </c>
      <c r="AR574" s="4168"/>
      <c r="AS574" s="4180">
        <f t="shared" si="182"/>
        <v>0</v>
      </c>
      <c r="AT574" s="4181">
        <f>IF(AND(AH574&lt;&gt;"", ISNUMBER(AF574)), IFERROR(INDEX(AV19:AV89, MATCH(AB574, AU19:AU89, 0)) * AA574 * IF(ISBLANK(X574), 1, X574), 0), 0)</f>
        <v>0</v>
      </c>
      <c r="AU574"/>
      <c r="AV574"/>
      <c r="AW574"/>
      <c r="AX574" s="717"/>
      <c r="AY574" s="750" t="str">
        <f t="shared" si="175"/>
        <v>►</v>
      </c>
      <c r="BD574" s="717"/>
      <c r="BH574" s="717"/>
      <c r="BI574" s="6">
        <v>1</v>
      </c>
      <c r="BJ574" s="73"/>
      <c r="BK574" s="73"/>
    </row>
    <row r="575" spans="1:63" s="2" customFormat="1" ht="18" customHeight="1">
      <c r="A575" s="750" t="str">
        <f t="shared" si="169"/>
        <v>►</v>
      </c>
      <c r="B575" s="616" t="str">
        <f t="shared" si="185"/>
        <v>►</v>
      </c>
      <c r="C575" s="617" t="str">
        <f t="shared" si="170"/>
        <v>►</v>
      </c>
      <c r="D575" s="4157" t="str">
        <f t="shared" si="171"/>
        <v>►</v>
      </c>
      <c r="E575" s="616" t="str">
        <f t="shared" si="172"/>
        <v>►</v>
      </c>
      <c r="F575" s="616" t="str">
        <f t="shared" si="173"/>
        <v>►</v>
      </c>
      <c r="G575" s="616" t="str">
        <f t="shared" si="174"/>
        <v>►</v>
      </c>
      <c r="H575" s="1066" t="s">
        <v>1</v>
      </c>
      <c r="I575" s="741"/>
      <c r="J575" s="741"/>
      <c r="K575" s="741"/>
      <c r="L575" s="742"/>
      <c r="M575" s="742"/>
      <c r="N575" s="742"/>
      <c r="O575" s="742"/>
      <c r="P575" s="742"/>
      <c r="Q575" s="742"/>
      <c r="R575" s="742"/>
      <c r="S575" s="785" t="s">
        <v>1</v>
      </c>
      <c r="T575" s="1066" t="s">
        <v>1</v>
      </c>
      <c r="U575" s="741"/>
      <c r="V575" s="741"/>
      <c r="W575" s="741"/>
      <c r="X575" s="742"/>
      <c r="Y575" s="742"/>
      <c r="Z575" s="742"/>
      <c r="AA575" s="742"/>
      <c r="AB575" s="742"/>
      <c r="AC575" s="742"/>
      <c r="AD575" s="742"/>
      <c r="AE575" s="4161" t="s">
        <v>1</v>
      </c>
      <c r="AF575" s="4172">
        <f t="shared" si="183"/>
        <v>0</v>
      </c>
      <c r="AG575" s="4173">
        <f t="shared" si="184"/>
        <v>0</v>
      </c>
      <c r="AH575" s="4174"/>
      <c r="AI575" s="1112">
        <f t="shared" si="176"/>
        <v>0</v>
      </c>
      <c r="AJ575" s="1184" t="str">
        <f>IF(OR(AI575=0, ISBLANK(AB575)), "", TEXT(ROUND(AI575/INDEX(AV19:AV89, MATCH(AB575, AU19:AU89, 0)), 0),"# ##0") &amp; " " &amp; AB575)</f>
        <v/>
      </c>
      <c r="AK575" s="557">
        <f t="shared" si="177"/>
        <v>0</v>
      </c>
      <c r="AL575" s="558">
        <f t="shared" si="178"/>
        <v>0</v>
      </c>
      <c r="AM575" s="1187" t="str">
        <f t="shared" si="179"/>
        <v/>
      </c>
      <c r="AN575" s="156"/>
      <c r="AO575" s="1112">
        <f t="shared" si="180"/>
        <v>0</v>
      </c>
      <c r="AP575" s="4190"/>
      <c r="AQ575" s="1181" t="str">
        <f t="shared" si="181"/>
        <v/>
      </c>
      <c r="AR575" s="4168"/>
      <c r="AS575" s="4180">
        <f t="shared" si="182"/>
        <v>0</v>
      </c>
      <c r="AT575" s="4181">
        <f>IF(AND(AH575&lt;&gt;"", ISNUMBER(AF575)), IFERROR(INDEX(AV19:AV89, MATCH(AB575, AU19:AU89, 0)) * AA575 * IF(ISBLANK(X575), 1, X575), 0), 0)</f>
        <v>0</v>
      </c>
      <c r="AU575"/>
      <c r="AV575"/>
      <c r="AW575"/>
      <c r="AX575" s="717"/>
      <c r="AY575" s="750" t="str">
        <f t="shared" si="175"/>
        <v>►</v>
      </c>
      <c r="BD575" s="717"/>
      <c r="BH575" s="717"/>
      <c r="BI575" s="6">
        <v>1</v>
      </c>
      <c r="BJ575" s="73"/>
      <c r="BK575" s="73"/>
    </row>
    <row r="576" spans="1:63" s="2" customFormat="1" ht="18" customHeight="1">
      <c r="A576" s="750" t="str">
        <f t="shared" si="169"/>
        <v>►</v>
      </c>
      <c r="B576" s="616" t="str">
        <f t="shared" si="185"/>
        <v>►</v>
      </c>
      <c r="C576" s="617" t="str">
        <f t="shared" si="170"/>
        <v>►</v>
      </c>
      <c r="D576" s="4157" t="str">
        <f t="shared" si="171"/>
        <v>►</v>
      </c>
      <c r="E576" s="616" t="str">
        <f t="shared" si="172"/>
        <v>►</v>
      </c>
      <c r="F576" s="616" t="str">
        <f t="shared" si="173"/>
        <v>►</v>
      </c>
      <c r="G576" s="616" t="str">
        <f t="shared" si="174"/>
        <v>►</v>
      </c>
      <c r="H576" s="1066" t="s">
        <v>1</v>
      </c>
      <c r="I576" s="741"/>
      <c r="J576" s="741"/>
      <c r="K576" s="741"/>
      <c r="L576" s="742"/>
      <c r="M576" s="742"/>
      <c r="N576" s="742"/>
      <c r="O576" s="742"/>
      <c r="P576" s="742"/>
      <c r="Q576" s="742"/>
      <c r="R576" s="742"/>
      <c r="S576" s="785" t="s">
        <v>1</v>
      </c>
      <c r="T576" s="1066" t="s">
        <v>1</v>
      </c>
      <c r="U576" s="741"/>
      <c r="V576" s="741"/>
      <c r="W576" s="741"/>
      <c r="X576" s="742"/>
      <c r="Y576" s="742"/>
      <c r="Z576" s="742"/>
      <c r="AA576" s="742"/>
      <c r="AB576" s="742"/>
      <c r="AC576" s="742"/>
      <c r="AD576" s="742"/>
      <c r="AE576" s="4161" t="s">
        <v>1</v>
      </c>
      <c r="AF576" s="4172">
        <f t="shared" si="183"/>
        <v>0</v>
      </c>
      <c r="AG576" s="4173">
        <f t="shared" si="184"/>
        <v>0</v>
      </c>
      <c r="AH576" s="4174"/>
      <c r="AI576" s="1113">
        <f t="shared" si="176"/>
        <v>0</v>
      </c>
      <c r="AJ576" s="1183" t="str">
        <f>IF(OR(AI576=0, ISBLANK(AB576)), "", TEXT(ROUND(AI576/INDEX(AV19:AV89, MATCH(AB576, AU19:AU89, 0)), 0),"# ##0") &amp; " " &amp; AB576)</f>
        <v/>
      </c>
      <c r="AK576" s="559">
        <f t="shared" si="177"/>
        <v>0</v>
      </c>
      <c r="AL576" s="560">
        <f t="shared" si="178"/>
        <v>0</v>
      </c>
      <c r="AM576" s="1186" t="str">
        <f t="shared" si="179"/>
        <v/>
      </c>
      <c r="AN576" s="156"/>
      <c r="AO576" s="1113">
        <f t="shared" si="180"/>
        <v>0</v>
      </c>
      <c r="AP576" s="4190"/>
      <c r="AQ576" s="1182" t="str">
        <f t="shared" si="181"/>
        <v/>
      </c>
      <c r="AR576" s="4168"/>
      <c r="AS576" s="4180">
        <f t="shared" si="182"/>
        <v>0</v>
      </c>
      <c r="AT576" s="4181">
        <f>IF(AND(AH576&lt;&gt;"", ISNUMBER(AF576)), IFERROR(INDEX(AV19:AV89, MATCH(AB576, AU19:AU89, 0)) * AA576 * IF(ISBLANK(X576), 1, X576), 0), 0)</f>
        <v>0</v>
      </c>
      <c r="AU576"/>
      <c r="AV576"/>
      <c r="AW576"/>
      <c r="AX576" s="717"/>
      <c r="AY576" s="750" t="str">
        <f t="shared" si="175"/>
        <v>►</v>
      </c>
      <c r="BD576" s="717"/>
      <c r="BH576" s="717"/>
      <c r="BI576" s="6">
        <v>1</v>
      </c>
      <c r="BJ576" s="73"/>
      <c r="BK576" s="73"/>
    </row>
    <row r="577" spans="1:63" s="2" customFormat="1" ht="18" customHeight="1">
      <c r="A577" s="750" t="str">
        <f t="shared" si="169"/>
        <v>►</v>
      </c>
      <c r="B577" s="616" t="str">
        <f t="shared" si="185"/>
        <v>►</v>
      </c>
      <c r="C577" s="617" t="str">
        <f t="shared" si="170"/>
        <v>►</v>
      </c>
      <c r="D577" s="4157" t="str">
        <f t="shared" si="171"/>
        <v>►</v>
      </c>
      <c r="E577" s="616" t="str">
        <f t="shared" si="172"/>
        <v>►</v>
      </c>
      <c r="F577" s="616" t="str">
        <f t="shared" si="173"/>
        <v>►</v>
      </c>
      <c r="G577" s="616" t="str">
        <f t="shared" si="174"/>
        <v>►</v>
      </c>
      <c r="H577" s="1066" t="s">
        <v>1</v>
      </c>
      <c r="I577" s="741"/>
      <c r="J577" s="741"/>
      <c r="K577" s="741"/>
      <c r="L577" s="742"/>
      <c r="M577" s="742"/>
      <c r="N577" s="742"/>
      <c r="O577" s="742"/>
      <c r="P577" s="742"/>
      <c r="Q577" s="742"/>
      <c r="R577" s="742"/>
      <c r="S577" s="785" t="s">
        <v>1</v>
      </c>
      <c r="T577" s="1066" t="s">
        <v>1</v>
      </c>
      <c r="U577" s="741"/>
      <c r="V577" s="741"/>
      <c r="W577" s="741"/>
      <c r="X577" s="742"/>
      <c r="Y577" s="742"/>
      <c r="Z577" s="742"/>
      <c r="AA577" s="742"/>
      <c r="AB577" s="742"/>
      <c r="AC577" s="742"/>
      <c r="AD577" s="742"/>
      <c r="AE577" s="4161" t="s">
        <v>1</v>
      </c>
      <c r="AF577" s="4172">
        <f t="shared" si="183"/>
        <v>0</v>
      </c>
      <c r="AG577" s="4173">
        <f t="shared" si="184"/>
        <v>0</v>
      </c>
      <c r="AH577" s="4174"/>
      <c r="AI577" s="1112">
        <f t="shared" si="176"/>
        <v>0</v>
      </c>
      <c r="AJ577" s="1184" t="str">
        <f>IF(OR(AI577=0, ISBLANK(AB577)), "", TEXT(ROUND(AI577/INDEX(AV19:AV89, MATCH(AB577, AU19:AU89, 0)), 0),"# ##0") &amp; " " &amp; AB577)</f>
        <v/>
      </c>
      <c r="AK577" s="557">
        <f t="shared" si="177"/>
        <v>0</v>
      </c>
      <c r="AL577" s="558">
        <f t="shared" si="178"/>
        <v>0</v>
      </c>
      <c r="AM577" s="1187" t="str">
        <f t="shared" si="179"/>
        <v/>
      </c>
      <c r="AN577" s="156"/>
      <c r="AO577" s="1112">
        <f t="shared" si="180"/>
        <v>0</v>
      </c>
      <c r="AP577" s="4190"/>
      <c r="AQ577" s="1181" t="str">
        <f t="shared" si="181"/>
        <v/>
      </c>
      <c r="AR577" s="4168"/>
      <c r="AS577" s="4180">
        <f t="shared" si="182"/>
        <v>0</v>
      </c>
      <c r="AT577" s="4181">
        <f>IF(AND(AH577&lt;&gt;"", ISNUMBER(AF577)), IFERROR(INDEX(AV19:AV89, MATCH(AB577, AU19:AU89, 0)) * AA577 * IF(ISBLANK(X577), 1, X577), 0), 0)</f>
        <v>0</v>
      </c>
      <c r="AU577"/>
      <c r="AV577"/>
      <c r="AW577"/>
      <c r="AX577" s="717"/>
      <c r="AY577" s="750" t="str">
        <f t="shared" si="175"/>
        <v>►</v>
      </c>
      <c r="BD577" s="717"/>
      <c r="BH577" s="717"/>
      <c r="BI577" s="6">
        <v>1</v>
      </c>
      <c r="BJ577" s="73"/>
      <c r="BK577" s="73"/>
    </row>
    <row r="578" spans="1:63" s="2" customFormat="1" ht="18" customHeight="1">
      <c r="A578" s="750" t="str">
        <f t="shared" si="169"/>
        <v>►</v>
      </c>
      <c r="B578" s="616" t="str">
        <f t="shared" si="185"/>
        <v>►</v>
      </c>
      <c r="C578" s="617" t="str">
        <f t="shared" si="170"/>
        <v>►</v>
      </c>
      <c r="D578" s="4157" t="str">
        <f t="shared" si="171"/>
        <v>►</v>
      </c>
      <c r="E578" s="616" t="str">
        <f t="shared" si="172"/>
        <v>►</v>
      </c>
      <c r="F578" s="616" t="str">
        <f t="shared" si="173"/>
        <v>►</v>
      </c>
      <c r="G578" s="616" t="str">
        <f t="shared" si="174"/>
        <v>►</v>
      </c>
      <c r="H578" s="1066" t="s">
        <v>1</v>
      </c>
      <c r="I578" s="741"/>
      <c r="J578" s="741"/>
      <c r="K578" s="741"/>
      <c r="L578" s="742"/>
      <c r="M578" s="742"/>
      <c r="N578" s="742"/>
      <c r="O578" s="742"/>
      <c r="P578" s="742"/>
      <c r="Q578" s="742"/>
      <c r="R578" s="742"/>
      <c r="S578" s="785" t="s">
        <v>1</v>
      </c>
      <c r="T578" s="1066" t="s">
        <v>1</v>
      </c>
      <c r="U578" s="741"/>
      <c r="V578" s="741"/>
      <c r="W578" s="741"/>
      <c r="X578" s="742"/>
      <c r="Y578" s="742"/>
      <c r="Z578" s="742"/>
      <c r="AA578" s="742"/>
      <c r="AB578" s="742"/>
      <c r="AC578" s="742"/>
      <c r="AD578" s="742"/>
      <c r="AE578" s="4161" t="s">
        <v>1</v>
      </c>
      <c r="AF578" s="4172">
        <f t="shared" si="183"/>
        <v>0</v>
      </c>
      <c r="AG578" s="4173">
        <f t="shared" si="184"/>
        <v>0</v>
      </c>
      <c r="AH578" s="4174"/>
      <c r="AI578" s="1113">
        <f t="shared" si="176"/>
        <v>0</v>
      </c>
      <c r="AJ578" s="1183" t="str">
        <f>IF(OR(AI578=0, ISBLANK(AB578)), "", TEXT(ROUND(AI578/INDEX(AV19:AV89, MATCH(AB578, AU19:AU89, 0)), 0),"# ##0") &amp; " " &amp; AB578)</f>
        <v/>
      </c>
      <c r="AK578" s="559">
        <f t="shared" si="177"/>
        <v>0</v>
      </c>
      <c r="AL578" s="560">
        <f t="shared" si="178"/>
        <v>0</v>
      </c>
      <c r="AM578" s="1186" t="str">
        <f t="shared" si="179"/>
        <v/>
      </c>
      <c r="AN578" s="156"/>
      <c r="AO578" s="1113">
        <f t="shared" si="180"/>
        <v>0</v>
      </c>
      <c r="AP578" s="4190"/>
      <c r="AQ578" s="1182" t="str">
        <f t="shared" si="181"/>
        <v/>
      </c>
      <c r="AR578" s="4168"/>
      <c r="AS578" s="4180">
        <f t="shared" si="182"/>
        <v>0</v>
      </c>
      <c r="AT578" s="4181">
        <f>IF(AND(AH578&lt;&gt;"", ISNUMBER(AF578)), IFERROR(INDEX(AV19:AV89, MATCH(AB578, AU19:AU89, 0)) * AA578 * IF(ISBLANK(X578), 1, X578), 0), 0)</f>
        <v>0</v>
      </c>
      <c r="AU578"/>
      <c r="AV578"/>
      <c r="AW578"/>
      <c r="AX578" s="717"/>
      <c r="AY578" s="750" t="str">
        <f t="shared" si="175"/>
        <v>►</v>
      </c>
      <c r="BD578" s="717"/>
      <c r="BH578" s="717"/>
      <c r="BI578" s="6">
        <v>1</v>
      </c>
      <c r="BJ578" s="73"/>
      <c r="BK578" s="73"/>
    </row>
    <row r="579" spans="1:63" s="2" customFormat="1" ht="18" customHeight="1">
      <c r="A579" s="750" t="str">
        <f t="shared" si="169"/>
        <v>►</v>
      </c>
      <c r="B579" s="616" t="str">
        <f t="shared" si="185"/>
        <v>►</v>
      </c>
      <c r="C579" s="617" t="str">
        <f t="shared" si="170"/>
        <v>►</v>
      </c>
      <c r="D579" s="4157" t="str">
        <f t="shared" si="171"/>
        <v>►</v>
      </c>
      <c r="E579" s="616" t="str">
        <f t="shared" si="172"/>
        <v>►</v>
      </c>
      <c r="F579" s="616" t="str">
        <f t="shared" si="173"/>
        <v>►</v>
      </c>
      <c r="G579" s="616" t="str">
        <f t="shared" si="174"/>
        <v>►</v>
      </c>
      <c r="H579" s="1066" t="s">
        <v>1</v>
      </c>
      <c r="I579" s="741"/>
      <c r="J579" s="741"/>
      <c r="K579" s="741"/>
      <c r="L579" s="742"/>
      <c r="M579" s="742"/>
      <c r="N579" s="742"/>
      <c r="O579" s="742"/>
      <c r="P579" s="742"/>
      <c r="Q579" s="742"/>
      <c r="R579" s="742"/>
      <c r="S579" s="785" t="s">
        <v>1</v>
      </c>
      <c r="T579" s="1066" t="s">
        <v>1</v>
      </c>
      <c r="U579" s="741"/>
      <c r="V579" s="741"/>
      <c r="W579" s="741"/>
      <c r="X579" s="742"/>
      <c r="Y579" s="742"/>
      <c r="Z579" s="742"/>
      <c r="AA579" s="742"/>
      <c r="AB579" s="742"/>
      <c r="AC579" s="742"/>
      <c r="AD579" s="742"/>
      <c r="AE579" s="4161" t="s">
        <v>1</v>
      </c>
      <c r="AF579" s="4172">
        <f t="shared" si="183"/>
        <v>0</v>
      </c>
      <c r="AG579" s="4173">
        <f t="shared" si="184"/>
        <v>0</v>
      </c>
      <c r="AH579" s="4174"/>
      <c r="AI579" s="1112">
        <f t="shared" si="176"/>
        <v>0</v>
      </c>
      <c r="AJ579" s="1184" t="str">
        <f>IF(OR(AI579=0, ISBLANK(AB579)), "", TEXT(ROUND(AI579/INDEX(AV19:AV89, MATCH(AB579, AU19:AU89, 0)), 0),"# ##0") &amp; " " &amp; AB579)</f>
        <v/>
      </c>
      <c r="AK579" s="557">
        <f t="shared" si="177"/>
        <v>0</v>
      </c>
      <c r="AL579" s="558">
        <f t="shared" si="178"/>
        <v>0</v>
      </c>
      <c r="AM579" s="1187" t="str">
        <f t="shared" si="179"/>
        <v/>
      </c>
      <c r="AN579" s="156"/>
      <c r="AO579" s="1112">
        <f t="shared" si="180"/>
        <v>0</v>
      </c>
      <c r="AP579" s="4190"/>
      <c r="AQ579" s="1181" t="str">
        <f t="shared" si="181"/>
        <v/>
      </c>
      <c r="AR579" s="4168"/>
      <c r="AS579" s="4180">
        <f t="shared" si="182"/>
        <v>0</v>
      </c>
      <c r="AT579" s="4181">
        <f>IF(AND(AH579&lt;&gt;"", ISNUMBER(AF579)), IFERROR(INDEX(AV19:AV89, MATCH(AB579, AU19:AU89, 0)) * AA579 * IF(ISBLANK(X579), 1, X579), 0), 0)</f>
        <v>0</v>
      </c>
      <c r="AU579"/>
      <c r="AV579"/>
      <c r="AW579"/>
      <c r="AX579" s="717"/>
      <c r="AY579" s="750" t="str">
        <f t="shared" si="175"/>
        <v>►</v>
      </c>
      <c r="BD579" s="717"/>
      <c r="BH579" s="717"/>
      <c r="BI579" s="6">
        <v>1</v>
      </c>
      <c r="BJ579" s="73"/>
      <c r="BK579" s="73"/>
    </row>
    <row r="580" spans="1:63" s="2" customFormat="1" ht="18" customHeight="1">
      <c r="A580" s="750" t="str">
        <f t="shared" si="169"/>
        <v>►</v>
      </c>
      <c r="B580" s="616" t="str">
        <f t="shared" si="185"/>
        <v>►</v>
      </c>
      <c r="C580" s="617" t="str">
        <f t="shared" si="170"/>
        <v>►</v>
      </c>
      <c r="D580" s="4157" t="str">
        <f t="shared" si="171"/>
        <v>►</v>
      </c>
      <c r="E580" s="616" t="str">
        <f t="shared" si="172"/>
        <v>►</v>
      </c>
      <c r="F580" s="616" t="str">
        <f t="shared" si="173"/>
        <v>►</v>
      </c>
      <c r="G580" s="616" t="str">
        <f t="shared" si="174"/>
        <v>►</v>
      </c>
      <c r="H580" s="1066" t="s">
        <v>1</v>
      </c>
      <c r="I580" s="741"/>
      <c r="J580" s="741"/>
      <c r="K580" s="741"/>
      <c r="L580" s="742"/>
      <c r="M580" s="742"/>
      <c r="N580" s="742"/>
      <c r="O580" s="742"/>
      <c r="P580" s="742"/>
      <c r="Q580" s="742"/>
      <c r="R580" s="742"/>
      <c r="S580" s="785" t="s">
        <v>1</v>
      </c>
      <c r="T580" s="1066" t="s">
        <v>1</v>
      </c>
      <c r="U580" s="741"/>
      <c r="V580" s="741"/>
      <c r="W580" s="741"/>
      <c r="X580" s="742"/>
      <c r="Y580" s="742"/>
      <c r="Z580" s="742"/>
      <c r="AA580" s="742"/>
      <c r="AB580" s="742"/>
      <c r="AC580" s="742"/>
      <c r="AD580" s="742"/>
      <c r="AE580" s="4161" t="s">
        <v>1</v>
      </c>
      <c r="AF580" s="4172">
        <f t="shared" si="183"/>
        <v>0</v>
      </c>
      <c r="AG580" s="4173">
        <f t="shared" si="184"/>
        <v>0</v>
      </c>
      <c r="AH580" s="4174"/>
      <c r="AI580" s="1113">
        <f t="shared" si="176"/>
        <v>0</v>
      </c>
      <c r="AJ580" s="1183" t="str">
        <f>IF(OR(AI580=0, ISBLANK(AB580)), "", TEXT(ROUND(AI580/INDEX(AV19:AV89, MATCH(AB580, AU19:AU89, 0)), 0),"# ##0") &amp; " " &amp; AB580)</f>
        <v/>
      </c>
      <c r="AK580" s="559">
        <f t="shared" si="177"/>
        <v>0</v>
      </c>
      <c r="AL580" s="560">
        <f t="shared" si="178"/>
        <v>0</v>
      </c>
      <c r="AM580" s="1186" t="str">
        <f t="shared" si="179"/>
        <v/>
      </c>
      <c r="AN580" s="156"/>
      <c r="AO580" s="1113">
        <f t="shared" si="180"/>
        <v>0</v>
      </c>
      <c r="AP580" s="4190"/>
      <c r="AQ580" s="1182" t="str">
        <f t="shared" si="181"/>
        <v/>
      </c>
      <c r="AR580" s="4168"/>
      <c r="AS580" s="4180">
        <f t="shared" si="182"/>
        <v>0</v>
      </c>
      <c r="AT580" s="4181">
        <f>IF(AND(AH580&lt;&gt;"", ISNUMBER(AF580)), IFERROR(INDEX(AV19:AV89, MATCH(AB580, AU19:AU89, 0)) * AA580 * IF(ISBLANK(X580), 1, X580), 0), 0)</f>
        <v>0</v>
      </c>
      <c r="AU580"/>
      <c r="AV580"/>
      <c r="AW580"/>
      <c r="AX580" s="717"/>
      <c r="AY580" s="750" t="str">
        <f t="shared" si="175"/>
        <v>►</v>
      </c>
      <c r="BD580" s="717"/>
      <c r="BH580" s="717"/>
      <c r="BI580" s="6">
        <v>1</v>
      </c>
      <c r="BJ580" s="73"/>
      <c r="BK580" s="73"/>
    </row>
    <row r="581" spans="1:63" s="2" customFormat="1" ht="18" customHeight="1">
      <c r="A581" s="750" t="str">
        <f t="shared" si="169"/>
        <v>►</v>
      </c>
      <c r="B581" s="616" t="str">
        <f t="shared" si="185"/>
        <v>►</v>
      </c>
      <c r="C581" s="617" t="str">
        <f t="shared" si="170"/>
        <v>►</v>
      </c>
      <c r="D581" s="4157" t="str">
        <f t="shared" si="171"/>
        <v>►</v>
      </c>
      <c r="E581" s="616" t="str">
        <f t="shared" si="172"/>
        <v>►</v>
      </c>
      <c r="F581" s="616" t="str">
        <f t="shared" si="173"/>
        <v>►</v>
      </c>
      <c r="G581" s="616" t="str">
        <f t="shared" si="174"/>
        <v>►</v>
      </c>
      <c r="H581" s="1066" t="s">
        <v>1</v>
      </c>
      <c r="I581" s="741"/>
      <c r="J581" s="741"/>
      <c r="K581" s="741"/>
      <c r="L581" s="742"/>
      <c r="M581" s="742"/>
      <c r="N581" s="742"/>
      <c r="O581" s="742"/>
      <c r="P581" s="742"/>
      <c r="Q581" s="742"/>
      <c r="R581" s="742"/>
      <c r="S581" s="785" t="s">
        <v>1</v>
      </c>
      <c r="T581" s="1066" t="s">
        <v>1</v>
      </c>
      <c r="U581" s="741"/>
      <c r="V581" s="741"/>
      <c r="W581" s="741"/>
      <c r="X581" s="742"/>
      <c r="Y581" s="742"/>
      <c r="Z581" s="742"/>
      <c r="AA581" s="742"/>
      <c r="AB581" s="742"/>
      <c r="AC581" s="742"/>
      <c r="AD581" s="742"/>
      <c r="AE581" s="4161" t="s">
        <v>1</v>
      </c>
      <c r="AF581" s="4172">
        <f t="shared" si="183"/>
        <v>0</v>
      </c>
      <c r="AG581" s="4173">
        <f t="shared" si="184"/>
        <v>0</v>
      </c>
      <c r="AH581" s="4174"/>
      <c r="AI581" s="1112">
        <f t="shared" si="176"/>
        <v>0</v>
      </c>
      <c r="AJ581" s="1184" t="str">
        <f>IF(OR(AI581=0, ISBLANK(AB581)), "", TEXT(ROUND(AI581/INDEX(AV19:AV89, MATCH(AB581, AU19:AU89, 0)), 0),"# ##0") &amp; " " &amp; AB581)</f>
        <v/>
      </c>
      <c r="AK581" s="557">
        <f t="shared" si="177"/>
        <v>0</v>
      </c>
      <c r="AL581" s="558">
        <f t="shared" si="178"/>
        <v>0</v>
      </c>
      <c r="AM581" s="1187" t="str">
        <f t="shared" si="179"/>
        <v/>
      </c>
      <c r="AN581" s="156"/>
      <c r="AO581" s="1112">
        <f t="shared" si="180"/>
        <v>0</v>
      </c>
      <c r="AP581" s="4190"/>
      <c r="AQ581" s="1181" t="str">
        <f t="shared" si="181"/>
        <v/>
      </c>
      <c r="AR581" s="4168"/>
      <c r="AS581" s="4180">
        <f t="shared" si="182"/>
        <v>0</v>
      </c>
      <c r="AT581" s="4181">
        <f>IF(AND(AH581&lt;&gt;"", ISNUMBER(AF581)), IFERROR(INDEX(AV19:AV89, MATCH(AB581, AU19:AU89, 0)) * AA581 * IF(ISBLANK(X581), 1, X581), 0), 0)</f>
        <v>0</v>
      </c>
      <c r="AU581"/>
      <c r="AV581"/>
      <c r="AW581"/>
      <c r="AX581" s="717"/>
      <c r="AY581" s="750" t="str">
        <f t="shared" si="175"/>
        <v>►</v>
      </c>
      <c r="BD581" s="717"/>
      <c r="BH581" s="717"/>
      <c r="BI581" s="6">
        <v>1</v>
      </c>
      <c r="BJ581" s="73"/>
      <c r="BK581" s="73"/>
    </row>
    <row r="582" spans="1:63" s="2" customFormat="1" ht="18" customHeight="1">
      <c r="A582" s="750" t="str">
        <f t="shared" si="169"/>
        <v>►</v>
      </c>
      <c r="B582" s="616" t="str">
        <f t="shared" si="185"/>
        <v>►</v>
      </c>
      <c r="C582" s="617" t="str">
        <f t="shared" si="170"/>
        <v>►</v>
      </c>
      <c r="D582" s="4157" t="str">
        <f t="shared" si="171"/>
        <v>►</v>
      </c>
      <c r="E582" s="616" t="str">
        <f t="shared" si="172"/>
        <v>►</v>
      </c>
      <c r="F582" s="616" t="str">
        <f t="shared" si="173"/>
        <v>►</v>
      </c>
      <c r="G582" s="616" t="str">
        <f t="shared" si="174"/>
        <v>►</v>
      </c>
      <c r="H582" s="1066" t="s">
        <v>1</v>
      </c>
      <c r="I582" s="741"/>
      <c r="J582" s="741"/>
      <c r="K582" s="741"/>
      <c r="L582" s="742"/>
      <c r="M582" s="742"/>
      <c r="N582" s="742"/>
      <c r="O582" s="742"/>
      <c r="P582" s="742"/>
      <c r="Q582" s="742"/>
      <c r="R582" s="742"/>
      <c r="S582" s="785" t="s">
        <v>1</v>
      </c>
      <c r="T582" s="1066" t="s">
        <v>1</v>
      </c>
      <c r="U582" s="741"/>
      <c r="V582" s="741"/>
      <c r="W582" s="741"/>
      <c r="X582" s="742"/>
      <c r="Y582" s="742"/>
      <c r="Z582" s="742"/>
      <c r="AA582" s="742"/>
      <c r="AB582" s="742"/>
      <c r="AC582" s="742"/>
      <c r="AD582" s="742"/>
      <c r="AE582" s="4161" t="s">
        <v>1</v>
      </c>
      <c r="AF582" s="4172">
        <f t="shared" si="183"/>
        <v>0</v>
      </c>
      <c r="AG582" s="4173">
        <f t="shared" si="184"/>
        <v>0</v>
      </c>
      <c r="AH582" s="4174"/>
      <c r="AI582" s="1113">
        <f t="shared" si="176"/>
        <v>0</v>
      </c>
      <c r="AJ582" s="1183" t="str">
        <f>IF(OR(AI582=0, ISBLANK(AB582)), "", TEXT(ROUND(AI582/INDEX(AV19:AV89, MATCH(AB582, AU19:AU89, 0)), 0),"# ##0") &amp; " " &amp; AB582)</f>
        <v/>
      </c>
      <c r="AK582" s="559">
        <f t="shared" si="177"/>
        <v>0</v>
      </c>
      <c r="AL582" s="560">
        <f t="shared" si="178"/>
        <v>0</v>
      </c>
      <c r="AM582" s="1186" t="str">
        <f t="shared" si="179"/>
        <v/>
      </c>
      <c r="AN582" s="156"/>
      <c r="AO582" s="1113">
        <f t="shared" si="180"/>
        <v>0</v>
      </c>
      <c r="AP582" s="4190"/>
      <c r="AQ582" s="1182" t="str">
        <f t="shared" si="181"/>
        <v/>
      </c>
      <c r="AR582" s="4168"/>
      <c r="AS582" s="4180">
        <f t="shared" si="182"/>
        <v>0</v>
      </c>
      <c r="AT582" s="4181">
        <f>IF(AND(AH582&lt;&gt;"", ISNUMBER(AF582)), IFERROR(INDEX(AV19:AV89, MATCH(AB582, AU19:AU89, 0)) * AA582 * IF(ISBLANK(X582), 1, X582), 0), 0)</f>
        <v>0</v>
      </c>
      <c r="AU582"/>
      <c r="AV582"/>
      <c r="AW582"/>
      <c r="AX582" s="717"/>
      <c r="AY582" s="750" t="str">
        <f t="shared" si="175"/>
        <v>►</v>
      </c>
      <c r="BD582" s="717"/>
      <c r="BH582" s="717"/>
      <c r="BI582" s="6">
        <v>1</v>
      </c>
      <c r="BJ582" s="73"/>
      <c r="BK582" s="73"/>
    </row>
    <row r="583" spans="1:63" s="2" customFormat="1" ht="18" customHeight="1">
      <c r="A583" s="750" t="str">
        <f t="shared" si="169"/>
        <v>►</v>
      </c>
      <c r="B583" s="616" t="str">
        <f t="shared" si="185"/>
        <v>►</v>
      </c>
      <c r="C583" s="617" t="str">
        <f t="shared" si="170"/>
        <v>►</v>
      </c>
      <c r="D583" s="4157" t="str">
        <f t="shared" si="171"/>
        <v>►</v>
      </c>
      <c r="E583" s="616" t="str">
        <f t="shared" si="172"/>
        <v>►</v>
      </c>
      <c r="F583" s="616" t="str">
        <f t="shared" si="173"/>
        <v>►</v>
      </c>
      <c r="G583" s="616" t="str">
        <f t="shared" si="174"/>
        <v>►</v>
      </c>
      <c r="H583" s="1066" t="s">
        <v>1</v>
      </c>
      <c r="I583" s="741"/>
      <c r="J583" s="741"/>
      <c r="K583" s="741"/>
      <c r="L583" s="742"/>
      <c r="M583" s="742"/>
      <c r="N583" s="742"/>
      <c r="O583" s="742"/>
      <c r="P583" s="742"/>
      <c r="Q583" s="742"/>
      <c r="R583" s="742"/>
      <c r="S583" s="785" t="s">
        <v>1</v>
      </c>
      <c r="T583" s="1066" t="s">
        <v>1</v>
      </c>
      <c r="U583" s="741"/>
      <c r="V583" s="741"/>
      <c r="W583" s="741"/>
      <c r="X583" s="742"/>
      <c r="Y583" s="742"/>
      <c r="Z583" s="742"/>
      <c r="AA583" s="742"/>
      <c r="AB583" s="742"/>
      <c r="AC583" s="742"/>
      <c r="AD583" s="742"/>
      <c r="AE583" s="4161" t="s">
        <v>1</v>
      </c>
      <c r="AF583" s="4172">
        <f t="shared" si="183"/>
        <v>0</v>
      </c>
      <c r="AG583" s="4173">
        <f t="shared" si="184"/>
        <v>0</v>
      </c>
      <c r="AH583" s="4174"/>
      <c r="AI583" s="1112">
        <f t="shared" si="176"/>
        <v>0</v>
      </c>
      <c r="AJ583" s="1184" t="str">
        <f>IF(OR(AI583=0, ISBLANK(AB583)), "", TEXT(ROUND(AI583/INDEX(AV19:AV89, MATCH(AB583, AU19:AU89, 0)), 0),"# ##0") &amp; " " &amp; AB583)</f>
        <v/>
      </c>
      <c r="AK583" s="557">
        <f t="shared" si="177"/>
        <v>0</v>
      </c>
      <c r="AL583" s="558">
        <f t="shared" si="178"/>
        <v>0</v>
      </c>
      <c r="AM583" s="1187" t="str">
        <f t="shared" si="179"/>
        <v/>
      </c>
      <c r="AN583" s="156"/>
      <c r="AO583" s="1112">
        <f t="shared" si="180"/>
        <v>0</v>
      </c>
      <c r="AP583" s="4190"/>
      <c r="AQ583" s="1181" t="str">
        <f t="shared" si="181"/>
        <v/>
      </c>
      <c r="AR583" s="4168"/>
      <c r="AS583" s="4180">
        <f t="shared" si="182"/>
        <v>0</v>
      </c>
      <c r="AT583" s="4181">
        <f>IF(AND(AH583&lt;&gt;"", ISNUMBER(AF583)), IFERROR(INDEX(AV19:AV89, MATCH(AB583, AU19:AU89, 0)) * AA583 * IF(ISBLANK(X583), 1, X583), 0), 0)</f>
        <v>0</v>
      </c>
      <c r="AU583"/>
      <c r="AV583"/>
      <c r="AW583"/>
      <c r="AX583" s="717"/>
      <c r="AY583" s="750" t="str">
        <f t="shared" si="175"/>
        <v>►</v>
      </c>
      <c r="BD583" s="717"/>
      <c r="BH583" s="717"/>
      <c r="BI583" s="6">
        <v>1</v>
      </c>
      <c r="BJ583" s="73"/>
      <c r="BK583" s="73"/>
    </row>
    <row r="584" spans="1:63" s="2" customFormat="1" ht="18" customHeight="1">
      <c r="A584" s="750" t="str">
        <f t="shared" si="169"/>
        <v>►</v>
      </c>
      <c r="B584" s="616" t="str">
        <f t="shared" si="185"/>
        <v>►</v>
      </c>
      <c r="C584" s="617" t="str">
        <f t="shared" si="170"/>
        <v>►</v>
      </c>
      <c r="D584" s="4157" t="str">
        <f t="shared" si="171"/>
        <v>►</v>
      </c>
      <c r="E584" s="616" t="str">
        <f t="shared" si="172"/>
        <v>►</v>
      </c>
      <c r="F584" s="616" t="str">
        <f t="shared" si="173"/>
        <v>►</v>
      </c>
      <c r="G584" s="616" t="str">
        <f t="shared" si="174"/>
        <v>►</v>
      </c>
      <c r="H584" s="1066" t="s">
        <v>1</v>
      </c>
      <c r="I584" s="741"/>
      <c r="J584" s="741"/>
      <c r="K584" s="741"/>
      <c r="L584" s="742"/>
      <c r="M584" s="742"/>
      <c r="N584" s="742"/>
      <c r="O584" s="742"/>
      <c r="P584" s="742"/>
      <c r="Q584" s="742"/>
      <c r="R584" s="742"/>
      <c r="S584" s="785" t="s">
        <v>1</v>
      </c>
      <c r="T584" s="1066" t="s">
        <v>1</v>
      </c>
      <c r="U584" s="741"/>
      <c r="V584" s="741"/>
      <c r="W584" s="741"/>
      <c r="X584" s="742"/>
      <c r="Y584" s="742"/>
      <c r="Z584" s="742"/>
      <c r="AA584" s="742"/>
      <c r="AB584" s="742"/>
      <c r="AC584" s="742"/>
      <c r="AD584" s="742"/>
      <c r="AE584" s="4161" t="s">
        <v>1</v>
      </c>
      <c r="AF584" s="4172">
        <f t="shared" si="183"/>
        <v>0</v>
      </c>
      <c r="AG584" s="4173">
        <f t="shared" si="184"/>
        <v>0</v>
      </c>
      <c r="AH584" s="4174"/>
      <c r="AI584" s="1113">
        <f t="shared" si="176"/>
        <v>0</v>
      </c>
      <c r="AJ584" s="1183" t="str">
        <f>IF(OR(AI584=0, ISBLANK(AB584)), "", TEXT(ROUND(AI584/INDEX(AV19:AV89, MATCH(AB584, AU19:AU89, 0)), 0),"# ##0") &amp; " " &amp; AB584)</f>
        <v/>
      </c>
      <c r="AK584" s="559">
        <f t="shared" si="177"/>
        <v>0</v>
      </c>
      <c r="AL584" s="560">
        <f t="shared" si="178"/>
        <v>0</v>
      </c>
      <c r="AM584" s="1186" t="str">
        <f t="shared" si="179"/>
        <v/>
      </c>
      <c r="AN584" s="156"/>
      <c r="AO584" s="1113">
        <f t="shared" si="180"/>
        <v>0</v>
      </c>
      <c r="AP584" s="4190"/>
      <c r="AQ584" s="1182" t="str">
        <f t="shared" si="181"/>
        <v/>
      </c>
      <c r="AR584" s="4168"/>
      <c r="AS584" s="4180">
        <f t="shared" si="182"/>
        <v>0</v>
      </c>
      <c r="AT584" s="4181">
        <f>IF(AND(AH584&lt;&gt;"", ISNUMBER(AF584)), IFERROR(INDEX(AV19:AV89, MATCH(AB584, AU19:AU89, 0)) * AA584 * IF(ISBLANK(X584), 1, X584), 0), 0)</f>
        <v>0</v>
      </c>
      <c r="AU584"/>
      <c r="AV584"/>
      <c r="AW584"/>
      <c r="AX584" s="717"/>
      <c r="AY584" s="750" t="str">
        <f t="shared" si="175"/>
        <v>►</v>
      </c>
      <c r="BD584" s="717"/>
      <c r="BH584" s="717"/>
      <c r="BI584" s="6">
        <v>1</v>
      </c>
      <c r="BJ584" s="73"/>
      <c r="BK584" s="73"/>
    </row>
    <row r="585" spans="1:63" s="2" customFormat="1" ht="18" customHeight="1">
      <c r="A585" s="750" t="str">
        <f t="shared" si="169"/>
        <v>►</v>
      </c>
      <c r="B585" s="616" t="str">
        <f t="shared" si="185"/>
        <v>►</v>
      </c>
      <c r="C585" s="617" t="str">
        <f t="shared" si="170"/>
        <v>►</v>
      </c>
      <c r="D585" s="4157" t="str">
        <f t="shared" si="171"/>
        <v>►</v>
      </c>
      <c r="E585" s="616" t="str">
        <f t="shared" si="172"/>
        <v>►</v>
      </c>
      <c r="F585" s="616" t="str">
        <f t="shared" si="173"/>
        <v>►</v>
      </c>
      <c r="G585" s="616" t="str">
        <f t="shared" si="174"/>
        <v>►</v>
      </c>
      <c r="H585" s="1066" t="s">
        <v>1</v>
      </c>
      <c r="I585" s="741"/>
      <c r="J585" s="741"/>
      <c r="K585" s="741"/>
      <c r="L585" s="742"/>
      <c r="M585" s="742"/>
      <c r="N585" s="742"/>
      <c r="O585" s="742"/>
      <c r="P585" s="742"/>
      <c r="Q585" s="742"/>
      <c r="R585" s="742"/>
      <c r="S585" s="785" t="s">
        <v>1</v>
      </c>
      <c r="T585" s="1066" t="s">
        <v>1</v>
      </c>
      <c r="U585" s="741"/>
      <c r="V585" s="741"/>
      <c r="W585" s="741"/>
      <c r="X585" s="742"/>
      <c r="Y585" s="742"/>
      <c r="Z585" s="742"/>
      <c r="AA585" s="742"/>
      <c r="AB585" s="742"/>
      <c r="AC585" s="742"/>
      <c r="AD585" s="742"/>
      <c r="AE585" s="4161" t="s">
        <v>1</v>
      </c>
      <c r="AF585" s="4172">
        <f t="shared" si="183"/>
        <v>0</v>
      </c>
      <c r="AG585" s="4173">
        <f t="shared" si="184"/>
        <v>0</v>
      </c>
      <c r="AH585" s="4174"/>
      <c r="AI585" s="1112">
        <f t="shared" si="176"/>
        <v>0</v>
      </c>
      <c r="AJ585" s="1184" t="str">
        <f>IF(OR(AI585=0, ISBLANK(AB585)), "", TEXT(ROUND(AI585/INDEX(AV19:AV89, MATCH(AB585, AU19:AU89, 0)), 0),"# ##0") &amp; " " &amp; AB585)</f>
        <v/>
      </c>
      <c r="AK585" s="557">
        <f t="shared" si="177"/>
        <v>0</v>
      </c>
      <c r="AL585" s="558">
        <f t="shared" si="178"/>
        <v>0</v>
      </c>
      <c r="AM585" s="1187" t="str">
        <f t="shared" si="179"/>
        <v/>
      </c>
      <c r="AN585" s="156"/>
      <c r="AO585" s="1112">
        <f t="shared" si="180"/>
        <v>0</v>
      </c>
      <c r="AP585" s="4190"/>
      <c r="AQ585" s="1181" t="str">
        <f t="shared" si="181"/>
        <v/>
      </c>
      <c r="AR585" s="4168"/>
      <c r="AS585" s="4180">
        <f t="shared" si="182"/>
        <v>0</v>
      </c>
      <c r="AT585" s="4181">
        <f>IF(AND(AH585&lt;&gt;"", ISNUMBER(AF585)), IFERROR(INDEX(AV19:AV89, MATCH(AB585, AU19:AU89, 0)) * AA585 * IF(ISBLANK(X585), 1, X585), 0), 0)</f>
        <v>0</v>
      </c>
      <c r="AU585"/>
      <c r="AV585"/>
      <c r="AW585"/>
      <c r="AX585" s="717"/>
      <c r="AY585" s="750" t="str">
        <f t="shared" si="175"/>
        <v>►</v>
      </c>
      <c r="BD585" s="717"/>
      <c r="BH585" s="717"/>
      <c r="BI585" s="6">
        <v>1</v>
      </c>
      <c r="BJ585" s="73"/>
      <c r="BK585" s="73"/>
    </row>
    <row r="586" spans="1:63" s="2" customFormat="1" ht="18" customHeight="1">
      <c r="A586" s="750" t="str">
        <f t="shared" si="169"/>
        <v>►</v>
      </c>
      <c r="B586" s="616" t="str">
        <f t="shared" si="185"/>
        <v>►</v>
      </c>
      <c r="C586" s="617" t="str">
        <f t="shared" si="170"/>
        <v>►</v>
      </c>
      <c r="D586" s="4157" t="str">
        <f t="shared" si="171"/>
        <v>►</v>
      </c>
      <c r="E586" s="616" t="str">
        <f t="shared" si="172"/>
        <v>►</v>
      </c>
      <c r="F586" s="616" t="str">
        <f t="shared" si="173"/>
        <v>►</v>
      </c>
      <c r="G586" s="616" t="str">
        <f t="shared" si="174"/>
        <v>►</v>
      </c>
      <c r="H586" s="1066" t="s">
        <v>1</v>
      </c>
      <c r="I586" s="741"/>
      <c r="J586" s="741"/>
      <c r="K586" s="741"/>
      <c r="L586" s="742"/>
      <c r="M586" s="742"/>
      <c r="N586" s="742"/>
      <c r="O586" s="742"/>
      <c r="P586" s="742"/>
      <c r="Q586" s="742"/>
      <c r="R586" s="742"/>
      <c r="S586" s="785" t="s">
        <v>1</v>
      </c>
      <c r="T586" s="1066" t="s">
        <v>1</v>
      </c>
      <c r="U586" s="741"/>
      <c r="V586" s="741"/>
      <c r="W586" s="741"/>
      <c r="X586" s="742"/>
      <c r="Y586" s="742"/>
      <c r="Z586" s="742"/>
      <c r="AA586" s="742"/>
      <c r="AB586" s="742"/>
      <c r="AC586" s="742"/>
      <c r="AD586" s="742"/>
      <c r="AE586" s="4161" t="s">
        <v>1</v>
      </c>
      <c r="AF586" s="4172">
        <f t="shared" si="183"/>
        <v>0</v>
      </c>
      <c r="AG586" s="4173">
        <f t="shared" si="184"/>
        <v>0</v>
      </c>
      <c r="AH586" s="4174"/>
      <c r="AI586" s="1113">
        <f t="shared" si="176"/>
        <v>0</v>
      </c>
      <c r="AJ586" s="1183" t="str">
        <f>IF(OR(AI586=0, ISBLANK(AB586)), "", TEXT(ROUND(AI586/INDEX(AV19:AV89, MATCH(AB586, AU19:AU89, 0)), 0),"# ##0") &amp; " " &amp; AB586)</f>
        <v/>
      </c>
      <c r="AK586" s="559">
        <f t="shared" si="177"/>
        <v>0</v>
      </c>
      <c r="AL586" s="560">
        <f t="shared" si="178"/>
        <v>0</v>
      </c>
      <c r="AM586" s="1186" t="str">
        <f t="shared" si="179"/>
        <v/>
      </c>
      <c r="AN586" s="156"/>
      <c r="AO586" s="1113">
        <f t="shared" si="180"/>
        <v>0</v>
      </c>
      <c r="AP586" s="4190"/>
      <c r="AQ586" s="1182" t="str">
        <f t="shared" si="181"/>
        <v/>
      </c>
      <c r="AR586" s="4168"/>
      <c r="AS586" s="4180">
        <f t="shared" si="182"/>
        <v>0</v>
      </c>
      <c r="AT586" s="4181">
        <f>IF(AND(AH586&lt;&gt;"", ISNUMBER(AF586)), IFERROR(INDEX(AV19:AV89, MATCH(AB586, AU19:AU89, 0)) * AA586 * IF(ISBLANK(X586), 1, X586), 0), 0)</f>
        <v>0</v>
      </c>
      <c r="AU586"/>
      <c r="AV586"/>
      <c r="AW586"/>
      <c r="AX586" s="717"/>
      <c r="AY586" s="750" t="str">
        <f t="shared" si="175"/>
        <v>►</v>
      </c>
      <c r="BD586" s="717"/>
      <c r="BH586" s="717"/>
      <c r="BI586" s="6">
        <v>1</v>
      </c>
      <c r="BJ586" s="73"/>
      <c r="BK586" s="73"/>
    </row>
    <row r="587" spans="1:63" s="2" customFormat="1" ht="18" customHeight="1">
      <c r="A587" s="750" t="str">
        <f t="shared" si="169"/>
        <v>►</v>
      </c>
      <c r="B587" s="616" t="str">
        <f t="shared" si="185"/>
        <v>►</v>
      </c>
      <c r="C587" s="617" t="str">
        <f t="shared" si="170"/>
        <v>►</v>
      </c>
      <c r="D587" s="4157" t="str">
        <f t="shared" si="171"/>
        <v>►</v>
      </c>
      <c r="E587" s="616" t="str">
        <f t="shared" si="172"/>
        <v>►</v>
      </c>
      <c r="F587" s="616" t="str">
        <f t="shared" si="173"/>
        <v>►</v>
      </c>
      <c r="G587" s="616" t="str">
        <f t="shared" si="174"/>
        <v>►</v>
      </c>
      <c r="H587" s="1066" t="s">
        <v>1</v>
      </c>
      <c r="I587" s="741"/>
      <c r="J587" s="741"/>
      <c r="K587" s="741"/>
      <c r="L587" s="742"/>
      <c r="M587" s="742"/>
      <c r="N587" s="742"/>
      <c r="O587" s="742"/>
      <c r="P587" s="742"/>
      <c r="Q587" s="742"/>
      <c r="R587" s="742"/>
      <c r="S587" s="785" t="s">
        <v>1</v>
      </c>
      <c r="T587" s="1066" t="s">
        <v>1</v>
      </c>
      <c r="U587" s="741"/>
      <c r="V587" s="741"/>
      <c r="W587" s="741"/>
      <c r="X587" s="742"/>
      <c r="Y587" s="742"/>
      <c r="Z587" s="742"/>
      <c r="AA587" s="742"/>
      <c r="AB587" s="742"/>
      <c r="AC587" s="742"/>
      <c r="AD587" s="742"/>
      <c r="AE587" s="4161" t="s">
        <v>1</v>
      </c>
      <c r="AF587" s="4172">
        <f t="shared" si="183"/>
        <v>0</v>
      </c>
      <c r="AG587" s="4173">
        <f t="shared" si="184"/>
        <v>0</v>
      </c>
      <c r="AH587" s="4174"/>
      <c r="AI587" s="1112">
        <f t="shared" si="176"/>
        <v>0</v>
      </c>
      <c r="AJ587" s="1184" t="str">
        <f>IF(OR(AI587=0, ISBLANK(AB587)), "", TEXT(ROUND(AI587/INDEX(AV19:AV89, MATCH(AB587, AU19:AU89, 0)), 0),"# ##0") &amp; " " &amp; AB587)</f>
        <v/>
      </c>
      <c r="AK587" s="557">
        <f t="shared" si="177"/>
        <v>0</v>
      </c>
      <c r="AL587" s="558">
        <f t="shared" si="178"/>
        <v>0</v>
      </c>
      <c r="AM587" s="1187" t="str">
        <f t="shared" si="179"/>
        <v/>
      </c>
      <c r="AN587" s="156"/>
      <c r="AO587" s="1112">
        <f t="shared" si="180"/>
        <v>0</v>
      </c>
      <c r="AP587" s="4190"/>
      <c r="AQ587" s="1181" t="str">
        <f t="shared" si="181"/>
        <v/>
      </c>
      <c r="AR587" s="4168"/>
      <c r="AS587" s="4180">
        <f t="shared" si="182"/>
        <v>0</v>
      </c>
      <c r="AT587" s="4181">
        <f>IF(AND(AH587&lt;&gt;"", ISNUMBER(AF587)), IFERROR(INDEX(AV19:AV89, MATCH(AB587, AU19:AU89, 0)) * AA587 * IF(ISBLANK(X587), 1, X587), 0), 0)</f>
        <v>0</v>
      </c>
      <c r="AU587"/>
      <c r="AV587"/>
      <c r="AW587"/>
      <c r="AX587" s="717"/>
      <c r="AY587" s="750" t="str">
        <f t="shared" si="175"/>
        <v>►</v>
      </c>
      <c r="BD587" s="717"/>
      <c r="BH587" s="717"/>
      <c r="BI587" s="6">
        <v>1</v>
      </c>
      <c r="BJ587" s="73"/>
      <c r="BK587" s="73"/>
    </row>
    <row r="588" spans="1:63" s="2" customFormat="1" ht="18" customHeight="1">
      <c r="A588" s="750" t="str">
        <f t="shared" si="169"/>
        <v>►</v>
      </c>
      <c r="B588" s="616" t="str">
        <f t="shared" si="185"/>
        <v>►</v>
      </c>
      <c r="C588" s="617" t="str">
        <f t="shared" si="170"/>
        <v>►</v>
      </c>
      <c r="D588" s="4157" t="str">
        <f t="shared" si="171"/>
        <v>►</v>
      </c>
      <c r="E588" s="616" t="str">
        <f t="shared" si="172"/>
        <v>►</v>
      </c>
      <c r="F588" s="616" t="str">
        <f t="shared" si="173"/>
        <v>►</v>
      </c>
      <c r="G588" s="616" t="str">
        <f t="shared" si="174"/>
        <v>►</v>
      </c>
      <c r="H588" s="1066" t="s">
        <v>1</v>
      </c>
      <c r="I588" s="741"/>
      <c r="J588" s="741"/>
      <c r="K588" s="741"/>
      <c r="L588" s="742"/>
      <c r="M588" s="742"/>
      <c r="N588" s="742"/>
      <c r="O588" s="742"/>
      <c r="P588" s="742"/>
      <c r="Q588" s="742"/>
      <c r="R588" s="742"/>
      <c r="S588" s="785" t="s">
        <v>1</v>
      </c>
      <c r="T588" s="1066" t="s">
        <v>1</v>
      </c>
      <c r="U588" s="741"/>
      <c r="V588" s="741"/>
      <c r="W588" s="741"/>
      <c r="X588" s="742"/>
      <c r="Y588" s="742"/>
      <c r="Z588" s="742"/>
      <c r="AA588" s="742"/>
      <c r="AB588" s="742"/>
      <c r="AC588" s="742"/>
      <c r="AD588" s="742"/>
      <c r="AE588" s="4161" t="s">
        <v>1</v>
      </c>
      <c r="AF588" s="4172">
        <f t="shared" si="183"/>
        <v>0</v>
      </c>
      <c r="AG588" s="4173">
        <f t="shared" si="184"/>
        <v>0</v>
      </c>
      <c r="AH588" s="4174"/>
      <c r="AI588" s="1113">
        <f t="shared" si="176"/>
        <v>0</v>
      </c>
      <c r="AJ588" s="1183" t="str">
        <f>IF(OR(AI588=0, ISBLANK(AB588)), "", TEXT(ROUND(AI588/INDEX(AV19:AV89, MATCH(AB588, AU19:AU89, 0)), 0),"# ##0") &amp; " " &amp; AB588)</f>
        <v/>
      </c>
      <c r="AK588" s="559">
        <f t="shared" si="177"/>
        <v>0</v>
      </c>
      <c r="AL588" s="560">
        <f t="shared" si="178"/>
        <v>0</v>
      </c>
      <c r="AM588" s="1186" t="str">
        <f t="shared" si="179"/>
        <v/>
      </c>
      <c r="AN588" s="156"/>
      <c r="AO588" s="1113">
        <f t="shared" si="180"/>
        <v>0</v>
      </c>
      <c r="AP588" s="4190"/>
      <c r="AQ588" s="1182" t="str">
        <f t="shared" si="181"/>
        <v/>
      </c>
      <c r="AR588" s="4168"/>
      <c r="AS588" s="4180">
        <f t="shared" si="182"/>
        <v>0</v>
      </c>
      <c r="AT588" s="4181">
        <f>IF(AND(AH588&lt;&gt;"", ISNUMBER(AF588)), IFERROR(INDEX(AV19:AV89, MATCH(AB588, AU19:AU89, 0)) * AA588 * IF(ISBLANK(X588), 1, X588), 0), 0)</f>
        <v>0</v>
      </c>
      <c r="AU588"/>
      <c r="AV588"/>
      <c r="AW588"/>
      <c r="AX588" s="717"/>
      <c r="AY588" s="750" t="str">
        <f t="shared" si="175"/>
        <v>►</v>
      </c>
      <c r="BD588" s="717"/>
      <c r="BH588" s="717"/>
      <c r="BI588" s="6">
        <v>1</v>
      </c>
      <c r="BJ588" s="73"/>
      <c r="BK588" s="73"/>
    </row>
    <row r="589" spans="1:63" s="2" customFormat="1" ht="18" customHeight="1">
      <c r="A589" s="750" t="str">
        <f t="shared" si="169"/>
        <v>►</v>
      </c>
      <c r="B589" s="616" t="str">
        <f t="shared" si="185"/>
        <v>►</v>
      </c>
      <c r="C589" s="617" t="str">
        <f t="shared" si="170"/>
        <v>►</v>
      </c>
      <c r="D589" s="4157" t="str">
        <f t="shared" si="171"/>
        <v>►</v>
      </c>
      <c r="E589" s="616" t="str">
        <f t="shared" si="172"/>
        <v>►</v>
      </c>
      <c r="F589" s="616" t="str">
        <f t="shared" si="173"/>
        <v>►</v>
      </c>
      <c r="G589" s="616" t="str">
        <f t="shared" si="174"/>
        <v>►</v>
      </c>
      <c r="H589" s="1066" t="s">
        <v>1</v>
      </c>
      <c r="I589" s="741"/>
      <c r="J589" s="741"/>
      <c r="K589" s="741"/>
      <c r="L589" s="742"/>
      <c r="M589" s="742"/>
      <c r="N589" s="742"/>
      <c r="O589" s="742"/>
      <c r="P589" s="742"/>
      <c r="Q589" s="742"/>
      <c r="R589" s="742"/>
      <c r="S589" s="785" t="s">
        <v>1</v>
      </c>
      <c r="T589" s="1066" t="s">
        <v>1</v>
      </c>
      <c r="U589" s="741"/>
      <c r="V589" s="741"/>
      <c r="W589" s="741"/>
      <c r="X589" s="742"/>
      <c r="Y589" s="742"/>
      <c r="Z589" s="742"/>
      <c r="AA589" s="742"/>
      <c r="AB589" s="742"/>
      <c r="AC589" s="742"/>
      <c r="AD589" s="742"/>
      <c r="AE589" s="4161" t="s">
        <v>1</v>
      </c>
      <c r="AF589" s="4172">
        <f t="shared" si="183"/>
        <v>0</v>
      </c>
      <c r="AG589" s="4173">
        <f t="shared" si="184"/>
        <v>0</v>
      </c>
      <c r="AH589" s="4174"/>
      <c r="AI589" s="1112">
        <f t="shared" si="176"/>
        <v>0</v>
      </c>
      <c r="AJ589" s="1184" t="str">
        <f>IF(OR(AI589=0, ISBLANK(AB589)), "", TEXT(ROUND(AI589/INDEX(AV19:AV89, MATCH(AB589, AU19:AU89, 0)), 0),"# ##0") &amp; " " &amp; AB589)</f>
        <v/>
      </c>
      <c r="AK589" s="557">
        <f t="shared" si="177"/>
        <v>0</v>
      </c>
      <c r="AL589" s="558">
        <f t="shared" si="178"/>
        <v>0</v>
      </c>
      <c r="AM589" s="1187" t="str">
        <f t="shared" si="179"/>
        <v/>
      </c>
      <c r="AN589" s="156"/>
      <c r="AO589" s="1112">
        <f t="shared" si="180"/>
        <v>0</v>
      </c>
      <c r="AP589" s="4190"/>
      <c r="AQ589" s="1181" t="str">
        <f t="shared" si="181"/>
        <v/>
      </c>
      <c r="AR589" s="4168"/>
      <c r="AS589" s="4180">
        <f t="shared" si="182"/>
        <v>0</v>
      </c>
      <c r="AT589" s="4181">
        <f>IF(AND(AH589&lt;&gt;"", ISNUMBER(AF589)), IFERROR(INDEX(AV19:AV89, MATCH(AB589, AU19:AU89, 0)) * AA589 * IF(ISBLANK(X589), 1, X589), 0), 0)</f>
        <v>0</v>
      </c>
      <c r="AU589"/>
      <c r="AV589"/>
      <c r="AW589"/>
      <c r="AX589" s="717"/>
      <c r="AY589" s="750" t="str">
        <f t="shared" si="175"/>
        <v>►</v>
      </c>
      <c r="BD589" s="717"/>
      <c r="BH589" s="717"/>
      <c r="BI589" s="6">
        <v>1</v>
      </c>
      <c r="BJ589" s="73"/>
      <c r="BK589" s="73"/>
    </row>
    <row r="590" spans="1:63" s="2" customFormat="1" ht="18" customHeight="1">
      <c r="A590" s="750" t="str">
        <f t="shared" ref="A590:A653" si="186">IF(OR(H590="A",T590="A"),"A",IF(AND(H590="►",T590="►"),"►",IF(AND(ISBLANK(H590),ISBLANK(T590)),"►","►")))</f>
        <v>►</v>
      </c>
      <c r="B590" s="616" t="str">
        <f t="shared" si="185"/>
        <v>►</v>
      </c>
      <c r="C590" s="617" t="str">
        <f t="shared" ref="C590:C653" si="187">IF(B590="►","►",IFERROR(LEFT(B590,SEARCH(".",B590)-1),0))</f>
        <v>►</v>
      </c>
      <c r="D590" s="4157" t="str">
        <f t="shared" ref="D590:D653" si="188">IF(B590="►","►",IFERROR(MID(B590,SEARCH(".",B590)+1,SEARCH(".",B590,SEARCH(".",B590)+1)-SEARCH(".",B590)-1),0))</f>
        <v>►</v>
      </c>
      <c r="E590" s="616" t="str">
        <f t="shared" ref="E590:E653" si="189">IF(B590="►","►",IFERROR(MID(B590,SEARCH(".",B590,SEARCH(".",B590)+1)+1,SEARCH(".",B590,SEARCH(".",B590,SEARCH(".",B590)+1)+1)-SEARCH(".",B590,SEARCH(".",B590)+1)-1),0))</f>
        <v>►</v>
      </c>
      <c r="F590" s="616" t="str">
        <f t="shared" ref="F590:F653" si="190">IF(B590="►","►",IFERROR(MID(I590,SEARCH(".",B590,SEARCH(".",B590,SEARCH(".",B590)+1)+1)+1,SEARCH(".",B590,SEARCH(".",B590,SEARCH(".",B590,SEARCH(".",B590)+1)+1)+1)-SEARCH(".",B590,SEARCH(".",B590,SEARCH(".",B590)+1)+1)-1),0))</f>
        <v>►</v>
      </c>
      <c r="G590" s="616" t="str">
        <f t="shared" si="174"/>
        <v>►</v>
      </c>
      <c r="H590" s="1066" t="s">
        <v>1</v>
      </c>
      <c r="I590" s="741"/>
      <c r="J590" s="741"/>
      <c r="K590" s="741"/>
      <c r="L590" s="742"/>
      <c r="M590" s="742"/>
      <c r="N590" s="742"/>
      <c r="O590" s="742"/>
      <c r="P590" s="742"/>
      <c r="Q590" s="742"/>
      <c r="R590" s="742"/>
      <c r="S590" s="785" t="s">
        <v>1</v>
      </c>
      <c r="T590" s="1066" t="s">
        <v>1</v>
      </c>
      <c r="U590" s="741"/>
      <c r="V590" s="741"/>
      <c r="W590" s="741"/>
      <c r="X590" s="742"/>
      <c r="Y590" s="742"/>
      <c r="Z590" s="742"/>
      <c r="AA590" s="742"/>
      <c r="AB590" s="742"/>
      <c r="AC590" s="742"/>
      <c r="AD590" s="742"/>
      <c r="AE590" s="4161" t="s">
        <v>1</v>
      </c>
      <c r="AF590" s="4172">
        <f t="shared" si="183"/>
        <v>0</v>
      </c>
      <c r="AG590" s="4173">
        <f t="shared" si="184"/>
        <v>0</v>
      </c>
      <c r="AH590" s="4174"/>
      <c r="AI590" s="1113">
        <f t="shared" si="176"/>
        <v>0</v>
      </c>
      <c r="AJ590" s="1183" t="str">
        <f>IF(OR(AI590=0, ISBLANK(AB590)), "", TEXT(ROUND(AI590/INDEX(AV19:AV89, MATCH(AB590, AU19:AU89, 0)), 0),"# ##0") &amp; " " &amp; AB590)</f>
        <v/>
      </c>
      <c r="AK590" s="559">
        <f t="shared" si="177"/>
        <v>0</v>
      </c>
      <c r="AL590" s="560">
        <f t="shared" si="178"/>
        <v>0</v>
      </c>
      <c r="AM590" s="1186" t="str">
        <f t="shared" si="179"/>
        <v/>
      </c>
      <c r="AN590" s="156"/>
      <c r="AO590" s="1113">
        <f t="shared" si="180"/>
        <v>0</v>
      </c>
      <c r="AP590" s="4190"/>
      <c r="AQ590" s="1182" t="str">
        <f t="shared" si="181"/>
        <v/>
      </c>
      <c r="AR590" s="4168"/>
      <c r="AS590" s="4180">
        <f t="shared" si="182"/>
        <v>0</v>
      </c>
      <c r="AT590" s="4181">
        <f>IF(AND(AH590&lt;&gt;"", ISNUMBER(AF590)), IFERROR(INDEX(AV19:AV89, MATCH(AB590, AU19:AU89, 0)) * AA590 * IF(ISBLANK(X590), 1, X590), 0), 0)</f>
        <v>0</v>
      </c>
      <c r="AU590"/>
      <c r="AV590"/>
      <c r="AW590"/>
      <c r="AX590" s="717"/>
      <c r="AY590" s="750" t="str">
        <f t="shared" si="175"/>
        <v>►</v>
      </c>
      <c r="BD590" s="717"/>
      <c r="BH590" s="717"/>
      <c r="BI590" s="6">
        <v>1</v>
      </c>
      <c r="BJ590" s="73"/>
      <c r="BK590" s="73"/>
    </row>
    <row r="591" spans="1:63" s="2" customFormat="1" ht="18" customHeight="1">
      <c r="A591" s="750" t="str">
        <f t="shared" si="186"/>
        <v>►</v>
      </c>
      <c r="B591" s="616" t="str">
        <f t="shared" si="185"/>
        <v>►</v>
      </c>
      <c r="C591" s="617" t="str">
        <f t="shared" si="187"/>
        <v>►</v>
      </c>
      <c r="D591" s="4157" t="str">
        <f t="shared" si="188"/>
        <v>►</v>
      </c>
      <c r="E591" s="616" t="str">
        <f t="shared" si="189"/>
        <v>►</v>
      </c>
      <c r="F591" s="616" t="str">
        <f t="shared" si="190"/>
        <v>►</v>
      </c>
      <c r="G591" s="616" t="str">
        <f t="shared" si="174"/>
        <v>►</v>
      </c>
      <c r="H591" s="1066" t="s">
        <v>1</v>
      </c>
      <c r="I591" s="741"/>
      <c r="J591" s="741"/>
      <c r="K591" s="741"/>
      <c r="L591" s="742"/>
      <c r="M591" s="742"/>
      <c r="N591" s="742"/>
      <c r="O591" s="742"/>
      <c r="P591" s="742"/>
      <c r="Q591" s="742"/>
      <c r="R591" s="742"/>
      <c r="S591" s="785" t="s">
        <v>1</v>
      </c>
      <c r="T591" s="1066" t="s">
        <v>1</v>
      </c>
      <c r="U591" s="741"/>
      <c r="V591" s="741"/>
      <c r="W591" s="741"/>
      <c r="X591" s="742"/>
      <c r="Y591" s="742"/>
      <c r="Z591" s="742"/>
      <c r="AA591" s="742"/>
      <c r="AB591" s="742"/>
      <c r="AC591" s="742"/>
      <c r="AD591" s="742"/>
      <c r="AE591" s="4161" t="s">
        <v>1</v>
      </c>
      <c r="AF591" s="4172">
        <f t="shared" si="183"/>
        <v>0</v>
      </c>
      <c r="AG591" s="4173">
        <f t="shared" si="184"/>
        <v>0</v>
      </c>
      <c r="AH591" s="4174"/>
      <c r="AI591" s="1112">
        <f t="shared" si="176"/>
        <v>0</v>
      </c>
      <c r="AJ591" s="1184" t="str">
        <f>IF(OR(AI591=0, ISBLANK(AB591)), "", TEXT(ROUND(AI591/INDEX(AV19:AV89, MATCH(AB591, AU19:AU89, 0)), 0),"# ##0") &amp; " " &amp; AB591)</f>
        <v/>
      </c>
      <c r="AK591" s="557">
        <f t="shared" si="177"/>
        <v>0</v>
      </c>
      <c r="AL591" s="558">
        <f t="shared" si="178"/>
        <v>0</v>
      </c>
      <c r="AM591" s="1187" t="str">
        <f t="shared" si="179"/>
        <v/>
      </c>
      <c r="AN591" s="156"/>
      <c r="AO591" s="1112">
        <f t="shared" si="180"/>
        <v>0</v>
      </c>
      <c r="AP591" s="4190"/>
      <c r="AQ591" s="1181" t="str">
        <f t="shared" si="181"/>
        <v/>
      </c>
      <c r="AR591" s="4168"/>
      <c r="AS591" s="4180">
        <f t="shared" si="182"/>
        <v>0</v>
      </c>
      <c r="AT591" s="4181">
        <f>IF(AND(AH591&lt;&gt;"", ISNUMBER(AF591)), IFERROR(INDEX(AV19:AV89, MATCH(AB591, AU19:AU89, 0)) * AA591 * IF(ISBLANK(X591), 1, X591), 0), 0)</f>
        <v>0</v>
      </c>
      <c r="AU591"/>
      <c r="AV591"/>
      <c r="AW591"/>
      <c r="AX591" s="717"/>
      <c r="AY591" s="750" t="str">
        <f t="shared" si="175"/>
        <v>►</v>
      </c>
      <c r="BD591" s="717"/>
      <c r="BH591" s="717"/>
      <c r="BI591" s="6">
        <v>1</v>
      </c>
      <c r="BJ591" s="73"/>
      <c r="BK591" s="73"/>
    </row>
    <row r="592" spans="1:63" s="2" customFormat="1" ht="18" customHeight="1">
      <c r="A592" s="750" t="str">
        <f t="shared" si="186"/>
        <v>►</v>
      </c>
      <c r="B592" s="616" t="str">
        <f t="shared" si="185"/>
        <v>►</v>
      </c>
      <c r="C592" s="617" t="str">
        <f t="shared" si="187"/>
        <v>►</v>
      </c>
      <c r="D592" s="4157" t="str">
        <f t="shared" si="188"/>
        <v>►</v>
      </c>
      <c r="E592" s="616" t="str">
        <f t="shared" si="189"/>
        <v>►</v>
      </c>
      <c r="F592" s="616" t="str">
        <f t="shared" si="190"/>
        <v>►</v>
      </c>
      <c r="G592" s="616" t="str">
        <f t="shared" ref="G592:G655" si="191">IF(B592="►","►",IF(ISBLANK(B592),"►",IFERROR(RIGHT(B592,LEN(B592)-FIND("►",B592)-1),"")))</f>
        <v>►</v>
      </c>
      <c r="H592" s="1066" t="s">
        <v>1</v>
      </c>
      <c r="I592" s="741"/>
      <c r="J592" s="741"/>
      <c r="K592" s="741"/>
      <c r="L592" s="742"/>
      <c r="M592" s="742"/>
      <c r="N592" s="742"/>
      <c r="O592" s="742"/>
      <c r="P592" s="742"/>
      <c r="Q592" s="742"/>
      <c r="R592" s="742"/>
      <c r="S592" s="785" t="s">
        <v>1</v>
      </c>
      <c r="T592" s="1066" t="s">
        <v>1</v>
      </c>
      <c r="U592" s="741"/>
      <c r="V592" s="741"/>
      <c r="W592" s="741"/>
      <c r="X592" s="742"/>
      <c r="Y592" s="742"/>
      <c r="Z592" s="742"/>
      <c r="AA592" s="742"/>
      <c r="AB592" s="742"/>
      <c r="AC592" s="742"/>
      <c r="AD592" s="742"/>
      <c r="AE592" s="4161" t="s">
        <v>1</v>
      </c>
      <c r="AF592" s="4172">
        <f t="shared" si="183"/>
        <v>0</v>
      </c>
      <c r="AG592" s="4173">
        <f t="shared" si="184"/>
        <v>0</v>
      </c>
      <c r="AH592" s="4174"/>
      <c r="AI592" s="1113">
        <f t="shared" si="176"/>
        <v>0</v>
      </c>
      <c r="AJ592" s="1183" t="str">
        <f>IF(OR(AI592=0, ISBLANK(AB592)), "", TEXT(ROUND(AI592/INDEX(AV19:AV89, MATCH(AB592, AU19:AU89, 0)), 0),"# ##0") &amp; " " &amp; AB592)</f>
        <v/>
      </c>
      <c r="AK592" s="559">
        <f t="shared" si="177"/>
        <v>0</v>
      </c>
      <c r="AL592" s="560">
        <f t="shared" si="178"/>
        <v>0</v>
      </c>
      <c r="AM592" s="1186" t="str">
        <f t="shared" si="179"/>
        <v/>
      </c>
      <c r="AN592" s="156"/>
      <c r="AO592" s="1113">
        <f t="shared" si="180"/>
        <v>0</v>
      </c>
      <c r="AP592" s="4190"/>
      <c r="AQ592" s="1182" t="str">
        <f t="shared" si="181"/>
        <v/>
      </c>
      <c r="AR592" s="4168"/>
      <c r="AS592" s="4180">
        <f t="shared" si="182"/>
        <v>0</v>
      </c>
      <c r="AT592" s="4181">
        <f>IF(AND(AH592&lt;&gt;"", ISNUMBER(AF592)), IFERROR(INDEX(AV19:AV89, MATCH(AB592, AU19:AU89, 0)) * AA592 * IF(ISBLANK(X592), 1, X592), 0), 0)</f>
        <v>0</v>
      </c>
      <c r="AU592"/>
      <c r="AV592"/>
      <c r="AW592"/>
      <c r="AX592" s="717"/>
      <c r="AY592" s="750" t="str">
        <f t="shared" ref="AY592:AY655" si="192">A592</f>
        <v>►</v>
      </c>
      <c r="BD592" s="717"/>
      <c r="BH592" s="717"/>
      <c r="BI592" s="6">
        <v>1</v>
      </c>
      <c r="BJ592" s="73"/>
      <c r="BK592" s="73"/>
    </row>
    <row r="593" spans="1:63" s="2" customFormat="1" ht="18" customHeight="1">
      <c r="A593" s="750" t="str">
        <f t="shared" si="186"/>
        <v>►</v>
      </c>
      <c r="B593" s="616" t="str">
        <f t="shared" si="185"/>
        <v>►</v>
      </c>
      <c r="C593" s="617" t="str">
        <f t="shared" si="187"/>
        <v>►</v>
      </c>
      <c r="D593" s="4157" t="str">
        <f t="shared" si="188"/>
        <v>►</v>
      </c>
      <c r="E593" s="616" t="str">
        <f t="shared" si="189"/>
        <v>►</v>
      </c>
      <c r="F593" s="616" t="str">
        <f t="shared" si="190"/>
        <v>►</v>
      </c>
      <c r="G593" s="616" t="str">
        <f t="shared" si="191"/>
        <v>►</v>
      </c>
      <c r="H593" s="1066" t="s">
        <v>1</v>
      </c>
      <c r="I593" s="741"/>
      <c r="J593" s="741"/>
      <c r="K593" s="741"/>
      <c r="L593" s="742"/>
      <c r="M593" s="742"/>
      <c r="N593" s="742"/>
      <c r="O593" s="742"/>
      <c r="P593" s="742"/>
      <c r="Q593" s="742"/>
      <c r="R593" s="742"/>
      <c r="S593" s="785" t="s">
        <v>1</v>
      </c>
      <c r="T593" s="1066" t="s">
        <v>1</v>
      </c>
      <c r="U593" s="741"/>
      <c r="V593" s="741"/>
      <c r="W593" s="741"/>
      <c r="X593" s="742"/>
      <c r="Y593" s="742"/>
      <c r="Z593" s="742"/>
      <c r="AA593" s="742"/>
      <c r="AB593" s="742"/>
      <c r="AC593" s="742"/>
      <c r="AD593" s="742"/>
      <c r="AE593" s="4161" t="s">
        <v>1</v>
      </c>
      <c r="AF593" s="4172">
        <f t="shared" si="183"/>
        <v>0</v>
      </c>
      <c r="AG593" s="4173">
        <f t="shared" si="184"/>
        <v>0</v>
      </c>
      <c r="AH593" s="4174"/>
      <c r="AI593" s="1112">
        <f t="shared" ref="AI593:AI656" si="193">IF(ISBLANK(AH593) + (AH593=0), 0, IFERROR(AT593*AS593*AC593, 0))</f>
        <v>0</v>
      </c>
      <c r="AJ593" s="1184" t="str">
        <f>IF(OR(AI593=0, ISBLANK(AB593)), "", TEXT(ROUND(AI593/INDEX(AV19:AV89, MATCH(AB593, AU19:AU89, 0)), 0),"# ##0") &amp; " " &amp; AB593)</f>
        <v/>
      </c>
      <c r="AK593" s="557">
        <f t="shared" ref="AK593:AK656" si="194">IFERROR(IF(AH593&gt;0, X593*AS593*AC593, 0), 0)</f>
        <v>0</v>
      </c>
      <c r="AL593" s="558">
        <f t="shared" ref="AL593:AL656" si="195">IFERROR(IF(AH593&gt;0,Y593,0),0)</f>
        <v>0</v>
      </c>
      <c r="AM593" s="1187" t="str">
        <f t="shared" ref="AM593:AM656" si="196">IF(AH593&gt;0,AD593,"")</f>
        <v/>
      </c>
      <c r="AN593" s="156"/>
      <c r="AO593" s="1112">
        <f t="shared" ref="AO593:AO656" si="197">IF(ISBLANK(AN593), AI593, AI593*(1-AN593/100))</f>
        <v>0</v>
      </c>
      <c r="AP593" s="4190"/>
      <c r="AQ593" s="1181" t="str">
        <f t="shared" ref="AQ593:AQ656" si="198">IF(OR(ISBLANK(AP593), ISTEXT(X593)), "", IF(AI593=0, AK593*AP593, AI593*AP593))</f>
        <v/>
      </c>
      <c r="AR593" s="4168"/>
      <c r="AS593" s="4180">
        <f t="shared" ref="AS593:AS656" si="199">IFERROR(IF(ISNUMBER(AH593)*ISNUMBER(AF593),AH593/AF593,0),0)</f>
        <v>0</v>
      </c>
      <c r="AT593" s="4181">
        <f>IF(AND(AH593&lt;&gt;"", ISNUMBER(AF593)), IFERROR(INDEX(AV19:AV89, MATCH(AB593, AU19:AU89, 0)) * AA593 * IF(ISBLANK(X593), 1, X593), 0), 0)</f>
        <v>0</v>
      </c>
      <c r="AU593"/>
      <c r="AV593"/>
      <c r="AW593"/>
      <c r="AX593" s="717"/>
      <c r="AY593" s="750" t="str">
        <f t="shared" si="192"/>
        <v>►</v>
      </c>
      <c r="BD593" s="717"/>
      <c r="BH593" s="717"/>
      <c r="BI593" s="6">
        <v>1</v>
      </c>
      <c r="BJ593" s="73"/>
      <c r="BK593" s="73"/>
    </row>
    <row r="594" spans="1:63" s="2" customFormat="1" ht="18" customHeight="1">
      <c r="A594" s="750" t="str">
        <f t="shared" si="186"/>
        <v>►</v>
      </c>
      <c r="B594" s="616" t="str">
        <f t="shared" si="185"/>
        <v>►</v>
      </c>
      <c r="C594" s="617" t="str">
        <f t="shared" si="187"/>
        <v>►</v>
      </c>
      <c r="D594" s="4157" t="str">
        <f t="shared" si="188"/>
        <v>►</v>
      </c>
      <c r="E594" s="616" t="str">
        <f t="shared" si="189"/>
        <v>►</v>
      </c>
      <c r="F594" s="616" t="str">
        <f t="shared" si="190"/>
        <v>►</v>
      </c>
      <c r="G594" s="616" t="str">
        <f t="shared" si="191"/>
        <v>►</v>
      </c>
      <c r="H594" s="1066" t="s">
        <v>1</v>
      </c>
      <c r="I594" s="741"/>
      <c r="J594" s="741"/>
      <c r="K594" s="741"/>
      <c r="L594" s="742"/>
      <c r="M594" s="742"/>
      <c r="N594" s="742"/>
      <c r="O594" s="742"/>
      <c r="P594" s="742"/>
      <c r="Q594" s="742"/>
      <c r="R594" s="742"/>
      <c r="S594" s="785" t="s">
        <v>1</v>
      </c>
      <c r="T594" s="1066" t="s">
        <v>1</v>
      </c>
      <c r="U594" s="741"/>
      <c r="V594" s="741"/>
      <c r="W594" s="741"/>
      <c r="X594" s="742"/>
      <c r="Y594" s="742"/>
      <c r="Z594" s="742"/>
      <c r="AA594" s="742"/>
      <c r="AB594" s="742"/>
      <c r="AC594" s="742"/>
      <c r="AD594" s="742"/>
      <c r="AE594" s="4161" t="s">
        <v>1</v>
      </c>
      <c r="AF594" s="4172">
        <f t="shared" si="183"/>
        <v>0</v>
      </c>
      <c r="AG594" s="4173">
        <f t="shared" si="184"/>
        <v>0</v>
      </c>
      <c r="AH594" s="4174"/>
      <c r="AI594" s="1113">
        <f t="shared" si="193"/>
        <v>0</v>
      </c>
      <c r="AJ594" s="1183" t="str">
        <f>IF(OR(AI594=0, ISBLANK(AB594)), "", TEXT(ROUND(AI594/INDEX(AV19:AV89, MATCH(AB594, AU19:AU89, 0)), 0),"# ##0") &amp; " " &amp; AB594)</f>
        <v/>
      </c>
      <c r="AK594" s="559">
        <f t="shared" si="194"/>
        <v>0</v>
      </c>
      <c r="AL594" s="560">
        <f t="shared" si="195"/>
        <v>0</v>
      </c>
      <c r="AM594" s="1186" t="str">
        <f t="shared" si="196"/>
        <v/>
      </c>
      <c r="AN594" s="156"/>
      <c r="AO594" s="1113">
        <f t="shared" si="197"/>
        <v>0</v>
      </c>
      <c r="AP594" s="4190"/>
      <c r="AQ594" s="1182" t="str">
        <f t="shared" si="198"/>
        <v/>
      </c>
      <c r="AR594" s="4168"/>
      <c r="AS594" s="4180">
        <f t="shared" si="199"/>
        <v>0</v>
      </c>
      <c r="AT594" s="4181">
        <f>IF(AND(AH594&lt;&gt;"", ISNUMBER(AF594)), IFERROR(INDEX(AV19:AV89, MATCH(AB594, AU19:AU89, 0)) * AA594 * IF(ISBLANK(X594), 1, X594), 0), 0)</f>
        <v>0</v>
      </c>
      <c r="AU594"/>
      <c r="AV594"/>
      <c r="AW594"/>
      <c r="AX594" s="717"/>
      <c r="AY594" s="750" t="str">
        <f t="shared" si="192"/>
        <v>►</v>
      </c>
      <c r="BD594" s="717"/>
      <c r="BH594" s="717"/>
      <c r="BI594" s="6">
        <v>1</v>
      </c>
      <c r="BJ594" s="73"/>
      <c r="BK594" s="73"/>
    </row>
    <row r="595" spans="1:63" s="2" customFormat="1" ht="18" customHeight="1">
      <c r="A595" s="750" t="str">
        <f t="shared" si="186"/>
        <v>►</v>
      </c>
      <c r="B595" s="616" t="str">
        <f t="shared" si="185"/>
        <v>►</v>
      </c>
      <c r="C595" s="617" t="str">
        <f t="shared" si="187"/>
        <v>►</v>
      </c>
      <c r="D595" s="4157" t="str">
        <f t="shared" si="188"/>
        <v>►</v>
      </c>
      <c r="E595" s="616" t="str">
        <f t="shared" si="189"/>
        <v>►</v>
      </c>
      <c r="F595" s="616" t="str">
        <f t="shared" si="190"/>
        <v>►</v>
      </c>
      <c r="G595" s="616" t="str">
        <f t="shared" si="191"/>
        <v>►</v>
      </c>
      <c r="H595" s="1066" t="s">
        <v>1</v>
      </c>
      <c r="I595" s="741"/>
      <c r="J595" s="741"/>
      <c r="K595" s="741"/>
      <c r="L595" s="742"/>
      <c r="M595" s="742"/>
      <c r="N595" s="742"/>
      <c r="O595" s="742"/>
      <c r="P595" s="742"/>
      <c r="Q595" s="742"/>
      <c r="R595" s="742"/>
      <c r="S595" s="785" t="s">
        <v>1</v>
      </c>
      <c r="T595" s="1066" t="s">
        <v>1</v>
      </c>
      <c r="U595" s="741"/>
      <c r="V595" s="741"/>
      <c r="W595" s="741"/>
      <c r="X595" s="742"/>
      <c r="Y595" s="742"/>
      <c r="Z595" s="742"/>
      <c r="AA595" s="742"/>
      <c r="AB595" s="742"/>
      <c r="AC595" s="742"/>
      <c r="AD595" s="742"/>
      <c r="AE595" s="4161" t="s">
        <v>1</v>
      </c>
      <c r="AF595" s="4172">
        <f t="shared" si="183"/>
        <v>0</v>
      </c>
      <c r="AG595" s="4173">
        <f t="shared" si="184"/>
        <v>0</v>
      </c>
      <c r="AH595" s="4174"/>
      <c r="AI595" s="1112">
        <f t="shared" si="193"/>
        <v>0</v>
      </c>
      <c r="AJ595" s="1184" t="str">
        <f>IF(OR(AI595=0, ISBLANK(AB595)), "", TEXT(ROUND(AI595/INDEX(AV19:AV89, MATCH(AB595, AU19:AU89, 0)), 0),"# ##0") &amp; " " &amp; AB595)</f>
        <v/>
      </c>
      <c r="AK595" s="557">
        <f t="shared" si="194"/>
        <v>0</v>
      </c>
      <c r="AL595" s="558">
        <f t="shared" si="195"/>
        <v>0</v>
      </c>
      <c r="AM595" s="1187" t="str">
        <f t="shared" si="196"/>
        <v/>
      </c>
      <c r="AN595" s="156"/>
      <c r="AO595" s="1112">
        <f t="shared" si="197"/>
        <v>0</v>
      </c>
      <c r="AP595" s="4190"/>
      <c r="AQ595" s="1181" t="str">
        <f t="shared" si="198"/>
        <v/>
      </c>
      <c r="AR595" s="4168"/>
      <c r="AS595" s="4180">
        <f t="shared" si="199"/>
        <v>0</v>
      </c>
      <c r="AT595" s="4181">
        <f>IF(AND(AH595&lt;&gt;"", ISNUMBER(AF595)), IFERROR(INDEX(AV19:AV89, MATCH(AB595, AU19:AU89, 0)) * AA595 * IF(ISBLANK(X595), 1, X595), 0), 0)</f>
        <v>0</v>
      </c>
      <c r="AU595"/>
      <c r="AV595"/>
      <c r="AW595"/>
      <c r="AX595" s="717"/>
      <c r="AY595" s="750" t="str">
        <f t="shared" si="192"/>
        <v>►</v>
      </c>
      <c r="BD595" s="717"/>
      <c r="BH595" s="717"/>
      <c r="BI595" s="6">
        <v>1</v>
      </c>
      <c r="BJ595" s="73"/>
      <c r="BK595" s="73"/>
    </row>
    <row r="596" spans="1:63" s="2" customFormat="1" ht="18" customHeight="1">
      <c r="A596" s="750" t="str">
        <f t="shared" si="186"/>
        <v>►</v>
      </c>
      <c r="B596" s="616" t="str">
        <f t="shared" si="185"/>
        <v>►</v>
      </c>
      <c r="C596" s="617" t="str">
        <f t="shared" si="187"/>
        <v>►</v>
      </c>
      <c r="D596" s="4157" t="str">
        <f t="shared" si="188"/>
        <v>►</v>
      </c>
      <c r="E596" s="616" t="str">
        <f t="shared" si="189"/>
        <v>►</v>
      </c>
      <c r="F596" s="616" t="str">
        <f t="shared" si="190"/>
        <v>►</v>
      </c>
      <c r="G596" s="616" t="str">
        <f t="shared" si="191"/>
        <v>►</v>
      </c>
      <c r="H596" s="1066" t="s">
        <v>1</v>
      </c>
      <c r="I596" s="741"/>
      <c r="J596" s="741"/>
      <c r="K596" s="741"/>
      <c r="L596" s="742"/>
      <c r="M596" s="742"/>
      <c r="N596" s="742"/>
      <c r="O596" s="742"/>
      <c r="P596" s="742"/>
      <c r="Q596" s="742"/>
      <c r="R596" s="742"/>
      <c r="S596" s="785" t="s">
        <v>1</v>
      </c>
      <c r="T596" s="1066" t="s">
        <v>1</v>
      </c>
      <c r="U596" s="741"/>
      <c r="V596" s="741"/>
      <c r="W596" s="741"/>
      <c r="X596" s="742"/>
      <c r="Y596" s="742"/>
      <c r="Z596" s="742"/>
      <c r="AA596" s="742"/>
      <c r="AB596" s="742"/>
      <c r="AC596" s="742"/>
      <c r="AD596" s="742"/>
      <c r="AE596" s="4161" t="s">
        <v>1</v>
      </c>
      <c r="AF596" s="4172">
        <f t="shared" si="183"/>
        <v>0</v>
      </c>
      <c r="AG596" s="4173">
        <f t="shared" si="184"/>
        <v>0</v>
      </c>
      <c r="AH596" s="4174"/>
      <c r="AI596" s="1113">
        <f t="shared" si="193"/>
        <v>0</v>
      </c>
      <c r="AJ596" s="1183" t="str">
        <f>IF(OR(AI596=0, ISBLANK(AB596)), "", TEXT(ROUND(AI596/INDEX(AV19:AV89, MATCH(AB596, AU19:AU89, 0)), 0),"# ##0") &amp; " " &amp; AB596)</f>
        <v/>
      </c>
      <c r="AK596" s="559">
        <f t="shared" si="194"/>
        <v>0</v>
      </c>
      <c r="AL596" s="560">
        <f t="shared" si="195"/>
        <v>0</v>
      </c>
      <c r="AM596" s="1186" t="str">
        <f t="shared" si="196"/>
        <v/>
      </c>
      <c r="AN596" s="156"/>
      <c r="AO596" s="1113">
        <f t="shared" si="197"/>
        <v>0</v>
      </c>
      <c r="AP596" s="4190"/>
      <c r="AQ596" s="1182" t="str">
        <f t="shared" si="198"/>
        <v/>
      </c>
      <c r="AR596" s="4168"/>
      <c r="AS596" s="4180">
        <f t="shared" si="199"/>
        <v>0</v>
      </c>
      <c r="AT596" s="4181">
        <f>IF(AND(AH596&lt;&gt;"", ISNUMBER(AF596)), IFERROR(INDEX(AV19:AV89, MATCH(AB596, AU19:AU89, 0)) * AA596 * IF(ISBLANK(X596), 1, X596), 0), 0)</f>
        <v>0</v>
      </c>
      <c r="AU596"/>
      <c r="AV596"/>
      <c r="AW596"/>
      <c r="AX596" s="717"/>
      <c r="AY596" s="750" t="str">
        <f t="shared" si="192"/>
        <v>►</v>
      </c>
      <c r="BD596" s="717"/>
      <c r="BH596" s="717"/>
      <c r="BI596" s="6">
        <v>1</v>
      </c>
      <c r="BJ596" s="73"/>
      <c r="BK596" s="73"/>
    </row>
    <row r="597" spans="1:63" s="2" customFormat="1" ht="18" customHeight="1">
      <c r="A597" s="750" t="str">
        <f t="shared" si="186"/>
        <v>►</v>
      </c>
      <c r="B597" s="616" t="str">
        <f t="shared" si="185"/>
        <v>►</v>
      </c>
      <c r="C597" s="617" t="str">
        <f t="shared" si="187"/>
        <v>►</v>
      </c>
      <c r="D597" s="4157" t="str">
        <f t="shared" si="188"/>
        <v>►</v>
      </c>
      <c r="E597" s="616" t="str">
        <f t="shared" si="189"/>
        <v>►</v>
      </c>
      <c r="F597" s="616" t="str">
        <f t="shared" si="190"/>
        <v>►</v>
      </c>
      <c r="G597" s="616" t="str">
        <f t="shared" si="191"/>
        <v>►</v>
      </c>
      <c r="H597" s="1066" t="s">
        <v>1</v>
      </c>
      <c r="I597" s="741"/>
      <c r="J597" s="741"/>
      <c r="K597" s="741"/>
      <c r="L597" s="742"/>
      <c r="M597" s="742"/>
      <c r="N597" s="742"/>
      <c r="O597" s="742"/>
      <c r="P597" s="742"/>
      <c r="Q597" s="742"/>
      <c r="R597" s="742"/>
      <c r="S597" s="785" t="s">
        <v>1</v>
      </c>
      <c r="T597" s="1066" t="s">
        <v>1</v>
      </c>
      <c r="U597" s="741"/>
      <c r="V597" s="741"/>
      <c r="W597" s="741"/>
      <c r="X597" s="742"/>
      <c r="Y597" s="742"/>
      <c r="Z597" s="742"/>
      <c r="AA597" s="742"/>
      <c r="AB597" s="742"/>
      <c r="AC597" s="742"/>
      <c r="AD597" s="742"/>
      <c r="AE597" s="4161" t="s">
        <v>1</v>
      </c>
      <c r="AF597" s="4172">
        <f t="shared" si="183"/>
        <v>0</v>
      </c>
      <c r="AG597" s="4173">
        <f t="shared" si="184"/>
        <v>0</v>
      </c>
      <c r="AH597" s="4174"/>
      <c r="AI597" s="1112">
        <f t="shared" si="193"/>
        <v>0</v>
      </c>
      <c r="AJ597" s="1184" t="str">
        <f>IF(OR(AI597=0, ISBLANK(AB597)), "", TEXT(ROUND(AI597/INDEX(AV19:AV89, MATCH(AB597, AU19:AU89, 0)), 0),"# ##0") &amp; " " &amp; AB597)</f>
        <v/>
      </c>
      <c r="AK597" s="557">
        <f t="shared" si="194"/>
        <v>0</v>
      </c>
      <c r="AL597" s="558">
        <f t="shared" si="195"/>
        <v>0</v>
      </c>
      <c r="AM597" s="1187" t="str">
        <f t="shared" si="196"/>
        <v/>
      </c>
      <c r="AN597" s="156"/>
      <c r="AO597" s="1112">
        <f t="shared" si="197"/>
        <v>0</v>
      </c>
      <c r="AP597" s="4190"/>
      <c r="AQ597" s="1181" t="str">
        <f t="shared" si="198"/>
        <v/>
      </c>
      <c r="AR597" s="4168"/>
      <c r="AS597" s="4180">
        <f t="shared" si="199"/>
        <v>0</v>
      </c>
      <c r="AT597" s="4181">
        <f>IF(AND(AH597&lt;&gt;"", ISNUMBER(AF597)), IFERROR(INDEX(AV19:AV89, MATCH(AB597, AU19:AU89, 0)) * AA597 * IF(ISBLANK(X597), 1, X597), 0), 0)</f>
        <v>0</v>
      </c>
      <c r="AU597"/>
      <c r="AV597"/>
      <c r="AW597"/>
      <c r="AX597" s="717"/>
      <c r="AY597" s="750" t="str">
        <f t="shared" si="192"/>
        <v>►</v>
      </c>
      <c r="BD597" s="717"/>
      <c r="BH597" s="717"/>
      <c r="BI597" s="6">
        <v>1</v>
      </c>
      <c r="BJ597" s="73"/>
      <c r="BK597" s="73"/>
    </row>
    <row r="598" spans="1:63" s="2" customFormat="1" ht="18" customHeight="1">
      <c r="A598" s="750" t="str">
        <f t="shared" si="186"/>
        <v>►</v>
      </c>
      <c r="B598" s="616" t="str">
        <f t="shared" si="185"/>
        <v>►</v>
      </c>
      <c r="C598" s="617" t="str">
        <f t="shared" si="187"/>
        <v>►</v>
      </c>
      <c r="D598" s="4157" t="str">
        <f t="shared" si="188"/>
        <v>►</v>
      </c>
      <c r="E598" s="616" t="str">
        <f t="shared" si="189"/>
        <v>►</v>
      </c>
      <c r="F598" s="616" t="str">
        <f t="shared" si="190"/>
        <v>►</v>
      </c>
      <c r="G598" s="616" t="str">
        <f t="shared" si="191"/>
        <v>►</v>
      </c>
      <c r="H598" s="1066" t="s">
        <v>1</v>
      </c>
      <c r="I598" s="741"/>
      <c r="J598" s="741"/>
      <c r="K598" s="741"/>
      <c r="L598" s="742"/>
      <c r="M598" s="742"/>
      <c r="N598" s="742"/>
      <c r="O598" s="742"/>
      <c r="P598" s="742"/>
      <c r="Q598" s="742"/>
      <c r="R598" s="742"/>
      <c r="S598" s="785" t="s">
        <v>1</v>
      </c>
      <c r="T598" s="1066" t="s">
        <v>1</v>
      </c>
      <c r="U598" s="741"/>
      <c r="V598" s="741"/>
      <c r="W598" s="741"/>
      <c r="X598" s="742"/>
      <c r="Y598" s="742"/>
      <c r="Z598" s="742"/>
      <c r="AA598" s="742"/>
      <c r="AB598" s="742"/>
      <c r="AC598" s="742"/>
      <c r="AD598" s="742"/>
      <c r="AE598" s="4161" t="s">
        <v>1</v>
      </c>
      <c r="AF598" s="4172">
        <f t="shared" si="183"/>
        <v>0</v>
      </c>
      <c r="AG598" s="4173">
        <f t="shared" si="184"/>
        <v>0</v>
      </c>
      <c r="AH598" s="4174"/>
      <c r="AI598" s="1113">
        <f t="shared" si="193"/>
        <v>0</v>
      </c>
      <c r="AJ598" s="1183" t="str">
        <f>IF(OR(AI598=0, ISBLANK(AB598)), "", TEXT(ROUND(AI598/INDEX(AV19:AV89, MATCH(AB598, AU19:AU89, 0)), 0),"# ##0") &amp; " " &amp; AB598)</f>
        <v/>
      </c>
      <c r="AK598" s="559">
        <f t="shared" si="194"/>
        <v>0</v>
      </c>
      <c r="AL598" s="560">
        <f t="shared" si="195"/>
        <v>0</v>
      </c>
      <c r="AM598" s="1186" t="str">
        <f t="shared" si="196"/>
        <v/>
      </c>
      <c r="AN598" s="156"/>
      <c r="AO598" s="1113">
        <f t="shared" si="197"/>
        <v>0</v>
      </c>
      <c r="AP598" s="4190"/>
      <c r="AQ598" s="1182" t="str">
        <f t="shared" si="198"/>
        <v/>
      </c>
      <c r="AR598" s="4168"/>
      <c r="AS598" s="4180">
        <f t="shared" si="199"/>
        <v>0</v>
      </c>
      <c r="AT598" s="4181">
        <f>IF(AND(AH598&lt;&gt;"", ISNUMBER(AF598)), IFERROR(INDEX(AV19:AV89, MATCH(AB598, AU19:AU89, 0)) * AA598 * IF(ISBLANK(X598), 1, X598), 0), 0)</f>
        <v>0</v>
      </c>
      <c r="AU598"/>
      <c r="AV598"/>
      <c r="AW598"/>
      <c r="AX598" s="717"/>
      <c r="AY598" s="750" t="str">
        <f t="shared" si="192"/>
        <v>►</v>
      </c>
      <c r="BD598" s="717"/>
      <c r="BH598" s="717"/>
      <c r="BI598" s="6">
        <v>1</v>
      </c>
      <c r="BJ598" s="73"/>
      <c r="BK598" s="73"/>
    </row>
    <row r="599" spans="1:63" s="2" customFormat="1" ht="18" customHeight="1">
      <c r="A599" s="750" t="str">
        <f t="shared" si="186"/>
        <v>►</v>
      </c>
      <c r="B599" s="616" t="str">
        <f t="shared" si="185"/>
        <v>►</v>
      </c>
      <c r="C599" s="617" t="str">
        <f t="shared" si="187"/>
        <v>►</v>
      </c>
      <c r="D599" s="4157" t="str">
        <f t="shared" si="188"/>
        <v>►</v>
      </c>
      <c r="E599" s="616" t="str">
        <f t="shared" si="189"/>
        <v>►</v>
      </c>
      <c r="F599" s="616" t="str">
        <f t="shared" si="190"/>
        <v>►</v>
      </c>
      <c r="G599" s="616" t="str">
        <f t="shared" si="191"/>
        <v>►</v>
      </c>
      <c r="H599" s="1066" t="s">
        <v>1</v>
      </c>
      <c r="I599" s="741"/>
      <c r="J599" s="741"/>
      <c r="K599" s="741"/>
      <c r="L599" s="742"/>
      <c r="M599" s="742"/>
      <c r="N599" s="742"/>
      <c r="O599" s="742"/>
      <c r="P599" s="742"/>
      <c r="Q599" s="742"/>
      <c r="R599" s="742"/>
      <c r="S599" s="785" t="s">
        <v>1</v>
      </c>
      <c r="T599" s="1066" t="s">
        <v>1</v>
      </c>
      <c r="U599" s="741"/>
      <c r="V599" s="741"/>
      <c r="W599" s="741"/>
      <c r="X599" s="742"/>
      <c r="Y599" s="742"/>
      <c r="Z599" s="742"/>
      <c r="AA599" s="742"/>
      <c r="AB599" s="742"/>
      <c r="AC599" s="742"/>
      <c r="AD599" s="742"/>
      <c r="AE599" s="4161" t="s">
        <v>1</v>
      </c>
      <c r="AF599" s="4172">
        <f t="shared" si="183"/>
        <v>0</v>
      </c>
      <c r="AG599" s="4173">
        <f t="shared" si="184"/>
        <v>0</v>
      </c>
      <c r="AH599" s="4174"/>
      <c r="AI599" s="1112">
        <f t="shared" si="193"/>
        <v>0</v>
      </c>
      <c r="AJ599" s="1184" t="str">
        <f>IF(OR(AI599=0, ISBLANK(AB599)), "", TEXT(ROUND(AI599/INDEX(AV19:AV89, MATCH(AB599, AU19:AU89, 0)), 0),"# ##0") &amp; " " &amp; AB599)</f>
        <v/>
      </c>
      <c r="AK599" s="557">
        <f t="shared" si="194"/>
        <v>0</v>
      </c>
      <c r="AL599" s="558">
        <f t="shared" si="195"/>
        <v>0</v>
      </c>
      <c r="AM599" s="1187" t="str">
        <f t="shared" si="196"/>
        <v/>
      </c>
      <c r="AN599" s="156"/>
      <c r="AO599" s="1112">
        <f t="shared" si="197"/>
        <v>0</v>
      </c>
      <c r="AP599" s="4190"/>
      <c r="AQ599" s="1181" t="str">
        <f t="shared" si="198"/>
        <v/>
      </c>
      <c r="AR599" s="4168"/>
      <c r="AS599" s="4180">
        <f t="shared" si="199"/>
        <v>0</v>
      </c>
      <c r="AT599" s="4181">
        <f>IF(AND(AH599&lt;&gt;"", ISNUMBER(AF599)), IFERROR(INDEX(AV19:AV89, MATCH(AB599, AU19:AU89, 0)) * AA599 * IF(ISBLANK(X599), 1, X599), 0), 0)</f>
        <v>0</v>
      </c>
      <c r="AU599"/>
      <c r="AV599"/>
      <c r="AW599"/>
      <c r="AX599" s="717"/>
      <c r="AY599" s="750" t="str">
        <f t="shared" si="192"/>
        <v>►</v>
      </c>
      <c r="BD599" s="717"/>
      <c r="BH599" s="717"/>
      <c r="BI599" s="6">
        <v>1</v>
      </c>
      <c r="BJ599" s="73"/>
      <c r="BK599" s="73"/>
    </row>
    <row r="600" spans="1:63" s="2" customFormat="1" ht="18" customHeight="1">
      <c r="A600" s="750" t="str">
        <f t="shared" si="186"/>
        <v>►</v>
      </c>
      <c r="B600" s="616" t="str">
        <f t="shared" si="185"/>
        <v>►</v>
      </c>
      <c r="C600" s="617" t="str">
        <f t="shared" si="187"/>
        <v>►</v>
      </c>
      <c r="D600" s="4157" t="str">
        <f t="shared" si="188"/>
        <v>►</v>
      </c>
      <c r="E600" s="616" t="str">
        <f t="shared" si="189"/>
        <v>►</v>
      </c>
      <c r="F600" s="616" t="str">
        <f t="shared" si="190"/>
        <v>►</v>
      </c>
      <c r="G600" s="616" t="str">
        <f t="shared" si="191"/>
        <v>►</v>
      </c>
      <c r="H600" s="1066" t="s">
        <v>1</v>
      </c>
      <c r="I600" s="741"/>
      <c r="J600" s="741"/>
      <c r="K600" s="741"/>
      <c r="L600" s="742"/>
      <c r="M600" s="742"/>
      <c r="N600" s="742"/>
      <c r="O600" s="742"/>
      <c r="P600" s="742"/>
      <c r="Q600" s="742"/>
      <c r="R600" s="742"/>
      <c r="S600" s="785" t="s">
        <v>1</v>
      </c>
      <c r="T600" s="1066" t="s">
        <v>1</v>
      </c>
      <c r="U600" s="741"/>
      <c r="V600" s="741"/>
      <c r="W600" s="741"/>
      <c r="X600" s="742"/>
      <c r="Y600" s="742"/>
      <c r="Z600" s="742"/>
      <c r="AA600" s="742"/>
      <c r="AB600" s="742"/>
      <c r="AC600" s="742"/>
      <c r="AD600" s="742"/>
      <c r="AE600" s="4161" t="s">
        <v>1</v>
      </c>
      <c r="AF600" s="4172">
        <f t="shared" ref="AF600:AF663" si="200">IFERROR(IF(AND(ISNUMBER(AH600),V600&gt;0),V600,0),0)</f>
        <v>0</v>
      </c>
      <c r="AG600" s="4173">
        <f t="shared" ref="AG600:AG663" si="201">IFERROR(IF(AND(ISNUMBER(AF600),AH600&gt;0),W600,0),0)</f>
        <v>0</v>
      </c>
      <c r="AH600" s="4174"/>
      <c r="AI600" s="1113">
        <f t="shared" si="193"/>
        <v>0</v>
      </c>
      <c r="AJ600" s="1183" t="str">
        <f>IF(OR(AI600=0, ISBLANK(AB600)), "", TEXT(ROUND(AI600/INDEX(AV19:AV89, MATCH(AB600, AU19:AU89, 0)), 0),"# ##0") &amp; " " &amp; AB600)</f>
        <v/>
      </c>
      <c r="AK600" s="559">
        <f t="shared" si="194"/>
        <v>0</v>
      </c>
      <c r="AL600" s="560">
        <f t="shared" si="195"/>
        <v>0</v>
      </c>
      <c r="AM600" s="1186" t="str">
        <f t="shared" si="196"/>
        <v/>
      </c>
      <c r="AN600" s="156"/>
      <c r="AO600" s="1113">
        <f t="shared" si="197"/>
        <v>0</v>
      </c>
      <c r="AP600" s="4190"/>
      <c r="AQ600" s="1182" t="str">
        <f t="shared" si="198"/>
        <v/>
      </c>
      <c r="AR600" s="4168"/>
      <c r="AS600" s="4180">
        <f t="shared" si="199"/>
        <v>0</v>
      </c>
      <c r="AT600" s="4181">
        <f>IF(AND(AH600&lt;&gt;"", ISNUMBER(AF600)), IFERROR(INDEX(AV19:AV89, MATCH(AB600, AU19:AU89, 0)) * AA600 * IF(ISBLANK(X600), 1, X600), 0), 0)</f>
        <v>0</v>
      </c>
      <c r="AU600"/>
      <c r="AV600"/>
      <c r="AW600"/>
      <c r="AX600" s="717"/>
      <c r="AY600" s="750" t="str">
        <f t="shared" si="192"/>
        <v>►</v>
      </c>
      <c r="BD600" s="717"/>
      <c r="BH600" s="717"/>
      <c r="BI600" s="6">
        <v>1</v>
      </c>
      <c r="BJ600" s="73"/>
      <c r="BK600" s="73"/>
    </row>
    <row r="601" spans="1:63" s="2" customFormat="1" ht="18" customHeight="1">
      <c r="A601" s="750" t="str">
        <f t="shared" si="186"/>
        <v>►</v>
      </c>
      <c r="B601" s="616" t="str">
        <f t="shared" si="185"/>
        <v>►</v>
      </c>
      <c r="C601" s="617" t="str">
        <f t="shared" si="187"/>
        <v>►</v>
      </c>
      <c r="D601" s="4157" t="str">
        <f t="shared" si="188"/>
        <v>►</v>
      </c>
      <c r="E601" s="616" t="str">
        <f t="shared" si="189"/>
        <v>►</v>
      </c>
      <c r="F601" s="616" t="str">
        <f t="shared" si="190"/>
        <v>►</v>
      </c>
      <c r="G601" s="616" t="str">
        <f t="shared" si="191"/>
        <v>►</v>
      </c>
      <c r="H601" s="1066" t="s">
        <v>1</v>
      </c>
      <c r="I601" s="741"/>
      <c r="J601" s="741"/>
      <c r="K601" s="741"/>
      <c r="L601" s="742"/>
      <c r="M601" s="742"/>
      <c r="N601" s="742"/>
      <c r="O601" s="742"/>
      <c r="P601" s="742"/>
      <c r="Q601" s="742"/>
      <c r="R601" s="742"/>
      <c r="S601" s="785" t="s">
        <v>1</v>
      </c>
      <c r="T601" s="1066" t="s">
        <v>1</v>
      </c>
      <c r="U601" s="741"/>
      <c r="V601" s="741"/>
      <c r="W601" s="741"/>
      <c r="X601" s="742"/>
      <c r="Y601" s="742"/>
      <c r="Z601" s="742"/>
      <c r="AA601" s="742"/>
      <c r="AB601" s="742"/>
      <c r="AC601" s="742"/>
      <c r="AD601" s="742"/>
      <c r="AE601" s="4161" t="s">
        <v>1</v>
      </c>
      <c r="AF601" s="4172">
        <f t="shared" si="200"/>
        <v>0</v>
      </c>
      <c r="AG601" s="4173">
        <f t="shared" si="201"/>
        <v>0</v>
      </c>
      <c r="AH601" s="4174"/>
      <c r="AI601" s="1112">
        <f t="shared" si="193"/>
        <v>0</v>
      </c>
      <c r="AJ601" s="1184" t="str">
        <f>IF(OR(AI601=0, ISBLANK(AB601)), "", TEXT(ROUND(AI601/INDEX(AV19:AV89, MATCH(AB601, AU19:AU89, 0)), 0),"# ##0") &amp; " " &amp; AB601)</f>
        <v/>
      </c>
      <c r="AK601" s="557">
        <f t="shared" si="194"/>
        <v>0</v>
      </c>
      <c r="AL601" s="558">
        <f t="shared" si="195"/>
        <v>0</v>
      </c>
      <c r="AM601" s="1187" t="str">
        <f t="shared" si="196"/>
        <v/>
      </c>
      <c r="AN601" s="156"/>
      <c r="AO601" s="1112">
        <f t="shared" si="197"/>
        <v>0</v>
      </c>
      <c r="AP601" s="4190"/>
      <c r="AQ601" s="1181" t="str">
        <f t="shared" si="198"/>
        <v/>
      </c>
      <c r="AR601" s="4168"/>
      <c r="AS601" s="4180">
        <f t="shared" si="199"/>
        <v>0</v>
      </c>
      <c r="AT601" s="4181">
        <f>IF(AND(AH601&lt;&gt;"", ISNUMBER(AF601)), IFERROR(INDEX(AV19:AV89, MATCH(AB601, AU19:AU89, 0)) * AA601 * IF(ISBLANK(X601), 1, X601), 0), 0)</f>
        <v>0</v>
      </c>
      <c r="AU601"/>
      <c r="AV601"/>
      <c r="AW601"/>
      <c r="AX601" s="717"/>
      <c r="AY601" s="750" t="str">
        <f t="shared" si="192"/>
        <v>►</v>
      </c>
      <c r="BD601" s="717"/>
      <c r="BH601" s="717"/>
      <c r="BI601" s="6">
        <v>1</v>
      </c>
      <c r="BJ601" s="73"/>
      <c r="BK601" s="73"/>
    </row>
    <row r="602" spans="1:63" s="2" customFormat="1" ht="18" customHeight="1">
      <c r="A602" s="750" t="str">
        <f t="shared" si="186"/>
        <v>►</v>
      </c>
      <c r="B602" s="616" t="str">
        <f t="shared" si="185"/>
        <v>►</v>
      </c>
      <c r="C602" s="617" t="str">
        <f t="shared" si="187"/>
        <v>►</v>
      </c>
      <c r="D602" s="4157" t="str">
        <f t="shared" si="188"/>
        <v>►</v>
      </c>
      <c r="E602" s="616" t="str">
        <f t="shared" si="189"/>
        <v>►</v>
      </c>
      <c r="F602" s="616" t="str">
        <f t="shared" si="190"/>
        <v>►</v>
      </c>
      <c r="G602" s="616" t="str">
        <f t="shared" si="191"/>
        <v>►</v>
      </c>
      <c r="H602" s="1066" t="s">
        <v>1</v>
      </c>
      <c r="I602" s="741"/>
      <c r="J602" s="741"/>
      <c r="K602" s="741"/>
      <c r="L602" s="742"/>
      <c r="M602" s="742"/>
      <c r="N602" s="742"/>
      <c r="O602" s="742"/>
      <c r="P602" s="742"/>
      <c r="Q602" s="742"/>
      <c r="R602" s="742"/>
      <c r="S602" s="785" t="s">
        <v>1</v>
      </c>
      <c r="T602" s="1066" t="s">
        <v>1</v>
      </c>
      <c r="U602" s="741"/>
      <c r="V602" s="741"/>
      <c r="W602" s="741"/>
      <c r="X602" s="742"/>
      <c r="Y602" s="742"/>
      <c r="Z602" s="742"/>
      <c r="AA602" s="742"/>
      <c r="AB602" s="742"/>
      <c r="AC602" s="742"/>
      <c r="AD602" s="742"/>
      <c r="AE602" s="4161" t="s">
        <v>1</v>
      </c>
      <c r="AF602" s="4172">
        <f t="shared" si="200"/>
        <v>0</v>
      </c>
      <c r="AG602" s="4173">
        <f t="shared" si="201"/>
        <v>0</v>
      </c>
      <c r="AH602" s="4174"/>
      <c r="AI602" s="1113">
        <f t="shared" si="193"/>
        <v>0</v>
      </c>
      <c r="AJ602" s="1183" t="str">
        <f>IF(OR(AI602=0, ISBLANK(AB602)), "", TEXT(ROUND(AI602/INDEX(AV19:AV89, MATCH(AB602, AU19:AU89, 0)), 0),"# ##0") &amp; " " &amp; AB602)</f>
        <v/>
      </c>
      <c r="AK602" s="559">
        <f t="shared" si="194"/>
        <v>0</v>
      </c>
      <c r="AL602" s="560">
        <f t="shared" si="195"/>
        <v>0</v>
      </c>
      <c r="AM602" s="1186" t="str">
        <f t="shared" si="196"/>
        <v/>
      </c>
      <c r="AN602" s="156"/>
      <c r="AO602" s="1113">
        <f t="shared" si="197"/>
        <v>0</v>
      </c>
      <c r="AP602" s="4190"/>
      <c r="AQ602" s="1182" t="str">
        <f t="shared" si="198"/>
        <v/>
      </c>
      <c r="AR602" s="4168"/>
      <c r="AS602" s="4180">
        <f t="shared" si="199"/>
        <v>0</v>
      </c>
      <c r="AT602" s="4181">
        <f>IF(AND(AH602&lt;&gt;"", ISNUMBER(AF602)), IFERROR(INDEX(AV19:AV89, MATCH(AB602, AU19:AU89, 0)) * AA602 * IF(ISBLANK(X602), 1, X602), 0), 0)</f>
        <v>0</v>
      </c>
      <c r="AU602"/>
      <c r="AV602"/>
      <c r="AW602"/>
      <c r="AX602" s="717"/>
      <c r="AY602" s="750" t="str">
        <f t="shared" si="192"/>
        <v>►</v>
      </c>
      <c r="BD602" s="717"/>
      <c r="BH602" s="717"/>
      <c r="BI602" s="6">
        <v>1</v>
      </c>
      <c r="BJ602" s="73"/>
      <c r="BK602" s="73"/>
    </row>
    <row r="603" spans="1:63" s="2" customFormat="1" ht="18" customHeight="1">
      <c r="A603" s="750" t="str">
        <f t="shared" si="186"/>
        <v>►</v>
      </c>
      <c r="B603" s="616" t="str">
        <f t="shared" si="185"/>
        <v>►</v>
      </c>
      <c r="C603" s="617" t="str">
        <f t="shared" si="187"/>
        <v>►</v>
      </c>
      <c r="D603" s="4157" t="str">
        <f t="shared" si="188"/>
        <v>►</v>
      </c>
      <c r="E603" s="616" t="str">
        <f t="shared" si="189"/>
        <v>►</v>
      </c>
      <c r="F603" s="616" t="str">
        <f t="shared" si="190"/>
        <v>►</v>
      </c>
      <c r="G603" s="616" t="str">
        <f t="shared" si="191"/>
        <v>►</v>
      </c>
      <c r="H603" s="1066" t="s">
        <v>1</v>
      </c>
      <c r="I603" s="741"/>
      <c r="J603" s="741"/>
      <c r="K603" s="741"/>
      <c r="L603" s="742"/>
      <c r="M603" s="742"/>
      <c r="N603" s="742"/>
      <c r="O603" s="742"/>
      <c r="P603" s="742"/>
      <c r="Q603" s="742"/>
      <c r="R603" s="742"/>
      <c r="S603" s="785" t="s">
        <v>1</v>
      </c>
      <c r="T603" s="1066" t="s">
        <v>1</v>
      </c>
      <c r="U603" s="741"/>
      <c r="V603" s="741"/>
      <c r="W603" s="741"/>
      <c r="X603" s="742"/>
      <c r="Y603" s="742"/>
      <c r="Z603" s="742"/>
      <c r="AA603" s="742"/>
      <c r="AB603" s="742"/>
      <c r="AC603" s="742"/>
      <c r="AD603" s="742"/>
      <c r="AE603" s="4161" t="s">
        <v>1</v>
      </c>
      <c r="AF603" s="4172">
        <f t="shared" si="200"/>
        <v>0</v>
      </c>
      <c r="AG603" s="4173">
        <f t="shared" si="201"/>
        <v>0</v>
      </c>
      <c r="AH603" s="4174"/>
      <c r="AI603" s="1112">
        <f t="shared" si="193"/>
        <v>0</v>
      </c>
      <c r="AJ603" s="1184" t="str">
        <f>IF(OR(AI603=0, ISBLANK(AB603)), "", TEXT(ROUND(AI603/INDEX(AV19:AV89, MATCH(AB603, AU19:AU89, 0)), 0),"# ##0") &amp; " " &amp; AB603)</f>
        <v/>
      </c>
      <c r="AK603" s="557">
        <f t="shared" si="194"/>
        <v>0</v>
      </c>
      <c r="AL603" s="558">
        <f t="shared" si="195"/>
        <v>0</v>
      </c>
      <c r="AM603" s="1187" t="str">
        <f t="shared" si="196"/>
        <v/>
      </c>
      <c r="AN603" s="156"/>
      <c r="AO603" s="1112">
        <f t="shared" si="197"/>
        <v>0</v>
      </c>
      <c r="AP603" s="4190"/>
      <c r="AQ603" s="1181" t="str">
        <f t="shared" si="198"/>
        <v/>
      </c>
      <c r="AR603" s="4168"/>
      <c r="AS603" s="4180">
        <f t="shared" si="199"/>
        <v>0</v>
      </c>
      <c r="AT603" s="4181">
        <f>IF(AND(AH603&lt;&gt;"", ISNUMBER(AF603)), IFERROR(INDEX(AV19:AV89, MATCH(AB603, AU19:AU89, 0)) * AA603 * IF(ISBLANK(X603), 1, X603), 0), 0)</f>
        <v>0</v>
      </c>
      <c r="AU603"/>
      <c r="AV603"/>
      <c r="AW603"/>
      <c r="AX603" s="717"/>
      <c r="AY603" s="750" t="str">
        <f t="shared" si="192"/>
        <v>►</v>
      </c>
      <c r="BD603" s="717"/>
      <c r="BH603" s="717"/>
      <c r="BI603" s="6">
        <v>1</v>
      </c>
      <c r="BJ603" s="73"/>
      <c r="BK603" s="73"/>
    </row>
    <row r="604" spans="1:63" s="2" customFormat="1" ht="18" customHeight="1">
      <c r="A604" s="750" t="str">
        <f t="shared" si="186"/>
        <v>►</v>
      </c>
      <c r="B604" s="616" t="str">
        <f t="shared" si="185"/>
        <v>►</v>
      </c>
      <c r="C604" s="617" t="str">
        <f t="shared" si="187"/>
        <v>►</v>
      </c>
      <c r="D604" s="4157" t="str">
        <f t="shared" si="188"/>
        <v>►</v>
      </c>
      <c r="E604" s="616" t="str">
        <f t="shared" si="189"/>
        <v>►</v>
      </c>
      <c r="F604" s="616" t="str">
        <f t="shared" si="190"/>
        <v>►</v>
      </c>
      <c r="G604" s="616" t="str">
        <f t="shared" si="191"/>
        <v>►</v>
      </c>
      <c r="H604" s="1066" t="s">
        <v>1</v>
      </c>
      <c r="I604" s="741"/>
      <c r="J604" s="741"/>
      <c r="K604" s="741"/>
      <c r="L604" s="742"/>
      <c r="M604" s="742"/>
      <c r="N604" s="742"/>
      <c r="O604" s="742"/>
      <c r="P604" s="742"/>
      <c r="Q604" s="742"/>
      <c r="R604" s="742"/>
      <c r="S604" s="785" t="s">
        <v>1</v>
      </c>
      <c r="T604" s="1066" t="s">
        <v>1</v>
      </c>
      <c r="U604" s="741"/>
      <c r="V604" s="741"/>
      <c r="W604" s="741"/>
      <c r="X604" s="742"/>
      <c r="Y604" s="742"/>
      <c r="Z604" s="742"/>
      <c r="AA604" s="742"/>
      <c r="AB604" s="742"/>
      <c r="AC604" s="742"/>
      <c r="AD604" s="742"/>
      <c r="AE604" s="4161" t="s">
        <v>1</v>
      </c>
      <c r="AF604" s="4172">
        <f t="shared" si="200"/>
        <v>0</v>
      </c>
      <c r="AG604" s="4173">
        <f t="shared" si="201"/>
        <v>0</v>
      </c>
      <c r="AH604" s="4174"/>
      <c r="AI604" s="1113">
        <f t="shared" si="193"/>
        <v>0</v>
      </c>
      <c r="AJ604" s="1183" t="str">
        <f>IF(OR(AI604=0, ISBLANK(AB604)), "", TEXT(ROUND(AI604/INDEX(AV19:AV89, MATCH(AB604, AU19:AU89, 0)), 0),"# ##0") &amp; " " &amp; AB604)</f>
        <v/>
      </c>
      <c r="AK604" s="559">
        <f t="shared" si="194"/>
        <v>0</v>
      </c>
      <c r="AL604" s="560">
        <f t="shared" si="195"/>
        <v>0</v>
      </c>
      <c r="AM604" s="1186" t="str">
        <f t="shared" si="196"/>
        <v/>
      </c>
      <c r="AN604" s="156"/>
      <c r="AO604" s="1113">
        <f t="shared" si="197"/>
        <v>0</v>
      </c>
      <c r="AP604" s="4190"/>
      <c r="AQ604" s="1182" t="str">
        <f t="shared" si="198"/>
        <v/>
      </c>
      <c r="AR604" s="4168"/>
      <c r="AS604" s="4180">
        <f t="shared" si="199"/>
        <v>0</v>
      </c>
      <c r="AT604" s="4181">
        <f>IF(AND(AH604&lt;&gt;"", ISNUMBER(AF604)), IFERROR(INDEX(AV19:AV89, MATCH(AB604, AU19:AU89, 0)) * AA604 * IF(ISBLANK(X604), 1, X604), 0), 0)</f>
        <v>0</v>
      </c>
      <c r="AU604"/>
      <c r="AV604"/>
      <c r="AW604"/>
      <c r="AX604" s="717"/>
      <c r="AY604" s="750" t="str">
        <f t="shared" si="192"/>
        <v>►</v>
      </c>
      <c r="BD604" s="717"/>
      <c r="BH604" s="717"/>
      <c r="BI604" s="6">
        <v>1</v>
      </c>
      <c r="BJ604" s="73"/>
      <c r="BK604" s="73"/>
    </row>
    <row r="605" spans="1:63" s="2" customFormat="1" ht="18" customHeight="1">
      <c r="A605" s="750" t="str">
        <f t="shared" si="186"/>
        <v>►</v>
      </c>
      <c r="B605" s="616" t="str">
        <f t="shared" si="185"/>
        <v>►</v>
      </c>
      <c r="C605" s="617" t="str">
        <f t="shared" si="187"/>
        <v>►</v>
      </c>
      <c r="D605" s="4157" t="str">
        <f t="shared" si="188"/>
        <v>►</v>
      </c>
      <c r="E605" s="616" t="str">
        <f t="shared" si="189"/>
        <v>►</v>
      </c>
      <c r="F605" s="616" t="str">
        <f t="shared" si="190"/>
        <v>►</v>
      </c>
      <c r="G605" s="616" t="str">
        <f t="shared" si="191"/>
        <v>►</v>
      </c>
      <c r="H605" s="1066" t="s">
        <v>1</v>
      </c>
      <c r="I605" s="741"/>
      <c r="J605" s="741"/>
      <c r="K605" s="741"/>
      <c r="L605" s="742"/>
      <c r="M605" s="742"/>
      <c r="N605" s="742"/>
      <c r="O605" s="742"/>
      <c r="P605" s="742"/>
      <c r="Q605" s="742"/>
      <c r="R605" s="742"/>
      <c r="S605" s="785" t="s">
        <v>1</v>
      </c>
      <c r="T605" s="1066" t="s">
        <v>1</v>
      </c>
      <c r="U605" s="741"/>
      <c r="V605" s="741"/>
      <c r="W605" s="741"/>
      <c r="X605" s="742"/>
      <c r="Y605" s="742"/>
      <c r="Z605" s="742"/>
      <c r="AA605" s="742"/>
      <c r="AB605" s="742"/>
      <c r="AC605" s="742"/>
      <c r="AD605" s="742"/>
      <c r="AE605" s="4161" t="s">
        <v>1</v>
      </c>
      <c r="AF605" s="4172">
        <f t="shared" si="200"/>
        <v>0</v>
      </c>
      <c r="AG605" s="4173">
        <f t="shared" si="201"/>
        <v>0</v>
      </c>
      <c r="AH605" s="4174"/>
      <c r="AI605" s="1112">
        <f t="shared" si="193"/>
        <v>0</v>
      </c>
      <c r="AJ605" s="1184" t="str">
        <f>IF(OR(AI605=0, ISBLANK(AB605)), "", TEXT(ROUND(AI605/INDEX(AV19:AV89, MATCH(AB605, AU19:AU89, 0)), 0),"# ##0") &amp; " " &amp; AB605)</f>
        <v/>
      </c>
      <c r="AK605" s="557">
        <f t="shared" si="194"/>
        <v>0</v>
      </c>
      <c r="AL605" s="558">
        <f t="shared" si="195"/>
        <v>0</v>
      </c>
      <c r="AM605" s="1187" t="str">
        <f t="shared" si="196"/>
        <v/>
      </c>
      <c r="AN605" s="156"/>
      <c r="AO605" s="1112">
        <f t="shared" si="197"/>
        <v>0</v>
      </c>
      <c r="AP605" s="4190"/>
      <c r="AQ605" s="1181" t="str">
        <f t="shared" si="198"/>
        <v/>
      </c>
      <c r="AR605" s="4168"/>
      <c r="AS605" s="4180">
        <f t="shared" si="199"/>
        <v>0</v>
      </c>
      <c r="AT605" s="4181">
        <f>IF(AND(AH605&lt;&gt;"", ISNUMBER(AF605)), IFERROR(INDEX(AV19:AV89, MATCH(AB605, AU19:AU89, 0)) * AA605 * IF(ISBLANK(X605), 1, X605), 0), 0)</f>
        <v>0</v>
      </c>
      <c r="AU605"/>
      <c r="AV605"/>
      <c r="AW605"/>
      <c r="AX605" s="717"/>
      <c r="AY605" s="750" t="str">
        <f t="shared" si="192"/>
        <v>►</v>
      </c>
      <c r="BD605" s="717"/>
      <c r="BH605" s="717"/>
      <c r="BI605" s="6">
        <v>1</v>
      </c>
      <c r="BJ605" s="73"/>
      <c r="BK605" s="73"/>
    </row>
    <row r="606" spans="1:63" s="2" customFormat="1" ht="18" customHeight="1">
      <c r="A606" s="750" t="str">
        <f t="shared" si="186"/>
        <v>►</v>
      </c>
      <c r="B606" s="616" t="str">
        <f t="shared" si="185"/>
        <v>►</v>
      </c>
      <c r="C606" s="617" t="str">
        <f t="shared" si="187"/>
        <v>►</v>
      </c>
      <c r="D606" s="4157" t="str">
        <f t="shared" si="188"/>
        <v>►</v>
      </c>
      <c r="E606" s="616" t="str">
        <f t="shared" si="189"/>
        <v>►</v>
      </c>
      <c r="F606" s="616" t="str">
        <f t="shared" si="190"/>
        <v>►</v>
      </c>
      <c r="G606" s="616" t="str">
        <f t="shared" si="191"/>
        <v>►</v>
      </c>
      <c r="H606" s="1066" t="s">
        <v>1</v>
      </c>
      <c r="I606" s="741"/>
      <c r="J606" s="741"/>
      <c r="K606" s="741"/>
      <c r="L606" s="742"/>
      <c r="M606" s="742"/>
      <c r="N606" s="742"/>
      <c r="O606" s="742"/>
      <c r="P606" s="742"/>
      <c r="Q606" s="742"/>
      <c r="R606" s="742"/>
      <c r="S606" s="785" t="s">
        <v>1</v>
      </c>
      <c r="T606" s="1066" t="s">
        <v>1</v>
      </c>
      <c r="U606" s="741"/>
      <c r="V606" s="741"/>
      <c r="W606" s="741"/>
      <c r="X606" s="742"/>
      <c r="Y606" s="742"/>
      <c r="Z606" s="742"/>
      <c r="AA606" s="742"/>
      <c r="AB606" s="742"/>
      <c r="AC606" s="742"/>
      <c r="AD606" s="742"/>
      <c r="AE606" s="4161" t="s">
        <v>1</v>
      </c>
      <c r="AF606" s="4172">
        <f t="shared" si="200"/>
        <v>0</v>
      </c>
      <c r="AG606" s="4173">
        <f t="shared" si="201"/>
        <v>0</v>
      </c>
      <c r="AH606" s="4174"/>
      <c r="AI606" s="1113">
        <f t="shared" si="193"/>
        <v>0</v>
      </c>
      <c r="AJ606" s="1183" t="str">
        <f>IF(OR(AI606=0, ISBLANK(AB606)), "", TEXT(ROUND(AI606/INDEX(AV19:AV89, MATCH(AB606, AU19:AU89, 0)), 0),"# ##0") &amp; " " &amp; AB606)</f>
        <v/>
      </c>
      <c r="AK606" s="559">
        <f t="shared" si="194"/>
        <v>0</v>
      </c>
      <c r="AL606" s="560">
        <f t="shared" si="195"/>
        <v>0</v>
      </c>
      <c r="AM606" s="1186" t="str">
        <f t="shared" si="196"/>
        <v/>
      </c>
      <c r="AN606" s="156"/>
      <c r="AO606" s="1113">
        <f t="shared" si="197"/>
        <v>0</v>
      </c>
      <c r="AP606" s="4190"/>
      <c r="AQ606" s="1182" t="str">
        <f t="shared" si="198"/>
        <v/>
      </c>
      <c r="AR606" s="4168"/>
      <c r="AS606" s="4180">
        <f t="shared" si="199"/>
        <v>0</v>
      </c>
      <c r="AT606" s="4181">
        <f>IF(AND(AH606&lt;&gt;"", ISNUMBER(AF606)), IFERROR(INDEX(AV19:AV89, MATCH(AB606, AU19:AU89, 0)) * AA606 * IF(ISBLANK(X606), 1, X606), 0), 0)</f>
        <v>0</v>
      </c>
      <c r="AU606"/>
      <c r="AV606"/>
      <c r="AW606"/>
      <c r="AX606" s="717"/>
      <c r="AY606" s="750" t="str">
        <f t="shared" si="192"/>
        <v>►</v>
      </c>
      <c r="BD606" s="717"/>
      <c r="BH606" s="717"/>
      <c r="BI606" s="6">
        <v>1</v>
      </c>
      <c r="BJ606" s="73"/>
      <c r="BK606" s="73"/>
    </row>
    <row r="607" spans="1:63" s="2" customFormat="1" ht="18" customHeight="1">
      <c r="A607" s="750" t="str">
        <f t="shared" si="186"/>
        <v>►</v>
      </c>
      <c r="B607" s="616" t="str">
        <f t="shared" si="185"/>
        <v>►</v>
      </c>
      <c r="C607" s="617" t="str">
        <f t="shared" si="187"/>
        <v>►</v>
      </c>
      <c r="D607" s="4157" t="str">
        <f t="shared" si="188"/>
        <v>►</v>
      </c>
      <c r="E607" s="616" t="str">
        <f t="shared" si="189"/>
        <v>►</v>
      </c>
      <c r="F607" s="616" t="str">
        <f t="shared" si="190"/>
        <v>►</v>
      </c>
      <c r="G607" s="616" t="str">
        <f t="shared" si="191"/>
        <v>►</v>
      </c>
      <c r="H607" s="1066" t="s">
        <v>1</v>
      </c>
      <c r="I607" s="741"/>
      <c r="J607" s="741"/>
      <c r="K607" s="741"/>
      <c r="L607" s="742"/>
      <c r="M607" s="742"/>
      <c r="N607" s="742"/>
      <c r="O607" s="742"/>
      <c r="P607" s="742"/>
      <c r="Q607" s="742"/>
      <c r="R607" s="742"/>
      <c r="S607" s="785" t="s">
        <v>1</v>
      </c>
      <c r="T607" s="1066" t="s">
        <v>1</v>
      </c>
      <c r="U607" s="741"/>
      <c r="V607" s="741"/>
      <c r="W607" s="741"/>
      <c r="X607" s="742"/>
      <c r="Y607" s="742"/>
      <c r="Z607" s="742"/>
      <c r="AA607" s="742"/>
      <c r="AB607" s="742"/>
      <c r="AC607" s="742"/>
      <c r="AD607" s="742"/>
      <c r="AE607" s="4161" t="s">
        <v>1</v>
      </c>
      <c r="AF607" s="4172">
        <f t="shared" si="200"/>
        <v>0</v>
      </c>
      <c r="AG607" s="4173">
        <f t="shared" si="201"/>
        <v>0</v>
      </c>
      <c r="AH607" s="4174"/>
      <c r="AI607" s="1112">
        <f t="shared" si="193"/>
        <v>0</v>
      </c>
      <c r="AJ607" s="1184" t="str">
        <f>IF(OR(AI607=0, ISBLANK(AB607)), "", TEXT(ROUND(AI607/INDEX(AV19:AV89, MATCH(AB607, AU19:AU89, 0)), 0),"# ##0") &amp; " " &amp; AB607)</f>
        <v/>
      </c>
      <c r="AK607" s="557">
        <f t="shared" si="194"/>
        <v>0</v>
      </c>
      <c r="AL607" s="561">
        <f t="shared" si="195"/>
        <v>0</v>
      </c>
      <c r="AM607" s="1188" t="str">
        <f t="shared" si="196"/>
        <v/>
      </c>
      <c r="AN607" s="156"/>
      <c r="AO607" s="1112">
        <f t="shared" si="197"/>
        <v>0</v>
      </c>
      <c r="AP607" s="4190"/>
      <c r="AQ607" s="1181" t="str">
        <f t="shared" si="198"/>
        <v/>
      </c>
      <c r="AR607" s="4168"/>
      <c r="AS607" s="4180">
        <f t="shared" si="199"/>
        <v>0</v>
      </c>
      <c r="AT607" s="4181">
        <f>IF(AND(AH607&lt;&gt;"", ISNUMBER(AF607)), IFERROR(INDEX(AV19:AV89, MATCH(AB607, AU19:AU89, 0)) * AA607 * IF(ISBLANK(X607), 1, X607), 0), 0)</f>
        <v>0</v>
      </c>
      <c r="AU607"/>
      <c r="AV607"/>
      <c r="AW607"/>
      <c r="AX607" s="717"/>
      <c r="AY607" s="750" t="str">
        <f t="shared" si="192"/>
        <v>►</v>
      </c>
      <c r="BD607" s="717"/>
      <c r="BH607" s="717"/>
      <c r="BI607" s="6">
        <v>1</v>
      </c>
      <c r="BJ607" s="73"/>
      <c r="BK607" s="73"/>
    </row>
    <row r="608" spans="1:63" s="2" customFormat="1" ht="18" customHeight="1">
      <c r="A608" s="750" t="str">
        <f t="shared" si="186"/>
        <v>►</v>
      </c>
      <c r="B608" s="616" t="str">
        <f t="shared" si="185"/>
        <v>►</v>
      </c>
      <c r="C608" s="617" t="str">
        <f t="shared" si="187"/>
        <v>►</v>
      </c>
      <c r="D608" s="4157" t="str">
        <f t="shared" si="188"/>
        <v>►</v>
      </c>
      <c r="E608" s="616" t="str">
        <f t="shared" si="189"/>
        <v>►</v>
      </c>
      <c r="F608" s="616" t="str">
        <f t="shared" si="190"/>
        <v>►</v>
      </c>
      <c r="G608" s="616" t="str">
        <f t="shared" si="191"/>
        <v>►</v>
      </c>
      <c r="H608" s="1066" t="s">
        <v>1</v>
      </c>
      <c r="I608" s="741"/>
      <c r="J608" s="741"/>
      <c r="K608" s="741"/>
      <c r="L608" s="742"/>
      <c r="M608" s="742"/>
      <c r="N608" s="742"/>
      <c r="O608" s="742"/>
      <c r="P608" s="742"/>
      <c r="Q608" s="742"/>
      <c r="R608" s="742"/>
      <c r="S608" s="785" t="s">
        <v>1</v>
      </c>
      <c r="T608" s="1066" t="s">
        <v>1</v>
      </c>
      <c r="U608" s="741"/>
      <c r="V608" s="741"/>
      <c r="W608" s="741"/>
      <c r="X608" s="742"/>
      <c r="Y608" s="742"/>
      <c r="Z608" s="742"/>
      <c r="AA608" s="742"/>
      <c r="AB608" s="742"/>
      <c r="AC608" s="742"/>
      <c r="AD608" s="742"/>
      <c r="AE608" s="4161" t="s">
        <v>1</v>
      </c>
      <c r="AF608" s="4172">
        <f t="shared" si="200"/>
        <v>0</v>
      </c>
      <c r="AG608" s="4173">
        <f t="shared" si="201"/>
        <v>0</v>
      </c>
      <c r="AH608" s="4174"/>
      <c r="AI608" s="1113">
        <f t="shared" si="193"/>
        <v>0</v>
      </c>
      <c r="AJ608" s="1183" t="str">
        <f>IF(OR(AI608=0, ISBLANK(AB608)), "", TEXT(ROUND(AI608/INDEX(AV19:AV89, MATCH(AB608, AU19:AU89, 0)), 0),"# ##0") &amp; " " &amp; AB608)</f>
        <v/>
      </c>
      <c r="AK608" s="559">
        <f t="shared" si="194"/>
        <v>0</v>
      </c>
      <c r="AL608" s="560">
        <f t="shared" si="195"/>
        <v>0</v>
      </c>
      <c r="AM608" s="1186" t="str">
        <f t="shared" si="196"/>
        <v/>
      </c>
      <c r="AN608" s="156"/>
      <c r="AO608" s="1113">
        <f t="shared" si="197"/>
        <v>0</v>
      </c>
      <c r="AP608" s="4190"/>
      <c r="AQ608" s="1182" t="str">
        <f t="shared" si="198"/>
        <v/>
      </c>
      <c r="AR608" s="4168"/>
      <c r="AS608" s="4180">
        <f t="shared" si="199"/>
        <v>0</v>
      </c>
      <c r="AT608" s="4181">
        <f>IF(AND(AH608&lt;&gt;"", ISNUMBER(AF608)), IFERROR(INDEX(AV19:AV89, MATCH(AB608, AU19:AU89, 0)) * AA608 * IF(ISBLANK(X608), 1, X608), 0), 0)</f>
        <v>0</v>
      </c>
      <c r="AU608"/>
      <c r="AV608"/>
      <c r="AW608"/>
      <c r="AX608" s="717"/>
      <c r="AY608" s="750" t="str">
        <f t="shared" si="192"/>
        <v>►</v>
      </c>
      <c r="BI608" s="6">
        <v>1</v>
      </c>
      <c r="BJ608" s="73"/>
      <c r="BK608" s="73"/>
    </row>
    <row r="609" spans="1:63" s="2" customFormat="1" ht="18" customHeight="1">
      <c r="A609" s="750" t="str">
        <f t="shared" si="186"/>
        <v>►</v>
      </c>
      <c r="B609" s="616" t="str">
        <f t="shared" si="185"/>
        <v>►</v>
      </c>
      <c r="C609" s="617" t="str">
        <f t="shared" si="187"/>
        <v>►</v>
      </c>
      <c r="D609" s="4157" t="str">
        <f t="shared" si="188"/>
        <v>►</v>
      </c>
      <c r="E609" s="616" t="str">
        <f t="shared" si="189"/>
        <v>►</v>
      </c>
      <c r="F609" s="616" t="str">
        <f t="shared" si="190"/>
        <v>►</v>
      </c>
      <c r="G609" s="616" t="str">
        <f t="shared" si="191"/>
        <v>►</v>
      </c>
      <c r="H609" s="1066" t="s">
        <v>1</v>
      </c>
      <c r="I609" s="741"/>
      <c r="J609" s="741"/>
      <c r="K609" s="741"/>
      <c r="L609" s="742"/>
      <c r="M609" s="742"/>
      <c r="N609" s="742"/>
      <c r="O609" s="742"/>
      <c r="P609" s="742"/>
      <c r="Q609" s="742"/>
      <c r="R609" s="742"/>
      <c r="S609" s="785" t="s">
        <v>1</v>
      </c>
      <c r="T609" s="1066" t="s">
        <v>1</v>
      </c>
      <c r="U609" s="741"/>
      <c r="V609" s="741"/>
      <c r="W609" s="741"/>
      <c r="X609" s="742"/>
      <c r="Y609" s="742"/>
      <c r="Z609" s="742"/>
      <c r="AA609" s="742"/>
      <c r="AB609" s="742"/>
      <c r="AC609" s="742"/>
      <c r="AD609" s="742"/>
      <c r="AE609" s="4161" t="s">
        <v>1</v>
      </c>
      <c r="AF609" s="4172">
        <f t="shared" si="200"/>
        <v>0</v>
      </c>
      <c r="AG609" s="4173">
        <f t="shared" si="201"/>
        <v>0</v>
      </c>
      <c r="AH609" s="4174"/>
      <c r="AI609" s="1112">
        <f t="shared" si="193"/>
        <v>0</v>
      </c>
      <c r="AJ609" s="1184" t="str">
        <f>IF(OR(AI609=0, ISBLANK(AB609)), "", TEXT(ROUND(AI609/INDEX(AV19:AV89, MATCH(AB609, AU19:AU89, 0)), 0),"# ##0") &amp; " " &amp; AB609)</f>
        <v/>
      </c>
      <c r="AK609" s="557">
        <f t="shared" si="194"/>
        <v>0</v>
      </c>
      <c r="AL609" s="558">
        <f t="shared" si="195"/>
        <v>0</v>
      </c>
      <c r="AM609" s="1187" t="str">
        <f t="shared" si="196"/>
        <v/>
      </c>
      <c r="AN609" s="156"/>
      <c r="AO609" s="1112">
        <f t="shared" si="197"/>
        <v>0</v>
      </c>
      <c r="AP609" s="4190"/>
      <c r="AQ609" s="1181" t="str">
        <f t="shared" si="198"/>
        <v/>
      </c>
      <c r="AR609" s="4168"/>
      <c r="AS609" s="4180">
        <f t="shared" si="199"/>
        <v>0</v>
      </c>
      <c r="AT609" s="4181">
        <f>IF(AND(AH609&lt;&gt;"", ISNUMBER(AF609)), IFERROR(INDEX(AV19:AV89, MATCH(AB609, AU19:AU89, 0)) * AA609 * IF(ISBLANK(X609), 1, X609), 0), 0)</f>
        <v>0</v>
      </c>
      <c r="AU609"/>
      <c r="AV609"/>
      <c r="AW609"/>
      <c r="AX609" s="717"/>
      <c r="AY609" s="750" t="str">
        <f t="shared" si="192"/>
        <v>►</v>
      </c>
      <c r="BI609" s="6">
        <v>1</v>
      </c>
      <c r="BJ609" s="73"/>
      <c r="BK609" s="73"/>
    </row>
    <row r="610" spans="1:63" s="2" customFormat="1" ht="18" customHeight="1">
      <c r="A610" s="750" t="str">
        <f t="shared" si="186"/>
        <v>►</v>
      </c>
      <c r="B610" s="616" t="str">
        <f t="shared" si="185"/>
        <v>►</v>
      </c>
      <c r="C610" s="617" t="str">
        <f t="shared" si="187"/>
        <v>►</v>
      </c>
      <c r="D610" s="4157" t="str">
        <f t="shared" si="188"/>
        <v>►</v>
      </c>
      <c r="E610" s="616" t="str">
        <f t="shared" si="189"/>
        <v>►</v>
      </c>
      <c r="F610" s="616" t="str">
        <f t="shared" si="190"/>
        <v>►</v>
      </c>
      <c r="G610" s="616" t="str">
        <f t="shared" si="191"/>
        <v>►</v>
      </c>
      <c r="H610" s="1066" t="s">
        <v>1</v>
      </c>
      <c r="I610" s="741"/>
      <c r="J610" s="741"/>
      <c r="K610" s="741"/>
      <c r="L610" s="742"/>
      <c r="M610" s="742"/>
      <c r="N610" s="742"/>
      <c r="O610" s="742"/>
      <c r="P610" s="742"/>
      <c r="Q610" s="742"/>
      <c r="R610" s="742"/>
      <c r="S610" s="785" t="s">
        <v>1</v>
      </c>
      <c r="T610" s="1066" t="s">
        <v>1</v>
      </c>
      <c r="U610" s="741"/>
      <c r="V610" s="741"/>
      <c r="W610" s="741"/>
      <c r="X610" s="742"/>
      <c r="Y610" s="742"/>
      <c r="Z610" s="742"/>
      <c r="AA610" s="742"/>
      <c r="AB610" s="742"/>
      <c r="AC610" s="742"/>
      <c r="AD610" s="742"/>
      <c r="AE610" s="4161" t="s">
        <v>1</v>
      </c>
      <c r="AF610" s="4172">
        <f t="shared" si="200"/>
        <v>0</v>
      </c>
      <c r="AG610" s="4173">
        <f t="shared" si="201"/>
        <v>0</v>
      </c>
      <c r="AH610" s="4174"/>
      <c r="AI610" s="1113">
        <f t="shared" si="193"/>
        <v>0</v>
      </c>
      <c r="AJ610" s="1183" t="str">
        <f>IF(OR(AI610=0, ISBLANK(AB610)), "", TEXT(ROUND(AI610/INDEX(AV19:AV89, MATCH(AB610, AU19:AU89, 0)), 0),"# ##0") &amp; " " &amp; AB610)</f>
        <v/>
      </c>
      <c r="AK610" s="559">
        <f t="shared" si="194"/>
        <v>0</v>
      </c>
      <c r="AL610" s="560">
        <f t="shared" si="195"/>
        <v>0</v>
      </c>
      <c r="AM610" s="1186" t="str">
        <f t="shared" si="196"/>
        <v/>
      </c>
      <c r="AN610" s="156"/>
      <c r="AO610" s="1113">
        <f t="shared" si="197"/>
        <v>0</v>
      </c>
      <c r="AP610" s="4190"/>
      <c r="AQ610" s="1182" t="str">
        <f t="shared" si="198"/>
        <v/>
      </c>
      <c r="AR610" s="4168"/>
      <c r="AS610" s="4180">
        <f t="shared" si="199"/>
        <v>0</v>
      </c>
      <c r="AT610" s="4181">
        <f>IF(AND(AH610&lt;&gt;"", ISNUMBER(AF610)), IFERROR(INDEX(AV19:AV89, MATCH(AB610, AU19:AU89, 0)) * AA610 * IF(ISBLANK(X610), 1, X610), 0), 0)</f>
        <v>0</v>
      </c>
      <c r="AU610"/>
      <c r="AV610"/>
      <c r="AW610"/>
      <c r="AX610" s="717"/>
      <c r="AY610" s="750" t="str">
        <f t="shared" si="192"/>
        <v>►</v>
      </c>
      <c r="BI610" s="6">
        <v>1</v>
      </c>
      <c r="BJ610" s="73"/>
      <c r="BK610" s="73"/>
    </row>
    <row r="611" spans="1:63" s="2" customFormat="1" ht="18" customHeight="1">
      <c r="A611" s="750" t="str">
        <f t="shared" si="186"/>
        <v>►</v>
      </c>
      <c r="B611" s="616" t="str">
        <f t="shared" si="185"/>
        <v>►</v>
      </c>
      <c r="C611" s="617" t="str">
        <f t="shared" si="187"/>
        <v>►</v>
      </c>
      <c r="D611" s="4157" t="str">
        <f t="shared" si="188"/>
        <v>►</v>
      </c>
      <c r="E611" s="616" t="str">
        <f t="shared" si="189"/>
        <v>►</v>
      </c>
      <c r="F611" s="616" t="str">
        <f t="shared" si="190"/>
        <v>►</v>
      </c>
      <c r="G611" s="616" t="str">
        <f t="shared" si="191"/>
        <v>►</v>
      </c>
      <c r="H611" s="1066" t="s">
        <v>1</v>
      </c>
      <c r="I611" s="741"/>
      <c r="J611" s="741"/>
      <c r="K611" s="741"/>
      <c r="L611" s="742"/>
      <c r="M611" s="742"/>
      <c r="N611" s="742"/>
      <c r="O611" s="742"/>
      <c r="P611" s="742"/>
      <c r="Q611" s="742"/>
      <c r="R611" s="742"/>
      <c r="S611" s="785" t="s">
        <v>1</v>
      </c>
      <c r="T611" s="1066" t="s">
        <v>1</v>
      </c>
      <c r="U611" s="741"/>
      <c r="V611" s="741"/>
      <c r="W611" s="741"/>
      <c r="X611" s="742"/>
      <c r="Y611" s="742"/>
      <c r="Z611" s="742"/>
      <c r="AA611" s="742"/>
      <c r="AB611" s="742"/>
      <c r="AC611" s="742"/>
      <c r="AD611" s="742"/>
      <c r="AE611" s="4161" t="s">
        <v>1</v>
      </c>
      <c r="AF611" s="4172">
        <f t="shared" si="200"/>
        <v>0</v>
      </c>
      <c r="AG611" s="4173">
        <f t="shared" si="201"/>
        <v>0</v>
      </c>
      <c r="AH611" s="4174"/>
      <c r="AI611" s="1112">
        <f t="shared" si="193"/>
        <v>0</v>
      </c>
      <c r="AJ611" s="1184" t="str">
        <f>IF(OR(AI611=0, ISBLANK(AB611)), "", TEXT(ROUND(AI611/INDEX(AV19:AV89, MATCH(AB611, AU19:AU89, 0)), 0),"# ##0") &amp; " " &amp; AB611)</f>
        <v/>
      </c>
      <c r="AK611" s="557">
        <f t="shared" si="194"/>
        <v>0</v>
      </c>
      <c r="AL611" s="558">
        <f t="shared" si="195"/>
        <v>0</v>
      </c>
      <c r="AM611" s="1187" t="str">
        <f t="shared" si="196"/>
        <v/>
      </c>
      <c r="AN611" s="156"/>
      <c r="AO611" s="1112">
        <f t="shared" si="197"/>
        <v>0</v>
      </c>
      <c r="AP611" s="4190"/>
      <c r="AQ611" s="1181" t="str">
        <f t="shared" si="198"/>
        <v/>
      </c>
      <c r="AR611" s="4168"/>
      <c r="AS611" s="4180">
        <f t="shared" si="199"/>
        <v>0</v>
      </c>
      <c r="AT611" s="4181">
        <f>IF(AND(AH611&lt;&gt;"", ISNUMBER(AF611)), IFERROR(INDEX(AV19:AV89, MATCH(AB611, AU19:AU89, 0)) * AA611 * IF(ISBLANK(X611), 1, X611), 0), 0)</f>
        <v>0</v>
      </c>
      <c r="AU611"/>
      <c r="AV611"/>
      <c r="AW611"/>
      <c r="AX611" s="717"/>
      <c r="AY611" s="750" t="str">
        <f t="shared" si="192"/>
        <v>►</v>
      </c>
      <c r="BI611" s="6">
        <v>1</v>
      </c>
      <c r="BJ611" s="73"/>
      <c r="BK611" s="73"/>
    </row>
    <row r="612" spans="1:63" s="2" customFormat="1" ht="18" customHeight="1">
      <c r="A612" s="750" t="str">
        <f t="shared" si="186"/>
        <v>►</v>
      </c>
      <c r="B612" s="616" t="str">
        <f t="shared" si="185"/>
        <v>►</v>
      </c>
      <c r="C612" s="617" t="str">
        <f t="shared" si="187"/>
        <v>►</v>
      </c>
      <c r="D612" s="4157" t="str">
        <f t="shared" si="188"/>
        <v>►</v>
      </c>
      <c r="E612" s="616" t="str">
        <f t="shared" si="189"/>
        <v>►</v>
      </c>
      <c r="F612" s="616" t="str">
        <f t="shared" si="190"/>
        <v>►</v>
      </c>
      <c r="G612" s="616" t="str">
        <f t="shared" si="191"/>
        <v>►</v>
      </c>
      <c r="H612" s="1066" t="s">
        <v>1</v>
      </c>
      <c r="I612" s="741"/>
      <c r="J612" s="741"/>
      <c r="K612" s="741"/>
      <c r="L612" s="742"/>
      <c r="M612" s="742"/>
      <c r="N612" s="742"/>
      <c r="O612" s="742"/>
      <c r="P612" s="742"/>
      <c r="Q612" s="742"/>
      <c r="R612" s="742"/>
      <c r="S612" s="785" t="s">
        <v>1</v>
      </c>
      <c r="T612" s="1066" t="s">
        <v>1</v>
      </c>
      <c r="U612" s="741"/>
      <c r="V612" s="741"/>
      <c r="W612" s="741"/>
      <c r="X612" s="742"/>
      <c r="Y612" s="742"/>
      <c r="Z612" s="742"/>
      <c r="AA612" s="742"/>
      <c r="AB612" s="742"/>
      <c r="AC612" s="742"/>
      <c r="AD612" s="742"/>
      <c r="AE612" s="4161" t="s">
        <v>1</v>
      </c>
      <c r="AF612" s="4172">
        <f t="shared" si="200"/>
        <v>0</v>
      </c>
      <c r="AG612" s="4173">
        <f t="shared" si="201"/>
        <v>0</v>
      </c>
      <c r="AH612" s="4174"/>
      <c r="AI612" s="1114">
        <f t="shared" si="193"/>
        <v>0</v>
      </c>
      <c r="AJ612" s="1185" t="str">
        <f>IF(OR(AI612=0, ISBLANK(AB612)), "", TEXT(ROUND(AI612/INDEX(AV19:AV89, MATCH(AB612, AU19:AU89, 0)), 0),"# ##0") &amp; " " &amp; AB612)</f>
        <v/>
      </c>
      <c r="AK612" s="559">
        <f t="shared" si="194"/>
        <v>0</v>
      </c>
      <c r="AL612" s="560">
        <f t="shared" si="195"/>
        <v>0</v>
      </c>
      <c r="AM612" s="1186" t="str">
        <f t="shared" si="196"/>
        <v/>
      </c>
      <c r="AN612" s="156"/>
      <c r="AO612" s="1113">
        <f t="shared" si="197"/>
        <v>0</v>
      </c>
      <c r="AP612" s="4190"/>
      <c r="AQ612" s="1182" t="str">
        <f t="shared" si="198"/>
        <v/>
      </c>
      <c r="AR612" s="4168"/>
      <c r="AS612" s="4180">
        <f t="shared" si="199"/>
        <v>0</v>
      </c>
      <c r="AT612" s="4181">
        <f>IF(AND(AH612&lt;&gt;"", ISNUMBER(AF612)), IFERROR(INDEX(AV19:AV89, MATCH(AB612, AU19:AU89, 0)) * AA612 * IF(ISBLANK(X612), 1, X612), 0), 0)</f>
        <v>0</v>
      </c>
      <c r="AU612"/>
      <c r="AV612"/>
      <c r="AW612"/>
      <c r="AX612" s="717"/>
      <c r="AY612" s="750" t="str">
        <f t="shared" si="192"/>
        <v>►</v>
      </c>
      <c r="BI612" s="6">
        <v>1</v>
      </c>
      <c r="BJ612" s="73"/>
      <c r="BK612" s="73"/>
    </row>
    <row r="613" spans="1:63" s="2" customFormat="1" ht="18" customHeight="1">
      <c r="A613" s="750" t="str">
        <f t="shared" si="186"/>
        <v>►</v>
      </c>
      <c r="B613" s="616" t="str">
        <f t="shared" si="185"/>
        <v>►</v>
      </c>
      <c r="C613" s="617" t="str">
        <f t="shared" si="187"/>
        <v>►</v>
      </c>
      <c r="D613" s="4157" t="str">
        <f t="shared" si="188"/>
        <v>►</v>
      </c>
      <c r="E613" s="616" t="str">
        <f t="shared" si="189"/>
        <v>►</v>
      </c>
      <c r="F613" s="616" t="str">
        <f t="shared" si="190"/>
        <v>►</v>
      </c>
      <c r="G613" s="616" t="str">
        <f t="shared" si="191"/>
        <v>►</v>
      </c>
      <c r="H613" s="1066" t="s">
        <v>1</v>
      </c>
      <c r="I613" s="741"/>
      <c r="J613" s="741"/>
      <c r="K613" s="741"/>
      <c r="L613" s="742"/>
      <c r="M613" s="742"/>
      <c r="N613" s="742"/>
      <c r="O613" s="742"/>
      <c r="P613" s="742"/>
      <c r="Q613" s="742"/>
      <c r="R613" s="742"/>
      <c r="S613" s="785" t="s">
        <v>1</v>
      </c>
      <c r="T613" s="1066" t="s">
        <v>1</v>
      </c>
      <c r="U613" s="741"/>
      <c r="V613" s="741"/>
      <c r="W613" s="741"/>
      <c r="X613" s="742"/>
      <c r="Y613" s="742"/>
      <c r="Z613" s="742"/>
      <c r="AA613" s="742"/>
      <c r="AB613" s="742"/>
      <c r="AC613" s="742"/>
      <c r="AD613" s="742"/>
      <c r="AE613" s="4161" t="s">
        <v>1</v>
      </c>
      <c r="AF613" s="4172">
        <f t="shared" si="200"/>
        <v>0</v>
      </c>
      <c r="AG613" s="4173">
        <f t="shared" si="201"/>
        <v>0</v>
      </c>
      <c r="AH613" s="4174"/>
      <c r="AI613" s="1112">
        <f t="shared" si="193"/>
        <v>0</v>
      </c>
      <c r="AJ613" s="1184" t="str">
        <f>IF(OR(AI613=0, ISBLANK(AB613)), "", TEXT(ROUND(AI613/INDEX(AV19:AV89, MATCH(AB613, AU19:AU89, 0)), 0),"# ##0") &amp; " " &amp; AB613)</f>
        <v/>
      </c>
      <c r="AK613" s="557">
        <f t="shared" si="194"/>
        <v>0</v>
      </c>
      <c r="AL613" s="558">
        <f t="shared" si="195"/>
        <v>0</v>
      </c>
      <c r="AM613" s="1187" t="str">
        <f t="shared" si="196"/>
        <v/>
      </c>
      <c r="AN613" s="156"/>
      <c r="AO613" s="1112">
        <f t="shared" si="197"/>
        <v>0</v>
      </c>
      <c r="AP613" s="4190"/>
      <c r="AQ613" s="1181" t="str">
        <f t="shared" si="198"/>
        <v/>
      </c>
      <c r="AR613" s="4168"/>
      <c r="AS613" s="4180">
        <f t="shared" si="199"/>
        <v>0</v>
      </c>
      <c r="AT613" s="4181">
        <f>IF(AND(AH613&lt;&gt;"", ISNUMBER(AF613)), IFERROR(INDEX(AV19:AV89, MATCH(AB613, AU19:AU89, 0)) * AA613 * IF(ISBLANK(X613), 1, X613), 0), 0)</f>
        <v>0</v>
      </c>
      <c r="AU613"/>
      <c r="AV613"/>
      <c r="AW613"/>
      <c r="AX613" s="717"/>
      <c r="AY613" s="750" t="str">
        <f t="shared" si="192"/>
        <v>►</v>
      </c>
      <c r="BI613" s="6">
        <v>1</v>
      </c>
      <c r="BJ613" s="73"/>
      <c r="BK613" s="73"/>
    </row>
    <row r="614" spans="1:63" s="2" customFormat="1" ht="18" customHeight="1">
      <c r="A614" s="750" t="str">
        <f t="shared" si="186"/>
        <v>►</v>
      </c>
      <c r="B614" s="616" t="str">
        <f t="shared" si="185"/>
        <v>►</v>
      </c>
      <c r="C614" s="617" t="str">
        <f t="shared" si="187"/>
        <v>►</v>
      </c>
      <c r="D614" s="4157" t="str">
        <f t="shared" si="188"/>
        <v>►</v>
      </c>
      <c r="E614" s="616" t="str">
        <f t="shared" si="189"/>
        <v>►</v>
      </c>
      <c r="F614" s="616" t="str">
        <f t="shared" si="190"/>
        <v>►</v>
      </c>
      <c r="G614" s="616" t="str">
        <f t="shared" si="191"/>
        <v>►</v>
      </c>
      <c r="H614" s="1066" t="s">
        <v>1</v>
      </c>
      <c r="I614" s="741"/>
      <c r="J614" s="741"/>
      <c r="K614" s="741"/>
      <c r="L614" s="742"/>
      <c r="M614" s="742"/>
      <c r="N614" s="742"/>
      <c r="O614" s="742"/>
      <c r="P614" s="742"/>
      <c r="Q614" s="742"/>
      <c r="R614" s="742"/>
      <c r="S614" s="785" t="s">
        <v>1</v>
      </c>
      <c r="T614" s="1066" t="s">
        <v>1</v>
      </c>
      <c r="U614" s="741"/>
      <c r="V614" s="741"/>
      <c r="W614" s="741"/>
      <c r="X614" s="742"/>
      <c r="Y614" s="742"/>
      <c r="Z614" s="742"/>
      <c r="AA614" s="742"/>
      <c r="AB614" s="742"/>
      <c r="AC614" s="742"/>
      <c r="AD614" s="742"/>
      <c r="AE614" s="4161" t="s">
        <v>1</v>
      </c>
      <c r="AF614" s="4172">
        <f t="shared" si="200"/>
        <v>0</v>
      </c>
      <c r="AG614" s="4173">
        <f t="shared" si="201"/>
        <v>0</v>
      </c>
      <c r="AH614" s="4174"/>
      <c r="AI614" s="1113">
        <f t="shared" si="193"/>
        <v>0</v>
      </c>
      <c r="AJ614" s="1183" t="str">
        <f>IF(OR(AI614=0, ISBLANK(AB614)), "", TEXT(ROUND(AI614/INDEX(AV19:AV89, MATCH(AB614, AU19:AU89, 0)), 0),"# ##0") &amp; " " &amp; AB614)</f>
        <v/>
      </c>
      <c r="AK614" s="559">
        <f t="shared" si="194"/>
        <v>0</v>
      </c>
      <c r="AL614" s="560">
        <f t="shared" si="195"/>
        <v>0</v>
      </c>
      <c r="AM614" s="1186" t="str">
        <f t="shared" si="196"/>
        <v/>
      </c>
      <c r="AN614" s="156"/>
      <c r="AO614" s="1113">
        <f t="shared" si="197"/>
        <v>0</v>
      </c>
      <c r="AP614" s="4190"/>
      <c r="AQ614" s="1182" t="str">
        <f t="shared" si="198"/>
        <v/>
      </c>
      <c r="AR614" s="4168"/>
      <c r="AS614" s="4180">
        <f t="shared" si="199"/>
        <v>0</v>
      </c>
      <c r="AT614" s="4181">
        <f>IF(AND(AH614&lt;&gt;"", ISNUMBER(AF614)), IFERROR(INDEX(AV19:AV89, MATCH(AB614, AU19:AU89, 0)) * AA614 * IF(ISBLANK(X614), 1, X614), 0), 0)</f>
        <v>0</v>
      </c>
      <c r="AU614"/>
      <c r="AV614"/>
      <c r="AW614"/>
      <c r="AX614" s="717"/>
      <c r="AY614" s="750" t="str">
        <f t="shared" si="192"/>
        <v>►</v>
      </c>
      <c r="BI614" s="6">
        <v>1</v>
      </c>
      <c r="BJ614" s="73"/>
      <c r="BK614" s="73"/>
    </row>
    <row r="615" spans="1:63" s="2" customFormat="1" ht="18" customHeight="1">
      <c r="A615" s="750" t="str">
        <f t="shared" si="186"/>
        <v>►</v>
      </c>
      <c r="B615" s="616" t="str">
        <f t="shared" si="185"/>
        <v>►</v>
      </c>
      <c r="C615" s="617" t="str">
        <f t="shared" si="187"/>
        <v>►</v>
      </c>
      <c r="D615" s="4157" t="str">
        <f t="shared" si="188"/>
        <v>►</v>
      </c>
      <c r="E615" s="616" t="str">
        <f t="shared" si="189"/>
        <v>►</v>
      </c>
      <c r="F615" s="616" t="str">
        <f t="shared" si="190"/>
        <v>►</v>
      </c>
      <c r="G615" s="616" t="str">
        <f t="shared" si="191"/>
        <v>►</v>
      </c>
      <c r="H615" s="1066" t="s">
        <v>1</v>
      </c>
      <c r="I615" s="741"/>
      <c r="J615" s="741"/>
      <c r="K615" s="741"/>
      <c r="L615" s="742"/>
      <c r="M615" s="742"/>
      <c r="N615" s="742"/>
      <c r="O615" s="742"/>
      <c r="P615" s="742"/>
      <c r="Q615" s="742"/>
      <c r="R615" s="742"/>
      <c r="S615" s="785" t="s">
        <v>1</v>
      </c>
      <c r="T615" s="1066" t="s">
        <v>1</v>
      </c>
      <c r="U615" s="741"/>
      <c r="V615" s="741"/>
      <c r="W615" s="741"/>
      <c r="X615" s="742"/>
      <c r="Y615" s="742"/>
      <c r="Z615" s="742"/>
      <c r="AA615" s="742"/>
      <c r="AB615" s="742"/>
      <c r="AC615" s="742"/>
      <c r="AD615" s="742"/>
      <c r="AE615" s="4161" t="s">
        <v>1</v>
      </c>
      <c r="AF615" s="4172">
        <f t="shared" si="200"/>
        <v>0</v>
      </c>
      <c r="AG615" s="4173">
        <f t="shared" si="201"/>
        <v>0</v>
      </c>
      <c r="AH615" s="4174"/>
      <c r="AI615" s="1112">
        <f t="shared" si="193"/>
        <v>0</v>
      </c>
      <c r="AJ615" s="1184" t="str">
        <f>IF(OR(AI615=0, ISBLANK(AB615)), "", TEXT(ROUND(AI615/INDEX(AV19:AV89, MATCH(AB615, AU19:AU89, 0)), 0),"# ##0") &amp; " " &amp; AB615)</f>
        <v/>
      </c>
      <c r="AK615" s="557">
        <f t="shared" si="194"/>
        <v>0</v>
      </c>
      <c r="AL615" s="558">
        <f t="shared" si="195"/>
        <v>0</v>
      </c>
      <c r="AM615" s="1187" t="str">
        <f t="shared" si="196"/>
        <v/>
      </c>
      <c r="AN615" s="156"/>
      <c r="AO615" s="1112">
        <f t="shared" si="197"/>
        <v>0</v>
      </c>
      <c r="AP615" s="4190"/>
      <c r="AQ615" s="1181" t="str">
        <f t="shared" si="198"/>
        <v/>
      </c>
      <c r="AR615" s="4168"/>
      <c r="AS615" s="4180">
        <f t="shared" si="199"/>
        <v>0</v>
      </c>
      <c r="AT615" s="4181">
        <f>IF(AND(AH615&lt;&gt;"", ISNUMBER(AF615)), IFERROR(INDEX(AV19:AV89, MATCH(AB615, AU19:AU89, 0)) * AA615 * IF(ISBLANK(X615), 1, X615), 0), 0)</f>
        <v>0</v>
      </c>
      <c r="AU615"/>
      <c r="AV615"/>
      <c r="AW615"/>
      <c r="AX615" s="717"/>
      <c r="AY615" s="750" t="str">
        <f t="shared" si="192"/>
        <v>►</v>
      </c>
      <c r="BD615" s="715"/>
      <c r="BH615" s="715"/>
      <c r="BI615" s="6">
        <v>1</v>
      </c>
      <c r="BJ615" s="73"/>
      <c r="BK615" s="73"/>
    </row>
    <row r="616" spans="1:63" s="2" customFormat="1" ht="18" customHeight="1">
      <c r="A616" s="750" t="str">
        <f t="shared" si="186"/>
        <v>►</v>
      </c>
      <c r="B616" s="616" t="str">
        <f t="shared" si="185"/>
        <v>►</v>
      </c>
      <c r="C616" s="617" t="str">
        <f t="shared" si="187"/>
        <v>►</v>
      </c>
      <c r="D616" s="4157" t="str">
        <f t="shared" si="188"/>
        <v>►</v>
      </c>
      <c r="E616" s="616" t="str">
        <f t="shared" si="189"/>
        <v>►</v>
      </c>
      <c r="F616" s="616" t="str">
        <f t="shared" si="190"/>
        <v>►</v>
      </c>
      <c r="G616" s="616" t="str">
        <f t="shared" si="191"/>
        <v>►</v>
      </c>
      <c r="H616" s="1066" t="s">
        <v>1</v>
      </c>
      <c r="I616" s="741"/>
      <c r="J616" s="741"/>
      <c r="K616" s="741"/>
      <c r="L616" s="742"/>
      <c r="M616" s="742"/>
      <c r="N616" s="742"/>
      <c r="O616" s="742"/>
      <c r="P616" s="742"/>
      <c r="Q616" s="742"/>
      <c r="R616" s="742"/>
      <c r="S616" s="785" t="s">
        <v>1</v>
      </c>
      <c r="T616" s="1066" t="s">
        <v>1</v>
      </c>
      <c r="U616" s="741"/>
      <c r="V616" s="741"/>
      <c r="W616" s="741"/>
      <c r="X616" s="742"/>
      <c r="Y616" s="742"/>
      <c r="Z616" s="742"/>
      <c r="AA616" s="742"/>
      <c r="AB616" s="742"/>
      <c r="AC616" s="742"/>
      <c r="AD616" s="742"/>
      <c r="AE616" s="4161" t="s">
        <v>1</v>
      </c>
      <c r="AF616" s="4172">
        <f t="shared" si="200"/>
        <v>0</v>
      </c>
      <c r="AG616" s="4173">
        <f t="shared" si="201"/>
        <v>0</v>
      </c>
      <c r="AH616" s="4174"/>
      <c r="AI616" s="1113">
        <f t="shared" si="193"/>
        <v>0</v>
      </c>
      <c r="AJ616" s="1183" t="str">
        <f>IF(OR(AI616=0, ISBLANK(AB616)), "", TEXT(ROUND(AI616/INDEX(AV19:AV89, MATCH(AB616, AU19:AU89, 0)), 0),"# ##0") &amp; " " &amp; AB616)</f>
        <v/>
      </c>
      <c r="AK616" s="559">
        <f t="shared" si="194"/>
        <v>0</v>
      </c>
      <c r="AL616" s="560">
        <f t="shared" si="195"/>
        <v>0</v>
      </c>
      <c r="AM616" s="1186" t="str">
        <f t="shared" si="196"/>
        <v/>
      </c>
      <c r="AN616" s="156"/>
      <c r="AO616" s="1113">
        <f t="shared" si="197"/>
        <v>0</v>
      </c>
      <c r="AP616" s="4190"/>
      <c r="AQ616" s="1182" t="str">
        <f t="shared" si="198"/>
        <v/>
      </c>
      <c r="AR616" s="4168"/>
      <c r="AS616" s="4180">
        <f t="shared" si="199"/>
        <v>0</v>
      </c>
      <c r="AT616" s="4181">
        <f>IF(AND(AH616&lt;&gt;"", ISNUMBER(AF616)), IFERROR(INDEX(AV19:AV89, MATCH(AB616, AU19:AU89, 0)) * AA616 * IF(ISBLANK(X616), 1, X616), 0), 0)</f>
        <v>0</v>
      </c>
      <c r="AU616"/>
      <c r="AV616"/>
      <c r="AW616"/>
      <c r="AX616" s="717"/>
      <c r="AY616" s="750" t="str">
        <f t="shared" si="192"/>
        <v>►</v>
      </c>
      <c r="BD616" s="715"/>
      <c r="BH616" s="715"/>
      <c r="BI616" s="6">
        <v>1</v>
      </c>
      <c r="BJ616" s="73"/>
      <c r="BK616" s="73"/>
    </row>
    <row r="617" spans="1:63" s="2" customFormat="1" ht="18" customHeight="1">
      <c r="A617" s="750" t="str">
        <f t="shared" si="186"/>
        <v>►</v>
      </c>
      <c r="B617" s="616" t="str">
        <f t="shared" si="185"/>
        <v>►</v>
      </c>
      <c r="C617" s="617" t="str">
        <f t="shared" si="187"/>
        <v>►</v>
      </c>
      <c r="D617" s="4157" t="str">
        <f t="shared" si="188"/>
        <v>►</v>
      </c>
      <c r="E617" s="616" t="str">
        <f t="shared" si="189"/>
        <v>►</v>
      </c>
      <c r="F617" s="616" t="str">
        <f t="shared" si="190"/>
        <v>►</v>
      </c>
      <c r="G617" s="616" t="str">
        <f t="shared" si="191"/>
        <v>►</v>
      </c>
      <c r="H617" s="1066" t="s">
        <v>1</v>
      </c>
      <c r="I617" s="741"/>
      <c r="J617" s="741"/>
      <c r="K617" s="741"/>
      <c r="L617" s="742"/>
      <c r="M617" s="742"/>
      <c r="N617" s="742"/>
      <c r="O617" s="742"/>
      <c r="P617" s="742"/>
      <c r="Q617" s="742"/>
      <c r="R617" s="742"/>
      <c r="S617" s="785" t="s">
        <v>1</v>
      </c>
      <c r="T617" s="1066" t="s">
        <v>1</v>
      </c>
      <c r="U617" s="741"/>
      <c r="V617" s="741"/>
      <c r="W617" s="741"/>
      <c r="X617" s="742"/>
      <c r="Y617" s="742"/>
      <c r="Z617" s="742"/>
      <c r="AA617" s="742"/>
      <c r="AB617" s="742"/>
      <c r="AC617" s="742"/>
      <c r="AD617" s="742"/>
      <c r="AE617" s="4161" t="s">
        <v>1</v>
      </c>
      <c r="AF617" s="4172">
        <f t="shared" si="200"/>
        <v>0</v>
      </c>
      <c r="AG617" s="4173">
        <f t="shared" si="201"/>
        <v>0</v>
      </c>
      <c r="AH617" s="4174"/>
      <c r="AI617" s="1112">
        <f t="shared" si="193"/>
        <v>0</v>
      </c>
      <c r="AJ617" s="1184" t="str">
        <f>IF(OR(AI617=0, ISBLANK(AB617)), "", TEXT(ROUND(AI617/INDEX(AV19:AV89, MATCH(AB617, AU19:AU89, 0)), 0),"# ##0") &amp; " " &amp; AB617)</f>
        <v/>
      </c>
      <c r="AK617" s="557">
        <f t="shared" si="194"/>
        <v>0</v>
      </c>
      <c r="AL617" s="558">
        <f t="shared" si="195"/>
        <v>0</v>
      </c>
      <c r="AM617" s="1187" t="str">
        <f t="shared" si="196"/>
        <v/>
      </c>
      <c r="AN617" s="156"/>
      <c r="AO617" s="1112">
        <f t="shared" si="197"/>
        <v>0</v>
      </c>
      <c r="AP617" s="4190"/>
      <c r="AQ617" s="1181" t="str">
        <f t="shared" si="198"/>
        <v/>
      </c>
      <c r="AR617" s="4168"/>
      <c r="AS617" s="4180">
        <f t="shared" si="199"/>
        <v>0</v>
      </c>
      <c r="AT617" s="4181">
        <f>IF(AND(AH617&lt;&gt;"", ISNUMBER(AF617)), IFERROR(INDEX(AV19:AV89, MATCH(AB617, AU19:AU89, 0)) * AA617 * IF(ISBLANK(X617), 1, X617), 0), 0)</f>
        <v>0</v>
      </c>
      <c r="AU617"/>
      <c r="AV617"/>
      <c r="AW617"/>
      <c r="AX617" s="717"/>
      <c r="AY617" s="750" t="str">
        <f t="shared" si="192"/>
        <v>►</v>
      </c>
      <c r="BD617" s="715"/>
      <c r="BH617" s="715"/>
      <c r="BI617" s="6">
        <v>1</v>
      </c>
      <c r="BJ617" s="73"/>
      <c r="BK617" s="73"/>
    </row>
    <row r="618" spans="1:63" s="2" customFormat="1" ht="18" customHeight="1">
      <c r="A618" s="750" t="str">
        <f t="shared" si="186"/>
        <v>►</v>
      </c>
      <c r="B618" s="616" t="str">
        <f t="shared" si="185"/>
        <v>►</v>
      </c>
      <c r="C618" s="617" t="str">
        <f t="shared" si="187"/>
        <v>►</v>
      </c>
      <c r="D618" s="4157" t="str">
        <f t="shared" si="188"/>
        <v>►</v>
      </c>
      <c r="E618" s="616" t="str">
        <f t="shared" si="189"/>
        <v>►</v>
      </c>
      <c r="F618" s="616" t="str">
        <f t="shared" si="190"/>
        <v>►</v>
      </c>
      <c r="G618" s="616" t="str">
        <f t="shared" si="191"/>
        <v>►</v>
      </c>
      <c r="H618" s="1066" t="s">
        <v>1</v>
      </c>
      <c r="I618" s="741"/>
      <c r="J618" s="741"/>
      <c r="K618" s="741"/>
      <c r="L618" s="742"/>
      <c r="M618" s="742"/>
      <c r="N618" s="742"/>
      <c r="O618" s="742"/>
      <c r="P618" s="742"/>
      <c r="Q618" s="742"/>
      <c r="R618" s="742"/>
      <c r="S618" s="785" t="s">
        <v>1</v>
      </c>
      <c r="T618" s="1066" t="s">
        <v>1</v>
      </c>
      <c r="U618" s="741"/>
      <c r="V618" s="741"/>
      <c r="W618" s="741"/>
      <c r="X618" s="742"/>
      <c r="Y618" s="742"/>
      <c r="Z618" s="742"/>
      <c r="AA618" s="742"/>
      <c r="AB618" s="742"/>
      <c r="AC618" s="742"/>
      <c r="AD618" s="742"/>
      <c r="AE618" s="4161" t="s">
        <v>1</v>
      </c>
      <c r="AF618" s="4172">
        <f t="shared" si="200"/>
        <v>0</v>
      </c>
      <c r="AG618" s="4173">
        <f t="shared" si="201"/>
        <v>0</v>
      </c>
      <c r="AH618" s="4174"/>
      <c r="AI618" s="1113">
        <f t="shared" si="193"/>
        <v>0</v>
      </c>
      <c r="AJ618" s="1183" t="str">
        <f>IF(OR(AI618=0, ISBLANK(AB618)), "", TEXT(ROUND(AI618/INDEX(AV19:AV89, MATCH(AB618, AU19:AU89, 0)), 0),"# ##0") &amp; " " &amp; AB618)</f>
        <v/>
      </c>
      <c r="AK618" s="559">
        <f t="shared" si="194"/>
        <v>0</v>
      </c>
      <c r="AL618" s="560">
        <f t="shared" si="195"/>
        <v>0</v>
      </c>
      <c r="AM618" s="1186" t="str">
        <f t="shared" si="196"/>
        <v/>
      </c>
      <c r="AN618" s="156"/>
      <c r="AO618" s="1113">
        <f t="shared" si="197"/>
        <v>0</v>
      </c>
      <c r="AP618" s="4190"/>
      <c r="AQ618" s="1182" t="str">
        <f t="shared" si="198"/>
        <v/>
      </c>
      <c r="AR618" s="4168"/>
      <c r="AS618" s="4180">
        <f t="shared" si="199"/>
        <v>0</v>
      </c>
      <c r="AT618" s="4181">
        <f>IF(AND(AH618&lt;&gt;"", ISNUMBER(AF618)), IFERROR(INDEX(AV19:AV89, MATCH(AB618, AU19:AU89, 0)) * AA618 * IF(ISBLANK(X618), 1, X618), 0), 0)</f>
        <v>0</v>
      </c>
      <c r="AU618"/>
      <c r="AV618"/>
      <c r="AW618"/>
      <c r="AX618" s="717"/>
      <c r="AY618" s="750" t="str">
        <f t="shared" si="192"/>
        <v>►</v>
      </c>
      <c r="BD618" s="715"/>
      <c r="BH618" s="715"/>
      <c r="BI618" s="6">
        <v>1</v>
      </c>
      <c r="BJ618" s="73"/>
      <c r="BK618" s="73"/>
    </row>
    <row r="619" spans="1:63" s="2" customFormat="1" ht="18" customHeight="1">
      <c r="A619" s="750" t="str">
        <f t="shared" si="186"/>
        <v>►</v>
      </c>
      <c r="B619" s="616" t="str">
        <f t="shared" si="185"/>
        <v>►</v>
      </c>
      <c r="C619" s="617" t="str">
        <f t="shared" si="187"/>
        <v>►</v>
      </c>
      <c r="D619" s="4157" t="str">
        <f t="shared" si="188"/>
        <v>►</v>
      </c>
      <c r="E619" s="616" t="str">
        <f t="shared" si="189"/>
        <v>►</v>
      </c>
      <c r="F619" s="616" t="str">
        <f t="shared" si="190"/>
        <v>►</v>
      </c>
      <c r="G619" s="616" t="str">
        <f t="shared" si="191"/>
        <v>►</v>
      </c>
      <c r="H619" s="1066" t="s">
        <v>1</v>
      </c>
      <c r="I619" s="741"/>
      <c r="J619" s="741"/>
      <c r="K619" s="741"/>
      <c r="L619" s="742"/>
      <c r="M619" s="742"/>
      <c r="N619" s="742"/>
      <c r="O619" s="742"/>
      <c r="P619" s="742"/>
      <c r="Q619" s="742"/>
      <c r="R619" s="742"/>
      <c r="S619" s="785" t="s">
        <v>1</v>
      </c>
      <c r="T619" s="1066" t="s">
        <v>1</v>
      </c>
      <c r="U619" s="741"/>
      <c r="V619" s="741"/>
      <c r="W619" s="741"/>
      <c r="X619" s="742"/>
      <c r="Y619" s="742"/>
      <c r="Z619" s="742"/>
      <c r="AA619" s="742"/>
      <c r="AB619" s="742"/>
      <c r="AC619" s="742"/>
      <c r="AD619" s="742"/>
      <c r="AE619" s="4161" t="s">
        <v>1</v>
      </c>
      <c r="AF619" s="4172">
        <f t="shared" si="200"/>
        <v>0</v>
      </c>
      <c r="AG619" s="4173">
        <f t="shared" si="201"/>
        <v>0</v>
      </c>
      <c r="AH619" s="4174"/>
      <c r="AI619" s="1112">
        <f t="shared" si="193"/>
        <v>0</v>
      </c>
      <c r="AJ619" s="1184" t="str">
        <f>IF(OR(AI619=0, ISBLANK(AB619)), "", TEXT(ROUND(AI619/INDEX(AV19:AV89, MATCH(AB619, AU19:AU89, 0)), 0),"# ##0") &amp; " " &amp; AB619)</f>
        <v/>
      </c>
      <c r="AK619" s="557">
        <f t="shared" si="194"/>
        <v>0</v>
      </c>
      <c r="AL619" s="558">
        <f t="shared" si="195"/>
        <v>0</v>
      </c>
      <c r="AM619" s="1187" t="str">
        <f t="shared" si="196"/>
        <v/>
      </c>
      <c r="AN619" s="156"/>
      <c r="AO619" s="1112">
        <f t="shared" si="197"/>
        <v>0</v>
      </c>
      <c r="AP619" s="4190"/>
      <c r="AQ619" s="1181" t="str">
        <f t="shared" si="198"/>
        <v/>
      </c>
      <c r="AR619" s="4168"/>
      <c r="AS619" s="4180">
        <f t="shared" si="199"/>
        <v>0</v>
      </c>
      <c r="AT619" s="4181">
        <f>IF(AND(AH619&lt;&gt;"", ISNUMBER(AF619)), IFERROR(INDEX(AV19:AV89, MATCH(AB619, AU19:AU89, 0)) * AA619 * IF(ISBLANK(X619), 1, X619), 0), 0)</f>
        <v>0</v>
      </c>
      <c r="AU619"/>
      <c r="AV619"/>
      <c r="AW619"/>
      <c r="AX619" s="717"/>
      <c r="AY619" s="750" t="str">
        <f t="shared" si="192"/>
        <v>►</v>
      </c>
      <c r="BD619" s="715"/>
      <c r="BH619" s="715"/>
      <c r="BI619" s="6">
        <v>1</v>
      </c>
      <c r="BJ619" s="73"/>
      <c r="BK619" s="73"/>
    </row>
    <row r="620" spans="1:63" s="2" customFormat="1" ht="18" customHeight="1">
      <c r="A620" s="750" t="str">
        <f t="shared" si="186"/>
        <v>►</v>
      </c>
      <c r="B620" s="616" t="str">
        <f t="shared" si="185"/>
        <v>►</v>
      </c>
      <c r="C620" s="617" t="str">
        <f t="shared" si="187"/>
        <v>►</v>
      </c>
      <c r="D620" s="4157" t="str">
        <f t="shared" si="188"/>
        <v>►</v>
      </c>
      <c r="E620" s="616" t="str">
        <f t="shared" si="189"/>
        <v>►</v>
      </c>
      <c r="F620" s="616" t="str">
        <f t="shared" si="190"/>
        <v>►</v>
      </c>
      <c r="G620" s="616" t="str">
        <f t="shared" si="191"/>
        <v>►</v>
      </c>
      <c r="H620" s="1066" t="s">
        <v>1</v>
      </c>
      <c r="I620" s="741"/>
      <c r="J620" s="741"/>
      <c r="K620" s="741"/>
      <c r="L620" s="742"/>
      <c r="M620" s="742"/>
      <c r="N620" s="742"/>
      <c r="O620" s="742"/>
      <c r="P620" s="742"/>
      <c r="Q620" s="742"/>
      <c r="R620" s="742"/>
      <c r="S620" s="785" t="s">
        <v>1</v>
      </c>
      <c r="T620" s="1066" t="s">
        <v>1</v>
      </c>
      <c r="U620" s="741"/>
      <c r="V620" s="741"/>
      <c r="W620" s="741"/>
      <c r="X620" s="742"/>
      <c r="Y620" s="742"/>
      <c r="Z620" s="742"/>
      <c r="AA620" s="742"/>
      <c r="AB620" s="742"/>
      <c r="AC620" s="742"/>
      <c r="AD620" s="742"/>
      <c r="AE620" s="4161" t="s">
        <v>1</v>
      </c>
      <c r="AF620" s="4172">
        <f t="shared" si="200"/>
        <v>0</v>
      </c>
      <c r="AG620" s="4173">
        <f t="shared" si="201"/>
        <v>0</v>
      </c>
      <c r="AH620" s="4174"/>
      <c r="AI620" s="1113">
        <f t="shared" si="193"/>
        <v>0</v>
      </c>
      <c r="AJ620" s="1183" t="str">
        <f>IF(OR(AI620=0, ISBLANK(AB620)), "", TEXT(ROUND(AI620/INDEX(AV19:AV89, MATCH(AB620, AU19:AU89, 0)), 0),"# ##0") &amp; " " &amp; AB620)</f>
        <v/>
      </c>
      <c r="AK620" s="559">
        <f t="shared" si="194"/>
        <v>0</v>
      </c>
      <c r="AL620" s="560">
        <f t="shared" si="195"/>
        <v>0</v>
      </c>
      <c r="AM620" s="1186" t="str">
        <f t="shared" si="196"/>
        <v/>
      </c>
      <c r="AN620" s="156"/>
      <c r="AO620" s="1113">
        <f t="shared" si="197"/>
        <v>0</v>
      </c>
      <c r="AP620" s="4190"/>
      <c r="AQ620" s="1182" t="str">
        <f t="shared" si="198"/>
        <v/>
      </c>
      <c r="AR620" s="4168"/>
      <c r="AS620" s="4180">
        <f t="shared" si="199"/>
        <v>0</v>
      </c>
      <c r="AT620" s="4181">
        <f>IF(AND(AH620&lt;&gt;"", ISNUMBER(AF620)), IFERROR(INDEX(AV19:AV89, MATCH(AB620, AU19:AU89, 0)) * AA620 * IF(ISBLANK(X620), 1, X620), 0), 0)</f>
        <v>0</v>
      </c>
      <c r="AU620"/>
      <c r="AV620"/>
      <c r="AW620"/>
      <c r="AX620" s="717"/>
      <c r="AY620" s="750" t="str">
        <f t="shared" si="192"/>
        <v>►</v>
      </c>
      <c r="BD620" s="715"/>
      <c r="BH620" s="715"/>
      <c r="BI620" s="6">
        <v>1</v>
      </c>
      <c r="BJ620" s="73"/>
      <c r="BK620" s="73"/>
    </row>
    <row r="621" spans="1:63" s="2" customFormat="1" ht="18" customHeight="1">
      <c r="A621" s="750" t="str">
        <f t="shared" si="186"/>
        <v>►</v>
      </c>
      <c r="B621" s="616" t="str">
        <f t="shared" si="185"/>
        <v>►</v>
      </c>
      <c r="C621" s="617" t="str">
        <f t="shared" si="187"/>
        <v>►</v>
      </c>
      <c r="D621" s="4157" t="str">
        <f t="shared" si="188"/>
        <v>►</v>
      </c>
      <c r="E621" s="616" t="str">
        <f t="shared" si="189"/>
        <v>►</v>
      </c>
      <c r="F621" s="616" t="str">
        <f t="shared" si="190"/>
        <v>►</v>
      </c>
      <c r="G621" s="616" t="str">
        <f t="shared" si="191"/>
        <v>►</v>
      </c>
      <c r="H621" s="1066" t="s">
        <v>1</v>
      </c>
      <c r="I621" s="741"/>
      <c r="J621" s="741"/>
      <c r="K621" s="741"/>
      <c r="L621" s="742"/>
      <c r="M621" s="742"/>
      <c r="N621" s="742"/>
      <c r="O621" s="742"/>
      <c r="P621" s="742"/>
      <c r="Q621" s="742"/>
      <c r="R621" s="742"/>
      <c r="S621" s="785" t="s">
        <v>1</v>
      </c>
      <c r="T621" s="1066" t="s">
        <v>1</v>
      </c>
      <c r="U621" s="741"/>
      <c r="V621" s="741"/>
      <c r="W621" s="741"/>
      <c r="X621" s="742"/>
      <c r="Y621" s="742"/>
      <c r="Z621" s="742"/>
      <c r="AA621" s="742"/>
      <c r="AB621" s="742"/>
      <c r="AC621" s="742"/>
      <c r="AD621" s="742"/>
      <c r="AE621" s="4161" t="s">
        <v>1</v>
      </c>
      <c r="AF621" s="4172">
        <f t="shared" si="200"/>
        <v>0</v>
      </c>
      <c r="AG621" s="4173">
        <f t="shared" si="201"/>
        <v>0</v>
      </c>
      <c r="AH621" s="4174"/>
      <c r="AI621" s="1112">
        <f t="shared" si="193"/>
        <v>0</v>
      </c>
      <c r="AJ621" s="1184" t="str">
        <f>IF(OR(AI621=0, ISBLANK(AB621)), "", TEXT(ROUND(AI621/INDEX(AV19:AV89, MATCH(AB621, AU19:AU89, 0)), 0),"# ##0") &amp; " " &amp; AB621)</f>
        <v/>
      </c>
      <c r="AK621" s="557">
        <f t="shared" si="194"/>
        <v>0</v>
      </c>
      <c r="AL621" s="558">
        <f t="shared" si="195"/>
        <v>0</v>
      </c>
      <c r="AM621" s="1187" t="str">
        <f t="shared" si="196"/>
        <v/>
      </c>
      <c r="AN621" s="156"/>
      <c r="AO621" s="1112">
        <f t="shared" si="197"/>
        <v>0</v>
      </c>
      <c r="AP621" s="4190"/>
      <c r="AQ621" s="1181" t="str">
        <f t="shared" si="198"/>
        <v/>
      </c>
      <c r="AR621" s="4168"/>
      <c r="AS621" s="4180">
        <f t="shared" si="199"/>
        <v>0</v>
      </c>
      <c r="AT621" s="4181">
        <f>IF(AND(AH621&lt;&gt;"", ISNUMBER(AF621)), IFERROR(INDEX(AV19:AV89, MATCH(AB621, AU19:AU89, 0)) * AA621 * IF(ISBLANK(X621), 1, X621), 0), 0)</f>
        <v>0</v>
      </c>
      <c r="AU621"/>
      <c r="AV621"/>
      <c r="AW621"/>
      <c r="AX621" s="717"/>
      <c r="AY621" s="750" t="str">
        <f t="shared" si="192"/>
        <v>►</v>
      </c>
      <c r="BD621" s="715"/>
      <c r="BH621" s="715"/>
      <c r="BI621" s="6">
        <v>1</v>
      </c>
      <c r="BJ621" s="73"/>
      <c r="BK621" s="73"/>
    </row>
    <row r="622" spans="1:63" s="2" customFormat="1" ht="18" customHeight="1">
      <c r="A622" s="750" t="str">
        <f t="shared" si="186"/>
        <v>►</v>
      </c>
      <c r="B622" s="616" t="str">
        <f t="shared" si="185"/>
        <v>►</v>
      </c>
      <c r="C622" s="617" t="str">
        <f t="shared" si="187"/>
        <v>►</v>
      </c>
      <c r="D622" s="4157" t="str">
        <f t="shared" si="188"/>
        <v>►</v>
      </c>
      <c r="E622" s="616" t="str">
        <f t="shared" si="189"/>
        <v>►</v>
      </c>
      <c r="F622" s="616" t="str">
        <f t="shared" si="190"/>
        <v>►</v>
      </c>
      <c r="G622" s="616" t="str">
        <f t="shared" si="191"/>
        <v>►</v>
      </c>
      <c r="H622" s="1066" t="s">
        <v>1</v>
      </c>
      <c r="I622" s="741"/>
      <c r="J622" s="741"/>
      <c r="K622" s="741"/>
      <c r="L622" s="742"/>
      <c r="M622" s="742"/>
      <c r="N622" s="742"/>
      <c r="O622" s="742"/>
      <c r="P622" s="742"/>
      <c r="Q622" s="742"/>
      <c r="R622" s="742"/>
      <c r="S622" s="785" t="s">
        <v>1</v>
      </c>
      <c r="T622" s="1066" t="s">
        <v>1</v>
      </c>
      <c r="U622" s="741"/>
      <c r="V622" s="741"/>
      <c r="W622" s="741"/>
      <c r="X622" s="742"/>
      <c r="Y622" s="742"/>
      <c r="Z622" s="742"/>
      <c r="AA622" s="742"/>
      <c r="AB622" s="742"/>
      <c r="AC622" s="742"/>
      <c r="AD622" s="742"/>
      <c r="AE622" s="4161" t="s">
        <v>1</v>
      </c>
      <c r="AF622" s="4172">
        <f t="shared" si="200"/>
        <v>0</v>
      </c>
      <c r="AG622" s="4173">
        <f t="shared" si="201"/>
        <v>0</v>
      </c>
      <c r="AH622" s="4174"/>
      <c r="AI622" s="1113">
        <f t="shared" si="193"/>
        <v>0</v>
      </c>
      <c r="AJ622" s="1183" t="str">
        <f>IF(OR(AI622=0, ISBLANK(AB622)), "", TEXT(ROUND(AI622/INDEX(AV19:AV89, MATCH(AB622, AU19:AU89, 0)), 0),"# ##0") &amp; " " &amp; AB622)</f>
        <v/>
      </c>
      <c r="AK622" s="559">
        <f t="shared" si="194"/>
        <v>0</v>
      </c>
      <c r="AL622" s="560">
        <f t="shared" si="195"/>
        <v>0</v>
      </c>
      <c r="AM622" s="1186" t="str">
        <f t="shared" si="196"/>
        <v/>
      </c>
      <c r="AN622" s="156"/>
      <c r="AO622" s="1113">
        <f t="shared" si="197"/>
        <v>0</v>
      </c>
      <c r="AP622" s="4190"/>
      <c r="AQ622" s="1182" t="str">
        <f t="shared" si="198"/>
        <v/>
      </c>
      <c r="AR622" s="4168"/>
      <c r="AS622" s="4180">
        <f t="shared" si="199"/>
        <v>0</v>
      </c>
      <c r="AT622" s="4181">
        <f>IF(AND(AH622&lt;&gt;"", ISNUMBER(AF622)), IFERROR(INDEX(AV19:AV89, MATCH(AB622, AU19:AU89, 0)) * AA622 * IF(ISBLANK(X622), 1, X622), 0), 0)</f>
        <v>0</v>
      </c>
      <c r="AU622"/>
      <c r="AV622"/>
      <c r="AW622"/>
      <c r="AX622" s="717"/>
      <c r="AY622" s="750" t="str">
        <f t="shared" si="192"/>
        <v>►</v>
      </c>
      <c r="BD622" s="715"/>
      <c r="BH622" s="715"/>
      <c r="BI622" s="6">
        <v>1</v>
      </c>
      <c r="BJ622" s="73"/>
      <c r="BK622" s="73"/>
    </row>
    <row r="623" spans="1:63" s="2" customFormat="1" ht="18" customHeight="1">
      <c r="A623" s="750" t="str">
        <f t="shared" si="186"/>
        <v>►</v>
      </c>
      <c r="B623" s="616" t="str">
        <f t="shared" si="185"/>
        <v>►</v>
      </c>
      <c r="C623" s="617" t="str">
        <f t="shared" si="187"/>
        <v>►</v>
      </c>
      <c r="D623" s="4157" t="str">
        <f t="shared" si="188"/>
        <v>►</v>
      </c>
      <c r="E623" s="616" t="str">
        <f t="shared" si="189"/>
        <v>►</v>
      </c>
      <c r="F623" s="616" t="str">
        <f t="shared" si="190"/>
        <v>►</v>
      </c>
      <c r="G623" s="616" t="str">
        <f t="shared" si="191"/>
        <v>►</v>
      </c>
      <c r="H623" s="1066" t="s">
        <v>1</v>
      </c>
      <c r="I623" s="741"/>
      <c r="J623" s="741"/>
      <c r="K623" s="741"/>
      <c r="L623" s="742"/>
      <c r="M623" s="742"/>
      <c r="N623" s="742"/>
      <c r="O623" s="742"/>
      <c r="P623" s="742"/>
      <c r="Q623" s="742"/>
      <c r="R623" s="742"/>
      <c r="S623" s="785" t="s">
        <v>1</v>
      </c>
      <c r="T623" s="1066" t="s">
        <v>1</v>
      </c>
      <c r="U623" s="741"/>
      <c r="V623" s="741"/>
      <c r="W623" s="741"/>
      <c r="X623" s="742"/>
      <c r="Y623" s="742"/>
      <c r="Z623" s="742"/>
      <c r="AA623" s="742"/>
      <c r="AB623" s="742"/>
      <c r="AC623" s="742"/>
      <c r="AD623" s="742"/>
      <c r="AE623" s="4161" t="s">
        <v>1</v>
      </c>
      <c r="AF623" s="4172">
        <f t="shared" si="200"/>
        <v>0</v>
      </c>
      <c r="AG623" s="4173">
        <f t="shared" si="201"/>
        <v>0</v>
      </c>
      <c r="AH623" s="4174"/>
      <c r="AI623" s="1112">
        <f t="shared" si="193"/>
        <v>0</v>
      </c>
      <c r="AJ623" s="1184" t="str">
        <f>IF(OR(AI623=0, ISBLANK(AB623)), "", TEXT(ROUND(AI623/INDEX(AV19:AV89, MATCH(AB623, AU19:AU89, 0)), 0),"# ##0") &amp; " " &amp; AB623)</f>
        <v/>
      </c>
      <c r="AK623" s="557">
        <f t="shared" si="194"/>
        <v>0</v>
      </c>
      <c r="AL623" s="558">
        <f t="shared" si="195"/>
        <v>0</v>
      </c>
      <c r="AM623" s="1187" t="str">
        <f t="shared" si="196"/>
        <v/>
      </c>
      <c r="AN623" s="156"/>
      <c r="AO623" s="1112">
        <f t="shared" si="197"/>
        <v>0</v>
      </c>
      <c r="AP623" s="4190"/>
      <c r="AQ623" s="1181" t="str">
        <f t="shared" si="198"/>
        <v/>
      </c>
      <c r="AR623" s="4168"/>
      <c r="AS623" s="4180">
        <f t="shared" si="199"/>
        <v>0</v>
      </c>
      <c r="AT623" s="4181">
        <f>IF(AND(AH623&lt;&gt;"", ISNUMBER(AF623)), IFERROR(INDEX(AV19:AV89, MATCH(AB623, AU19:AU89, 0)) * AA623 * IF(ISBLANK(X623), 1, X623), 0), 0)</f>
        <v>0</v>
      </c>
      <c r="AU623"/>
      <c r="AV623"/>
      <c r="AW623"/>
      <c r="AX623" s="717"/>
      <c r="AY623" s="750" t="str">
        <f t="shared" si="192"/>
        <v>►</v>
      </c>
      <c r="BD623" s="715"/>
      <c r="BH623" s="715"/>
      <c r="BI623" s="6">
        <v>1</v>
      </c>
      <c r="BJ623" s="73"/>
      <c r="BK623" s="73"/>
    </row>
    <row r="624" spans="1:63" s="2" customFormat="1" ht="18" customHeight="1">
      <c r="A624" s="750" t="str">
        <f t="shared" si="186"/>
        <v>►</v>
      </c>
      <c r="B624" s="616" t="str">
        <f t="shared" si="185"/>
        <v>►</v>
      </c>
      <c r="C624" s="617" t="str">
        <f t="shared" si="187"/>
        <v>►</v>
      </c>
      <c r="D624" s="4157" t="str">
        <f t="shared" si="188"/>
        <v>►</v>
      </c>
      <c r="E624" s="616" t="str">
        <f t="shared" si="189"/>
        <v>►</v>
      </c>
      <c r="F624" s="616" t="str">
        <f t="shared" si="190"/>
        <v>►</v>
      </c>
      <c r="G624" s="616" t="str">
        <f t="shared" si="191"/>
        <v>►</v>
      </c>
      <c r="H624" s="1066" t="s">
        <v>1</v>
      </c>
      <c r="I624" s="741"/>
      <c r="J624" s="741"/>
      <c r="K624" s="741"/>
      <c r="L624" s="742"/>
      <c r="M624" s="742"/>
      <c r="N624" s="742"/>
      <c r="O624" s="742"/>
      <c r="P624" s="742"/>
      <c r="Q624" s="742"/>
      <c r="R624" s="742"/>
      <c r="S624" s="785" t="s">
        <v>1</v>
      </c>
      <c r="T624" s="1066" t="s">
        <v>1</v>
      </c>
      <c r="U624" s="741"/>
      <c r="V624" s="741"/>
      <c r="W624" s="741"/>
      <c r="X624" s="742"/>
      <c r="Y624" s="742"/>
      <c r="Z624" s="742"/>
      <c r="AA624" s="742"/>
      <c r="AB624" s="742"/>
      <c r="AC624" s="742"/>
      <c r="AD624" s="742"/>
      <c r="AE624" s="4161" t="s">
        <v>1</v>
      </c>
      <c r="AF624" s="4172">
        <f t="shared" si="200"/>
        <v>0</v>
      </c>
      <c r="AG624" s="4173">
        <f t="shared" si="201"/>
        <v>0</v>
      </c>
      <c r="AH624" s="4174"/>
      <c r="AI624" s="1113">
        <f t="shared" si="193"/>
        <v>0</v>
      </c>
      <c r="AJ624" s="1183" t="str">
        <f>IF(OR(AI624=0, ISBLANK(AB624)), "", TEXT(ROUND(AI624/INDEX(AV19:AV89, MATCH(AB624, AU19:AU89, 0)), 0),"# ##0") &amp; " " &amp; AB624)</f>
        <v/>
      </c>
      <c r="AK624" s="559">
        <f t="shared" si="194"/>
        <v>0</v>
      </c>
      <c r="AL624" s="560">
        <f t="shared" si="195"/>
        <v>0</v>
      </c>
      <c r="AM624" s="1186" t="str">
        <f t="shared" si="196"/>
        <v/>
      </c>
      <c r="AN624" s="156"/>
      <c r="AO624" s="1113">
        <f t="shared" si="197"/>
        <v>0</v>
      </c>
      <c r="AP624" s="4190"/>
      <c r="AQ624" s="1182" t="str">
        <f t="shared" si="198"/>
        <v/>
      </c>
      <c r="AR624" s="4168"/>
      <c r="AS624" s="4180">
        <f t="shared" si="199"/>
        <v>0</v>
      </c>
      <c r="AT624" s="4181">
        <f>IF(AND(AH624&lt;&gt;"", ISNUMBER(AF624)), IFERROR(INDEX(AV19:AV89, MATCH(AB624, AU19:AU89, 0)) * AA624 * IF(ISBLANK(X624), 1, X624), 0), 0)</f>
        <v>0</v>
      </c>
      <c r="AU624"/>
      <c r="AV624"/>
      <c r="AW624"/>
      <c r="AX624" s="717"/>
      <c r="AY624" s="750" t="str">
        <f t="shared" si="192"/>
        <v>►</v>
      </c>
      <c r="BD624" s="715"/>
      <c r="BH624" s="715"/>
      <c r="BI624" s="6">
        <v>1</v>
      </c>
      <c r="BJ624" s="73"/>
      <c r="BK624" s="73"/>
    </row>
    <row r="625" spans="1:63" s="2" customFormat="1" ht="18" customHeight="1">
      <c r="A625" s="750" t="str">
        <f t="shared" si="186"/>
        <v>►</v>
      </c>
      <c r="B625" s="616" t="str">
        <f t="shared" si="185"/>
        <v>►</v>
      </c>
      <c r="C625" s="617" t="str">
        <f t="shared" si="187"/>
        <v>►</v>
      </c>
      <c r="D625" s="4157" t="str">
        <f t="shared" si="188"/>
        <v>►</v>
      </c>
      <c r="E625" s="616" t="str">
        <f t="shared" si="189"/>
        <v>►</v>
      </c>
      <c r="F625" s="616" t="str">
        <f t="shared" si="190"/>
        <v>►</v>
      </c>
      <c r="G625" s="616" t="str">
        <f t="shared" si="191"/>
        <v>►</v>
      </c>
      <c r="H625" s="1066" t="s">
        <v>1</v>
      </c>
      <c r="I625" s="741"/>
      <c r="J625" s="741"/>
      <c r="K625" s="741"/>
      <c r="L625" s="742"/>
      <c r="M625" s="742"/>
      <c r="N625" s="742"/>
      <c r="O625" s="742"/>
      <c r="P625" s="742"/>
      <c r="Q625" s="742"/>
      <c r="R625" s="742"/>
      <c r="S625" s="785" t="s">
        <v>1</v>
      </c>
      <c r="T625" s="1066" t="s">
        <v>1</v>
      </c>
      <c r="U625" s="741"/>
      <c r="V625" s="741"/>
      <c r="W625" s="741"/>
      <c r="X625" s="742"/>
      <c r="Y625" s="742"/>
      <c r="Z625" s="742"/>
      <c r="AA625" s="742"/>
      <c r="AB625" s="742"/>
      <c r="AC625" s="742"/>
      <c r="AD625" s="742"/>
      <c r="AE625" s="4161" t="s">
        <v>1</v>
      </c>
      <c r="AF625" s="4172">
        <f t="shared" si="200"/>
        <v>0</v>
      </c>
      <c r="AG625" s="4173">
        <f t="shared" si="201"/>
        <v>0</v>
      </c>
      <c r="AH625" s="4174"/>
      <c r="AI625" s="1112">
        <f t="shared" si="193"/>
        <v>0</v>
      </c>
      <c r="AJ625" s="1184" t="str">
        <f>IF(OR(AI625=0, ISBLANK(AB625)), "", TEXT(ROUND(AI625/INDEX(AV19:AV89, MATCH(AB625, AU19:AU89, 0)), 0),"# ##0") &amp; " " &amp; AB625)</f>
        <v/>
      </c>
      <c r="AK625" s="557">
        <f t="shared" si="194"/>
        <v>0</v>
      </c>
      <c r="AL625" s="558">
        <f t="shared" si="195"/>
        <v>0</v>
      </c>
      <c r="AM625" s="1187" t="str">
        <f t="shared" si="196"/>
        <v/>
      </c>
      <c r="AN625" s="156"/>
      <c r="AO625" s="1112">
        <f t="shared" si="197"/>
        <v>0</v>
      </c>
      <c r="AP625" s="4190"/>
      <c r="AQ625" s="1181" t="str">
        <f t="shared" si="198"/>
        <v/>
      </c>
      <c r="AR625" s="4168"/>
      <c r="AS625" s="4180">
        <f t="shared" si="199"/>
        <v>0</v>
      </c>
      <c r="AT625" s="4181">
        <f>IF(AND(AH625&lt;&gt;"", ISNUMBER(AF625)), IFERROR(INDEX(AV19:AV89, MATCH(AB625, AU19:AU89, 0)) * AA625 * IF(ISBLANK(X625), 1, X625), 0), 0)</f>
        <v>0</v>
      </c>
      <c r="AU625"/>
      <c r="AV625"/>
      <c r="AW625"/>
      <c r="AX625" s="717"/>
      <c r="AY625" s="750" t="str">
        <f t="shared" si="192"/>
        <v>►</v>
      </c>
      <c r="BD625" s="715"/>
      <c r="BH625" s="715"/>
      <c r="BI625" s="6">
        <v>1</v>
      </c>
      <c r="BJ625" s="73"/>
      <c r="BK625" s="73"/>
    </row>
    <row r="626" spans="1:63" s="2" customFormat="1" ht="18" customHeight="1">
      <c r="A626" s="750" t="str">
        <f t="shared" si="186"/>
        <v>►</v>
      </c>
      <c r="B626" s="616" t="str">
        <f t="shared" si="185"/>
        <v>►</v>
      </c>
      <c r="C626" s="617" t="str">
        <f t="shared" si="187"/>
        <v>►</v>
      </c>
      <c r="D626" s="4157" t="str">
        <f t="shared" si="188"/>
        <v>►</v>
      </c>
      <c r="E626" s="616" t="str">
        <f t="shared" si="189"/>
        <v>►</v>
      </c>
      <c r="F626" s="616" t="str">
        <f t="shared" si="190"/>
        <v>►</v>
      </c>
      <c r="G626" s="616" t="str">
        <f t="shared" si="191"/>
        <v>►</v>
      </c>
      <c r="H626" s="1066" t="s">
        <v>1</v>
      </c>
      <c r="I626" s="741"/>
      <c r="J626" s="741"/>
      <c r="K626" s="741"/>
      <c r="L626" s="742"/>
      <c r="M626" s="742"/>
      <c r="N626" s="742"/>
      <c r="O626" s="742"/>
      <c r="P626" s="742"/>
      <c r="Q626" s="742"/>
      <c r="R626" s="742"/>
      <c r="S626" s="785" t="s">
        <v>1</v>
      </c>
      <c r="T626" s="1066" t="s">
        <v>1</v>
      </c>
      <c r="U626" s="741"/>
      <c r="V626" s="741"/>
      <c r="W626" s="741"/>
      <c r="X626" s="742"/>
      <c r="Y626" s="742"/>
      <c r="Z626" s="742"/>
      <c r="AA626" s="742"/>
      <c r="AB626" s="742"/>
      <c r="AC626" s="742"/>
      <c r="AD626" s="742"/>
      <c r="AE626" s="4161" t="s">
        <v>1</v>
      </c>
      <c r="AF626" s="4172">
        <f t="shared" si="200"/>
        <v>0</v>
      </c>
      <c r="AG626" s="4173">
        <f t="shared" si="201"/>
        <v>0</v>
      </c>
      <c r="AH626" s="4174"/>
      <c r="AI626" s="1113">
        <f t="shared" si="193"/>
        <v>0</v>
      </c>
      <c r="AJ626" s="1183" t="str">
        <f>IF(OR(AI626=0, ISBLANK(AB626)), "", TEXT(ROUND(AI626/INDEX(AV19:AV89, MATCH(AB626, AU19:AU89, 0)), 0),"# ##0") &amp; " " &amp; AB626)</f>
        <v/>
      </c>
      <c r="AK626" s="559">
        <f t="shared" si="194"/>
        <v>0</v>
      </c>
      <c r="AL626" s="560">
        <f t="shared" si="195"/>
        <v>0</v>
      </c>
      <c r="AM626" s="1186" t="str">
        <f t="shared" si="196"/>
        <v/>
      </c>
      <c r="AN626" s="156"/>
      <c r="AO626" s="1113">
        <f t="shared" si="197"/>
        <v>0</v>
      </c>
      <c r="AP626" s="4190"/>
      <c r="AQ626" s="1182" t="str">
        <f t="shared" si="198"/>
        <v/>
      </c>
      <c r="AR626" s="4168"/>
      <c r="AS626" s="4180">
        <f t="shared" si="199"/>
        <v>0</v>
      </c>
      <c r="AT626" s="4181">
        <f>IF(AND(AH626&lt;&gt;"", ISNUMBER(AF626)), IFERROR(INDEX(AV19:AV89, MATCH(AB626, AU19:AU89, 0)) * AA626 * IF(ISBLANK(X626), 1, X626), 0), 0)</f>
        <v>0</v>
      </c>
      <c r="AU626"/>
      <c r="AV626"/>
      <c r="AW626"/>
      <c r="AX626" s="717"/>
      <c r="AY626" s="750" t="str">
        <f t="shared" si="192"/>
        <v>►</v>
      </c>
      <c r="BD626" s="715"/>
      <c r="BH626" s="715"/>
      <c r="BI626" s="6">
        <v>1</v>
      </c>
      <c r="BJ626" s="73"/>
      <c r="BK626" s="73"/>
    </row>
    <row r="627" spans="1:63" s="2" customFormat="1" ht="18" customHeight="1">
      <c r="A627" s="750" t="str">
        <f t="shared" si="186"/>
        <v>►</v>
      </c>
      <c r="B627" s="616" t="str">
        <f t="shared" ref="B627:B690" si="202">IF(A627="►","►",IF(A627="A",IF(AND(ISTEXT(U627),ISTEXT(I627)),U627,IF(ISTEXT(U627),U627,IF(ISBLANK(U627),I627,U627)))))</f>
        <v>►</v>
      </c>
      <c r="C627" s="617" t="str">
        <f t="shared" si="187"/>
        <v>►</v>
      </c>
      <c r="D627" s="4157" t="str">
        <f t="shared" si="188"/>
        <v>►</v>
      </c>
      <c r="E627" s="616" t="str">
        <f t="shared" si="189"/>
        <v>►</v>
      </c>
      <c r="F627" s="616" t="str">
        <f t="shared" si="190"/>
        <v>►</v>
      </c>
      <c r="G627" s="616" t="str">
        <f t="shared" si="191"/>
        <v>►</v>
      </c>
      <c r="H627" s="1066" t="s">
        <v>1</v>
      </c>
      <c r="I627" s="741"/>
      <c r="J627" s="741"/>
      <c r="K627" s="741"/>
      <c r="L627" s="742"/>
      <c r="M627" s="742"/>
      <c r="N627" s="742"/>
      <c r="O627" s="742"/>
      <c r="P627" s="742"/>
      <c r="Q627" s="742"/>
      <c r="R627" s="742"/>
      <c r="S627" s="785" t="s">
        <v>1</v>
      </c>
      <c r="T627" s="1066" t="s">
        <v>1</v>
      </c>
      <c r="U627" s="741"/>
      <c r="V627" s="741"/>
      <c r="W627" s="741"/>
      <c r="X627" s="742"/>
      <c r="Y627" s="742"/>
      <c r="Z627" s="742"/>
      <c r="AA627" s="742"/>
      <c r="AB627" s="742"/>
      <c r="AC627" s="742"/>
      <c r="AD627" s="742"/>
      <c r="AE627" s="4161" t="s">
        <v>1</v>
      </c>
      <c r="AF627" s="4172">
        <f t="shared" si="200"/>
        <v>0</v>
      </c>
      <c r="AG627" s="4173">
        <f t="shared" si="201"/>
        <v>0</v>
      </c>
      <c r="AH627" s="4174"/>
      <c r="AI627" s="1112">
        <f t="shared" si="193"/>
        <v>0</v>
      </c>
      <c r="AJ627" s="1184" t="str">
        <f>IF(OR(AI627=0, ISBLANK(AB627)), "", TEXT(ROUND(AI627/INDEX(AV19:AV89, MATCH(AB627, AU19:AU89, 0)), 0),"# ##0") &amp; " " &amp; AB627)</f>
        <v/>
      </c>
      <c r="AK627" s="557">
        <f t="shared" si="194"/>
        <v>0</v>
      </c>
      <c r="AL627" s="558">
        <f t="shared" si="195"/>
        <v>0</v>
      </c>
      <c r="AM627" s="1187" t="str">
        <f t="shared" si="196"/>
        <v/>
      </c>
      <c r="AN627" s="156"/>
      <c r="AO627" s="1112">
        <f t="shared" si="197"/>
        <v>0</v>
      </c>
      <c r="AP627" s="4190"/>
      <c r="AQ627" s="1181" t="str">
        <f t="shared" si="198"/>
        <v/>
      </c>
      <c r="AR627" s="4168"/>
      <c r="AS627" s="4180">
        <f t="shared" si="199"/>
        <v>0</v>
      </c>
      <c r="AT627" s="4181">
        <f>IF(AND(AH627&lt;&gt;"", ISNUMBER(AF627)), IFERROR(INDEX(AV19:AV89, MATCH(AB627, AU19:AU89, 0)) * AA627 * IF(ISBLANK(X627), 1, X627), 0), 0)</f>
        <v>0</v>
      </c>
      <c r="AU627"/>
      <c r="AV627"/>
      <c r="AW627"/>
      <c r="AX627" s="717"/>
      <c r="AY627" s="750" t="str">
        <f t="shared" si="192"/>
        <v>►</v>
      </c>
      <c r="BD627" s="715"/>
      <c r="BH627" s="715"/>
      <c r="BI627" s="6">
        <v>1</v>
      </c>
      <c r="BJ627" s="73"/>
      <c r="BK627" s="73"/>
    </row>
    <row r="628" spans="1:63" s="2" customFormat="1" ht="18" customHeight="1">
      <c r="A628" s="750" t="str">
        <f t="shared" si="186"/>
        <v>►</v>
      </c>
      <c r="B628" s="616" t="str">
        <f t="shared" si="202"/>
        <v>►</v>
      </c>
      <c r="C628" s="617" t="str">
        <f t="shared" si="187"/>
        <v>►</v>
      </c>
      <c r="D628" s="4157" t="str">
        <f t="shared" si="188"/>
        <v>►</v>
      </c>
      <c r="E628" s="616" t="str">
        <f t="shared" si="189"/>
        <v>►</v>
      </c>
      <c r="F628" s="616" t="str">
        <f t="shared" si="190"/>
        <v>►</v>
      </c>
      <c r="G628" s="616" t="str">
        <f t="shared" si="191"/>
        <v>►</v>
      </c>
      <c r="H628" s="1066" t="s">
        <v>1</v>
      </c>
      <c r="I628" s="741"/>
      <c r="J628" s="741"/>
      <c r="K628" s="741"/>
      <c r="L628" s="742"/>
      <c r="M628" s="742"/>
      <c r="N628" s="742"/>
      <c r="O628" s="742"/>
      <c r="P628" s="742"/>
      <c r="Q628" s="742"/>
      <c r="R628" s="742"/>
      <c r="S628" s="785" t="s">
        <v>1</v>
      </c>
      <c r="T628" s="1066" t="s">
        <v>1</v>
      </c>
      <c r="U628" s="741"/>
      <c r="V628" s="741"/>
      <c r="W628" s="741"/>
      <c r="X628" s="742"/>
      <c r="Y628" s="742"/>
      <c r="Z628" s="742"/>
      <c r="AA628" s="742"/>
      <c r="AB628" s="742"/>
      <c r="AC628" s="742"/>
      <c r="AD628" s="742"/>
      <c r="AE628" s="4161" t="s">
        <v>1</v>
      </c>
      <c r="AF628" s="4172">
        <f t="shared" si="200"/>
        <v>0</v>
      </c>
      <c r="AG628" s="4173">
        <f t="shared" si="201"/>
        <v>0</v>
      </c>
      <c r="AH628" s="4174"/>
      <c r="AI628" s="1113">
        <f t="shared" si="193"/>
        <v>0</v>
      </c>
      <c r="AJ628" s="1183" t="str">
        <f>IF(OR(AI628=0, ISBLANK(AB628)), "", TEXT(ROUND(AI628/INDEX(AV19:AV89, MATCH(AB628, AU19:AU89, 0)), 0),"# ##0") &amp; " " &amp; AB628)</f>
        <v/>
      </c>
      <c r="AK628" s="559">
        <f t="shared" si="194"/>
        <v>0</v>
      </c>
      <c r="AL628" s="560">
        <f t="shared" si="195"/>
        <v>0</v>
      </c>
      <c r="AM628" s="1186" t="str">
        <f t="shared" si="196"/>
        <v/>
      </c>
      <c r="AN628" s="156"/>
      <c r="AO628" s="1113">
        <f t="shared" si="197"/>
        <v>0</v>
      </c>
      <c r="AP628" s="4190"/>
      <c r="AQ628" s="1182" t="str">
        <f t="shared" si="198"/>
        <v/>
      </c>
      <c r="AR628" s="4168"/>
      <c r="AS628" s="4180">
        <f t="shared" si="199"/>
        <v>0</v>
      </c>
      <c r="AT628" s="4181">
        <f>IF(AND(AH628&lt;&gt;"", ISNUMBER(AF628)), IFERROR(INDEX(AV19:AV89, MATCH(AB628, AU19:AU89, 0)) * AA628 * IF(ISBLANK(X628), 1, X628), 0), 0)</f>
        <v>0</v>
      </c>
      <c r="AU628"/>
      <c r="AV628"/>
      <c r="AW628"/>
      <c r="AX628" s="717"/>
      <c r="AY628" s="750" t="str">
        <f t="shared" si="192"/>
        <v>►</v>
      </c>
      <c r="BD628" s="715"/>
      <c r="BH628" s="715"/>
      <c r="BI628" s="6">
        <v>1</v>
      </c>
      <c r="BJ628" s="73"/>
      <c r="BK628" s="73"/>
    </row>
    <row r="629" spans="1:63" s="2" customFormat="1" ht="18" customHeight="1">
      <c r="A629" s="750" t="str">
        <f t="shared" si="186"/>
        <v>►</v>
      </c>
      <c r="B629" s="616" t="str">
        <f t="shared" si="202"/>
        <v>►</v>
      </c>
      <c r="C629" s="617" t="str">
        <f t="shared" si="187"/>
        <v>►</v>
      </c>
      <c r="D629" s="4157" t="str">
        <f t="shared" si="188"/>
        <v>►</v>
      </c>
      <c r="E629" s="616" t="str">
        <f t="shared" si="189"/>
        <v>►</v>
      </c>
      <c r="F629" s="616" t="str">
        <f t="shared" si="190"/>
        <v>►</v>
      </c>
      <c r="G629" s="616" t="str">
        <f t="shared" si="191"/>
        <v>►</v>
      </c>
      <c r="H629" s="1066" t="s">
        <v>1</v>
      </c>
      <c r="I629" s="741"/>
      <c r="J629" s="741"/>
      <c r="K629" s="741"/>
      <c r="L629" s="742"/>
      <c r="M629" s="742"/>
      <c r="N629" s="742"/>
      <c r="O629" s="742"/>
      <c r="P629" s="742"/>
      <c r="Q629" s="742"/>
      <c r="R629" s="742"/>
      <c r="S629" s="785" t="s">
        <v>1</v>
      </c>
      <c r="T629" s="1066" t="s">
        <v>1</v>
      </c>
      <c r="U629" s="741"/>
      <c r="V629" s="741"/>
      <c r="W629" s="741"/>
      <c r="X629" s="742"/>
      <c r="Y629" s="742"/>
      <c r="Z629" s="742"/>
      <c r="AA629" s="742"/>
      <c r="AB629" s="742"/>
      <c r="AC629" s="742"/>
      <c r="AD629" s="742"/>
      <c r="AE629" s="4161" t="s">
        <v>1</v>
      </c>
      <c r="AF629" s="4172">
        <f t="shared" si="200"/>
        <v>0</v>
      </c>
      <c r="AG629" s="4173">
        <f t="shared" si="201"/>
        <v>0</v>
      </c>
      <c r="AH629" s="4174"/>
      <c r="AI629" s="1112">
        <f t="shared" si="193"/>
        <v>0</v>
      </c>
      <c r="AJ629" s="1184" t="str">
        <f>IF(OR(AI629=0, ISBLANK(AB629)), "", TEXT(ROUND(AI629/INDEX(AV19:AV89, MATCH(AB629, AU19:AU89, 0)), 0),"# ##0") &amp; " " &amp; AB629)</f>
        <v/>
      </c>
      <c r="AK629" s="557">
        <f t="shared" si="194"/>
        <v>0</v>
      </c>
      <c r="AL629" s="558">
        <f t="shared" si="195"/>
        <v>0</v>
      </c>
      <c r="AM629" s="1187" t="str">
        <f t="shared" si="196"/>
        <v/>
      </c>
      <c r="AN629" s="156"/>
      <c r="AO629" s="1112">
        <f t="shared" si="197"/>
        <v>0</v>
      </c>
      <c r="AP629" s="4190"/>
      <c r="AQ629" s="1181" t="str">
        <f t="shared" si="198"/>
        <v/>
      </c>
      <c r="AR629" s="4168"/>
      <c r="AS629" s="4180">
        <f t="shared" si="199"/>
        <v>0</v>
      </c>
      <c r="AT629" s="4181">
        <f>IF(AND(AH629&lt;&gt;"", ISNUMBER(AF629)), IFERROR(INDEX(AV19:AV89, MATCH(AB629, AU19:AU89, 0)) * AA629 * IF(ISBLANK(X629), 1, X629), 0), 0)</f>
        <v>0</v>
      </c>
      <c r="AU629"/>
      <c r="AV629"/>
      <c r="AW629"/>
      <c r="AX629" s="717"/>
      <c r="AY629" s="750" t="str">
        <f t="shared" si="192"/>
        <v>►</v>
      </c>
      <c r="BD629" s="715"/>
      <c r="BH629" s="715"/>
      <c r="BI629" s="6">
        <v>1</v>
      </c>
      <c r="BJ629" s="73"/>
      <c r="BK629" s="73"/>
    </row>
    <row r="630" spans="1:63" s="2" customFormat="1" ht="18" customHeight="1">
      <c r="A630" s="750" t="str">
        <f t="shared" si="186"/>
        <v>►</v>
      </c>
      <c r="B630" s="616" t="str">
        <f t="shared" si="202"/>
        <v>►</v>
      </c>
      <c r="C630" s="617" t="str">
        <f t="shared" si="187"/>
        <v>►</v>
      </c>
      <c r="D630" s="4157" t="str">
        <f t="shared" si="188"/>
        <v>►</v>
      </c>
      <c r="E630" s="616" t="str">
        <f t="shared" si="189"/>
        <v>►</v>
      </c>
      <c r="F630" s="616" t="str">
        <f t="shared" si="190"/>
        <v>►</v>
      </c>
      <c r="G630" s="616" t="str">
        <f t="shared" si="191"/>
        <v>►</v>
      </c>
      <c r="H630" s="1066" t="s">
        <v>1</v>
      </c>
      <c r="I630" s="741"/>
      <c r="J630" s="741"/>
      <c r="K630" s="741"/>
      <c r="L630" s="742"/>
      <c r="M630" s="742"/>
      <c r="N630" s="742"/>
      <c r="O630" s="742"/>
      <c r="P630" s="742"/>
      <c r="Q630" s="742"/>
      <c r="R630" s="742"/>
      <c r="S630" s="785" t="s">
        <v>1</v>
      </c>
      <c r="T630" s="1066" t="s">
        <v>1</v>
      </c>
      <c r="U630" s="741"/>
      <c r="V630" s="741"/>
      <c r="W630" s="741"/>
      <c r="X630" s="742"/>
      <c r="Y630" s="742"/>
      <c r="Z630" s="742"/>
      <c r="AA630" s="742"/>
      <c r="AB630" s="742"/>
      <c r="AC630" s="742"/>
      <c r="AD630" s="742"/>
      <c r="AE630" s="4161" t="s">
        <v>1</v>
      </c>
      <c r="AF630" s="4172">
        <f t="shared" si="200"/>
        <v>0</v>
      </c>
      <c r="AG630" s="4173">
        <f t="shared" si="201"/>
        <v>0</v>
      </c>
      <c r="AH630" s="4174"/>
      <c r="AI630" s="1113">
        <f t="shared" si="193"/>
        <v>0</v>
      </c>
      <c r="AJ630" s="1183" t="str">
        <f>IF(OR(AI630=0, ISBLANK(AB630)), "", TEXT(ROUND(AI630/INDEX(AV19:AV89, MATCH(AB630, AU19:AU89, 0)), 0),"# ##0") &amp; " " &amp; AB630)</f>
        <v/>
      </c>
      <c r="AK630" s="559">
        <f t="shared" si="194"/>
        <v>0</v>
      </c>
      <c r="AL630" s="560">
        <f t="shared" si="195"/>
        <v>0</v>
      </c>
      <c r="AM630" s="1186" t="str">
        <f t="shared" si="196"/>
        <v/>
      </c>
      <c r="AN630" s="156"/>
      <c r="AO630" s="1113">
        <f t="shared" si="197"/>
        <v>0</v>
      </c>
      <c r="AP630" s="4190"/>
      <c r="AQ630" s="1182" t="str">
        <f t="shared" si="198"/>
        <v/>
      </c>
      <c r="AR630" s="4168"/>
      <c r="AS630" s="4180">
        <f t="shared" si="199"/>
        <v>0</v>
      </c>
      <c r="AT630" s="4181">
        <f>IF(AND(AH630&lt;&gt;"", ISNUMBER(AF630)), IFERROR(INDEX(AV19:AV89, MATCH(AB630, AU19:AU89, 0)) * AA630 * IF(ISBLANK(X630), 1, X630), 0), 0)</f>
        <v>0</v>
      </c>
      <c r="AU630"/>
      <c r="AV630"/>
      <c r="AW630"/>
      <c r="AX630" s="717"/>
      <c r="AY630" s="750" t="str">
        <f t="shared" si="192"/>
        <v>►</v>
      </c>
      <c r="BD630" s="715"/>
      <c r="BH630" s="715"/>
      <c r="BI630" s="6">
        <v>1</v>
      </c>
      <c r="BJ630" s="73"/>
      <c r="BK630" s="73"/>
    </row>
    <row r="631" spans="1:63" s="2" customFormat="1" ht="18" customHeight="1">
      <c r="A631" s="750" t="str">
        <f t="shared" si="186"/>
        <v>►</v>
      </c>
      <c r="B631" s="616" t="str">
        <f t="shared" si="202"/>
        <v>►</v>
      </c>
      <c r="C631" s="617" t="str">
        <f t="shared" si="187"/>
        <v>►</v>
      </c>
      <c r="D631" s="4157" t="str">
        <f t="shared" si="188"/>
        <v>►</v>
      </c>
      <c r="E631" s="616" t="str">
        <f t="shared" si="189"/>
        <v>►</v>
      </c>
      <c r="F631" s="616" t="str">
        <f t="shared" si="190"/>
        <v>►</v>
      </c>
      <c r="G631" s="616" t="str">
        <f t="shared" si="191"/>
        <v>►</v>
      </c>
      <c r="H631" s="1066" t="s">
        <v>1</v>
      </c>
      <c r="I631" s="741"/>
      <c r="J631" s="741"/>
      <c r="K631" s="741"/>
      <c r="L631" s="742"/>
      <c r="M631" s="742"/>
      <c r="N631" s="742"/>
      <c r="O631" s="742"/>
      <c r="P631" s="742"/>
      <c r="Q631" s="742"/>
      <c r="R631" s="742"/>
      <c r="S631" s="785" t="s">
        <v>1</v>
      </c>
      <c r="T631" s="1066" t="s">
        <v>1</v>
      </c>
      <c r="U631" s="741"/>
      <c r="V631" s="741"/>
      <c r="W631" s="741"/>
      <c r="X631" s="742"/>
      <c r="Y631" s="742"/>
      <c r="Z631" s="742"/>
      <c r="AA631" s="742"/>
      <c r="AB631" s="742"/>
      <c r="AC631" s="742"/>
      <c r="AD631" s="742"/>
      <c r="AE631" s="4161" t="s">
        <v>1</v>
      </c>
      <c r="AF631" s="4172">
        <f t="shared" si="200"/>
        <v>0</v>
      </c>
      <c r="AG631" s="4173">
        <f t="shared" si="201"/>
        <v>0</v>
      </c>
      <c r="AH631" s="4174"/>
      <c r="AI631" s="1112">
        <f t="shared" si="193"/>
        <v>0</v>
      </c>
      <c r="AJ631" s="1184" t="str">
        <f>IF(OR(AI631=0, ISBLANK(AB631)), "", TEXT(ROUND(AI631/INDEX(AV19:AV89, MATCH(AB631, AU19:AU89, 0)), 0),"# ##0") &amp; " " &amp; AB631)</f>
        <v/>
      </c>
      <c r="AK631" s="557">
        <f t="shared" si="194"/>
        <v>0</v>
      </c>
      <c r="AL631" s="558">
        <f t="shared" si="195"/>
        <v>0</v>
      </c>
      <c r="AM631" s="1187" t="str">
        <f t="shared" si="196"/>
        <v/>
      </c>
      <c r="AN631" s="156"/>
      <c r="AO631" s="1112">
        <f t="shared" si="197"/>
        <v>0</v>
      </c>
      <c r="AP631" s="4190"/>
      <c r="AQ631" s="1181" t="str">
        <f t="shared" si="198"/>
        <v/>
      </c>
      <c r="AR631" s="4168"/>
      <c r="AS631" s="4180">
        <f t="shared" si="199"/>
        <v>0</v>
      </c>
      <c r="AT631" s="4181">
        <f>IF(AND(AH631&lt;&gt;"", ISNUMBER(AF631)), IFERROR(INDEX(AV19:AV89, MATCH(AB631, AU19:AU89, 0)) * AA631 * IF(ISBLANK(X631), 1, X631), 0), 0)</f>
        <v>0</v>
      </c>
      <c r="AU631"/>
      <c r="AV631"/>
      <c r="AW631"/>
      <c r="AX631" s="717"/>
      <c r="AY631" s="750" t="str">
        <f t="shared" si="192"/>
        <v>►</v>
      </c>
      <c r="BD631" s="715"/>
      <c r="BH631" s="715"/>
      <c r="BI631" s="6">
        <v>1</v>
      </c>
      <c r="BJ631" s="73"/>
      <c r="BK631" s="73"/>
    </row>
    <row r="632" spans="1:63" s="2" customFormat="1" ht="18" customHeight="1">
      <c r="A632" s="750" t="str">
        <f t="shared" si="186"/>
        <v>►</v>
      </c>
      <c r="B632" s="616" t="str">
        <f t="shared" si="202"/>
        <v>►</v>
      </c>
      <c r="C632" s="617" t="str">
        <f t="shared" si="187"/>
        <v>►</v>
      </c>
      <c r="D632" s="4157" t="str">
        <f t="shared" si="188"/>
        <v>►</v>
      </c>
      <c r="E632" s="616" t="str">
        <f t="shared" si="189"/>
        <v>►</v>
      </c>
      <c r="F632" s="616" t="str">
        <f t="shared" si="190"/>
        <v>►</v>
      </c>
      <c r="G632" s="616" t="str">
        <f t="shared" si="191"/>
        <v>►</v>
      </c>
      <c r="H632" s="1066" t="s">
        <v>1</v>
      </c>
      <c r="I632" s="741"/>
      <c r="J632" s="741"/>
      <c r="K632" s="741"/>
      <c r="L632" s="742"/>
      <c r="M632" s="742"/>
      <c r="N632" s="742"/>
      <c r="O632" s="742"/>
      <c r="P632" s="742"/>
      <c r="Q632" s="742"/>
      <c r="R632" s="742"/>
      <c r="S632" s="785" t="s">
        <v>1</v>
      </c>
      <c r="T632" s="1066" t="s">
        <v>1</v>
      </c>
      <c r="U632" s="741"/>
      <c r="V632" s="741"/>
      <c r="W632" s="741"/>
      <c r="X632" s="742"/>
      <c r="Y632" s="742"/>
      <c r="Z632" s="742"/>
      <c r="AA632" s="742"/>
      <c r="AB632" s="742"/>
      <c r="AC632" s="742"/>
      <c r="AD632" s="742"/>
      <c r="AE632" s="4161" t="s">
        <v>1</v>
      </c>
      <c r="AF632" s="4172">
        <f t="shared" si="200"/>
        <v>0</v>
      </c>
      <c r="AG632" s="4173">
        <f t="shared" si="201"/>
        <v>0</v>
      </c>
      <c r="AH632" s="4174"/>
      <c r="AI632" s="1113">
        <f t="shared" si="193"/>
        <v>0</v>
      </c>
      <c r="AJ632" s="1183" t="str">
        <f>IF(OR(AI632=0, ISBLANK(AB632)), "", TEXT(ROUND(AI632/INDEX(AV19:AV89, MATCH(AB632, AU19:AU89, 0)), 0),"# ##0") &amp; " " &amp; AB632)</f>
        <v/>
      </c>
      <c r="AK632" s="559">
        <f t="shared" si="194"/>
        <v>0</v>
      </c>
      <c r="AL632" s="560">
        <f t="shared" si="195"/>
        <v>0</v>
      </c>
      <c r="AM632" s="1186" t="str">
        <f t="shared" si="196"/>
        <v/>
      </c>
      <c r="AN632" s="156"/>
      <c r="AO632" s="1113">
        <f t="shared" si="197"/>
        <v>0</v>
      </c>
      <c r="AP632" s="4190"/>
      <c r="AQ632" s="1182" t="str">
        <f t="shared" si="198"/>
        <v/>
      </c>
      <c r="AR632" s="4168"/>
      <c r="AS632" s="4180">
        <f t="shared" si="199"/>
        <v>0</v>
      </c>
      <c r="AT632" s="4181">
        <f>IF(AND(AH632&lt;&gt;"", ISNUMBER(AF632)), IFERROR(INDEX(AV19:AV89, MATCH(AB632, AU19:AU89, 0)) * AA632 * IF(ISBLANK(X632), 1, X632), 0), 0)</f>
        <v>0</v>
      </c>
      <c r="AU632"/>
      <c r="AV632"/>
      <c r="AW632"/>
      <c r="AX632" s="717"/>
      <c r="AY632" s="750" t="str">
        <f t="shared" si="192"/>
        <v>►</v>
      </c>
      <c r="BD632" s="715"/>
      <c r="BH632" s="715"/>
      <c r="BI632" s="6">
        <v>1</v>
      </c>
      <c r="BJ632" s="73"/>
      <c r="BK632" s="73"/>
    </row>
    <row r="633" spans="1:63" s="2" customFormat="1" ht="18" customHeight="1">
      <c r="A633" s="750" t="str">
        <f t="shared" si="186"/>
        <v>►</v>
      </c>
      <c r="B633" s="616" t="str">
        <f t="shared" si="202"/>
        <v>►</v>
      </c>
      <c r="C633" s="617" t="str">
        <f t="shared" si="187"/>
        <v>►</v>
      </c>
      <c r="D633" s="4157" t="str">
        <f t="shared" si="188"/>
        <v>►</v>
      </c>
      <c r="E633" s="616" t="str">
        <f t="shared" si="189"/>
        <v>►</v>
      </c>
      <c r="F633" s="616" t="str">
        <f t="shared" si="190"/>
        <v>►</v>
      </c>
      <c r="G633" s="616" t="str">
        <f t="shared" si="191"/>
        <v>►</v>
      </c>
      <c r="H633" s="1066" t="s">
        <v>1</v>
      </c>
      <c r="I633" s="741"/>
      <c r="J633" s="741"/>
      <c r="K633" s="741"/>
      <c r="L633" s="742"/>
      <c r="M633" s="742"/>
      <c r="N633" s="742"/>
      <c r="O633" s="742"/>
      <c r="P633" s="742"/>
      <c r="Q633" s="742"/>
      <c r="R633" s="742"/>
      <c r="S633" s="785" t="s">
        <v>1</v>
      </c>
      <c r="T633" s="1066" t="s">
        <v>1</v>
      </c>
      <c r="U633" s="741"/>
      <c r="V633" s="741"/>
      <c r="W633" s="741"/>
      <c r="X633" s="742"/>
      <c r="Y633" s="742"/>
      <c r="Z633" s="742"/>
      <c r="AA633" s="742"/>
      <c r="AB633" s="742"/>
      <c r="AC633" s="742"/>
      <c r="AD633" s="742"/>
      <c r="AE633" s="4161" t="s">
        <v>1</v>
      </c>
      <c r="AF633" s="4172">
        <f t="shared" si="200"/>
        <v>0</v>
      </c>
      <c r="AG633" s="4173">
        <f t="shared" si="201"/>
        <v>0</v>
      </c>
      <c r="AH633" s="4174"/>
      <c r="AI633" s="1112">
        <f t="shared" si="193"/>
        <v>0</v>
      </c>
      <c r="AJ633" s="1184" t="str">
        <f>IF(OR(AI633=0, ISBLANK(AB633)), "", TEXT(ROUND(AI633/INDEX(AV19:AV89, MATCH(AB633, AU19:AU89, 0)), 0),"# ##0") &amp; " " &amp; AB633)</f>
        <v/>
      </c>
      <c r="AK633" s="557">
        <f t="shared" si="194"/>
        <v>0</v>
      </c>
      <c r="AL633" s="558">
        <f t="shared" si="195"/>
        <v>0</v>
      </c>
      <c r="AM633" s="1187" t="str">
        <f t="shared" si="196"/>
        <v/>
      </c>
      <c r="AN633" s="156"/>
      <c r="AO633" s="1112">
        <f t="shared" si="197"/>
        <v>0</v>
      </c>
      <c r="AP633" s="4190"/>
      <c r="AQ633" s="1181" t="str">
        <f t="shared" si="198"/>
        <v/>
      </c>
      <c r="AR633" s="4168"/>
      <c r="AS633" s="4180">
        <f t="shared" si="199"/>
        <v>0</v>
      </c>
      <c r="AT633" s="4181">
        <f>IF(AND(AH633&lt;&gt;"", ISNUMBER(AF633)), IFERROR(INDEX(AV19:AV89, MATCH(AB633, AU19:AU89, 0)) * AA633 * IF(ISBLANK(X633), 1, X633), 0), 0)</f>
        <v>0</v>
      </c>
      <c r="AU633"/>
      <c r="AV633"/>
      <c r="AW633"/>
      <c r="AX633" s="717"/>
      <c r="AY633" s="750" t="str">
        <f t="shared" si="192"/>
        <v>►</v>
      </c>
      <c r="BD633" s="715"/>
      <c r="BH633" s="715"/>
      <c r="BI633" s="6">
        <v>1</v>
      </c>
      <c r="BJ633" s="73"/>
      <c r="BK633" s="73"/>
    </row>
    <row r="634" spans="1:63" s="2" customFormat="1" ht="18" customHeight="1">
      <c r="A634" s="750" t="str">
        <f t="shared" si="186"/>
        <v>►</v>
      </c>
      <c r="B634" s="616" t="str">
        <f t="shared" si="202"/>
        <v>►</v>
      </c>
      <c r="C634" s="617" t="str">
        <f t="shared" si="187"/>
        <v>►</v>
      </c>
      <c r="D634" s="4157" t="str">
        <f t="shared" si="188"/>
        <v>►</v>
      </c>
      <c r="E634" s="616" t="str">
        <f t="shared" si="189"/>
        <v>►</v>
      </c>
      <c r="F634" s="616" t="str">
        <f t="shared" si="190"/>
        <v>►</v>
      </c>
      <c r="G634" s="616" t="str">
        <f t="shared" si="191"/>
        <v>►</v>
      </c>
      <c r="H634" s="1066" t="s">
        <v>1</v>
      </c>
      <c r="I634" s="741"/>
      <c r="J634" s="741"/>
      <c r="K634" s="741"/>
      <c r="L634" s="742"/>
      <c r="M634" s="742"/>
      <c r="N634" s="742"/>
      <c r="O634" s="742"/>
      <c r="P634" s="742"/>
      <c r="Q634" s="742"/>
      <c r="R634" s="742"/>
      <c r="S634" s="785" t="s">
        <v>1</v>
      </c>
      <c r="T634" s="1066" t="s">
        <v>1</v>
      </c>
      <c r="U634" s="741"/>
      <c r="V634" s="741"/>
      <c r="W634" s="741"/>
      <c r="X634" s="742"/>
      <c r="Y634" s="742"/>
      <c r="Z634" s="742"/>
      <c r="AA634" s="742"/>
      <c r="AB634" s="742"/>
      <c r="AC634" s="742"/>
      <c r="AD634" s="742"/>
      <c r="AE634" s="4161" t="s">
        <v>1</v>
      </c>
      <c r="AF634" s="4172">
        <f t="shared" si="200"/>
        <v>0</v>
      </c>
      <c r="AG634" s="4173">
        <f t="shared" si="201"/>
        <v>0</v>
      </c>
      <c r="AH634" s="4174"/>
      <c r="AI634" s="1113">
        <f t="shared" si="193"/>
        <v>0</v>
      </c>
      <c r="AJ634" s="1183" t="str">
        <f>IF(OR(AI634=0, ISBLANK(AB634)), "", TEXT(ROUND(AI634/INDEX(AV19:AV89, MATCH(AB634, AU19:AU89, 0)), 0),"# ##0") &amp; " " &amp; AB634)</f>
        <v/>
      </c>
      <c r="AK634" s="559">
        <f t="shared" si="194"/>
        <v>0</v>
      </c>
      <c r="AL634" s="560">
        <f t="shared" si="195"/>
        <v>0</v>
      </c>
      <c r="AM634" s="1186" t="str">
        <f t="shared" si="196"/>
        <v/>
      </c>
      <c r="AN634" s="156"/>
      <c r="AO634" s="1113">
        <f t="shared" si="197"/>
        <v>0</v>
      </c>
      <c r="AP634" s="4190"/>
      <c r="AQ634" s="1182" t="str">
        <f t="shared" si="198"/>
        <v/>
      </c>
      <c r="AR634" s="4168"/>
      <c r="AS634" s="4180">
        <f t="shared" si="199"/>
        <v>0</v>
      </c>
      <c r="AT634" s="4181">
        <f>IF(AND(AH634&lt;&gt;"", ISNUMBER(AF634)), IFERROR(INDEX(AV19:AV89, MATCH(AB634, AU19:AU89, 0)) * AA634 * IF(ISBLANK(X634), 1, X634), 0), 0)</f>
        <v>0</v>
      </c>
      <c r="AU634"/>
      <c r="AV634"/>
      <c r="AW634"/>
      <c r="AX634" s="717"/>
      <c r="AY634" s="750" t="str">
        <f t="shared" si="192"/>
        <v>►</v>
      </c>
      <c r="BD634" s="715"/>
      <c r="BH634" s="715"/>
      <c r="BI634" s="6">
        <v>1</v>
      </c>
      <c r="BJ634" s="73"/>
      <c r="BK634" s="73"/>
    </row>
    <row r="635" spans="1:63" s="2" customFormat="1" ht="18" customHeight="1">
      <c r="A635" s="750" t="str">
        <f t="shared" si="186"/>
        <v>►</v>
      </c>
      <c r="B635" s="616" t="str">
        <f t="shared" si="202"/>
        <v>►</v>
      </c>
      <c r="C635" s="617" t="str">
        <f t="shared" si="187"/>
        <v>►</v>
      </c>
      <c r="D635" s="4157" t="str">
        <f t="shared" si="188"/>
        <v>►</v>
      </c>
      <c r="E635" s="616" t="str">
        <f t="shared" si="189"/>
        <v>►</v>
      </c>
      <c r="F635" s="616" t="str">
        <f t="shared" si="190"/>
        <v>►</v>
      </c>
      <c r="G635" s="616" t="str">
        <f t="shared" si="191"/>
        <v>►</v>
      </c>
      <c r="H635" s="1066" t="s">
        <v>1</v>
      </c>
      <c r="I635" s="741"/>
      <c r="J635" s="741"/>
      <c r="K635" s="741"/>
      <c r="L635" s="742"/>
      <c r="M635" s="742"/>
      <c r="N635" s="742"/>
      <c r="O635" s="742"/>
      <c r="P635" s="742"/>
      <c r="Q635" s="742"/>
      <c r="R635" s="742"/>
      <c r="S635" s="785" t="s">
        <v>1</v>
      </c>
      <c r="T635" s="1066" t="s">
        <v>1</v>
      </c>
      <c r="U635" s="741"/>
      <c r="V635" s="741"/>
      <c r="W635" s="741"/>
      <c r="X635" s="742"/>
      <c r="Y635" s="742"/>
      <c r="Z635" s="742"/>
      <c r="AA635" s="742"/>
      <c r="AB635" s="742"/>
      <c r="AC635" s="742"/>
      <c r="AD635" s="742"/>
      <c r="AE635" s="4161" t="s">
        <v>1</v>
      </c>
      <c r="AF635" s="4172">
        <f t="shared" si="200"/>
        <v>0</v>
      </c>
      <c r="AG635" s="4173">
        <f t="shared" si="201"/>
        <v>0</v>
      </c>
      <c r="AH635" s="4174"/>
      <c r="AI635" s="1112">
        <f t="shared" si="193"/>
        <v>0</v>
      </c>
      <c r="AJ635" s="1184" t="str">
        <f>IF(OR(AI635=0, ISBLANK(AB635)), "", TEXT(ROUND(AI635/INDEX(AV19:AV89, MATCH(AB635, AU19:AU89, 0)), 0),"# ##0") &amp; " " &amp; AB635)</f>
        <v/>
      </c>
      <c r="AK635" s="557">
        <f t="shared" si="194"/>
        <v>0</v>
      </c>
      <c r="AL635" s="558">
        <f t="shared" si="195"/>
        <v>0</v>
      </c>
      <c r="AM635" s="1187" t="str">
        <f t="shared" si="196"/>
        <v/>
      </c>
      <c r="AN635" s="156"/>
      <c r="AO635" s="1112">
        <f t="shared" si="197"/>
        <v>0</v>
      </c>
      <c r="AP635" s="4190"/>
      <c r="AQ635" s="1181" t="str">
        <f t="shared" si="198"/>
        <v/>
      </c>
      <c r="AR635" s="4168"/>
      <c r="AS635" s="4180">
        <f t="shared" si="199"/>
        <v>0</v>
      </c>
      <c r="AT635" s="4181">
        <f>IF(AND(AH635&lt;&gt;"", ISNUMBER(AF635)), IFERROR(INDEX(AV19:AV89, MATCH(AB635, AU19:AU89, 0)) * AA635 * IF(ISBLANK(X635), 1, X635), 0), 0)</f>
        <v>0</v>
      </c>
      <c r="AU635"/>
      <c r="AV635"/>
      <c r="AW635"/>
      <c r="AX635" s="717"/>
      <c r="AY635" s="750" t="str">
        <f t="shared" si="192"/>
        <v>►</v>
      </c>
      <c r="BD635" s="715"/>
      <c r="BH635" s="715"/>
      <c r="BI635" s="6">
        <v>1</v>
      </c>
      <c r="BJ635" s="73"/>
      <c r="BK635" s="73"/>
    </row>
    <row r="636" spans="1:63" s="2" customFormat="1" ht="18" customHeight="1">
      <c r="A636" s="750" t="str">
        <f t="shared" si="186"/>
        <v>►</v>
      </c>
      <c r="B636" s="616" t="str">
        <f t="shared" si="202"/>
        <v>►</v>
      </c>
      <c r="C636" s="617" t="str">
        <f t="shared" si="187"/>
        <v>►</v>
      </c>
      <c r="D636" s="4157" t="str">
        <f t="shared" si="188"/>
        <v>►</v>
      </c>
      <c r="E636" s="616" t="str">
        <f t="shared" si="189"/>
        <v>►</v>
      </c>
      <c r="F636" s="616" t="str">
        <f t="shared" si="190"/>
        <v>►</v>
      </c>
      <c r="G636" s="616" t="str">
        <f t="shared" si="191"/>
        <v>►</v>
      </c>
      <c r="H636" s="1066" t="s">
        <v>1</v>
      </c>
      <c r="I636" s="741"/>
      <c r="J636" s="741"/>
      <c r="K636" s="741"/>
      <c r="L636" s="742"/>
      <c r="M636" s="742"/>
      <c r="N636" s="742"/>
      <c r="O636" s="742"/>
      <c r="P636" s="742"/>
      <c r="Q636" s="742"/>
      <c r="R636" s="742"/>
      <c r="S636" s="785" t="s">
        <v>1</v>
      </c>
      <c r="T636" s="1066" t="s">
        <v>1</v>
      </c>
      <c r="U636" s="741"/>
      <c r="V636" s="741"/>
      <c r="W636" s="741"/>
      <c r="X636" s="742"/>
      <c r="Y636" s="742"/>
      <c r="Z636" s="742"/>
      <c r="AA636" s="742"/>
      <c r="AB636" s="742"/>
      <c r="AC636" s="742"/>
      <c r="AD636" s="742"/>
      <c r="AE636" s="4161" t="s">
        <v>1</v>
      </c>
      <c r="AF636" s="4172">
        <f t="shared" si="200"/>
        <v>0</v>
      </c>
      <c r="AG636" s="4173">
        <f t="shared" si="201"/>
        <v>0</v>
      </c>
      <c r="AH636" s="4174"/>
      <c r="AI636" s="1113">
        <f t="shared" si="193"/>
        <v>0</v>
      </c>
      <c r="AJ636" s="1183" t="str">
        <f>IF(OR(AI636=0, ISBLANK(AB636)), "", TEXT(ROUND(AI636/INDEX(AV19:AV89, MATCH(AB636, AU19:AU89, 0)), 0),"# ##0") &amp; " " &amp; AB636)</f>
        <v/>
      </c>
      <c r="AK636" s="559">
        <f t="shared" si="194"/>
        <v>0</v>
      </c>
      <c r="AL636" s="560">
        <f t="shared" si="195"/>
        <v>0</v>
      </c>
      <c r="AM636" s="1186" t="str">
        <f t="shared" si="196"/>
        <v/>
      </c>
      <c r="AN636" s="156"/>
      <c r="AO636" s="1113">
        <f t="shared" si="197"/>
        <v>0</v>
      </c>
      <c r="AP636" s="4190"/>
      <c r="AQ636" s="1182" t="str">
        <f t="shared" si="198"/>
        <v/>
      </c>
      <c r="AR636" s="4168"/>
      <c r="AS636" s="4180">
        <f t="shared" si="199"/>
        <v>0</v>
      </c>
      <c r="AT636" s="4181">
        <f>IF(AND(AH636&lt;&gt;"", ISNUMBER(AF636)), IFERROR(INDEX(AV19:AV89, MATCH(AB636, AU19:AU89, 0)) * AA636 * IF(ISBLANK(X636), 1, X636), 0), 0)</f>
        <v>0</v>
      </c>
      <c r="AU636"/>
      <c r="AV636"/>
      <c r="AW636"/>
      <c r="AX636" s="717"/>
      <c r="AY636" s="750" t="str">
        <f t="shared" si="192"/>
        <v>►</v>
      </c>
      <c r="BD636" s="715"/>
      <c r="BH636" s="715"/>
      <c r="BI636" s="6">
        <v>1</v>
      </c>
      <c r="BJ636" s="73"/>
      <c r="BK636" s="73"/>
    </row>
    <row r="637" spans="1:63" s="2" customFormat="1" ht="18" customHeight="1">
      <c r="A637" s="750" t="str">
        <f t="shared" si="186"/>
        <v>►</v>
      </c>
      <c r="B637" s="616" t="str">
        <f t="shared" si="202"/>
        <v>►</v>
      </c>
      <c r="C637" s="617" t="str">
        <f t="shared" si="187"/>
        <v>►</v>
      </c>
      <c r="D637" s="4157" t="str">
        <f t="shared" si="188"/>
        <v>►</v>
      </c>
      <c r="E637" s="616" t="str">
        <f t="shared" si="189"/>
        <v>►</v>
      </c>
      <c r="F637" s="616" t="str">
        <f t="shared" si="190"/>
        <v>►</v>
      </c>
      <c r="G637" s="616" t="str">
        <f t="shared" si="191"/>
        <v>►</v>
      </c>
      <c r="H637" s="1066" t="s">
        <v>1</v>
      </c>
      <c r="I637" s="741"/>
      <c r="J637" s="741"/>
      <c r="K637" s="741"/>
      <c r="L637" s="742"/>
      <c r="M637" s="742"/>
      <c r="N637" s="742"/>
      <c r="O637" s="742"/>
      <c r="P637" s="742"/>
      <c r="Q637" s="742"/>
      <c r="R637" s="742"/>
      <c r="S637" s="785" t="s">
        <v>1</v>
      </c>
      <c r="T637" s="1066" t="s">
        <v>1</v>
      </c>
      <c r="U637" s="741"/>
      <c r="V637" s="741"/>
      <c r="W637" s="741"/>
      <c r="X637" s="742"/>
      <c r="Y637" s="742"/>
      <c r="Z637" s="742"/>
      <c r="AA637" s="742"/>
      <c r="AB637" s="742"/>
      <c r="AC637" s="742"/>
      <c r="AD637" s="742"/>
      <c r="AE637" s="4161" t="s">
        <v>1</v>
      </c>
      <c r="AF637" s="4172">
        <f t="shared" si="200"/>
        <v>0</v>
      </c>
      <c r="AG637" s="4173">
        <f t="shared" si="201"/>
        <v>0</v>
      </c>
      <c r="AH637" s="4174"/>
      <c r="AI637" s="1112">
        <f t="shared" si="193"/>
        <v>0</v>
      </c>
      <c r="AJ637" s="1184" t="str">
        <f>IF(OR(AI637=0, ISBLANK(AB637)), "", TEXT(ROUND(AI637/INDEX(AV19:AV89, MATCH(AB637, AU19:AU89, 0)), 0),"# ##0") &amp; " " &amp; AB637)</f>
        <v/>
      </c>
      <c r="AK637" s="557">
        <f t="shared" si="194"/>
        <v>0</v>
      </c>
      <c r="AL637" s="558">
        <f t="shared" si="195"/>
        <v>0</v>
      </c>
      <c r="AM637" s="1187" t="str">
        <f t="shared" si="196"/>
        <v/>
      </c>
      <c r="AN637" s="156"/>
      <c r="AO637" s="1112">
        <f t="shared" si="197"/>
        <v>0</v>
      </c>
      <c r="AP637" s="4190"/>
      <c r="AQ637" s="1181" t="str">
        <f t="shared" si="198"/>
        <v/>
      </c>
      <c r="AR637" s="4168"/>
      <c r="AS637" s="4180">
        <f t="shared" si="199"/>
        <v>0</v>
      </c>
      <c r="AT637" s="4181">
        <f>IF(AND(AH637&lt;&gt;"", ISNUMBER(AF637)), IFERROR(INDEX(AV19:AV89, MATCH(AB637, AU19:AU89, 0)) * AA637 * IF(ISBLANK(X637), 1, X637), 0), 0)</f>
        <v>0</v>
      </c>
      <c r="AU637"/>
      <c r="AV637"/>
      <c r="AW637"/>
      <c r="AX637" s="717"/>
      <c r="AY637" s="750" t="str">
        <f t="shared" si="192"/>
        <v>►</v>
      </c>
      <c r="BD637" s="715"/>
      <c r="BH637" s="715"/>
      <c r="BI637" s="6">
        <v>1</v>
      </c>
      <c r="BJ637" s="73"/>
      <c r="BK637" s="73"/>
    </row>
    <row r="638" spans="1:63" s="2" customFormat="1" ht="18" customHeight="1">
      <c r="A638" s="750" t="str">
        <f t="shared" si="186"/>
        <v>►</v>
      </c>
      <c r="B638" s="616" t="str">
        <f t="shared" si="202"/>
        <v>►</v>
      </c>
      <c r="C638" s="617" t="str">
        <f t="shared" si="187"/>
        <v>►</v>
      </c>
      <c r="D638" s="4157" t="str">
        <f t="shared" si="188"/>
        <v>►</v>
      </c>
      <c r="E638" s="616" t="str">
        <f t="shared" si="189"/>
        <v>►</v>
      </c>
      <c r="F638" s="616" t="str">
        <f t="shared" si="190"/>
        <v>►</v>
      </c>
      <c r="G638" s="616" t="str">
        <f t="shared" si="191"/>
        <v>►</v>
      </c>
      <c r="H638" s="1066" t="s">
        <v>1</v>
      </c>
      <c r="I638" s="741"/>
      <c r="J638" s="741"/>
      <c r="K638" s="741"/>
      <c r="L638" s="742"/>
      <c r="M638" s="742"/>
      <c r="N638" s="742"/>
      <c r="O638" s="742"/>
      <c r="P638" s="742"/>
      <c r="Q638" s="742"/>
      <c r="R638" s="742"/>
      <c r="S638" s="785" t="s">
        <v>1</v>
      </c>
      <c r="T638" s="1066" t="s">
        <v>1</v>
      </c>
      <c r="U638" s="741"/>
      <c r="V638" s="741"/>
      <c r="W638" s="741"/>
      <c r="X638" s="742"/>
      <c r="Y638" s="742"/>
      <c r="Z638" s="742"/>
      <c r="AA638" s="742"/>
      <c r="AB638" s="742"/>
      <c r="AC638" s="742"/>
      <c r="AD638" s="742"/>
      <c r="AE638" s="4161" t="s">
        <v>1</v>
      </c>
      <c r="AF638" s="4172">
        <f t="shared" si="200"/>
        <v>0</v>
      </c>
      <c r="AG638" s="4173">
        <f t="shared" si="201"/>
        <v>0</v>
      </c>
      <c r="AH638" s="4174"/>
      <c r="AI638" s="1113">
        <f t="shared" si="193"/>
        <v>0</v>
      </c>
      <c r="AJ638" s="1183" t="str">
        <f>IF(OR(AI638=0, ISBLANK(AB638)), "", TEXT(ROUND(AI638/INDEX(AV19:AV89, MATCH(AB638, AU19:AU89, 0)), 0),"# ##0") &amp; " " &amp; AB638)</f>
        <v/>
      </c>
      <c r="AK638" s="559">
        <f t="shared" si="194"/>
        <v>0</v>
      </c>
      <c r="AL638" s="560">
        <f t="shared" si="195"/>
        <v>0</v>
      </c>
      <c r="AM638" s="1186" t="str">
        <f t="shared" si="196"/>
        <v/>
      </c>
      <c r="AN638" s="156"/>
      <c r="AO638" s="1113">
        <f t="shared" si="197"/>
        <v>0</v>
      </c>
      <c r="AP638" s="4190"/>
      <c r="AQ638" s="1182" t="str">
        <f t="shared" si="198"/>
        <v/>
      </c>
      <c r="AR638" s="4168"/>
      <c r="AS638" s="4180">
        <f t="shared" si="199"/>
        <v>0</v>
      </c>
      <c r="AT638" s="4181">
        <f>IF(AND(AH638&lt;&gt;"", ISNUMBER(AF638)), IFERROR(INDEX(AV19:AV89, MATCH(AB638, AU19:AU89, 0)) * AA638 * IF(ISBLANK(X638), 1, X638), 0), 0)</f>
        <v>0</v>
      </c>
      <c r="AU638"/>
      <c r="AV638"/>
      <c r="AW638"/>
      <c r="AX638" s="717"/>
      <c r="AY638" s="750" t="str">
        <f t="shared" si="192"/>
        <v>►</v>
      </c>
      <c r="BD638" s="715"/>
      <c r="BH638" s="715"/>
      <c r="BI638" s="6">
        <v>1</v>
      </c>
      <c r="BJ638" s="73"/>
      <c r="BK638" s="73"/>
    </row>
    <row r="639" spans="1:63" s="2" customFormat="1" ht="18" customHeight="1">
      <c r="A639" s="750" t="str">
        <f t="shared" si="186"/>
        <v>►</v>
      </c>
      <c r="B639" s="616" t="str">
        <f t="shared" si="202"/>
        <v>►</v>
      </c>
      <c r="C639" s="617" t="str">
        <f t="shared" si="187"/>
        <v>►</v>
      </c>
      <c r="D639" s="4157" t="str">
        <f t="shared" si="188"/>
        <v>►</v>
      </c>
      <c r="E639" s="616" t="str">
        <f t="shared" si="189"/>
        <v>►</v>
      </c>
      <c r="F639" s="616" t="str">
        <f t="shared" si="190"/>
        <v>►</v>
      </c>
      <c r="G639" s="616" t="str">
        <f t="shared" si="191"/>
        <v>►</v>
      </c>
      <c r="H639" s="1066" t="s">
        <v>1</v>
      </c>
      <c r="I639" s="741"/>
      <c r="J639" s="741"/>
      <c r="K639" s="741"/>
      <c r="L639" s="742"/>
      <c r="M639" s="742"/>
      <c r="N639" s="742"/>
      <c r="O639" s="742"/>
      <c r="P639" s="742"/>
      <c r="Q639" s="742"/>
      <c r="R639" s="742"/>
      <c r="S639" s="785" t="s">
        <v>1</v>
      </c>
      <c r="T639" s="1066" t="s">
        <v>1</v>
      </c>
      <c r="U639" s="741"/>
      <c r="V639" s="741"/>
      <c r="W639" s="741"/>
      <c r="X639" s="742"/>
      <c r="Y639" s="742"/>
      <c r="Z639" s="742"/>
      <c r="AA639" s="742"/>
      <c r="AB639" s="742"/>
      <c r="AC639" s="742"/>
      <c r="AD639" s="742"/>
      <c r="AE639" s="4161" t="s">
        <v>1</v>
      </c>
      <c r="AF639" s="4172">
        <f t="shared" si="200"/>
        <v>0</v>
      </c>
      <c r="AG639" s="4173">
        <f t="shared" si="201"/>
        <v>0</v>
      </c>
      <c r="AH639" s="4174"/>
      <c r="AI639" s="1112">
        <f t="shared" si="193"/>
        <v>0</v>
      </c>
      <c r="AJ639" s="1184" t="str">
        <f>IF(OR(AI639=0, ISBLANK(AB639)), "", TEXT(ROUND(AI639/INDEX(AV19:AV89, MATCH(AB639, AU19:AU89, 0)), 0),"# ##0") &amp; " " &amp; AB639)</f>
        <v/>
      </c>
      <c r="AK639" s="557">
        <f t="shared" si="194"/>
        <v>0</v>
      </c>
      <c r="AL639" s="558">
        <f t="shared" si="195"/>
        <v>0</v>
      </c>
      <c r="AM639" s="1187" t="str">
        <f t="shared" si="196"/>
        <v/>
      </c>
      <c r="AN639" s="156"/>
      <c r="AO639" s="1112">
        <f t="shared" si="197"/>
        <v>0</v>
      </c>
      <c r="AP639" s="4190"/>
      <c r="AQ639" s="1181" t="str">
        <f t="shared" si="198"/>
        <v/>
      </c>
      <c r="AR639" s="4168"/>
      <c r="AS639" s="4180">
        <f t="shared" si="199"/>
        <v>0</v>
      </c>
      <c r="AT639" s="4181">
        <f>IF(AND(AH639&lt;&gt;"", ISNUMBER(AF639)), IFERROR(INDEX(AV19:AV89, MATCH(AB639, AU19:AU89, 0)) * AA639 * IF(ISBLANK(X639), 1, X639), 0), 0)</f>
        <v>0</v>
      </c>
      <c r="AU639"/>
      <c r="AV639"/>
      <c r="AW639"/>
      <c r="AX639" s="717"/>
      <c r="AY639" s="750" t="str">
        <f t="shared" si="192"/>
        <v>►</v>
      </c>
      <c r="BD639" s="715"/>
      <c r="BH639" s="715"/>
      <c r="BI639" s="6">
        <v>1</v>
      </c>
      <c r="BJ639" s="73"/>
      <c r="BK639" s="73"/>
    </row>
    <row r="640" spans="1:63" s="2" customFormat="1" ht="18" customHeight="1">
      <c r="A640" s="750" t="str">
        <f t="shared" si="186"/>
        <v>►</v>
      </c>
      <c r="B640" s="616" t="str">
        <f t="shared" si="202"/>
        <v>►</v>
      </c>
      <c r="C640" s="617" t="str">
        <f t="shared" si="187"/>
        <v>►</v>
      </c>
      <c r="D640" s="4157" t="str">
        <f t="shared" si="188"/>
        <v>►</v>
      </c>
      <c r="E640" s="616" t="str">
        <f t="shared" si="189"/>
        <v>►</v>
      </c>
      <c r="F640" s="616" t="str">
        <f t="shared" si="190"/>
        <v>►</v>
      </c>
      <c r="G640" s="616" t="str">
        <f t="shared" si="191"/>
        <v>►</v>
      </c>
      <c r="H640" s="1066" t="s">
        <v>1</v>
      </c>
      <c r="I640" s="741"/>
      <c r="J640" s="741"/>
      <c r="K640" s="741"/>
      <c r="L640" s="742"/>
      <c r="M640" s="742"/>
      <c r="N640" s="742"/>
      <c r="O640" s="742"/>
      <c r="P640" s="742"/>
      <c r="Q640" s="742"/>
      <c r="R640" s="742"/>
      <c r="S640" s="785" t="s">
        <v>1</v>
      </c>
      <c r="T640" s="1066" t="s">
        <v>1</v>
      </c>
      <c r="U640" s="741"/>
      <c r="V640" s="741"/>
      <c r="W640" s="741"/>
      <c r="X640" s="742"/>
      <c r="Y640" s="742"/>
      <c r="Z640" s="742"/>
      <c r="AA640" s="742"/>
      <c r="AB640" s="742"/>
      <c r="AC640" s="742"/>
      <c r="AD640" s="742"/>
      <c r="AE640" s="4161" t="s">
        <v>1</v>
      </c>
      <c r="AF640" s="4172">
        <f t="shared" si="200"/>
        <v>0</v>
      </c>
      <c r="AG640" s="4173">
        <f t="shared" si="201"/>
        <v>0</v>
      </c>
      <c r="AH640" s="4174"/>
      <c r="AI640" s="1113">
        <f t="shared" si="193"/>
        <v>0</v>
      </c>
      <c r="AJ640" s="1183" t="str">
        <f>IF(OR(AI640=0, ISBLANK(AB640)), "", TEXT(ROUND(AI640/INDEX(AV19:AV89, MATCH(AB640, AU19:AU89, 0)), 0),"# ##0") &amp; " " &amp; AB640)</f>
        <v/>
      </c>
      <c r="AK640" s="559">
        <f t="shared" si="194"/>
        <v>0</v>
      </c>
      <c r="AL640" s="560">
        <f t="shared" si="195"/>
        <v>0</v>
      </c>
      <c r="AM640" s="1186" t="str">
        <f t="shared" si="196"/>
        <v/>
      </c>
      <c r="AN640" s="156"/>
      <c r="AO640" s="1113">
        <f t="shared" si="197"/>
        <v>0</v>
      </c>
      <c r="AP640" s="4190"/>
      <c r="AQ640" s="1182" t="str">
        <f t="shared" si="198"/>
        <v/>
      </c>
      <c r="AR640" s="4168"/>
      <c r="AS640" s="4180">
        <f t="shared" si="199"/>
        <v>0</v>
      </c>
      <c r="AT640" s="4181">
        <f>IF(AND(AH640&lt;&gt;"", ISNUMBER(AF640)), IFERROR(INDEX(AV19:AV89, MATCH(AB640, AU19:AU89, 0)) * AA640 * IF(ISBLANK(X640), 1, X640), 0), 0)</f>
        <v>0</v>
      </c>
      <c r="AU640"/>
      <c r="AV640"/>
      <c r="AW640"/>
      <c r="AX640" s="717"/>
      <c r="AY640" s="750" t="str">
        <f t="shared" si="192"/>
        <v>►</v>
      </c>
      <c r="BD640" s="715"/>
      <c r="BH640" s="715"/>
      <c r="BI640" s="6">
        <v>1</v>
      </c>
      <c r="BJ640" s="73"/>
      <c r="BK640" s="73"/>
    </row>
    <row r="641" spans="1:63" s="2" customFormat="1" ht="18" customHeight="1">
      <c r="A641" s="750" t="str">
        <f t="shared" si="186"/>
        <v>►</v>
      </c>
      <c r="B641" s="616" t="str">
        <f t="shared" si="202"/>
        <v>►</v>
      </c>
      <c r="C641" s="617" t="str">
        <f t="shared" si="187"/>
        <v>►</v>
      </c>
      <c r="D641" s="4157" t="str">
        <f t="shared" si="188"/>
        <v>►</v>
      </c>
      <c r="E641" s="616" t="str">
        <f t="shared" si="189"/>
        <v>►</v>
      </c>
      <c r="F641" s="616" t="str">
        <f t="shared" si="190"/>
        <v>►</v>
      </c>
      <c r="G641" s="616" t="str">
        <f t="shared" si="191"/>
        <v>►</v>
      </c>
      <c r="H641" s="1066" t="s">
        <v>1</v>
      </c>
      <c r="I641" s="741"/>
      <c r="J641" s="741"/>
      <c r="K641" s="741"/>
      <c r="L641" s="742"/>
      <c r="M641" s="742"/>
      <c r="N641" s="742"/>
      <c r="O641" s="742"/>
      <c r="P641" s="742"/>
      <c r="Q641" s="742"/>
      <c r="R641" s="742"/>
      <c r="S641" s="785" t="s">
        <v>1</v>
      </c>
      <c r="T641" s="1066" t="s">
        <v>1</v>
      </c>
      <c r="U641" s="741"/>
      <c r="V641" s="741"/>
      <c r="W641" s="741"/>
      <c r="X641" s="742"/>
      <c r="Y641" s="742"/>
      <c r="Z641" s="742"/>
      <c r="AA641" s="742"/>
      <c r="AB641" s="742"/>
      <c r="AC641" s="742"/>
      <c r="AD641" s="742"/>
      <c r="AE641" s="4161" t="s">
        <v>1</v>
      </c>
      <c r="AF641" s="4172">
        <f t="shared" si="200"/>
        <v>0</v>
      </c>
      <c r="AG641" s="4173">
        <f t="shared" si="201"/>
        <v>0</v>
      </c>
      <c r="AH641" s="4174"/>
      <c r="AI641" s="1112">
        <f t="shared" si="193"/>
        <v>0</v>
      </c>
      <c r="AJ641" s="1184" t="str">
        <f>IF(OR(AI641=0, ISBLANK(AB641)), "", TEXT(ROUND(AI641/INDEX(AV19:AV89, MATCH(AB641, AU19:AU89, 0)), 0),"# ##0") &amp; " " &amp; AB641)</f>
        <v/>
      </c>
      <c r="AK641" s="557">
        <f t="shared" si="194"/>
        <v>0</v>
      </c>
      <c r="AL641" s="558">
        <f t="shared" si="195"/>
        <v>0</v>
      </c>
      <c r="AM641" s="1187" t="str">
        <f t="shared" si="196"/>
        <v/>
      </c>
      <c r="AN641" s="156"/>
      <c r="AO641" s="1112">
        <f t="shared" si="197"/>
        <v>0</v>
      </c>
      <c r="AP641" s="4190"/>
      <c r="AQ641" s="1181" t="str">
        <f t="shared" si="198"/>
        <v/>
      </c>
      <c r="AR641" s="4168"/>
      <c r="AS641" s="4180">
        <f t="shared" si="199"/>
        <v>0</v>
      </c>
      <c r="AT641" s="4181">
        <f>IF(AND(AH641&lt;&gt;"", ISNUMBER(AF641)), IFERROR(INDEX(AV19:AV89, MATCH(AB641, AU19:AU89, 0)) * AA641 * IF(ISBLANK(X641), 1, X641), 0), 0)</f>
        <v>0</v>
      </c>
      <c r="AU641"/>
      <c r="AV641"/>
      <c r="AW641"/>
      <c r="AX641" s="717"/>
      <c r="AY641" s="750" t="str">
        <f t="shared" si="192"/>
        <v>►</v>
      </c>
      <c r="BD641" s="715"/>
      <c r="BH641" s="715"/>
      <c r="BI641" s="6">
        <v>1</v>
      </c>
      <c r="BJ641" s="73"/>
      <c r="BK641" s="73"/>
    </row>
    <row r="642" spans="1:63" s="2" customFormat="1" ht="18" customHeight="1">
      <c r="A642" s="750" t="str">
        <f t="shared" si="186"/>
        <v>►</v>
      </c>
      <c r="B642" s="616" t="str">
        <f t="shared" si="202"/>
        <v>►</v>
      </c>
      <c r="C642" s="617" t="str">
        <f t="shared" si="187"/>
        <v>►</v>
      </c>
      <c r="D642" s="4157" t="str">
        <f t="shared" si="188"/>
        <v>►</v>
      </c>
      <c r="E642" s="616" t="str">
        <f t="shared" si="189"/>
        <v>►</v>
      </c>
      <c r="F642" s="616" t="str">
        <f t="shared" si="190"/>
        <v>►</v>
      </c>
      <c r="G642" s="616" t="str">
        <f t="shared" si="191"/>
        <v>►</v>
      </c>
      <c r="H642" s="1066" t="s">
        <v>1</v>
      </c>
      <c r="I642" s="741"/>
      <c r="J642" s="741"/>
      <c r="K642" s="741"/>
      <c r="L642" s="742"/>
      <c r="M642" s="742"/>
      <c r="N642" s="742"/>
      <c r="O642" s="742"/>
      <c r="P642" s="742"/>
      <c r="Q642" s="742"/>
      <c r="R642" s="742"/>
      <c r="S642" s="785" t="s">
        <v>1</v>
      </c>
      <c r="T642" s="1066" t="s">
        <v>1</v>
      </c>
      <c r="U642" s="741"/>
      <c r="V642" s="741"/>
      <c r="W642" s="741"/>
      <c r="X642" s="742"/>
      <c r="Y642" s="742"/>
      <c r="Z642" s="742"/>
      <c r="AA642" s="742"/>
      <c r="AB642" s="742"/>
      <c r="AC642" s="742"/>
      <c r="AD642" s="742"/>
      <c r="AE642" s="4161" t="s">
        <v>1</v>
      </c>
      <c r="AF642" s="4172">
        <f t="shared" si="200"/>
        <v>0</v>
      </c>
      <c r="AG642" s="4173">
        <f t="shared" si="201"/>
        <v>0</v>
      </c>
      <c r="AH642" s="4174"/>
      <c r="AI642" s="1113">
        <f t="shared" si="193"/>
        <v>0</v>
      </c>
      <c r="AJ642" s="1183" t="str">
        <f>IF(OR(AI642=0, ISBLANK(AB642)), "", TEXT(ROUND(AI642/INDEX(AV19:AV89, MATCH(AB642, AU19:AU89, 0)), 0),"# ##0") &amp; " " &amp; AB642)</f>
        <v/>
      </c>
      <c r="AK642" s="559">
        <f t="shared" si="194"/>
        <v>0</v>
      </c>
      <c r="AL642" s="560">
        <f t="shared" si="195"/>
        <v>0</v>
      </c>
      <c r="AM642" s="1186" t="str">
        <f t="shared" si="196"/>
        <v/>
      </c>
      <c r="AN642" s="156"/>
      <c r="AO642" s="1113">
        <f t="shared" si="197"/>
        <v>0</v>
      </c>
      <c r="AP642" s="4190"/>
      <c r="AQ642" s="1182" t="str">
        <f t="shared" si="198"/>
        <v/>
      </c>
      <c r="AR642" s="4168"/>
      <c r="AS642" s="4180">
        <f t="shared" si="199"/>
        <v>0</v>
      </c>
      <c r="AT642" s="4181">
        <f>IF(AND(AH642&lt;&gt;"", ISNUMBER(AF642)), IFERROR(INDEX(AV19:AV89, MATCH(AB642, AU19:AU89, 0)) * AA642 * IF(ISBLANK(X642), 1, X642), 0), 0)</f>
        <v>0</v>
      </c>
      <c r="AU642"/>
      <c r="AV642"/>
      <c r="AW642"/>
      <c r="AX642" s="717"/>
      <c r="AY642" s="750" t="str">
        <f t="shared" si="192"/>
        <v>►</v>
      </c>
      <c r="BD642" s="715"/>
      <c r="BH642" s="715"/>
      <c r="BI642" s="6">
        <v>1</v>
      </c>
      <c r="BJ642" s="73"/>
      <c r="BK642" s="73"/>
    </row>
    <row r="643" spans="1:63" s="2" customFormat="1" ht="18" customHeight="1">
      <c r="A643" s="750" t="str">
        <f t="shared" si="186"/>
        <v>►</v>
      </c>
      <c r="B643" s="616" t="str">
        <f t="shared" si="202"/>
        <v>►</v>
      </c>
      <c r="C643" s="617" t="str">
        <f t="shared" si="187"/>
        <v>►</v>
      </c>
      <c r="D643" s="4157" t="str">
        <f t="shared" si="188"/>
        <v>►</v>
      </c>
      <c r="E643" s="616" t="str">
        <f t="shared" si="189"/>
        <v>►</v>
      </c>
      <c r="F643" s="616" t="str">
        <f t="shared" si="190"/>
        <v>►</v>
      </c>
      <c r="G643" s="616" t="str">
        <f t="shared" si="191"/>
        <v>►</v>
      </c>
      <c r="H643" s="1066" t="s">
        <v>1</v>
      </c>
      <c r="I643" s="741"/>
      <c r="J643" s="741"/>
      <c r="K643" s="741"/>
      <c r="L643" s="742"/>
      <c r="M643" s="742"/>
      <c r="N643" s="742"/>
      <c r="O643" s="742"/>
      <c r="P643" s="742"/>
      <c r="Q643" s="742"/>
      <c r="R643" s="742"/>
      <c r="S643" s="785" t="s">
        <v>1</v>
      </c>
      <c r="T643" s="1066" t="s">
        <v>1</v>
      </c>
      <c r="U643" s="741"/>
      <c r="V643" s="741"/>
      <c r="W643" s="741"/>
      <c r="X643" s="742"/>
      <c r="Y643" s="742"/>
      <c r="Z643" s="742"/>
      <c r="AA643" s="742"/>
      <c r="AB643" s="742"/>
      <c r="AC643" s="742"/>
      <c r="AD643" s="742"/>
      <c r="AE643" s="4161" t="s">
        <v>1</v>
      </c>
      <c r="AF643" s="4172">
        <f t="shared" si="200"/>
        <v>0</v>
      </c>
      <c r="AG643" s="4173">
        <f t="shared" si="201"/>
        <v>0</v>
      </c>
      <c r="AH643" s="4174"/>
      <c r="AI643" s="1112">
        <f t="shared" si="193"/>
        <v>0</v>
      </c>
      <c r="AJ643" s="1184" t="str">
        <f>IF(OR(AI643=0, ISBLANK(AB643)), "", TEXT(ROUND(AI643/INDEX(AV19:AV89, MATCH(AB643, AU19:AU89, 0)), 0),"# ##0") &amp; " " &amp; AB643)</f>
        <v/>
      </c>
      <c r="AK643" s="557">
        <f t="shared" si="194"/>
        <v>0</v>
      </c>
      <c r="AL643" s="558">
        <f t="shared" si="195"/>
        <v>0</v>
      </c>
      <c r="AM643" s="1187" t="str">
        <f t="shared" si="196"/>
        <v/>
      </c>
      <c r="AN643" s="156"/>
      <c r="AO643" s="1112">
        <f t="shared" si="197"/>
        <v>0</v>
      </c>
      <c r="AP643" s="4190"/>
      <c r="AQ643" s="1181" t="str">
        <f t="shared" si="198"/>
        <v/>
      </c>
      <c r="AR643" s="4168"/>
      <c r="AS643" s="4180">
        <f t="shared" si="199"/>
        <v>0</v>
      </c>
      <c r="AT643" s="4181">
        <f>IF(AND(AH643&lt;&gt;"", ISNUMBER(AF643)), IFERROR(INDEX(AV19:AV89, MATCH(AB643, AU19:AU89, 0)) * AA643 * IF(ISBLANK(X643), 1, X643), 0), 0)</f>
        <v>0</v>
      </c>
      <c r="AU643"/>
      <c r="AV643"/>
      <c r="AW643"/>
      <c r="AX643" s="717"/>
      <c r="AY643" s="750" t="str">
        <f t="shared" si="192"/>
        <v>►</v>
      </c>
      <c r="BD643" s="715"/>
      <c r="BH643" s="715"/>
      <c r="BI643" s="6">
        <v>1</v>
      </c>
      <c r="BJ643" s="73"/>
      <c r="BK643" s="73"/>
    </row>
    <row r="644" spans="1:63" s="2" customFormat="1" ht="18" customHeight="1">
      <c r="A644" s="750" t="str">
        <f t="shared" si="186"/>
        <v>►</v>
      </c>
      <c r="B644" s="616" t="str">
        <f t="shared" si="202"/>
        <v>►</v>
      </c>
      <c r="C644" s="617" t="str">
        <f t="shared" si="187"/>
        <v>►</v>
      </c>
      <c r="D644" s="4157" t="str">
        <f t="shared" si="188"/>
        <v>►</v>
      </c>
      <c r="E644" s="616" t="str">
        <f t="shared" si="189"/>
        <v>►</v>
      </c>
      <c r="F644" s="616" t="str">
        <f t="shared" si="190"/>
        <v>►</v>
      </c>
      <c r="G644" s="616" t="str">
        <f t="shared" si="191"/>
        <v>►</v>
      </c>
      <c r="H644" s="1066" t="s">
        <v>1</v>
      </c>
      <c r="I644" s="741"/>
      <c r="J644" s="741"/>
      <c r="K644" s="741"/>
      <c r="L644" s="742"/>
      <c r="M644" s="742"/>
      <c r="N644" s="742"/>
      <c r="O644" s="742"/>
      <c r="P644" s="742"/>
      <c r="Q644" s="742"/>
      <c r="R644" s="742"/>
      <c r="S644" s="785" t="s">
        <v>1</v>
      </c>
      <c r="T644" s="1066" t="s">
        <v>1</v>
      </c>
      <c r="U644" s="741"/>
      <c r="V644" s="741"/>
      <c r="W644" s="741"/>
      <c r="X644" s="742"/>
      <c r="Y644" s="742"/>
      <c r="Z644" s="742"/>
      <c r="AA644" s="742"/>
      <c r="AB644" s="742"/>
      <c r="AC644" s="742"/>
      <c r="AD644" s="742"/>
      <c r="AE644" s="4161" t="s">
        <v>1</v>
      </c>
      <c r="AF644" s="4172">
        <f t="shared" si="200"/>
        <v>0</v>
      </c>
      <c r="AG644" s="4173">
        <f t="shared" si="201"/>
        <v>0</v>
      </c>
      <c r="AH644" s="4174"/>
      <c r="AI644" s="1113">
        <f t="shared" si="193"/>
        <v>0</v>
      </c>
      <c r="AJ644" s="1183" t="str">
        <f>IF(OR(AI644=0, ISBLANK(AB644)), "", TEXT(ROUND(AI644/INDEX(AV19:AV89, MATCH(AB644, AU19:AU89, 0)), 0),"# ##0") &amp; " " &amp; AB644)</f>
        <v/>
      </c>
      <c r="AK644" s="559">
        <f t="shared" si="194"/>
        <v>0</v>
      </c>
      <c r="AL644" s="560">
        <f t="shared" si="195"/>
        <v>0</v>
      </c>
      <c r="AM644" s="1186" t="str">
        <f t="shared" si="196"/>
        <v/>
      </c>
      <c r="AN644" s="156"/>
      <c r="AO644" s="1113">
        <f t="shared" si="197"/>
        <v>0</v>
      </c>
      <c r="AP644" s="4190"/>
      <c r="AQ644" s="1182" t="str">
        <f t="shared" si="198"/>
        <v/>
      </c>
      <c r="AR644" s="4168"/>
      <c r="AS644" s="4180">
        <f t="shared" si="199"/>
        <v>0</v>
      </c>
      <c r="AT644" s="4181">
        <f>IF(AND(AH644&lt;&gt;"", ISNUMBER(AF644)), IFERROR(INDEX(AV19:AV89, MATCH(AB644, AU19:AU89, 0)) * AA644 * IF(ISBLANK(X644), 1, X644), 0), 0)</f>
        <v>0</v>
      </c>
      <c r="AU644"/>
      <c r="AV644"/>
      <c r="AW644"/>
      <c r="AX644" s="717"/>
      <c r="AY644" s="750" t="str">
        <f t="shared" si="192"/>
        <v>►</v>
      </c>
      <c r="BD644" s="715"/>
      <c r="BH644" s="715"/>
      <c r="BI644" s="6">
        <v>1</v>
      </c>
      <c r="BJ644" s="73"/>
      <c r="BK644" s="73"/>
    </row>
    <row r="645" spans="1:63" s="2" customFormat="1" ht="18" customHeight="1">
      <c r="A645" s="750" t="str">
        <f t="shared" si="186"/>
        <v>►</v>
      </c>
      <c r="B645" s="616" t="str">
        <f t="shared" si="202"/>
        <v>►</v>
      </c>
      <c r="C645" s="617" t="str">
        <f t="shared" si="187"/>
        <v>►</v>
      </c>
      <c r="D645" s="4157" t="str">
        <f t="shared" si="188"/>
        <v>►</v>
      </c>
      <c r="E645" s="616" t="str">
        <f t="shared" si="189"/>
        <v>►</v>
      </c>
      <c r="F645" s="616" t="str">
        <f t="shared" si="190"/>
        <v>►</v>
      </c>
      <c r="G645" s="616" t="str">
        <f t="shared" si="191"/>
        <v>►</v>
      </c>
      <c r="H645" s="1066" t="s">
        <v>1</v>
      </c>
      <c r="I645" s="741"/>
      <c r="J645" s="741"/>
      <c r="K645" s="741"/>
      <c r="L645" s="742"/>
      <c r="M645" s="742"/>
      <c r="N645" s="742"/>
      <c r="O645" s="742"/>
      <c r="P645" s="742"/>
      <c r="Q645" s="742"/>
      <c r="R645" s="742"/>
      <c r="S645" s="785" t="s">
        <v>1</v>
      </c>
      <c r="T645" s="1066" t="s">
        <v>1</v>
      </c>
      <c r="U645" s="741"/>
      <c r="V645" s="741"/>
      <c r="W645" s="741"/>
      <c r="X645" s="742"/>
      <c r="Y645" s="742"/>
      <c r="Z645" s="742"/>
      <c r="AA645" s="742"/>
      <c r="AB645" s="742"/>
      <c r="AC645" s="742"/>
      <c r="AD645" s="742"/>
      <c r="AE645" s="4161" t="s">
        <v>1</v>
      </c>
      <c r="AF645" s="4172">
        <f t="shared" si="200"/>
        <v>0</v>
      </c>
      <c r="AG645" s="4173">
        <f t="shared" si="201"/>
        <v>0</v>
      </c>
      <c r="AH645" s="4174"/>
      <c r="AI645" s="1112">
        <f t="shared" si="193"/>
        <v>0</v>
      </c>
      <c r="AJ645" s="1184" t="str">
        <f>IF(OR(AI645=0, ISBLANK(AB645)), "", TEXT(ROUND(AI645/INDEX(AV19:AV89, MATCH(AB645, AU19:AU89, 0)), 0),"# ##0") &amp; " " &amp; AB645)</f>
        <v/>
      </c>
      <c r="AK645" s="557">
        <f t="shared" si="194"/>
        <v>0</v>
      </c>
      <c r="AL645" s="561">
        <f t="shared" si="195"/>
        <v>0</v>
      </c>
      <c r="AM645" s="1188" t="str">
        <f t="shared" si="196"/>
        <v/>
      </c>
      <c r="AN645" s="156"/>
      <c r="AO645" s="1112">
        <f t="shared" si="197"/>
        <v>0</v>
      </c>
      <c r="AP645" s="4190"/>
      <c r="AQ645" s="1181" t="str">
        <f t="shared" si="198"/>
        <v/>
      </c>
      <c r="AR645" s="4168"/>
      <c r="AS645" s="4180">
        <f t="shared" si="199"/>
        <v>0</v>
      </c>
      <c r="AT645" s="4181">
        <f>IF(AND(AH645&lt;&gt;"", ISNUMBER(AF645)), IFERROR(INDEX(AV19:AV89, MATCH(AB645, AU19:AU89, 0)) * AA645 * IF(ISBLANK(X645), 1, X645), 0), 0)</f>
        <v>0</v>
      </c>
      <c r="AU645"/>
      <c r="AV645"/>
      <c r="AW645"/>
      <c r="AX645" s="717"/>
      <c r="AY645" s="750" t="str">
        <f t="shared" si="192"/>
        <v>►</v>
      </c>
      <c r="BD645" s="715"/>
      <c r="BH645" s="715"/>
      <c r="BI645" s="6">
        <v>1</v>
      </c>
      <c r="BJ645" s="73"/>
      <c r="BK645" s="73"/>
    </row>
    <row r="646" spans="1:63" s="2" customFormat="1" ht="18" customHeight="1">
      <c r="A646" s="750" t="str">
        <f t="shared" si="186"/>
        <v>►</v>
      </c>
      <c r="B646" s="616" t="str">
        <f t="shared" si="202"/>
        <v>►</v>
      </c>
      <c r="C646" s="617" t="str">
        <f t="shared" si="187"/>
        <v>►</v>
      </c>
      <c r="D646" s="4157" t="str">
        <f t="shared" si="188"/>
        <v>►</v>
      </c>
      <c r="E646" s="616" t="str">
        <f t="shared" si="189"/>
        <v>►</v>
      </c>
      <c r="F646" s="616" t="str">
        <f t="shared" si="190"/>
        <v>►</v>
      </c>
      <c r="G646" s="616" t="str">
        <f t="shared" si="191"/>
        <v>►</v>
      </c>
      <c r="H646" s="1066" t="s">
        <v>1</v>
      </c>
      <c r="I646" s="741"/>
      <c r="J646" s="741"/>
      <c r="K646" s="741"/>
      <c r="L646" s="742"/>
      <c r="M646" s="742"/>
      <c r="N646" s="742"/>
      <c r="O646" s="742"/>
      <c r="P646" s="742"/>
      <c r="Q646" s="742"/>
      <c r="R646" s="742"/>
      <c r="S646" s="785" t="s">
        <v>1</v>
      </c>
      <c r="T646" s="1066" t="s">
        <v>1</v>
      </c>
      <c r="U646" s="741"/>
      <c r="V646" s="741"/>
      <c r="W646" s="741"/>
      <c r="X646" s="742"/>
      <c r="Y646" s="742"/>
      <c r="Z646" s="742"/>
      <c r="AA646" s="742"/>
      <c r="AB646" s="742"/>
      <c r="AC646" s="742"/>
      <c r="AD646" s="742"/>
      <c r="AE646" s="4161" t="s">
        <v>1</v>
      </c>
      <c r="AF646" s="4172">
        <f t="shared" si="200"/>
        <v>0</v>
      </c>
      <c r="AG646" s="4173">
        <f t="shared" si="201"/>
        <v>0</v>
      </c>
      <c r="AH646" s="4174"/>
      <c r="AI646" s="1113">
        <f t="shared" si="193"/>
        <v>0</v>
      </c>
      <c r="AJ646" s="1183" t="str">
        <f>IF(OR(AI646=0, ISBLANK(AB646)), "", TEXT(ROUND(AI646/INDEX(AV19:AV89, MATCH(AB646, AU19:AU89, 0)), 0),"# ##0") &amp; " " &amp; AB646)</f>
        <v/>
      </c>
      <c r="AK646" s="559">
        <f t="shared" si="194"/>
        <v>0</v>
      </c>
      <c r="AL646" s="560">
        <f t="shared" si="195"/>
        <v>0</v>
      </c>
      <c r="AM646" s="1186" t="str">
        <f t="shared" si="196"/>
        <v/>
      </c>
      <c r="AN646" s="156"/>
      <c r="AO646" s="1113">
        <f t="shared" si="197"/>
        <v>0</v>
      </c>
      <c r="AP646" s="4190"/>
      <c r="AQ646" s="1182" t="str">
        <f t="shared" si="198"/>
        <v/>
      </c>
      <c r="AR646" s="4168"/>
      <c r="AS646" s="4180">
        <f t="shared" si="199"/>
        <v>0</v>
      </c>
      <c r="AT646" s="4181">
        <f>IF(AND(AH646&lt;&gt;"", ISNUMBER(AF646)), IFERROR(INDEX(AV19:AV89, MATCH(AB646, AU19:AU89, 0)) * AA646 * IF(ISBLANK(X646), 1, X646), 0), 0)</f>
        <v>0</v>
      </c>
      <c r="AU646"/>
      <c r="AV646"/>
      <c r="AW646"/>
      <c r="AX646" s="717"/>
      <c r="AY646" s="750" t="str">
        <f t="shared" si="192"/>
        <v>►</v>
      </c>
      <c r="BD646" s="715"/>
      <c r="BH646" s="715"/>
      <c r="BI646" s="6">
        <v>1</v>
      </c>
      <c r="BJ646" s="73"/>
      <c r="BK646" s="73"/>
    </row>
    <row r="647" spans="1:63" s="2" customFormat="1" ht="18" customHeight="1">
      <c r="A647" s="750" t="str">
        <f t="shared" si="186"/>
        <v>►</v>
      </c>
      <c r="B647" s="616" t="str">
        <f t="shared" si="202"/>
        <v>►</v>
      </c>
      <c r="C647" s="617" t="str">
        <f t="shared" si="187"/>
        <v>►</v>
      </c>
      <c r="D647" s="4157" t="str">
        <f t="shared" si="188"/>
        <v>►</v>
      </c>
      <c r="E647" s="616" t="str">
        <f t="shared" si="189"/>
        <v>►</v>
      </c>
      <c r="F647" s="616" t="str">
        <f t="shared" si="190"/>
        <v>►</v>
      </c>
      <c r="G647" s="616" t="str">
        <f t="shared" si="191"/>
        <v>►</v>
      </c>
      <c r="H647" s="1066" t="s">
        <v>1</v>
      </c>
      <c r="I647" s="741"/>
      <c r="J647" s="741"/>
      <c r="K647" s="741"/>
      <c r="L647" s="742"/>
      <c r="M647" s="742"/>
      <c r="N647" s="742"/>
      <c r="O647" s="742"/>
      <c r="P647" s="742"/>
      <c r="Q647" s="742"/>
      <c r="R647" s="742"/>
      <c r="S647" s="785" t="s">
        <v>1</v>
      </c>
      <c r="T647" s="1066" t="s">
        <v>1</v>
      </c>
      <c r="U647" s="741"/>
      <c r="V647" s="741"/>
      <c r="W647" s="741"/>
      <c r="X647" s="742"/>
      <c r="Y647" s="742"/>
      <c r="Z647" s="742"/>
      <c r="AA647" s="742"/>
      <c r="AB647" s="742"/>
      <c r="AC647" s="742"/>
      <c r="AD647" s="742"/>
      <c r="AE647" s="4161" t="s">
        <v>1</v>
      </c>
      <c r="AF647" s="4172">
        <f t="shared" si="200"/>
        <v>0</v>
      </c>
      <c r="AG647" s="4173">
        <f t="shared" si="201"/>
        <v>0</v>
      </c>
      <c r="AH647" s="4174"/>
      <c r="AI647" s="1112">
        <f t="shared" si="193"/>
        <v>0</v>
      </c>
      <c r="AJ647" s="1184" t="str">
        <f>IF(OR(AI647=0, ISBLANK(AB647)), "", TEXT(ROUND(AI647/INDEX(AV19:AV89, MATCH(AB647, AU19:AU89, 0)), 0),"# ##0") &amp; " " &amp; AB647)</f>
        <v/>
      </c>
      <c r="AK647" s="557">
        <f t="shared" si="194"/>
        <v>0</v>
      </c>
      <c r="AL647" s="558">
        <f t="shared" si="195"/>
        <v>0</v>
      </c>
      <c r="AM647" s="1187" t="str">
        <f t="shared" si="196"/>
        <v/>
      </c>
      <c r="AN647" s="156"/>
      <c r="AO647" s="1112">
        <f t="shared" si="197"/>
        <v>0</v>
      </c>
      <c r="AP647" s="4190"/>
      <c r="AQ647" s="1181" t="str">
        <f t="shared" si="198"/>
        <v/>
      </c>
      <c r="AR647" s="4168"/>
      <c r="AS647" s="4180">
        <f t="shared" si="199"/>
        <v>0</v>
      </c>
      <c r="AT647" s="4181">
        <f>IF(AND(AH647&lt;&gt;"", ISNUMBER(AF647)), IFERROR(INDEX(AV19:AV89, MATCH(AB647, AU19:AU89, 0)) * AA647 * IF(ISBLANK(X647), 1, X647), 0), 0)</f>
        <v>0</v>
      </c>
      <c r="AU647"/>
      <c r="AV647"/>
      <c r="AW647"/>
      <c r="AX647" s="717"/>
      <c r="AY647" s="750" t="str">
        <f t="shared" si="192"/>
        <v>►</v>
      </c>
      <c r="BD647" s="715"/>
      <c r="BH647" s="715"/>
      <c r="BI647" s="6">
        <v>1</v>
      </c>
      <c r="BJ647" s="73"/>
      <c r="BK647" s="73"/>
    </row>
    <row r="648" spans="1:63" s="2" customFormat="1" ht="18" customHeight="1">
      <c r="A648" s="750" t="str">
        <f t="shared" si="186"/>
        <v>►</v>
      </c>
      <c r="B648" s="616" t="str">
        <f t="shared" si="202"/>
        <v>►</v>
      </c>
      <c r="C648" s="617" t="str">
        <f t="shared" si="187"/>
        <v>►</v>
      </c>
      <c r="D648" s="4157" t="str">
        <f t="shared" si="188"/>
        <v>►</v>
      </c>
      <c r="E648" s="616" t="str">
        <f t="shared" si="189"/>
        <v>►</v>
      </c>
      <c r="F648" s="616" t="str">
        <f t="shared" si="190"/>
        <v>►</v>
      </c>
      <c r="G648" s="616" t="str">
        <f t="shared" si="191"/>
        <v>►</v>
      </c>
      <c r="H648" s="1066" t="s">
        <v>1</v>
      </c>
      <c r="I648" s="741"/>
      <c r="J648" s="741"/>
      <c r="K648" s="741"/>
      <c r="L648" s="742"/>
      <c r="M648" s="742"/>
      <c r="N648" s="742"/>
      <c r="O648" s="742"/>
      <c r="P648" s="742"/>
      <c r="Q648" s="742"/>
      <c r="R648" s="742"/>
      <c r="S648" s="785" t="s">
        <v>1</v>
      </c>
      <c r="T648" s="1066" t="s">
        <v>1</v>
      </c>
      <c r="U648" s="741"/>
      <c r="V648" s="741"/>
      <c r="W648" s="741"/>
      <c r="X648" s="742"/>
      <c r="Y648" s="742"/>
      <c r="Z648" s="742"/>
      <c r="AA648" s="742"/>
      <c r="AB648" s="742"/>
      <c r="AC648" s="742"/>
      <c r="AD648" s="742"/>
      <c r="AE648" s="4161" t="s">
        <v>1</v>
      </c>
      <c r="AF648" s="4172">
        <f t="shared" si="200"/>
        <v>0</v>
      </c>
      <c r="AG648" s="4173">
        <f t="shared" si="201"/>
        <v>0</v>
      </c>
      <c r="AH648" s="4174"/>
      <c r="AI648" s="1113">
        <f t="shared" si="193"/>
        <v>0</v>
      </c>
      <c r="AJ648" s="1183" t="str">
        <f>IF(OR(AI648=0, ISBLANK(AB648)), "", TEXT(ROUND(AI648/INDEX(AV19:AV89, MATCH(AB648, AU19:AU89, 0)), 0),"# ##0") &amp; " " &amp; AB648)</f>
        <v/>
      </c>
      <c r="AK648" s="559">
        <f t="shared" si="194"/>
        <v>0</v>
      </c>
      <c r="AL648" s="560">
        <f t="shared" si="195"/>
        <v>0</v>
      </c>
      <c r="AM648" s="1186" t="str">
        <f t="shared" si="196"/>
        <v/>
      </c>
      <c r="AN648" s="156"/>
      <c r="AO648" s="1113">
        <f t="shared" si="197"/>
        <v>0</v>
      </c>
      <c r="AP648" s="4190"/>
      <c r="AQ648" s="1182" t="str">
        <f t="shared" si="198"/>
        <v/>
      </c>
      <c r="AR648" s="4168"/>
      <c r="AS648" s="4180">
        <f t="shared" si="199"/>
        <v>0</v>
      </c>
      <c r="AT648" s="4181">
        <f>IF(AND(AH648&lt;&gt;"", ISNUMBER(AF648)), IFERROR(INDEX(AV19:AV89, MATCH(AB648, AU19:AU89, 0)) * AA648 * IF(ISBLANK(X648), 1, X648), 0), 0)</f>
        <v>0</v>
      </c>
      <c r="AU648"/>
      <c r="AV648"/>
      <c r="AW648"/>
      <c r="AX648" s="717"/>
      <c r="AY648" s="750" t="str">
        <f t="shared" si="192"/>
        <v>►</v>
      </c>
      <c r="BD648" s="715"/>
      <c r="BH648" s="715"/>
      <c r="BI648" s="6">
        <v>1</v>
      </c>
      <c r="BJ648" s="73"/>
      <c r="BK648" s="73"/>
    </row>
    <row r="649" spans="1:63" s="2" customFormat="1" ht="18" customHeight="1">
      <c r="A649" s="750" t="str">
        <f t="shared" si="186"/>
        <v>►</v>
      </c>
      <c r="B649" s="616" t="str">
        <f t="shared" si="202"/>
        <v>►</v>
      </c>
      <c r="C649" s="617" t="str">
        <f t="shared" si="187"/>
        <v>►</v>
      </c>
      <c r="D649" s="4157" t="str">
        <f t="shared" si="188"/>
        <v>►</v>
      </c>
      <c r="E649" s="616" t="str">
        <f t="shared" si="189"/>
        <v>►</v>
      </c>
      <c r="F649" s="616" t="str">
        <f t="shared" si="190"/>
        <v>►</v>
      </c>
      <c r="G649" s="616" t="str">
        <f t="shared" si="191"/>
        <v>►</v>
      </c>
      <c r="H649" s="1066" t="s">
        <v>1</v>
      </c>
      <c r="I649" s="741"/>
      <c r="J649" s="741"/>
      <c r="K649" s="741"/>
      <c r="L649" s="742"/>
      <c r="M649" s="742"/>
      <c r="N649" s="742"/>
      <c r="O649" s="742"/>
      <c r="P649" s="742"/>
      <c r="Q649" s="742"/>
      <c r="R649" s="742"/>
      <c r="S649" s="785" t="s">
        <v>1</v>
      </c>
      <c r="T649" s="1066" t="s">
        <v>1</v>
      </c>
      <c r="U649" s="741"/>
      <c r="V649" s="741"/>
      <c r="W649" s="741"/>
      <c r="X649" s="742"/>
      <c r="Y649" s="742"/>
      <c r="Z649" s="742"/>
      <c r="AA649" s="742"/>
      <c r="AB649" s="742"/>
      <c r="AC649" s="742"/>
      <c r="AD649" s="742"/>
      <c r="AE649" s="4161" t="s">
        <v>1</v>
      </c>
      <c r="AF649" s="4172">
        <f t="shared" si="200"/>
        <v>0</v>
      </c>
      <c r="AG649" s="4173">
        <f t="shared" si="201"/>
        <v>0</v>
      </c>
      <c r="AH649" s="4174"/>
      <c r="AI649" s="1112">
        <f t="shared" si="193"/>
        <v>0</v>
      </c>
      <c r="AJ649" s="1184" t="str">
        <f>IF(OR(AI649=0, ISBLANK(AB649)), "", TEXT(ROUND(AI649/INDEX(AV19:AV89, MATCH(AB649, AU19:AU89, 0)), 0),"# ##0") &amp; " " &amp; AB649)</f>
        <v/>
      </c>
      <c r="AK649" s="557">
        <f t="shared" si="194"/>
        <v>0</v>
      </c>
      <c r="AL649" s="558">
        <f t="shared" si="195"/>
        <v>0</v>
      </c>
      <c r="AM649" s="1187" t="str">
        <f t="shared" si="196"/>
        <v/>
      </c>
      <c r="AN649" s="156"/>
      <c r="AO649" s="1112">
        <f t="shared" si="197"/>
        <v>0</v>
      </c>
      <c r="AP649" s="4190"/>
      <c r="AQ649" s="1181" t="str">
        <f t="shared" si="198"/>
        <v/>
      </c>
      <c r="AR649" s="4168"/>
      <c r="AS649" s="4180">
        <f t="shared" si="199"/>
        <v>0</v>
      </c>
      <c r="AT649" s="4181">
        <f>IF(AND(AH649&lt;&gt;"", ISNUMBER(AF649)), IFERROR(INDEX(AV19:AV89, MATCH(AB649, AU19:AU89, 0)) * AA649 * IF(ISBLANK(X649), 1, X649), 0), 0)</f>
        <v>0</v>
      </c>
      <c r="AU649"/>
      <c r="AV649"/>
      <c r="AW649"/>
      <c r="AX649" s="717"/>
      <c r="AY649" s="750" t="str">
        <f t="shared" si="192"/>
        <v>►</v>
      </c>
      <c r="BD649" s="715"/>
      <c r="BH649" s="715"/>
      <c r="BI649" s="6">
        <v>1</v>
      </c>
      <c r="BJ649" s="73"/>
      <c r="BK649" s="73"/>
    </row>
    <row r="650" spans="1:63" s="2" customFormat="1" ht="18" customHeight="1">
      <c r="A650" s="750" t="str">
        <f t="shared" si="186"/>
        <v>►</v>
      </c>
      <c r="B650" s="616" t="str">
        <f t="shared" si="202"/>
        <v>►</v>
      </c>
      <c r="C650" s="617" t="str">
        <f t="shared" si="187"/>
        <v>►</v>
      </c>
      <c r="D650" s="4157" t="str">
        <f t="shared" si="188"/>
        <v>►</v>
      </c>
      <c r="E650" s="616" t="str">
        <f t="shared" si="189"/>
        <v>►</v>
      </c>
      <c r="F650" s="616" t="str">
        <f t="shared" si="190"/>
        <v>►</v>
      </c>
      <c r="G650" s="616" t="str">
        <f t="shared" si="191"/>
        <v>►</v>
      </c>
      <c r="H650" s="1066" t="s">
        <v>1</v>
      </c>
      <c r="I650" s="741"/>
      <c r="J650" s="741"/>
      <c r="K650" s="741"/>
      <c r="L650" s="742"/>
      <c r="M650" s="742"/>
      <c r="N650" s="742"/>
      <c r="O650" s="742"/>
      <c r="P650" s="742"/>
      <c r="Q650" s="742"/>
      <c r="R650" s="742"/>
      <c r="S650" s="785" t="s">
        <v>1</v>
      </c>
      <c r="T650" s="1066" t="s">
        <v>1</v>
      </c>
      <c r="U650" s="741"/>
      <c r="V650" s="741"/>
      <c r="W650" s="741"/>
      <c r="X650" s="742"/>
      <c r="Y650" s="742"/>
      <c r="Z650" s="742"/>
      <c r="AA650" s="742"/>
      <c r="AB650" s="742"/>
      <c r="AC650" s="742"/>
      <c r="AD650" s="742"/>
      <c r="AE650" s="4161" t="s">
        <v>1</v>
      </c>
      <c r="AF650" s="4172">
        <f t="shared" si="200"/>
        <v>0</v>
      </c>
      <c r="AG650" s="4173">
        <f t="shared" si="201"/>
        <v>0</v>
      </c>
      <c r="AH650" s="4174"/>
      <c r="AI650" s="1113">
        <f t="shared" si="193"/>
        <v>0</v>
      </c>
      <c r="AJ650" s="1183" t="str">
        <f>IF(OR(AI650=0, ISBLANK(AB650)), "", TEXT(ROUND(AI650/INDEX(AV19:AV89, MATCH(AB650, AU19:AU89, 0)), 0),"# ##0") &amp; " " &amp; AB650)</f>
        <v/>
      </c>
      <c r="AK650" s="559">
        <f t="shared" si="194"/>
        <v>0</v>
      </c>
      <c r="AL650" s="560">
        <f t="shared" si="195"/>
        <v>0</v>
      </c>
      <c r="AM650" s="1186" t="str">
        <f t="shared" si="196"/>
        <v/>
      </c>
      <c r="AN650" s="156"/>
      <c r="AO650" s="1113">
        <f t="shared" si="197"/>
        <v>0</v>
      </c>
      <c r="AP650" s="4190"/>
      <c r="AQ650" s="1182" t="str">
        <f t="shared" si="198"/>
        <v/>
      </c>
      <c r="AR650" s="4168"/>
      <c r="AS650" s="4180">
        <f t="shared" si="199"/>
        <v>0</v>
      </c>
      <c r="AT650" s="4181">
        <f>IF(AND(AH650&lt;&gt;"", ISNUMBER(AF650)), IFERROR(INDEX(AV19:AV89, MATCH(AB650, AU19:AU89, 0)) * AA650 * IF(ISBLANK(X650), 1, X650), 0), 0)</f>
        <v>0</v>
      </c>
      <c r="AU650"/>
      <c r="AV650"/>
      <c r="AW650"/>
      <c r="AX650" s="717"/>
      <c r="AY650" s="750" t="str">
        <f t="shared" si="192"/>
        <v>►</v>
      </c>
      <c r="BD650" s="715"/>
      <c r="BH650" s="715"/>
      <c r="BI650" s="6">
        <v>1</v>
      </c>
      <c r="BJ650" s="73"/>
      <c r="BK650" s="73"/>
    </row>
    <row r="651" spans="1:63" s="2" customFormat="1" ht="18" customHeight="1">
      <c r="A651" s="750" t="str">
        <f t="shared" si="186"/>
        <v>►</v>
      </c>
      <c r="B651" s="616" t="str">
        <f t="shared" si="202"/>
        <v>►</v>
      </c>
      <c r="C651" s="617" t="str">
        <f t="shared" si="187"/>
        <v>►</v>
      </c>
      <c r="D651" s="4157" t="str">
        <f t="shared" si="188"/>
        <v>►</v>
      </c>
      <c r="E651" s="616" t="str">
        <f t="shared" si="189"/>
        <v>►</v>
      </c>
      <c r="F651" s="616" t="str">
        <f t="shared" si="190"/>
        <v>►</v>
      </c>
      <c r="G651" s="616" t="str">
        <f t="shared" si="191"/>
        <v>►</v>
      </c>
      <c r="H651" s="1066" t="s">
        <v>1</v>
      </c>
      <c r="I651" s="741"/>
      <c r="J651" s="741"/>
      <c r="K651" s="741"/>
      <c r="L651" s="742"/>
      <c r="M651" s="742"/>
      <c r="N651" s="742"/>
      <c r="O651" s="742"/>
      <c r="P651" s="742"/>
      <c r="Q651" s="742"/>
      <c r="R651" s="742"/>
      <c r="S651" s="785" t="s">
        <v>1</v>
      </c>
      <c r="T651" s="1066" t="s">
        <v>1</v>
      </c>
      <c r="U651" s="741"/>
      <c r="V651" s="741"/>
      <c r="W651" s="741"/>
      <c r="X651" s="742"/>
      <c r="Y651" s="742"/>
      <c r="Z651" s="742"/>
      <c r="AA651" s="742"/>
      <c r="AB651" s="742"/>
      <c r="AC651" s="742"/>
      <c r="AD651" s="742"/>
      <c r="AE651" s="4161" t="s">
        <v>1</v>
      </c>
      <c r="AF651" s="4172">
        <f t="shared" si="200"/>
        <v>0</v>
      </c>
      <c r="AG651" s="4173">
        <f t="shared" si="201"/>
        <v>0</v>
      </c>
      <c r="AH651" s="4174"/>
      <c r="AI651" s="1112">
        <f t="shared" si="193"/>
        <v>0</v>
      </c>
      <c r="AJ651" s="1184" t="str">
        <f>IF(OR(AI651=0, ISBLANK(AB651)), "", TEXT(ROUND(AI651/INDEX(AV19:AV89, MATCH(AB651, AU19:AU89, 0)), 0),"# ##0") &amp; " " &amp; AB651)</f>
        <v/>
      </c>
      <c r="AK651" s="557">
        <f t="shared" si="194"/>
        <v>0</v>
      </c>
      <c r="AL651" s="558">
        <f t="shared" si="195"/>
        <v>0</v>
      </c>
      <c r="AM651" s="1187" t="str">
        <f t="shared" si="196"/>
        <v/>
      </c>
      <c r="AN651" s="156"/>
      <c r="AO651" s="1112">
        <f t="shared" si="197"/>
        <v>0</v>
      </c>
      <c r="AP651" s="4190"/>
      <c r="AQ651" s="1181" t="str">
        <f t="shared" si="198"/>
        <v/>
      </c>
      <c r="AR651" s="4168"/>
      <c r="AS651" s="4180">
        <f t="shared" si="199"/>
        <v>0</v>
      </c>
      <c r="AT651" s="4181">
        <f>IF(AND(AH651&lt;&gt;"", ISNUMBER(AF651)), IFERROR(INDEX(AV19:AV89, MATCH(AB651, AU19:AU89, 0)) * AA651 * IF(ISBLANK(X651), 1, X651), 0), 0)</f>
        <v>0</v>
      </c>
      <c r="AU651"/>
      <c r="AV651"/>
      <c r="AW651"/>
      <c r="AX651" s="717"/>
      <c r="AY651" s="750" t="str">
        <f t="shared" si="192"/>
        <v>►</v>
      </c>
      <c r="BD651" s="715"/>
      <c r="BH651" s="715"/>
      <c r="BI651" s="6">
        <v>1</v>
      </c>
    </row>
    <row r="652" spans="1:63" ht="18.75">
      <c r="A652" s="750" t="str">
        <f t="shared" si="186"/>
        <v>►</v>
      </c>
      <c r="B652" s="616" t="str">
        <f t="shared" si="202"/>
        <v>►</v>
      </c>
      <c r="C652" s="617" t="str">
        <f t="shared" si="187"/>
        <v>►</v>
      </c>
      <c r="D652" s="4157" t="str">
        <f t="shared" si="188"/>
        <v>►</v>
      </c>
      <c r="E652" s="616" t="str">
        <f t="shared" si="189"/>
        <v>►</v>
      </c>
      <c r="F652" s="616" t="str">
        <f t="shared" si="190"/>
        <v>►</v>
      </c>
      <c r="G652" s="616" t="str">
        <f t="shared" si="191"/>
        <v>►</v>
      </c>
      <c r="H652" s="1066" t="s">
        <v>1</v>
      </c>
      <c r="I652" s="741"/>
      <c r="J652" s="741"/>
      <c r="K652" s="741"/>
      <c r="L652" s="742"/>
      <c r="M652" s="742"/>
      <c r="N652" s="742"/>
      <c r="O652" s="742"/>
      <c r="P652" s="742"/>
      <c r="Q652" s="742"/>
      <c r="R652" s="742"/>
      <c r="S652" s="785" t="s">
        <v>1</v>
      </c>
      <c r="T652" s="1066" t="s">
        <v>1</v>
      </c>
      <c r="U652" s="741"/>
      <c r="V652" s="741"/>
      <c r="W652" s="741"/>
      <c r="X652" s="742"/>
      <c r="Y652" s="742"/>
      <c r="Z652" s="742"/>
      <c r="AA652" s="742"/>
      <c r="AB652" s="742"/>
      <c r="AC652" s="742"/>
      <c r="AD652" s="742"/>
      <c r="AE652" s="4161" t="s">
        <v>1</v>
      </c>
      <c r="AF652" s="4172">
        <f t="shared" si="200"/>
        <v>0</v>
      </c>
      <c r="AG652" s="4173">
        <f t="shared" si="201"/>
        <v>0</v>
      </c>
      <c r="AH652" s="4174"/>
      <c r="AI652" s="1113">
        <f t="shared" si="193"/>
        <v>0</v>
      </c>
      <c r="AJ652" s="1183" t="str">
        <f>IF(OR(AI652=0, ISBLANK(AB652)), "", TEXT(ROUND(AI652/INDEX(AV19:AV89, MATCH(AB652, AU19:AU89, 0)), 0),"# ##0") &amp; " " &amp; AB652)</f>
        <v/>
      </c>
      <c r="AK652" s="559">
        <f t="shared" si="194"/>
        <v>0</v>
      </c>
      <c r="AL652" s="560">
        <f t="shared" si="195"/>
        <v>0</v>
      </c>
      <c r="AM652" s="1186" t="str">
        <f t="shared" si="196"/>
        <v/>
      </c>
      <c r="AN652" s="156"/>
      <c r="AO652" s="1113">
        <f t="shared" si="197"/>
        <v>0</v>
      </c>
      <c r="AP652" s="4190"/>
      <c r="AQ652" s="1182" t="str">
        <f t="shared" si="198"/>
        <v/>
      </c>
      <c r="AR652" s="4168"/>
      <c r="AS652" s="4180">
        <f t="shared" si="199"/>
        <v>0</v>
      </c>
      <c r="AT652" s="4181">
        <f>IF(AND(AH652&lt;&gt;"", ISNUMBER(AF652)), IFERROR(INDEX(AV19:AV89, MATCH(AB652, AU19:AU89, 0)) * AA652 * IF(ISBLANK(X652), 1, X652), 0), 0)</f>
        <v>0</v>
      </c>
      <c r="AX652" s="717"/>
      <c r="AY652" s="750" t="str">
        <f t="shared" si="192"/>
        <v>►</v>
      </c>
      <c r="BI652" s="6">
        <v>1</v>
      </c>
    </row>
    <row r="653" spans="1:63" ht="18.75">
      <c r="A653" s="750" t="str">
        <f t="shared" si="186"/>
        <v>►</v>
      </c>
      <c r="B653" s="616" t="str">
        <f t="shared" si="202"/>
        <v>►</v>
      </c>
      <c r="C653" s="617" t="str">
        <f t="shared" si="187"/>
        <v>►</v>
      </c>
      <c r="D653" s="4157" t="str">
        <f t="shared" si="188"/>
        <v>►</v>
      </c>
      <c r="E653" s="616" t="str">
        <f t="shared" si="189"/>
        <v>►</v>
      </c>
      <c r="F653" s="616" t="str">
        <f t="shared" si="190"/>
        <v>►</v>
      </c>
      <c r="G653" s="616" t="str">
        <f t="shared" si="191"/>
        <v>►</v>
      </c>
      <c r="H653" s="1066" t="s">
        <v>1</v>
      </c>
      <c r="I653" s="741"/>
      <c r="J653" s="741"/>
      <c r="K653" s="741"/>
      <c r="L653" s="742"/>
      <c r="M653" s="742"/>
      <c r="N653" s="742"/>
      <c r="O653" s="742"/>
      <c r="P653" s="742"/>
      <c r="Q653" s="742"/>
      <c r="R653" s="742"/>
      <c r="S653" s="785" t="s">
        <v>1</v>
      </c>
      <c r="T653" s="1066" t="s">
        <v>1</v>
      </c>
      <c r="U653" s="741"/>
      <c r="V653" s="741"/>
      <c r="W653" s="741"/>
      <c r="X653" s="742"/>
      <c r="Y653" s="742"/>
      <c r="Z653" s="742"/>
      <c r="AA653" s="742"/>
      <c r="AB653" s="742"/>
      <c r="AC653" s="742"/>
      <c r="AD653" s="742"/>
      <c r="AE653" s="4161" t="s">
        <v>1</v>
      </c>
      <c r="AF653" s="4172">
        <f t="shared" si="200"/>
        <v>0</v>
      </c>
      <c r="AG653" s="4173">
        <f t="shared" si="201"/>
        <v>0</v>
      </c>
      <c r="AH653" s="4174"/>
      <c r="AI653" s="1112">
        <f t="shared" si="193"/>
        <v>0</v>
      </c>
      <c r="AJ653" s="1184" t="str">
        <f>IF(OR(AI653=0, ISBLANK(AB653)), "", TEXT(ROUND(AI653/INDEX(AV19:AV89, MATCH(AB653, AU19:AU89, 0)), 0),"# ##0") &amp; " " &amp; AB653)</f>
        <v/>
      </c>
      <c r="AK653" s="557">
        <f t="shared" si="194"/>
        <v>0</v>
      </c>
      <c r="AL653" s="558">
        <f t="shared" si="195"/>
        <v>0</v>
      </c>
      <c r="AM653" s="1187" t="str">
        <f t="shared" si="196"/>
        <v/>
      </c>
      <c r="AN653" s="156"/>
      <c r="AO653" s="1112">
        <f t="shared" si="197"/>
        <v>0</v>
      </c>
      <c r="AP653" s="4190"/>
      <c r="AQ653" s="1181" t="str">
        <f t="shared" si="198"/>
        <v/>
      </c>
      <c r="AR653" s="4168"/>
      <c r="AS653" s="4180">
        <f t="shared" si="199"/>
        <v>0</v>
      </c>
      <c r="AT653" s="4181">
        <f>IF(AND(AH653&lt;&gt;"", ISNUMBER(AF653)), IFERROR(INDEX(AV19:AV89, MATCH(AB653, AU19:AU89, 0)) * AA653 * IF(ISBLANK(X653), 1, X653), 0), 0)</f>
        <v>0</v>
      </c>
      <c r="AY653" s="750" t="str">
        <f t="shared" si="192"/>
        <v>►</v>
      </c>
      <c r="BI653" s="6">
        <v>1</v>
      </c>
    </row>
    <row r="654" spans="1:63" ht="18.75">
      <c r="A654" s="750" t="str">
        <f t="shared" ref="A654:A700" si="203">IF(OR(H654="A",T654="A"),"A",IF(AND(H654="►",T654="►"),"►",IF(AND(ISBLANK(H654),ISBLANK(T654)),"►","►")))</f>
        <v>►</v>
      </c>
      <c r="B654" s="616" t="str">
        <f t="shared" si="202"/>
        <v>►</v>
      </c>
      <c r="C654" s="617" t="str">
        <f t="shared" ref="C654:C700" si="204">IF(B654="►","►",IFERROR(LEFT(B654,SEARCH(".",B654)-1),0))</f>
        <v>►</v>
      </c>
      <c r="D654" s="4157" t="str">
        <f t="shared" ref="D654:D700" si="205">IF(B654="►","►",IFERROR(MID(B654,SEARCH(".",B654)+1,SEARCH(".",B654,SEARCH(".",B654)+1)-SEARCH(".",B654)-1),0))</f>
        <v>►</v>
      </c>
      <c r="E654" s="616" t="str">
        <f t="shared" ref="E654:E700" si="206">IF(B654="►","►",IFERROR(MID(B654,SEARCH(".",B654,SEARCH(".",B654)+1)+1,SEARCH(".",B654,SEARCH(".",B654,SEARCH(".",B654)+1)+1)-SEARCH(".",B654,SEARCH(".",B654)+1)-1),0))</f>
        <v>►</v>
      </c>
      <c r="F654" s="616" t="str">
        <f t="shared" ref="F654:F700" si="207">IF(B654="►","►",IFERROR(MID(I654,SEARCH(".",B654,SEARCH(".",B654,SEARCH(".",B654)+1)+1)+1,SEARCH(".",B654,SEARCH(".",B654,SEARCH(".",B654,SEARCH(".",B654)+1)+1)+1)-SEARCH(".",B654,SEARCH(".",B654,SEARCH(".",B654)+1)+1)-1),0))</f>
        <v>►</v>
      </c>
      <c r="G654" s="616" t="str">
        <f t="shared" si="191"/>
        <v>►</v>
      </c>
      <c r="H654" s="1066" t="s">
        <v>1</v>
      </c>
      <c r="I654" s="741"/>
      <c r="J654" s="741"/>
      <c r="K654" s="741"/>
      <c r="L654" s="742"/>
      <c r="M654" s="742"/>
      <c r="N654" s="742"/>
      <c r="O654" s="742"/>
      <c r="P654" s="742"/>
      <c r="Q654" s="742"/>
      <c r="R654" s="742"/>
      <c r="S654" s="785" t="s">
        <v>1</v>
      </c>
      <c r="T654" s="1066" t="s">
        <v>1</v>
      </c>
      <c r="U654" s="741"/>
      <c r="V654" s="741"/>
      <c r="W654" s="741"/>
      <c r="X654" s="742"/>
      <c r="Y654" s="742"/>
      <c r="Z654" s="742"/>
      <c r="AA654" s="742"/>
      <c r="AB654" s="742"/>
      <c r="AC654" s="742"/>
      <c r="AD654" s="742"/>
      <c r="AE654" s="4161" t="s">
        <v>1</v>
      </c>
      <c r="AF654" s="4172">
        <f t="shared" si="200"/>
        <v>0</v>
      </c>
      <c r="AG654" s="4173">
        <f t="shared" si="201"/>
        <v>0</v>
      </c>
      <c r="AH654" s="4174"/>
      <c r="AI654" s="1113">
        <f t="shared" si="193"/>
        <v>0</v>
      </c>
      <c r="AJ654" s="1183" t="str">
        <f>IF(OR(AI654=0, ISBLANK(AB654)), "", TEXT(ROUND(AI654/INDEX(AV19:AV89, MATCH(AB654, AU19:AU89, 0)), 0),"# ##0") &amp; " " &amp; AB654)</f>
        <v/>
      </c>
      <c r="AK654" s="559">
        <f t="shared" si="194"/>
        <v>0</v>
      </c>
      <c r="AL654" s="560">
        <f t="shared" si="195"/>
        <v>0</v>
      </c>
      <c r="AM654" s="1186" t="str">
        <f t="shared" si="196"/>
        <v/>
      </c>
      <c r="AN654" s="156"/>
      <c r="AO654" s="1113">
        <f t="shared" si="197"/>
        <v>0</v>
      </c>
      <c r="AP654" s="4190"/>
      <c r="AQ654" s="1182" t="str">
        <f t="shared" si="198"/>
        <v/>
      </c>
      <c r="AR654" s="4168"/>
      <c r="AS654" s="4180">
        <f t="shared" si="199"/>
        <v>0</v>
      </c>
      <c r="AT654" s="4181">
        <f>IF(AND(AH654&lt;&gt;"", ISNUMBER(AF654)), IFERROR(INDEX(AV19:AV89, MATCH(AB654, AU19:AU89, 0)) * AA654 * IF(ISBLANK(X654), 1, X654), 0), 0)</f>
        <v>0</v>
      </c>
      <c r="AY654" s="750" t="str">
        <f t="shared" si="192"/>
        <v>►</v>
      </c>
      <c r="BI654" s="6">
        <v>1</v>
      </c>
    </row>
    <row r="655" spans="1:63" ht="18.75">
      <c r="A655" s="750" t="str">
        <f t="shared" si="203"/>
        <v>►</v>
      </c>
      <c r="B655" s="616" t="str">
        <f t="shared" si="202"/>
        <v>►</v>
      </c>
      <c r="C655" s="617" t="str">
        <f t="shared" si="204"/>
        <v>►</v>
      </c>
      <c r="D655" s="4157" t="str">
        <f t="shared" si="205"/>
        <v>►</v>
      </c>
      <c r="E655" s="616" t="str">
        <f t="shared" si="206"/>
        <v>►</v>
      </c>
      <c r="F655" s="616" t="str">
        <f t="shared" si="207"/>
        <v>►</v>
      </c>
      <c r="G655" s="616" t="str">
        <f t="shared" si="191"/>
        <v>►</v>
      </c>
      <c r="H655" s="1066" t="s">
        <v>1</v>
      </c>
      <c r="I655" s="741"/>
      <c r="J655" s="741"/>
      <c r="K655" s="741"/>
      <c r="L655" s="742"/>
      <c r="M655" s="742"/>
      <c r="N655" s="742"/>
      <c r="O655" s="742"/>
      <c r="P655" s="742"/>
      <c r="Q655" s="742"/>
      <c r="R655" s="742"/>
      <c r="S655" s="785" t="s">
        <v>1</v>
      </c>
      <c r="T655" s="1066" t="s">
        <v>1</v>
      </c>
      <c r="U655" s="741"/>
      <c r="V655" s="741"/>
      <c r="W655" s="741"/>
      <c r="X655" s="742"/>
      <c r="Y655" s="742"/>
      <c r="Z655" s="742"/>
      <c r="AA655" s="742"/>
      <c r="AB655" s="742"/>
      <c r="AC655" s="742"/>
      <c r="AD655" s="742"/>
      <c r="AE655" s="4161" t="s">
        <v>1</v>
      </c>
      <c r="AF655" s="4172">
        <f t="shared" si="200"/>
        <v>0</v>
      </c>
      <c r="AG655" s="4173">
        <f t="shared" si="201"/>
        <v>0</v>
      </c>
      <c r="AH655" s="4174"/>
      <c r="AI655" s="1112">
        <f t="shared" si="193"/>
        <v>0</v>
      </c>
      <c r="AJ655" s="1184" t="str">
        <f>IF(OR(AI655=0, ISBLANK(AB655)), "", TEXT(ROUND(AI655/INDEX(AV19:AV89, MATCH(AB655, AU19:AU89, 0)), 0),"# ##0") &amp; " " &amp; AB655)</f>
        <v/>
      </c>
      <c r="AK655" s="557">
        <f t="shared" si="194"/>
        <v>0</v>
      </c>
      <c r="AL655" s="558">
        <f t="shared" si="195"/>
        <v>0</v>
      </c>
      <c r="AM655" s="1187" t="str">
        <f t="shared" si="196"/>
        <v/>
      </c>
      <c r="AN655" s="156"/>
      <c r="AO655" s="1112">
        <f t="shared" si="197"/>
        <v>0</v>
      </c>
      <c r="AP655" s="4190"/>
      <c r="AQ655" s="1181" t="str">
        <f t="shared" si="198"/>
        <v/>
      </c>
      <c r="AR655" s="4168"/>
      <c r="AS655" s="4180">
        <f t="shared" si="199"/>
        <v>0</v>
      </c>
      <c r="AT655" s="4181">
        <f>IF(AND(AH655&lt;&gt;"", ISNUMBER(AF655)), IFERROR(INDEX(AV19:AV89, MATCH(AB655, AU19:AU89, 0)) * AA655 * IF(ISBLANK(X655), 1, X655), 0), 0)</f>
        <v>0</v>
      </c>
      <c r="AY655" s="750" t="str">
        <f t="shared" si="192"/>
        <v>►</v>
      </c>
      <c r="BI655" s="6">
        <v>1</v>
      </c>
    </row>
    <row r="656" spans="1:63" ht="18.75">
      <c r="A656" s="750" t="str">
        <f t="shared" si="203"/>
        <v>►</v>
      </c>
      <c r="B656" s="616" t="str">
        <f t="shared" si="202"/>
        <v>►</v>
      </c>
      <c r="C656" s="617" t="str">
        <f t="shared" si="204"/>
        <v>►</v>
      </c>
      <c r="D656" s="4157" t="str">
        <f t="shared" si="205"/>
        <v>►</v>
      </c>
      <c r="E656" s="616" t="str">
        <f t="shared" si="206"/>
        <v>►</v>
      </c>
      <c r="F656" s="616" t="str">
        <f t="shared" si="207"/>
        <v>►</v>
      </c>
      <c r="G656" s="616" t="str">
        <f t="shared" ref="G656:G700" si="208">IF(B656="►","►",IF(ISBLANK(B656),"►",IFERROR(RIGHT(B656,LEN(B656)-FIND("►",B656)-1),"")))</f>
        <v>►</v>
      </c>
      <c r="H656" s="1066" t="s">
        <v>1</v>
      </c>
      <c r="I656" s="741"/>
      <c r="J656" s="741"/>
      <c r="K656" s="741"/>
      <c r="L656" s="742"/>
      <c r="M656" s="742"/>
      <c r="N656" s="742"/>
      <c r="O656" s="742"/>
      <c r="P656" s="742"/>
      <c r="Q656" s="742"/>
      <c r="R656" s="742"/>
      <c r="S656" s="785" t="s">
        <v>1</v>
      </c>
      <c r="T656" s="1066" t="s">
        <v>1</v>
      </c>
      <c r="U656" s="741"/>
      <c r="V656" s="741"/>
      <c r="W656" s="741"/>
      <c r="X656" s="742"/>
      <c r="Y656" s="742"/>
      <c r="Z656" s="742"/>
      <c r="AA656" s="742"/>
      <c r="AB656" s="742"/>
      <c r="AC656" s="742"/>
      <c r="AD656" s="742"/>
      <c r="AE656" s="4161" t="s">
        <v>1</v>
      </c>
      <c r="AF656" s="4172">
        <f t="shared" si="200"/>
        <v>0</v>
      </c>
      <c r="AG656" s="4173">
        <f t="shared" si="201"/>
        <v>0</v>
      </c>
      <c r="AH656" s="4174"/>
      <c r="AI656" s="1113">
        <f t="shared" si="193"/>
        <v>0</v>
      </c>
      <c r="AJ656" s="1183" t="str">
        <f>IF(OR(AI656=0, ISBLANK(AB656)), "", TEXT(ROUND(AI656/INDEX(AV19:AV89, MATCH(AB656, AU19:AU89, 0)), 0),"# ##0") &amp; " " &amp; AB656)</f>
        <v/>
      </c>
      <c r="AK656" s="559">
        <f t="shared" si="194"/>
        <v>0</v>
      </c>
      <c r="AL656" s="560">
        <f t="shared" si="195"/>
        <v>0</v>
      </c>
      <c r="AM656" s="1186" t="str">
        <f t="shared" si="196"/>
        <v/>
      </c>
      <c r="AN656" s="156"/>
      <c r="AO656" s="1113">
        <f t="shared" si="197"/>
        <v>0</v>
      </c>
      <c r="AP656" s="4190"/>
      <c r="AQ656" s="1182" t="str">
        <f t="shared" si="198"/>
        <v/>
      </c>
      <c r="AR656" s="4168"/>
      <c r="AS656" s="4180">
        <f t="shared" si="199"/>
        <v>0</v>
      </c>
      <c r="AT656" s="4181">
        <f>IF(AND(AH656&lt;&gt;"", ISNUMBER(AF656)), IFERROR(INDEX(AV19:AV89, MATCH(AB656, AU19:AU89, 0)) * AA656 * IF(ISBLANK(X656), 1, X656), 0), 0)</f>
        <v>0</v>
      </c>
      <c r="AY656" s="750" t="str">
        <f t="shared" ref="AY656:AY701" si="209">A656</f>
        <v>►</v>
      </c>
      <c r="BI656" s="6">
        <v>1</v>
      </c>
    </row>
    <row r="657" spans="1:61" ht="18.75">
      <c r="A657" s="750" t="str">
        <f t="shared" si="203"/>
        <v>►</v>
      </c>
      <c r="B657" s="616" t="str">
        <f t="shared" si="202"/>
        <v>►</v>
      </c>
      <c r="C657" s="617" t="str">
        <f t="shared" si="204"/>
        <v>►</v>
      </c>
      <c r="D657" s="4157" t="str">
        <f t="shared" si="205"/>
        <v>►</v>
      </c>
      <c r="E657" s="616" t="str">
        <f t="shared" si="206"/>
        <v>►</v>
      </c>
      <c r="F657" s="616" t="str">
        <f t="shared" si="207"/>
        <v>►</v>
      </c>
      <c r="G657" s="616" t="str">
        <f t="shared" si="208"/>
        <v>►</v>
      </c>
      <c r="H657" s="1066" t="s">
        <v>1</v>
      </c>
      <c r="I657" s="741"/>
      <c r="J657" s="741"/>
      <c r="K657" s="741"/>
      <c r="L657" s="742"/>
      <c r="M657" s="742"/>
      <c r="N657" s="742"/>
      <c r="O657" s="742"/>
      <c r="P657" s="742"/>
      <c r="Q657" s="742"/>
      <c r="R657" s="742"/>
      <c r="S657" s="785" t="s">
        <v>1</v>
      </c>
      <c r="T657" s="1066" t="s">
        <v>1</v>
      </c>
      <c r="U657" s="741"/>
      <c r="V657" s="741"/>
      <c r="W657" s="741"/>
      <c r="X657" s="742"/>
      <c r="Y657" s="742"/>
      <c r="Z657" s="742"/>
      <c r="AA657" s="742"/>
      <c r="AB657" s="742"/>
      <c r="AC657" s="742"/>
      <c r="AD657" s="742"/>
      <c r="AE657" s="4161" t="s">
        <v>1</v>
      </c>
      <c r="AF657" s="4172">
        <f t="shared" si="200"/>
        <v>0</v>
      </c>
      <c r="AG657" s="4173">
        <f t="shared" si="201"/>
        <v>0</v>
      </c>
      <c r="AH657" s="4174"/>
      <c r="AI657" s="1112">
        <f t="shared" ref="AI657:AI700" si="210">IF(ISBLANK(AH657) + (AH657=0), 0, IFERROR(AT657*AS657*AC657, 0))</f>
        <v>0</v>
      </c>
      <c r="AJ657" s="1184" t="str">
        <f>IF(OR(AI657=0, ISBLANK(AB657)), "", TEXT(ROUND(AI657/INDEX(AV19:AV89, MATCH(AB657, AU19:AU89, 0)), 0),"# ##0") &amp; " " &amp; AB657)</f>
        <v/>
      </c>
      <c r="AK657" s="557">
        <f t="shared" ref="AK657:AK700" si="211">IFERROR(IF(AH657&gt;0, X657*AS657*AC657, 0), 0)</f>
        <v>0</v>
      </c>
      <c r="AL657" s="558">
        <f t="shared" ref="AL657:AL700" si="212">IFERROR(IF(AH657&gt;0,Y657,0),0)</f>
        <v>0</v>
      </c>
      <c r="AM657" s="1187" t="str">
        <f t="shared" ref="AM657:AM700" si="213">IF(AH657&gt;0,AD657,"")</f>
        <v/>
      </c>
      <c r="AN657" s="156"/>
      <c r="AO657" s="1112">
        <f t="shared" ref="AO657:AO700" si="214">IF(ISBLANK(AN657), AI657, AI657*(1-AN657/100))</f>
        <v>0</v>
      </c>
      <c r="AP657" s="4190"/>
      <c r="AQ657" s="1181" t="str">
        <f t="shared" ref="AQ657:AQ700" si="215">IF(OR(ISBLANK(AP657), ISTEXT(X657)), "", IF(AI657=0, AK657*AP657, AI657*AP657))</f>
        <v/>
      </c>
      <c r="AR657" s="4168"/>
      <c r="AS657" s="4180">
        <f t="shared" ref="AS657:AS700" si="216">IFERROR(IF(ISNUMBER(AH657)*ISNUMBER(AF657),AH657/AF657,0),0)</f>
        <v>0</v>
      </c>
      <c r="AT657" s="4181">
        <f>IF(AND(AH657&lt;&gt;"", ISNUMBER(AF657)), IFERROR(INDEX(AV19:AV89, MATCH(AB657, AU19:AU89, 0)) * AA657 * IF(ISBLANK(X657), 1, X657), 0), 0)</f>
        <v>0</v>
      </c>
      <c r="AY657" s="750" t="str">
        <f t="shared" si="209"/>
        <v>►</v>
      </c>
      <c r="BI657" s="6">
        <v>1</v>
      </c>
    </row>
    <row r="658" spans="1:61" ht="18.75">
      <c r="A658" s="750" t="str">
        <f t="shared" si="203"/>
        <v>►</v>
      </c>
      <c r="B658" s="616" t="str">
        <f t="shared" si="202"/>
        <v>►</v>
      </c>
      <c r="C658" s="617" t="str">
        <f t="shared" si="204"/>
        <v>►</v>
      </c>
      <c r="D658" s="4157" t="str">
        <f t="shared" si="205"/>
        <v>►</v>
      </c>
      <c r="E658" s="616" t="str">
        <f t="shared" si="206"/>
        <v>►</v>
      </c>
      <c r="F658" s="616" t="str">
        <f t="shared" si="207"/>
        <v>►</v>
      </c>
      <c r="G658" s="616" t="str">
        <f t="shared" si="208"/>
        <v>►</v>
      </c>
      <c r="H658" s="1066" t="s">
        <v>1</v>
      </c>
      <c r="I658" s="741"/>
      <c r="J658" s="741"/>
      <c r="K658" s="741"/>
      <c r="L658" s="742"/>
      <c r="M658" s="742"/>
      <c r="N658" s="742"/>
      <c r="O658" s="742"/>
      <c r="P658" s="742"/>
      <c r="Q658" s="742"/>
      <c r="R658" s="742"/>
      <c r="S658" s="785" t="s">
        <v>1</v>
      </c>
      <c r="T658" s="1066" t="s">
        <v>1</v>
      </c>
      <c r="U658" s="741"/>
      <c r="V658" s="741"/>
      <c r="W658" s="741"/>
      <c r="X658" s="742"/>
      <c r="Y658" s="742"/>
      <c r="Z658" s="742"/>
      <c r="AA658" s="742"/>
      <c r="AB658" s="742"/>
      <c r="AC658" s="742"/>
      <c r="AD658" s="742"/>
      <c r="AE658" s="4161" t="s">
        <v>1</v>
      </c>
      <c r="AF658" s="4172">
        <f t="shared" si="200"/>
        <v>0</v>
      </c>
      <c r="AG658" s="4173">
        <f t="shared" si="201"/>
        <v>0</v>
      </c>
      <c r="AH658" s="4174"/>
      <c r="AI658" s="1113">
        <f t="shared" si="210"/>
        <v>0</v>
      </c>
      <c r="AJ658" s="1183" t="str">
        <f>IF(OR(AI658=0, ISBLANK(AB658)), "", TEXT(ROUND(AI658/INDEX(AV19:AV89, MATCH(AB658, AU19:AU89, 0)), 0),"# ##0") &amp; " " &amp; AB658)</f>
        <v/>
      </c>
      <c r="AK658" s="559">
        <f t="shared" si="211"/>
        <v>0</v>
      </c>
      <c r="AL658" s="560">
        <f t="shared" si="212"/>
        <v>0</v>
      </c>
      <c r="AM658" s="1186" t="str">
        <f t="shared" si="213"/>
        <v/>
      </c>
      <c r="AN658" s="156"/>
      <c r="AO658" s="1113">
        <f t="shared" si="214"/>
        <v>0</v>
      </c>
      <c r="AP658" s="4190"/>
      <c r="AQ658" s="1182" t="str">
        <f t="shared" si="215"/>
        <v/>
      </c>
      <c r="AR658" s="4168"/>
      <c r="AS658" s="4180">
        <f t="shared" si="216"/>
        <v>0</v>
      </c>
      <c r="AT658" s="4181">
        <f>IF(AND(AH658&lt;&gt;"", ISNUMBER(AF658)), IFERROR(INDEX(AV19:AV89, MATCH(AB658, AU19:AU89, 0)) * AA658 * IF(ISBLANK(X658), 1, X658), 0), 0)</f>
        <v>0</v>
      </c>
      <c r="AY658" s="750" t="str">
        <f t="shared" si="209"/>
        <v>►</v>
      </c>
      <c r="BI658" s="6">
        <v>1</v>
      </c>
    </row>
    <row r="659" spans="1:61" ht="18.75">
      <c r="A659" s="750" t="str">
        <f t="shared" si="203"/>
        <v>►</v>
      </c>
      <c r="B659" s="616" t="str">
        <f t="shared" si="202"/>
        <v>►</v>
      </c>
      <c r="C659" s="617" t="str">
        <f t="shared" si="204"/>
        <v>►</v>
      </c>
      <c r="D659" s="4157" t="str">
        <f t="shared" si="205"/>
        <v>►</v>
      </c>
      <c r="E659" s="616" t="str">
        <f t="shared" si="206"/>
        <v>►</v>
      </c>
      <c r="F659" s="616" t="str">
        <f t="shared" si="207"/>
        <v>►</v>
      </c>
      <c r="G659" s="616" t="str">
        <f t="shared" si="208"/>
        <v>►</v>
      </c>
      <c r="H659" s="1066" t="s">
        <v>1</v>
      </c>
      <c r="I659" s="741"/>
      <c r="J659" s="741"/>
      <c r="K659" s="741"/>
      <c r="L659" s="742"/>
      <c r="M659" s="742"/>
      <c r="N659" s="742"/>
      <c r="O659" s="742"/>
      <c r="P659" s="742"/>
      <c r="Q659" s="742"/>
      <c r="R659" s="742"/>
      <c r="S659" s="785" t="s">
        <v>1</v>
      </c>
      <c r="T659" s="1066" t="s">
        <v>1</v>
      </c>
      <c r="U659" s="741"/>
      <c r="V659" s="741"/>
      <c r="W659" s="741"/>
      <c r="X659" s="742"/>
      <c r="Y659" s="742"/>
      <c r="Z659" s="742"/>
      <c r="AA659" s="742"/>
      <c r="AB659" s="742"/>
      <c r="AC659" s="742"/>
      <c r="AD659" s="742"/>
      <c r="AE659" s="4161" t="s">
        <v>1</v>
      </c>
      <c r="AF659" s="4172">
        <f t="shared" si="200"/>
        <v>0</v>
      </c>
      <c r="AG659" s="4173">
        <f t="shared" si="201"/>
        <v>0</v>
      </c>
      <c r="AH659" s="4174"/>
      <c r="AI659" s="1112">
        <f t="shared" si="210"/>
        <v>0</v>
      </c>
      <c r="AJ659" s="1184" t="str">
        <f>IF(OR(AI659=0, ISBLANK(AB659)), "", TEXT(ROUND(AI659/INDEX(AV19:AV89, MATCH(AB659, AU19:AU89, 0)), 0),"# ##0") &amp; " " &amp; AB659)</f>
        <v/>
      </c>
      <c r="AK659" s="557">
        <f t="shared" si="211"/>
        <v>0</v>
      </c>
      <c r="AL659" s="558">
        <f t="shared" si="212"/>
        <v>0</v>
      </c>
      <c r="AM659" s="1187" t="str">
        <f t="shared" si="213"/>
        <v/>
      </c>
      <c r="AN659" s="156"/>
      <c r="AO659" s="1112">
        <f t="shared" si="214"/>
        <v>0</v>
      </c>
      <c r="AP659" s="4190"/>
      <c r="AQ659" s="1181" t="str">
        <f t="shared" si="215"/>
        <v/>
      </c>
      <c r="AR659" s="4168"/>
      <c r="AS659" s="4180">
        <f t="shared" si="216"/>
        <v>0</v>
      </c>
      <c r="AT659" s="4181">
        <f>IF(AND(AH659&lt;&gt;"", ISNUMBER(AF659)), IFERROR(INDEX(AV19:AV89, MATCH(AB659, AU19:AU89, 0)) * AA659 * IF(ISBLANK(X659), 1, X659), 0), 0)</f>
        <v>0</v>
      </c>
      <c r="AY659" s="750" t="str">
        <f t="shared" si="209"/>
        <v>►</v>
      </c>
      <c r="BI659" s="6">
        <v>1</v>
      </c>
    </row>
    <row r="660" spans="1:61" ht="18.75">
      <c r="A660" s="750" t="str">
        <f t="shared" si="203"/>
        <v>►</v>
      </c>
      <c r="B660" s="616" t="str">
        <f t="shared" si="202"/>
        <v>►</v>
      </c>
      <c r="C660" s="617" t="str">
        <f t="shared" si="204"/>
        <v>►</v>
      </c>
      <c r="D660" s="4157" t="str">
        <f t="shared" si="205"/>
        <v>►</v>
      </c>
      <c r="E660" s="616" t="str">
        <f t="shared" si="206"/>
        <v>►</v>
      </c>
      <c r="F660" s="616" t="str">
        <f t="shared" si="207"/>
        <v>►</v>
      </c>
      <c r="G660" s="616" t="str">
        <f t="shared" si="208"/>
        <v>►</v>
      </c>
      <c r="H660" s="1066" t="s">
        <v>1</v>
      </c>
      <c r="I660" s="741"/>
      <c r="J660" s="741"/>
      <c r="K660" s="741"/>
      <c r="L660" s="742"/>
      <c r="M660" s="742"/>
      <c r="N660" s="742"/>
      <c r="O660" s="742"/>
      <c r="P660" s="742"/>
      <c r="Q660" s="742"/>
      <c r="R660" s="742"/>
      <c r="S660" s="785" t="s">
        <v>1</v>
      </c>
      <c r="T660" s="1066" t="s">
        <v>1</v>
      </c>
      <c r="U660" s="741"/>
      <c r="V660" s="741"/>
      <c r="W660" s="741"/>
      <c r="X660" s="742"/>
      <c r="Y660" s="742"/>
      <c r="Z660" s="742"/>
      <c r="AA660" s="742"/>
      <c r="AB660" s="742"/>
      <c r="AC660" s="742"/>
      <c r="AD660" s="742"/>
      <c r="AE660" s="4161" t="s">
        <v>1</v>
      </c>
      <c r="AF660" s="4172">
        <f t="shared" si="200"/>
        <v>0</v>
      </c>
      <c r="AG660" s="4173">
        <f t="shared" si="201"/>
        <v>0</v>
      </c>
      <c r="AH660" s="4174"/>
      <c r="AI660" s="1113">
        <f t="shared" si="210"/>
        <v>0</v>
      </c>
      <c r="AJ660" s="1183" t="str">
        <f>IF(OR(AI660=0, ISBLANK(AB660)), "", TEXT(ROUND(AI660/INDEX(AV19:AV89, MATCH(AB660, AU19:AU89, 0)), 0),"# ##0") &amp; " " &amp; AB660)</f>
        <v/>
      </c>
      <c r="AK660" s="559">
        <f t="shared" si="211"/>
        <v>0</v>
      </c>
      <c r="AL660" s="560">
        <f t="shared" si="212"/>
        <v>0</v>
      </c>
      <c r="AM660" s="1186" t="str">
        <f t="shared" si="213"/>
        <v/>
      </c>
      <c r="AN660" s="156"/>
      <c r="AO660" s="1113">
        <f t="shared" si="214"/>
        <v>0</v>
      </c>
      <c r="AP660" s="4190"/>
      <c r="AQ660" s="1182" t="str">
        <f t="shared" si="215"/>
        <v/>
      </c>
      <c r="AR660" s="4168"/>
      <c r="AS660" s="4180">
        <f t="shared" si="216"/>
        <v>0</v>
      </c>
      <c r="AT660" s="4181">
        <f>IF(AND(AH660&lt;&gt;"", ISNUMBER(AF660)), IFERROR(INDEX(AV19:AV89, MATCH(AB660, AU19:AU89, 0)) * AA660 * IF(ISBLANK(X660), 1, X660), 0), 0)</f>
        <v>0</v>
      </c>
      <c r="AY660" s="750" t="str">
        <f t="shared" si="209"/>
        <v>►</v>
      </c>
      <c r="BI660" s="6">
        <v>1</v>
      </c>
    </row>
    <row r="661" spans="1:61" ht="18.75">
      <c r="A661" s="750" t="str">
        <f t="shared" si="203"/>
        <v>►</v>
      </c>
      <c r="B661" s="616" t="str">
        <f t="shared" si="202"/>
        <v>►</v>
      </c>
      <c r="C661" s="617" t="str">
        <f t="shared" si="204"/>
        <v>►</v>
      </c>
      <c r="D661" s="4157" t="str">
        <f t="shared" si="205"/>
        <v>►</v>
      </c>
      <c r="E661" s="616" t="str">
        <f t="shared" si="206"/>
        <v>►</v>
      </c>
      <c r="F661" s="616" t="str">
        <f t="shared" si="207"/>
        <v>►</v>
      </c>
      <c r="G661" s="616" t="str">
        <f t="shared" si="208"/>
        <v>►</v>
      </c>
      <c r="H661" s="1066" t="s">
        <v>1</v>
      </c>
      <c r="I661" s="741"/>
      <c r="J661" s="741"/>
      <c r="K661" s="741"/>
      <c r="L661" s="742"/>
      <c r="M661" s="742"/>
      <c r="N661" s="742"/>
      <c r="O661" s="742"/>
      <c r="P661" s="742"/>
      <c r="Q661" s="742"/>
      <c r="R661" s="742"/>
      <c r="S661" s="785" t="s">
        <v>1</v>
      </c>
      <c r="T661" s="1066" t="s">
        <v>1</v>
      </c>
      <c r="U661" s="741"/>
      <c r="V661" s="741"/>
      <c r="W661" s="741"/>
      <c r="X661" s="742"/>
      <c r="Y661" s="742"/>
      <c r="Z661" s="742"/>
      <c r="AA661" s="742"/>
      <c r="AB661" s="742"/>
      <c r="AC661" s="742"/>
      <c r="AD661" s="742"/>
      <c r="AE661" s="4161" t="s">
        <v>1</v>
      </c>
      <c r="AF661" s="4172">
        <f t="shared" si="200"/>
        <v>0</v>
      </c>
      <c r="AG661" s="4173">
        <f t="shared" si="201"/>
        <v>0</v>
      </c>
      <c r="AH661" s="4174"/>
      <c r="AI661" s="1112">
        <f t="shared" si="210"/>
        <v>0</v>
      </c>
      <c r="AJ661" s="1184" t="str">
        <f>IF(OR(AI661=0, ISBLANK(AB661)), "", TEXT(ROUND(AI661/INDEX(AV19:AV89, MATCH(AB661, AU19:AU89, 0)), 0),"# ##0") &amp; " " &amp; AB661)</f>
        <v/>
      </c>
      <c r="AK661" s="557">
        <f t="shared" si="211"/>
        <v>0</v>
      </c>
      <c r="AL661" s="558">
        <f t="shared" si="212"/>
        <v>0</v>
      </c>
      <c r="AM661" s="1187" t="str">
        <f t="shared" si="213"/>
        <v/>
      </c>
      <c r="AN661" s="156"/>
      <c r="AO661" s="1112">
        <f t="shared" si="214"/>
        <v>0</v>
      </c>
      <c r="AP661" s="4190"/>
      <c r="AQ661" s="1181" t="str">
        <f t="shared" si="215"/>
        <v/>
      </c>
      <c r="AR661" s="4168"/>
      <c r="AS661" s="4180">
        <f t="shared" si="216"/>
        <v>0</v>
      </c>
      <c r="AT661" s="4181">
        <f>IF(AND(AH661&lt;&gt;"", ISNUMBER(AF661)), IFERROR(INDEX(AV19:AV89, MATCH(AB661, AU19:AU89, 0)) * AA661 * IF(ISBLANK(X661), 1, X661), 0), 0)</f>
        <v>0</v>
      </c>
      <c r="AY661" s="750" t="str">
        <f t="shared" si="209"/>
        <v>►</v>
      </c>
      <c r="BI661" s="6">
        <v>1</v>
      </c>
    </row>
    <row r="662" spans="1:61" ht="18.75">
      <c r="A662" s="750" t="str">
        <f t="shared" si="203"/>
        <v>►</v>
      </c>
      <c r="B662" s="616" t="str">
        <f t="shared" si="202"/>
        <v>►</v>
      </c>
      <c r="C662" s="617" t="str">
        <f t="shared" si="204"/>
        <v>►</v>
      </c>
      <c r="D662" s="4157" t="str">
        <f t="shared" si="205"/>
        <v>►</v>
      </c>
      <c r="E662" s="616" t="str">
        <f t="shared" si="206"/>
        <v>►</v>
      </c>
      <c r="F662" s="616" t="str">
        <f t="shared" si="207"/>
        <v>►</v>
      </c>
      <c r="G662" s="616" t="str">
        <f t="shared" si="208"/>
        <v>►</v>
      </c>
      <c r="H662" s="1066" t="s">
        <v>1</v>
      </c>
      <c r="I662" s="741"/>
      <c r="J662" s="741"/>
      <c r="K662" s="741"/>
      <c r="L662" s="742"/>
      <c r="M662" s="742"/>
      <c r="N662" s="742"/>
      <c r="O662" s="742"/>
      <c r="P662" s="742"/>
      <c r="Q662" s="742"/>
      <c r="R662" s="742"/>
      <c r="S662" s="785" t="s">
        <v>1</v>
      </c>
      <c r="T662" s="1066" t="s">
        <v>1</v>
      </c>
      <c r="U662" s="741"/>
      <c r="V662" s="741"/>
      <c r="W662" s="741"/>
      <c r="X662" s="742"/>
      <c r="Y662" s="742"/>
      <c r="Z662" s="742"/>
      <c r="AA662" s="742"/>
      <c r="AB662" s="742"/>
      <c r="AC662" s="742"/>
      <c r="AD662" s="742"/>
      <c r="AE662" s="4161" t="s">
        <v>1</v>
      </c>
      <c r="AF662" s="4172">
        <f t="shared" si="200"/>
        <v>0</v>
      </c>
      <c r="AG662" s="4173">
        <f t="shared" si="201"/>
        <v>0</v>
      </c>
      <c r="AH662" s="4174"/>
      <c r="AI662" s="1113">
        <f t="shared" si="210"/>
        <v>0</v>
      </c>
      <c r="AJ662" s="1183" t="str">
        <f>IF(OR(AI662=0, ISBLANK(AB662)), "", TEXT(ROUND(AI662/INDEX(AV19:AV89, MATCH(AB662, AU19:AU89, 0)), 0),"# ##0") &amp; " " &amp; AB662)</f>
        <v/>
      </c>
      <c r="AK662" s="559">
        <f t="shared" si="211"/>
        <v>0</v>
      </c>
      <c r="AL662" s="560">
        <f t="shared" si="212"/>
        <v>0</v>
      </c>
      <c r="AM662" s="1186" t="str">
        <f t="shared" si="213"/>
        <v/>
      </c>
      <c r="AN662" s="156"/>
      <c r="AO662" s="1113">
        <f t="shared" si="214"/>
        <v>0</v>
      </c>
      <c r="AP662" s="4190"/>
      <c r="AQ662" s="1182" t="str">
        <f t="shared" si="215"/>
        <v/>
      </c>
      <c r="AR662" s="4168"/>
      <c r="AS662" s="4180">
        <f t="shared" si="216"/>
        <v>0</v>
      </c>
      <c r="AT662" s="4181">
        <f>IF(AND(AH662&lt;&gt;"", ISNUMBER(AF662)), IFERROR(INDEX(AV19:AV89, MATCH(AB662, AU19:AU89, 0)) * AA662 * IF(ISBLANK(X662), 1, X662), 0), 0)</f>
        <v>0</v>
      </c>
      <c r="AY662" s="750" t="str">
        <f t="shared" si="209"/>
        <v>►</v>
      </c>
      <c r="BI662" s="6">
        <v>1</v>
      </c>
    </row>
    <row r="663" spans="1:61" ht="18.75">
      <c r="A663" s="750" t="str">
        <f t="shared" si="203"/>
        <v>►</v>
      </c>
      <c r="B663" s="616" t="str">
        <f t="shared" si="202"/>
        <v>►</v>
      </c>
      <c r="C663" s="617" t="str">
        <f t="shared" si="204"/>
        <v>►</v>
      </c>
      <c r="D663" s="4157" t="str">
        <f t="shared" si="205"/>
        <v>►</v>
      </c>
      <c r="E663" s="616" t="str">
        <f t="shared" si="206"/>
        <v>►</v>
      </c>
      <c r="F663" s="616" t="str">
        <f t="shared" si="207"/>
        <v>►</v>
      </c>
      <c r="G663" s="616" t="str">
        <f t="shared" si="208"/>
        <v>►</v>
      </c>
      <c r="H663" s="1066" t="s">
        <v>1</v>
      </c>
      <c r="I663" s="741"/>
      <c r="J663" s="741"/>
      <c r="K663" s="741"/>
      <c r="L663" s="742"/>
      <c r="M663" s="742"/>
      <c r="N663" s="742"/>
      <c r="O663" s="742"/>
      <c r="P663" s="742"/>
      <c r="Q663" s="742"/>
      <c r="R663" s="742"/>
      <c r="S663" s="785" t="s">
        <v>1</v>
      </c>
      <c r="T663" s="1066" t="s">
        <v>1</v>
      </c>
      <c r="U663" s="741"/>
      <c r="V663" s="741"/>
      <c r="W663" s="741"/>
      <c r="X663" s="742"/>
      <c r="Y663" s="742"/>
      <c r="Z663" s="742"/>
      <c r="AA663" s="742"/>
      <c r="AB663" s="742"/>
      <c r="AC663" s="742"/>
      <c r="AD663" s="742"/>
      <c r="AE663" s="4161" t="s">
        <v>1</v>
      </c>
      <c r="AF663" s="4172">
        <f t="shared" si="200"/>
        <v>0</v>
      </c>
      <c r="AG663" s="4173">
        <f t="shared" si="201"/>
        <v>0</v>
      </c>
      <c r="AH663" s="4174"/>
      <c r="AI663" s="1112">
        <f t="shared" si="210"/>
        <v>0</v>
      </c>
      <c r="AJ663" s="1184" t="str">
        <f>IF(OR(AI663=0, ISBLANK(AB663)), "", TEXT(ROUND(AI663/INDEX(AV19:AV89, MATCH(AB663, AU19:AU89, 0)), 0),"# ##0") &amp; " " &amp; AB663)</f>
        <v/>
      </c>
      <c r="AK663" s="557">
        <f t="shared" si="211"/>
        <v>0</v>
      </c>
      <c r="AL663" s="558">
        <f t="shared" si="212"/>
        <v>0</v>
      </c>
      <c r="AM663" s="1187" t="str">
        <f t="shared" si="213"/>
        <v/>
      </c>
      <c r="AN663" s="156"/>
      <c r="AO663" s="1112">
        <f t="shared" si="214"/>
        <v>0</v>
      </c>
      <c r="AP663" s="4190"/>
      <c r="AQ663" s="1181" t="str">
        <f t="shared" si="215"/>
        <v/>
      </c>
      <c r="AR663" s="4168"/>
      <c r="AS663" s="4180">
        <f t="shared" si="216"/>
        <v>0</v>
      </c>
      <c r="AT663" s="4181">
        <f>IF(AND(AH663&lt;&gt;"", ISNUMBER(AF663)), IFERROR(INDEX(AV19:AV89, MATCH(AB663, AU19:AU89, 0)) * AA663 * IF(ISBLANK(X663), 1, X663), 0), 0)</f>
        <v>0</v>
      </c>
      <c r="AY663" s="750" t="str">
        <f t="shared" si="209"/>
        <v>►</v>
      </c>
      <c r="BI663" s="6">
        <v>1</v>
      </c>
    </row>
    <row r="664" spans="1:61" ht="18.75">
      <c r="A664" s="750" t="str">
        <f t="shared" si="203"/>
        <v>►</v>
      </c>
      <c r="B664" s="616" t="str">
        <f t="shared" si="202"/>
        <v>►</v>
      </c>
      <c r="C664" s="617" t="str">
        <f t="shared" si="204"/>
        <v>►</v>
      </c>
      <c r="D664" s="4157" t="str">
        <f t="shared" si="205"/>
        <v>►</v>
      </c>
      <c r="E664" s="616" t="str">
        <f t="shared" si="206"/>
        <v>►</v>
      </c>
      <c r="F664" s="616" t="str">
        <f t="shared" si="207"/>
        <v>►</v>
      </c>
      <c r="G664" s="616" t="str">
        <f t="shared" si="208"/>
        <v>►</v>
      </c>
      <c r="H664" s="1066" t="s">
        <v>1</v>
      </c>
      <c r="I664" s="741"/>
      <c r="J664" s="741"/>
      <c r="K664" s="741"/>
      <c r="L664" s="742"/>
      <c r="M664" s="742"/>
      <c r="N664" s="742"/>
      <c r="O664" s="742"/>
      <c r="P664" s="742"/>
      <c r="Q664" s="742"/>
      <c r="R664" s="742"/>
      <c r="S664" s="785" t="s">
        <v>1</v>
      </c>
      <c r="T664" s="1066" t="s">
        <v>1</v>
      </c>
      <c r="U664" s="741"/>
      <c r="V664" s="741"/>
      <c r="W664" s="741"/>
      <c r="X664" s="742"/>
      <c r="Y664" s="742"/>
      <c r="Z664" s="742"/>
      <c r="AA664" s="742"/>
      <c r="AB664" s="742"/>
      <c r="AC664" s="742"/>
      <c r="AD664" s="742"/>
      <c r="AE664" s="4161" t="s">
        <v>1</v>
      </c>
      <c r="AF664" s="4172">
        <f t="shared" ref="AF664:AF700" si="217">IFERROR(IF(AND(ISNUMBER(AH664),V664&gt;0),V664,0),0)</f>
        <v>0</v>
      </c>
      <c r="AG664" s="4173">
        <f t="shared" ref="AG664:AG700" si="218">IFERROR(IF(AND(ISNUMBER(AF664),AH664&gt;0),W664,0),0)</f>
        <v>0</v>
      </c>
      <c r="AH664" s="4174"/>
      <c r="AI664" s="1113">
        <f t="shared" si="210"/>
        <v>0</v>
      </c>
      <c r="AJ664" s="1183" t="str">
        <f>IF(OR(AI664=0, ISBLANK(AB664)), "", TEXT(ROUND(AI664/INDEX(AV19:AV89, MATCH(AB664, AU19:AU89, 0)), 0),"# ##0") &amp; " " &amp; AB664)</f>
        <v/>
      </c>
      <c r="AK664" s="559">
        <f t="shared" si="211"/>
        <v>0</v>
      </c>
      <c r="AL664" s="560">
        <f t="shared" si="212"/>
        <v>0</v>
      </c>
      <c r="AM664" s="1186" t="str">
        <f t="shared" si="213"/>
        <v/>
      </c>
      <c r="AN664" s="156"/>
      <c r="AO664" s="1113">
        <f t="shared" si="214"/>
        <v>0</v>
      </c>
      <c r="AP664" s="4190"/>
      <c r="AQ664" s="1182" t="str">
        <f t="shared" si="215"/>
        <v/>
      </c>
      <c r="AR664" s="4168"/>
      <c r="AS664" s="4180">
        <f t="shared" si="216"/>
        <v>0</v>
      </c>
      <c r="AT664" s="4181">
        <f>IF(AND(AH664&lt;&gt;"", ISNUMBER(AF664)), IFERROR(INDEX(AV19:AV89, MATCH(AB664, AU19:AU89, 0)) * AA664 * IF(ISBLANK(X664), 1, X664), 0), 0)</f>
        <v>0</v>
      </c>
      <c r="AY664" s="750" t="str">
        <f t="shared" si="209"/>
        <v>►</v>
      </c>
      <c r="BI664" s="6">
        <v>1</v>
      </c>
    </row>
    <row r="665" spans="1:61" ht="18.75">
      <c r="A665" s="750" t="str">
        <f t="shared" si="203"/>
        <v>►</v>
      </c>
      <c r="B665" s="616" t="str">
        <f t="shared" si="202"/>
        <v>►</v>
      </c>
      <c r="C665" s="617" t="str">
        <f t="shared" si="204"/>
        <v>►</v>
      </c>
      <c r="D665" s="4157" t="str">
        <f t="shared" si="205"/>
        <v>►</v>
      </c>
      <c r="E665" s="616" t="str">
        <f t="shared" si="206"/>
        <v>►</v>
      </c>
      <c r="F665" s="616" t="str">
        <f t="shared" si="207"/>
        <v>►</v>
      </c>
      <c r="G665" s="616" t="str">
        <f t="shared" si="208"/>
        <v>►</v>
      </c>
      <c r="H665" s="1066" t="s">
        <v>1</v>
      </c>
      <c r="I665" s="741"/>
      <c r="J665" s="741"/>
      <c r="K665" s="741"/>
      <c r="L665" s="742"/>
      <c r="M665" s="742"/>
      <c r="N665" s="742"/>
      <c r="O665" s="742"/>
      <c r="P665" s="742"/>
      <c r="Q665" s="742"/>
      <c r="R665" s="742"/>
      <c r="S665" s="785" t="s">
        <v>1</v>
      </c>
      <c r="T665" s="1066" t="s">
        <v>1</v>
      </c>
      <c r="U665" s="741"/>
      <c r="V665" s="741"/>
      <c r="W665" s="741"/>
      <c r="X665" s="742"/>
      <c r="Y665" s="742"/>
      <c r="Z665" s="742"/>
      <c r="AA665" s="742"/>
      <c r="AB665" s="742"/>
      <c r="AC665" s="742"/>
      <c r="AD665" s="742"/>
      <c r="AE665" s="4161" t="s">
        <v>1</v>
      </c>
      <c r="AF665" s="4172">
        <f t="shared" si="217"/>
        <v>0</v>
      </c>
      <c r="AG665" s="4173">
        <f t="shared" si="218"/>
        <v>0</v>
      </c>
      <c r="AH665" s="4174"/>
      <c r="AI665" s="1112">
        <f t="shared" si="210"/>
        <v>0</v>
      </c>
      <c r="AJ665" s="1184" t="str">
        <f>IF(OR(AI665=0, ISBLANK(AB665)), "", TEXT(ROUND(AI665/INDEX(AV19:AV89, MATCH(AB665, AU19:AU89, 0)), 0),"# ##0") &amp; " " &amp; AB665)</f>
        <v/>
      </c>
      <c r="AK665" s="557">
        <f t="shared" si="211"/>
        <v>0</v>
      </c>
      <c r="AL665" s="558">
        <f t="shared" si="212"/>
        <v>0</v>
      </c>
      <c r="AM665" s="1187" t="str">
        <f t="shared" si="213"/>
        <v/>
      </c>
      <c r="AN665" s="156"/>
      <c r="AO665" s="1112">
        <f t="shared" si="214"/>
        <v>0</v>
      </c>
      <c r="AP665" s="4190"/>
      <c r="AQ665" s="1181" t="str">
        <f t="shared" si="215"/>
        <v/>
      </c>
      <c r="AR665" s="4168"/>
      <c r="AS665" s="4180">
        <f t="shared" si="216"/>
        <v>0</v>
      </c>
      <c r="AT665" s="4181">
        <f>IF(AND(AH665&lt;&gt;"", ISNUMBER(AF665)), IFERROR(INDEX(AV19:AV89, MATCH(AB665, AU19:AU89, 0)) * AA665 * IF(ISBLANK(X665), 1, X665), 0), 0)</f>
        <v>0</v>
      </c>
      <c r="AY665" s="750" t="str">
        <f t="shared" si="209"/>
        <v>►</v>
      </c>
      <c r="BI665" s="6">
        <v>1</v>
      </c>
    </row>
    <row r="666" spans="1:61" ht="18.75">
      <c r="A666" s="750" t="str">
        <f t="shared" si="203"/>
        <v>►</v>
      </c>
      <c r="B666" s="616" t="str">
        <f t="shared" si="202"/>
        <v>►</v>
      </c>
      <c r="C666" s="617" t="str">
        <f t="shared" si="204"/>
        <v>►</v>
      </c>
      <c r="D666" s="4157" t="str">
        <f t="shared" si="205"/>
        <v>►</v>
      </c>
      <c r="E666" s="616" t="str">
        <f t="shared" si="206"/>
        <v>►</v>
      </c>
      <c r="F666" s="616" t="str">
        <f t="shared" si="207"/>
        <v>►</v>
      </c>
      <c r="G666" s="616" t="str">
        <f t="shared" si="208"/>
        <v>►</v>
      </c>
      <c r="H666" s="1066" t="s">
        <v>1</v>
      </c>
      <c r="I666" s="741"/>
      <c r="J666" s="741"/>
      <c r="K666" s="741"/>
      <c r="L666" s="742"/>
      <c r="M666" s="742"/>
      <c r="N666" s="742"/>
      <c r="O666" s="742"/>
      <c r="P666" s="742"/>
      <c r="Q666" s="742"/>
      <c r="R666" s="742"/>
      <c r="S666" s="785" t="s">
        <v>1</v>
      </c>
      <c r="T666" s="1066" t="s">
        <v>1</v>
      </c>
      <c r="U666" s="741"/>
      <c r="V666" s="741"/>
      <c r="W666" s="741"/>
      <c r="X666" s="742"/>
      <c r="Y666" s="742"/>
      <c r="Z666" s="742"/>
      <c r="AA666" s="742"/>
      <c r="AB666" s="742"/>
      <c r="AC666" s="742"/>
      <c r="AD666" s="742"/>
      <c r="AE666" s="4161" t="s">
        <v>1</v>
      </c>
      <c r="AF666" s="4172">
        <f t="shared" si="217"/>
        <v>0</v>
      </c>
      <c r="AG666" s="4173">
        <f t="shared" si="218"/>
        <v>0</v>
      </c>
      <c r="AH666" s="4174"/>
      <c r="AI666" s="1113">
        <f t="shared" si="210"/>
        <v>0</v>
      </c>
      <c r="AJ666" s="1183" t="str">
        <f>IF(OR(AI666=0, ISBLANK(AB666)), "", TEXT(ROUND(AI666/INDEX(AV19:AV89, MATCH(AB666, AU19:AU89, 0)), 0),"# ##0") &amp; " " &amp; AB666)</f>
        <v/>
      </c>
      <c r="AK666" s="559">
        <f t="shared" si="211"/>
        <v>0</v>
      </c>
      <c r="AL666" s="560">
        <f t="shared" si="212"/>
        <v>0</v>
      </c>
      <c r="AM666" s="1186" t="str">
        <f t="shared" si="213"/>
        <v/>
      </c>
      <c r="AN666" s="156"/>
      <c r="AO666" s="1113">
        <f t="shared" si="214"/>
        <v>0</v>
      </c>
      <c r="AP666" s="4190"/>
      <c r="AQ666" s="1182" t="str">
        <f t="shared" si="215"/>
        <v/>
      </c>
      <c r="AR666" s="4168"/>
      <c r="AS666" s="4180">
        <f t="shared" si="216"/>
        <v>0</v>
      </c>
      <c r="AT666" s="4181">
        <f>IF(AND(AH666&lt;&gt;"", ISNUMBER(AF666)), IFERROR(INDEX(AV19:AV89, MATCH(AB666, AU19:AU89, 0)) * AA666 * IF(ISBLANK(X666), 1, X666), 0), 0)</f>
        <v>0</v>
      </c>
      <c r="AY666" s="750" t="str">
        <f t="shared" si="209"/>
        <v>►</v>
      </c>
      <c r="BI666" s="6">
        <v>1</v>
      </c>
    </row>
    <row r="667" spans="1:61" ht="18.75">
      <c r="A667" s="750" t="str">
        <f t="shared" si="203"/>
        <v>►</v>
      </c>
      <c r="B667" s="616" t="str">
        <f t="shared" si="202"/>
        <v>►</v>
      </c>
      <c r="C667" s="617" t="str">
        <f t="shared" si="204"/>
        <v>►</v>
      </c>
      <c r="D667" s="4157" t="str">
        <f t="shared" si="205"/>
        <v>►</v>
      </c>
      <c r="E667" s="616" t="str">
        <f t="shared" si="206"/>
        <v>►</v>
      </c>
      <c r="F667" s="616" t="str">
        <f t="shared" si="207"/>
        <v>►</v>
      </c>
      <c r="G667" s="616" t="str">
        <f t="shared" si="208"/>
        <v>►</v>
      </c>
      <c r="H667" s="1066" t="s">
        <v>1</v>
      </c>
      <c r="I667" s="741"/>
      <c r="J667" s="741"/>
      <c r="K667" s="741"/>
      <c r="L667" s="742"/>
      <c r="M667" s="742"/>
      <c r="N667" s="742"/>
      <c r="O667" s="742"/>
      <c r="P667" s="742"/>
      <c r="Q667" s="742"/>
      <c r="R667" s="742"/>
      <c r="S667" s="785" t="s">
        <v>1</v>
      </c>
      <c r="T667" s="1066" t="s">
        <v>1</v>
      </c>
      <c r="U667" s="741"/>
      <c r="V667" s="741"/>
      <c r="W667" s="741"/>
      <c r="X667" s="742"/>
      <c r="Y667" s="742"/>
      <c r="Z667" s="742"/>
      <c r="AA667" s="742"/>
      <c r="AB667" s="742"/>
      <c r="AC667" s="742"/>
      <c r="AD667" s="742"/>
      <c r="AE667" s="4161" t="s">
        <v>1</v>
      </c>
      <c r="AF667" s="4172">
        <f t="shared" si="217"/>
        <v>0</v>
      </c>
      <c r="AG667" s="4173">
        <f t="shared" si="218"/>
        <v>0</v>
      </c>
      <c r="AH667" s="4174"/>
      <c r="AI667" s="1112">
        <f t="shared" si="210"/>
        <v>0</v>
      </c>
      <c r="AJ667" s="1184" t="str">
        <f>IF(OR(AI667=0, ISBLANK(AB667)), "", TEXT(ROUND(AI667/INDEX(AV19:AV89, MATCH(AB667, AU19:AU89, 0)), 0),"# ##0") &amp; " " &amp; AB667)</f>
        <v/>
      </c>
      <c r="AK667" s="557">
        <f t="shared" si="211"/>
        <v>0</v>
      </c>
      <c r="AL667" s="558">
        <f t="shared" si="212"/>
        <v>0</v>
      </c>
      <c r="AM667" s="1187" t="str">
        <f t="shared" si="213"/>
        <v/>
      </c>
      <c r="AN667" s="156"/>
      <c r="AO667" s="1112">
        <f t="shared" si="214"/>
        <v>0</v>
      </c>
      <c r="AP667" s="4190"/>
      <c r="AQ667" s="1181" t="str">
        <f t="shared" si="215"/>
        <v/>
      </c>
      <c r="AR667" s="4168"/>
      <c r="AS667" s="4180">
        <f t="shared" si="216"/>
        <v>0</v>
      </c>
      <c r="AT667" s="4181">
        <f>IF(AND(AH667&lt;&gt;"", ISNUMBER(AF667)), IFERROR(INDEX(AV19:AV89, MATCH(AB667, AU19:AU89, 0)) * AA667 * IF(ISBLANK(X667), 1, X667), 0), 0)</f>
        <v>0</v>
      </c>
      <c r="AY667" s="750" t="str">
        <f t="shared" si="209"/>
        <v>►</v>
      </c>
      <c r="BI667" s="6">
        <v>1</v>
      </c>
    </row>
    <row r="668" spans="1:61" ht="18.75">
      <c r="A668" s="750" t="str">
        <f t="shared" si="203"/>
        <v>►</v>
      </c>
      <c r="B668" s="616" t="str">
        <f t="shared" si="202"/>
        <v>►</v>
      </c>
      <c r="C668" s="617" t="str">
        <f t="shared" si="204"/>
        <v>►</v>
      </c>
      <c r="D668" s="4157" t="str">
        <f t="shared" si="205"/>
        <v>►</v>
      </c>
      <c r="E668" s="616" t="str">
        <f t="shared" si="206"/>
        <v>►</v>
      </c>
      <c r="F668" s="616" t="str">
        <f t="shared" si="207"/>
        <v>►</v>
      </c>
      <c r="G668" s="616" t="str">
        <f t="shared" si="208"/>
        <v>►</v>
      </c>
      <c r="H668" s="1066" t="s">
        <v>1</v>
      </c>
      <c r="I668" s="741"/>
      <c r="J668" s="741"/>
      <c r="K668" s="741"/>
      <c r="L668" s="742"/>
      <c r="M668" s="742"/>
      <c r="N668" s="742"/>
      <c r="O668" s="742"/>
      <c r="P668" s="742"/>
      <c r="Q668" s="742"/>
      <c r="R668" s="742"/>
      <c r="S668" s="785" t="s">
        <v>1</v>
      </c>
      <c r="T668" s="1066" t="s">
        <v>1</v>
      </c>
      <c r="U668" s="741"/>
      <c r="V668" s="741"/>
      <c r="W668" s="741"/>
      <c r="X668" s="742"/>
      <c r="Y668" s="742"/>
      <c r="Z668" s="742"/>
      <c r="AA668" s="742"/>
      <c r="AB668" s="742"/>
      <c r="AC668" s="742"/>
      <c r="AD668" s="742"/>
      <c r="AE668" s="4161" t="s">
        <v>1</v>
      </c>
      <c r="AF668" s="4172">
        <f t="shared" si="217"/>
        <v>0</v>
      </c>
      <c r="AG668" s="4173">
        <f t="shared" si="218"/>
        <v>0</v>
      </c>
      <c r="AH668" s="4174"/>
      <c r="AI668" s="1113">
        <f t="shared" si="210"/>
        <v>0</v>
      </c>
      <c r="AJ668" s="1183" t="str">
        <f>IF(OR(AI668=0, ISBLANK(AB668)), "", TEXT(ROUND(AI668/INDEX(AV19:AV89, MATCH(AB668, AU19:AU89, 0)), 0),"# ##0") &amp; " " &amp; AB668)</f>
        <v/>
      </c>
      <c r="AK668" s="559">
        <f t="shared" si="211"/>
        <v>0</v>
      </c>
      <c r="AL668" s="560">
        <f t="shared" si="212"/>
        <v>0</v>
      </c>
      <c r="AM668" s="1186" t="str">
        <f t="shared" si="213"/>
        <v/>
      </c>
      <c r="AN668" s="156"/>
      <c r="AO668" s="1113">
        <f t="shared" si="214"/>
        <v>0</v>
      </c>
      <c r="AP668" s="4190"/>
      <c r="AQ668" s="1182" t="str">
        <f t="shared" si="215"/>
        <v/>
      </c>
      <c r="AR668" s="4168"/>
      <c r="AS668" s="4180">
        <f t="shared" si="216"/>
        <v>0</v>
      </c>
      <c r="AT668" s="4181">
        <f>IF(AND(AH668&lt;&gt;"", ISNUMBER(AF668)), IFERROR(INDEX(AV19:AV89, MATCH(AB668, AU19:AU89, 0)) * AA668 * IF(ISBLANK(X668), 1, X668), 0), 0)</f>
        <v>0</v>
      </c>
      <c r="AY668" s="750" t="str">
        <f t="shared" si="209"/>
        <v>►</v>
      </c>
      <c r="BI668" s="6">
        <v>1</v>
      </c>
    </row>
    <row r="669" spans="1:61" ht="18.75">
      <c r="A669" s="750" t="str">
        <f t="shared" si="203"/>
        <v>►</v>
      </c>
      <c r="B669" s="616" t="str">
        <f t="shared" si="202"/>
        <v>►</v>
      </c>
      <c r="C669" s="617" t="str">
        <f t="shared" si="204"/>
        <v>►</v>
      </c>
      <c r="D669" s="4157" t="str">
        <f t="shared" si="205"/>
        <v>►</v>
      </c>
      <c r="E669" s="616" t="str">
        <f t="shared" si="206"/>
        <v>►</v>
      </c>
      <c r="F669" s="616" t="str">
        <f t="shared" si="207"/>
        <v>►</v>
      </c>
      <c r="G669" s="616" t="str">
        <f t="shared" si="208"/>
        <v>►</v>
      </c>
      <c r="H669" s="1066" t="s">
        <v>1</v>
      </c>
      <c r="I669" s="741"/>
      <c r="J669" s="741"/>
      <c r="K669" s="741"/>
      <c r="L669" s="742"/>
      <c r="M669" s="742"/>
      <c r="N669" s="742"/>
      <c r="O669" s="742"/>
      <c r="P669" s="742"/>
      <c r="Q669" s="742"/>
      <c r="R669" s="742"/>
      <c r="S669" s="785" t="s">
        <v>1</v>
      </c>
      <c r="T669" s="1066" t="s">
        <v>1</v>
      </c>
      <c r="U669" s="741"/>
      <c r="V669" s="741"/>
      <c r="W669" s="741"/>
      <c r="X669" s="742"/>
      <c r="Y669" s="742"/>
      <c r="Z669" s="742"/>
      <c r="AA669" s="742"/>
      <c r="AB669" s="742"/>
      <c r="AC669" s="742"/>
      <c r="AD669" s="742"/>
      <c r="AE669" s="4161" t="s">
        <v>1</v>
      </c>
      <c r="AF669" s="4172">
        <f t="shared" si="217"/>
        <v>0</v>
      </c>
      <c r="AG669" s="4173">
        <f t="shared" si="218"/>
        <v>0</v>
      </c>
      <c r="AH669" s="4174"/>
      <c r="AI669" s="1112">
        <f t="shared" si="210"/>
        <v>0</v>
      </c>
      <c r="AJ669" s="1184" t="str">
        <f>IF(OR(AI669=0, ISBLANK(AB669)), "", TEXT(ROUND(AI669/INDEX(AV19:AV89, MATCH(AB669, AU19:AU89, 0)), 0),"# ##0") &amp; " " &amp; AB669)</f>
        <v/>
      </c>
      <c r="AK669" s="557">
        <f t="shared" si="211"/>
        <v>0</v>
      </c>
      <c r="AL669" s="558">
        <f t="shared" si="212"/>
        <v>0</v>
      </c>
      <c r="AM669" s="1187" t="str">
        <f t="shared" si="213"/>
        <v/>
      </c>
      <c r="AN669" s="156"/>
      <c r="AO669" s="1112">
        <f t="shared" si="214"/>
        <v>0</v>
      </c>
      <c r="AP669" s="4190"/>
      <c r="AQ669" s="1181" t="str">
        <f t="shared" si="215"/>
        <v/>
      </c>
      <c r="AR669" s="4168"/>
      <c r="AS669" s="4180">
        <f t="shared" si="216"/>
        <v>0</v>
      </c>
      <c r="AT669" s="4181">
        <f>IF(AND(AH669&lt;&gt;"", ISNUMBER(AF669)), IFERROR(INDEX(AV19:AV89, MATCH(AB669, AU19:AU89, 0)) * AA669 * IF(ISBLANK(X669), 1, X669), 0), 0)</f>
        <v>0</v>
      </c>
      <c r="AY669" s="750" t="str">
        <f t="shared" si="209"/>
        <v>►</v>
      </c>
      <c r="BI669" s="6">
        <v>1</v>
      </c>
    </row>
    <row r="670" spans="1:61" ht="18.75">
      <c r="A670" s="750" t="str">
        <f t="shared" si="203"/>
        <v>►</v>
      </c>
      <c r="B670" s="616" t="str">
        <f t="shared" si="202"/>
        <v>►</v>
      </c>
      <c r="C670" s="617" t="str">
        <f t="shared" si="204"/>
        <v>►</v>
      </c>
      <c r="D670" s="4157" t="str">
        <f t="shared" si="205"/>
        <v>►</v>
      </c>
      <c r="E670" s="616" t="str">
        <f t="shared" si="206"/>
        <v>►</v>
      </c>
      <c r="F670" s="616" t="str">
        <f t="shared" si="207"/>
        <v>►</v>
      </c>
      <c r="G670" s="616" t="str">
        <f t="shared" si="208"/>
        <v>►</v>
      </c>
      <c r="H670" s="1066" t="s">
        <v>1</v>
      </c>
      <c r="I670" s="741"/>
      <c r="J670" s="741"/>
      <c r="K670" s="741"/>
      <c r="L670" s="742"/>
      <c r="M670" s="742"/>
      <c r="N670" s="742"/>
      <c r="O670" s="742"/>
      <c r="P670" s="742"/>
      <c r="Q670" s="742"/>
      <c r="R670" s="742"/>
      <c r="S670" s="785" t="s">
        <v>1</v>
      </c>
      <c r="T670" s="1066" t="s">
        <v>1</v>
      </c>
      <c r="U670" s="741"/>
      <c r="V670" s="741"/>
      <c r="W670" s="741"/>
      <c r="X670" s="742"/>
      <c r="Y670" s="742"/>
      <c r="Z670" s="742"/>
      <c r="AA670" s="742"/>
      <c r="AB670" s="742"/>
      <c r="AC670" s="742"/>
      <c r="AD670" s="742"/>
      <c r="AE670" s="4161" t="s">
        <v>1</v>
      </c>
      <c r="AF670" s="4172">
        <f t="shared" si="217"/>
        <v>0</v>
      </c>
      <c r="AG670" s="4173">
        <f t="shared" si="218"/>
        <v>0</v>
      </c>
      <c r="AH670" s="4174"/>
      <c r="AI670" s="1113">
        <f t="shared" si="210"/>
        <v>0</v>
      </c>
      <c r="AJ670" s="1183" t="str">
        <f>IF(OR(AI670=0, ISBLANK(AB670)), "", TEXT(ROUND(AI670/INDEX(AV19:AV89, MATCH(AB670, AU19:AU89, 0)), 0),"# ##0") &amp; " " &amp; AB670)</f>
        <v/>
      </c>
      <c r="AK670" s="559">
        <f t="shared" si="211"/>
        <v>0</v>
      </c>
      <c r="AL670" s="560">
        <f t="shared" si="212"/>
        <v>0</v>
      </c>
      <c r="AM670" s="1186" t="str">
        <f t="shared" si="213"/>
        <v/>
      </c>
      <c r="AN670" s="156"/>
      <c r="AO670" s="1113">
        <f t="shared" si="214"/>
        <v>0</v>
      </c>
      <c r="AP670" s="4190"/>
      <c r="AQ670" s="1182" t="str">
        <f t="shared" si="215"/>
        <v/>
      </c>
      <c r="AR670" s="4168"/>
      <c r="AS670" s="4180">
        <f t="shared" si="216"/>
        <v>0</v>
      </c>
      <c r="AT670" s="4181">
        <f>IF(AND(AH670&lt;&gt;"", ISNUMBER(AF670)), IFERROR(INDEX(AV19:AV89, MATCH(AB670, AU19:AU89, 0)) * AA670 * IF(ISBLANK(X670), 1, X670), 0), 0)</f>
        <v>0</v>
      </c>
      <c r="AY670" s="750" t="str">
        <f t="shared" si="209"/>
        <v>►</v>
      </c>
      <c r="BI670" s="6">
        <v>1</v>
      </c>
    </row>
    <row r="671" spans="1:61" ht="18.75">
      <c r="A671" s="750" t="str">
        <f t="shared" si="203"/>
        <v>►</v>
      </c>
      <c r="B671" s="616" t="str">
        <f t="shared" si="202"/>
        <v>►</v>
      </c>
      <c r="C671" s="617" t="str">
        <f t="shared" si="204"/>
        <v>►</v>
      </c>
      <c r="D671" s="4157" t="str">
        <f t="shared" si="205"/>
        <v>►</v>
      </c>
      <c r="E671" s="616" t="str">
        <f t="shared" si="206"/>
        <v>►</v>
      </c>
      <c r="F671" s="616" t="str">
        <f t="shared" si="207"/>
        <v>►</v>
      </c>
      <c r="G671" s="616" t="str">
        <f t="shared" si="208"/>
        <v>►</v>
      </c>
      <c r="H671" s="1066" t="s">
        <v>1</v>
      </c>
      <c r="I671" s="741"/>
      <c r="J671" s="741"/>
      <c r="K671" s="741"/>
      <c r="L671" s="742"/>
      <c r="M671" s="742"/>
      <c r="N671" s="742"/>
      <c r="O671" s="742"/>
      <c r="P671" s="742"/>
      <c r="Q671" s="742"/>
      <c r="R671" s="742"/>
      <c r="S671" s="785" t="s">
        <v>1</v>
      </c>
      <c r="T671" s="1066" t="s">
        <v>1</v>
      </c>
      <c r="U671" s="741"/>
      <c r="V671" s="741"/>
      <c r="W671" s="741"/>
      <c r="X671" s="742"/>
      <c r="Y671" s="742"/>
      <c r="Z671" s="742"/>
      <c r="AA671" s="742"/>
      <c r="AB671" s="742"/>
      <c r="AC671" s="742"/>
      <c r="AD671" s="742"/>
      <c r="AE671" s="4161" t="s">
        <v>1</v>
      </c>
      <c r="AF671" s="4172">
        <f t="shared" si="217"/>
        <v>0</v>
      </c>
      <c r="AG671" s="4173">
        <f t="shared" si="218"/>
        <v>0</v>
      </c>
      <c r="AH671" s="4174"/>
      <c r="AI671" s="1112">
        <f t="shared" si="210"/>
        <v>0</v>
      </c>
      <c r="AJ671" s="1184" t="str">
        <f>IF(OR(AI671=0, ISBLANK(AB671)), "", TEXT(ROUND(AI671/INDEX(AV19:AV89, MATCH(AB671, AU19:AU89, 0)), 0),"# ##0") &amp; " " &amp; AB671)</f>
        <v/>
      </c>
      <c r="AK671" s="557">
        <f t="shared" si="211"/>
        <v>0</v>
      </c>
      <c r="AL671" s="558">
        <f t="shared" si="212"/>
        <v>0</v>
      </c>
      <c r="AM671" s="1187" t="str">
        <f t="shared" si="213"/>
        <v/>
      </c>
      <c r="AN671" s="156"/>
      <c r="AO671" s="1112">
        <f t="shared" si="214"/>
        <v>0</v>
      </c>
      <c r="AP671" s="4190"/>
      <c r="AQ671" s="1181" t="str">
        <f t="shared" si="215"/>
        <v/>
      </c>
      <c r="AR671" s="4168"/>
      <c r="AS671" s="4180">
        <f t="shared" si="216"/>
        <v>0</v>
      </c>
      <c r="AT671" s="4181">
        <f>IF(AND(AH671&lt;&gt;"", ISNUMBER(AF671)), IFERROR(INDEX(AV19:AV89, MATCH(AB671, AU19:AU89, 0)) * AA671 * IF(ISBLANK(X671), 1, X671), 0), 0)</f>
        <v>0</v>
      </c>
      <c r="AY671" s="750" t="str">
        <f t="shared" si="209"/>
        <v>►</v>
      </c>
      <c r="BI671" s="6">
        <v>1</v>
      </c>
    </row>
    <row r="672" spans="1:61" ht="18.75">
      <c r="A672" s="750" t="str">
        <f t="shared" si="203"/>
        <v>►</v>
      </c>
      <c r="B672" s="616" t="str">
        <f t="shared" si="202"/>
        <v>►</v>
      </c>
      <c r="C672" s="617" t="str">
        <f t="shared" si="204"/>
        <v>►</v>
      </c>
      <c r="D672" s="4157" t="str">
        <f t="shared" si="205"/>
        <v>►</v>
      </c>
      <c r="E672" s="616" t="str">
        <f t="shared" si="206"/>
        <v>►</v>
      </c>
      <c r="F672" s="616" t="str">
        <f t="shared" si="207"/>
        <v>►</v>
      </c>
      <c r="G672" s="616" t="str">
        <f t="shared" si="208"/>
        <v>►</v>
      </c>
      <c r="H672" s="1066" t="s">
        <v>1</v>
      </c>
      <c r="I672" s="741"/>
      <c r="J672" s="741"/>
      <c r="K672" s="741"/>
      <c r="L672" s="742"/>
      <c r="M672" s="742"/>
      <c r="N672" s="742"/>
      <c r="O672" s="742"/>
      <c r="P672" s="742"/>
      <c r="Q672" s="742"/>
      <c r="R672" s="742"/>
      <c r="S672" s="785" t="s">
        <v>1</v>
      </c>
      <c r="T672" s="1066" t="s">
        <v>1</v>
      </c>
      <c r="U672" s="741"/>
      <c r="V672" s="741"/>
      <c r="W672" s="741"/>
      <c r="X672" s="742"/>
      <c r="Y672" s="742"/>
      <c r="Z672" s="742"/>
      <c r="AA672" s="742"/>
      <c r="AB672" s="742"/>
      <c r="AC672" s="742"/>
      <c r="AD672" s="742"/>
      <c r="AE672" s="4161" t="s">
        <v>1</v>
      </c>
      <c r="AF672" s="4172">
        <f t="shared" si="217"/>
        <v>0</v>
      </c>
      <c r="AG672" s="4173">
        <f t="shared" si="218"/>
        <v>0</v>
      </c>
      <c r="AH672" s="4174"/>
      <c r="AI672" s="1113">
        <f t="shared" si="210"/>
        <v>0</v>
      </c>
      <c r="AJ672" s="1183" t="str">
        <f>IF(OR(AI672=0, ISBLANK(AB672)), "", TEXT(ROUND(AI672/INDEX(AV19:AV89, MATCH(AB672, AU19:AU89, 0)), 0),"# ##0") &amp; " " &amp; AB672)</f>
        <v/>
      </c>
      <c r="AK672" s="559">
        <f t="shared" si="211"/>
        <v>0</v>
      </c>
      <c r="AL672" s="560">
        <f t="shared" si="212"/>
        <v>0</v>
      </c>
      <c r="AM672" s="1186" t="str">
        <f t="shared" si="213"/>
        <v/>
      </c>
      <c r="AN672" s="156"/>
      <c r="AO672" s="1113">
        <f t="shared" si="214"/>
        <v>0</v>
      </c>
      <c r="AP672" s="4190"/>
      <c r="AQ672" s="1182" t="str">
        <f t="shared" si="215"/>
        <v/>
      </c>
      <c r="AR672" s="4168"/>
      <c r="AS672" s="4180">
        <f t="shared" si="216"/>
        <v>0</v>
      </c>
      <c r="AT672" s="4181">
        <f>IF(AND(AH672&lt;&gt;"", ISNUMBER(AF672)), IFERROR(INDEX(AV19:AV89, MATCH(AB672, AU19:AU89, 0)) * AA672 * IF(ISBLANK(X672), 1, X672), 0), 0)</f>
        <v>0</v>
      </c>
      <c r="AY672" s="750" t="str">
        <f t="shared" si="209"/>
        <v>►</v>
      </c>
      <c r="BI672" s="6">
        <v>1</v>
      </c>
    </row>
    <row r="673" spans="1:61" ht="18.75">
      <c r="A673" s="750" t="str">
        <f t="shared" si="203"/>
        <v>►</v>
      </c>
      <c r="B673" s="616" t="str">
        <f t="shared" si="202"/>
        <v>►</v>
      </c>
      <c r="C673" s="617" t="str">
        <f t="shared" si="204"/>
        <v>►</v>
      </c>
      <c r="D673" s="4157" t="str">
        <f t="shared" si="205"/>
        <v>►</v>
      </c>
      <c r="E673" s="616" t="str">
        <f t="shared" si="206"/>
        <v>►</v>
      </c>
      <c r="F673" s="616" t="str">
        <f t="shared" si="207"/>
        <v>►</v>
      </c>
      <c r="G673" s="616" t="str">
        <f t="shared" si="208"/>
        <v>►</v>
      </c>
      <c r="H673" s="1066" t="s">
        <v>1</v>
      </c>
      <c r="I673" s="741"/>
      <c r="J673" s="741"/>
      <c r="K673" s="741"/>
      <c r="L673" s="742"/>
      <c r="M673" s="742"/>
      <c r="N673" s="742"/>
      <c r="O673" s="742"/>
      <c r="P673" s="742"/>
      <c r="Q673" s="742"/>
      <c r="R673" s="742"/>
      <c r="S673" s="785" t="s">
        <v>1</v>
      </c>
      <c r="T673" s="1066" t="s">
        <v>1</v>
      </c>
      <c r="U673" s="741"/>
      <c r="V673" s="741"/>
      <c r="W673" s="741"/>
      <c r="X673" s="742"/>
      <c r="Y673" s="742"/>
      <c r="Z673" s="742"/>
      <c r="AA673" s="742"/>
      <c r="AB673" s="742"/>
      <c r="AC673" s="742"/>
      <c r="AD673" s="742"/>
      <c r="AE673" s="4161" t="s">
        <v>1</v>
      </c>
      <c r="AF673" s="4172">
        <f t="shared" si="217"/>
        <v>0</v>
      </c>
      <c r="AG673" s="4173">
        <f t="shared" si="218"/>
        <v>0</v>
      </c>
      <c r="AH673" s="4174"/>
      <c r="AI673" s="1112">
        <f t="shared" si="210"/>
        <v>0</v>
      </c>
      <c r="AJ673" s="1184" t="str">
        <f>IF(OR(AI673=0, ISBLANK(AB673)), "", TEXT(ROUND(AI673/INDEX(AV19:AV89, MATCH(AB673, AU19:AU89, 0)), 0),"# ##0") &amp; " " &amp; AB673)</f>
        <v/>
      </c>
      <c r="AK673" s="557">
        <f t="shared" si="211"/>
        <v>0</v>
      </c>
      <c r="AL673" s="558">
        <f t="shared" si="212"/>
        <v>0</v>
      </c>
      <c r="AM673" s="1187" t="str">
        <f t="shared" si="213"/>
        <v/>
      </c>
      <c r="AN673" s="156"/>
      <c r="AO673" s="1112">
        <f t="shared" si="214"/>
        <v>0</v>
      </c>
      <c r="AP673" s="4190"/>
      <c r="AQ673" s="1181" t="str">
        <f t="shared" si="215"/>
        <v/>
      </c>
      <c r="AR673" s="4168"/>
      <c r="AS673" s="4180">
        <f t="shared" si="216"/>
        <v>0</v>
      </c>
      <c r="AT673" s="4181">
        <f>IF(AND(AH673&lt;&gt;"", ISNUMBER(AF673)), IFERROR(INDEX(AV19:AV89, MATCH(AB673, AU19:AU89, 0)) * AA673 * IF(ISBLANK(X673), 1, X673), 0), 0)</f>
        <v>0</v>
      </c>
      <c r="AY673" s="750" t="str">
        <f t="shared" si="209"/>
        <v>►</v>
      </c>
      <c r="BI673" s="6">
        <v>1</v>
      </c>
    </row>
    <row r="674" spans="1:61" ht="18.75">
      <c r="A674" s="750" t="str">
        <f t="shared" si="203"/>
        <v>►</v>
      </c>
      <c r="B674" s="616" t="str">
        <f t="shared" si="202"/>
        <v>►</v>
      </c>
      <c r="C674" s="617" t="str">
        <f t="shared" si="204"/>
        <v>►</v>
      </c>
      <c r="D674" s="4157" t="str">
        <f t="shared" si="205"/>
        <v>►</v>
      </c>
      <c r="E674" s="616" t="str">
        <f t="shared" si="206"/>
        <v>►</v>
      </c>
      <c r="F674" s="616" t="str">
        <f t="shared" si="207"/>
        <v>►</v>
      </c>
      <c r="G674" s="616" t="str">
        <f t="shared" si="208"/>
        <v>►</v>
      </c>
      <c r="H674" s="1066" t="s">
        <v>1</v>
      </c>
      <c r="I674" s="741"/>
      <c r="J674" s="741"/>
      <c r="K674" s="741"/>
      <c r="L674" s="742"/>
      <c r="M674" s="742"/>
      <c r="N674" s="742"/>
      <c r="O674" s="742"/>
      <c r="P674" s="742"/>
      <c r="Q674" s="742"/>
      <c r="R674" s="742"/>
      <c r="S674" s="785" t="s">
        <v>1</v>
      </c>
      <c r="T674" s="1066" t="s">
        <v>1</v>
      </c>
      <c r="U674" s="741"/>
      <c r="V674" s="741"/>
      <c r="W674" s="741"/>
      <c r="X674" s="742"/>
      <c r="Y674" s="742"/>
      <c r="Z674" s="742"/>
      <c r="AA674" s="742"/>
      <c r="AB674" s="742"/>
      <c r="AC674" s="742"/>
      <c r="AD674" s="742"/>
      <c r="AE674" s="4161" t="s">
        <v>1</v>
      </c>
      <c r="AF674" s="4172">
        <f t="shared" si="217"/>
        <v>0</v>
      </c>
      <c r="AG674" s="4173">
        <f t="shared" si="218"/>
        <v>0</v>
      </c>
      <c r="AH674" s="4174"/>
      <c r="AI674" s="1113">
        <f t="shared" si="210"/>
        <v>0</v>
      </c>
      <c r="AJ674" s="1183" t="str">
        <f>IF(OR(AI674=0, ISBLANK(AB674)), "", TEXT(ROUND(AI674/INDEX(AV19:AV89, MATCH(AB674, AU19:AU89, 0)), 0),"# ##0") &amp; " " &amp; AB674)</f>
        <v/>
      </c>
      <c r="AK674" s="559">
        <f t="shared" si="211"/>
        <v>0</v>
      </c>
      <c r="AL674" s="560">
        <f t="shared" si="212"/>
        <v>0</v>
      </c>
      <c r="AM674" s="1186" t="str">
        <f t="shared" si="213"/>
        <v/>
      </c>
      <c r="AN674" s="156"/>
      <c r="AO674" s="1113">
        <f t="shared" si="214"/>
        <v>0</v>
      </c>
      <c r="AP674" s="4190"/>
      <c r="AQ674" s="1182" t="str">
        <f t="shared" si="215"/>
        <v/>
      </c>
      <c r="AR674" s="4168"/>
      <c r="AS674" s="4180">
        <f t="shared" si="216"/>
        <v>0</v>
      </c>
      <c r="AT674" s="4181">
        <f>IF(AND(AH674&lt;&gt;"", ISNUMBER(AF674)), IFERROR(INDEX(AV19:AV89, MATCH(AB674, AU19:AU89, 0)) * AA674 * IF(ISBLANK(X674), 1, X674), 0), 0)</f>
        <v>0</v>
      </c>
      <c r="AY674" s="750" t="str">
        <f t="shared" si="209"/>
        <v>►</v>
      </c>
      <c r="BI674" s="6">
        <v>1</v>
      </c>
    </row>
    <row r="675" spans="1:61" ht="18.75">
      <c r="A675" s="750" t="str">
        <f t="shared" si="203"/>
        <v>►</v>
      </c>
      <c r="B675" s="616" t="str">
        <f t="shared" si="202"/>
        <v>►</v>
      </c>
      <c r="C675" s="617" t="str">
        <f t="shared" si="204"/>
        <v>►</v>
      </c>
      <c r="D675" s="4157" t="str">
        <f t="shared" si="205"/>
        <v>►</v>
      </c>
      <c r="E675" s="616" t="str">
        <f t="shared" si="206"/>
        <v>►</v>
      </c>
      <c r="F675" s="616" t="str">
        <f t="shared" si="207"/>
        <v>►</v>
      </c>
      <c r="G675" s="616" t="str">
        <f t="shared" si="208"/>
        <v>►</v>
      </c>
      <c r="H675" s="1066" t="s">
        <v>1</v>
      </c>
      <c r="I675" s="741"/>
      <c r="J675" s="741"/>
      <c r="K675" s="741"/>
      <c r="L675" s="742"/>
      <c r="M675" s="742"/>
      <c r="N675" s="742"/>
      <c r="O675" s="742"/>
      <c r="P675" s="742"/>
      <c r="Q675" s="742"/>
      <c r="R675" s="742"/>
      <c r="S675" s="785" t="s">
        <v>1</v>
      </c>
      <c r="T675" s="1066" t="s">
        <v>1</v>
      </c>
      <c r="U675" s="741"/>
      <c r="V675" s="741"/>
      <c r="W675" s="741"/>
      <c r="X675" s="742"/>
      <c r="Y675" s="742"/>
      <c r="Z675" s="742"/>
      <c r="AA675" s="742"/>
      <c r="AB675" s="742"/>
      <c r="AC675" s="742"/>
      <c r="AD675" s="742"/>
      <c r="AE675" s="4161" t="s">
        <v>1</v>
      </c>
      <c r="AF675" s="4172">
        <f t="shared" si="217"/>
        <v>0</v>
      </c>
      <c r="AG675" s="4173">
        <f t="shared" si="218"/>
        <v>0</v>
      </c>
      <c r="AH675" s="4174"/>
      <c r="AI675" s="1112">
        <f t="shared" si="210"/>
        <v>0</v>
      </c>
      <c r="AJ675" s="1184" t="str">
        <f>IF(OR(AI675=0, ISBLANK(AB675)), "", TEXT(ROUND(AI675/INDEX(AV19:AV89, MATCH(AB675, AU19:AU89, 0)), 0),"# ##0") &amp; " " &amp; AB675)</f>
        <v/>
      </c>
      <c r="AK675" s="557">
        <f t="shared" si="211"/>
        <v>0</v>
      </c>
      <c r="AL675" s="558">
        <f t="shared" si="212"/>
        <v>0</v>
      </c>
      <c r="AM675" s="1187" t="str">
        <f t="shared" si="213"/>
        <v/>
      </c>
      <c r="AN675" s="156"/>
      <c r="AO675" s="1112">
        <f t="shared" si="214"/>
        <v>0</v>
      </c>
      <c r="AP675" s="4190"/>
      <c r="AQ675" s="1181" t="str">
        <f t="shared" si="215"/>
        <v/>
      </c>
      <c r="AR675" s="4168"/>
      <c r="AS675" s="4180">
        <f t="shared" si="216"/>
        <v>0</v>
      </c>
      <c r="AT675" s="4181">
        <f>IF(AND(AH675&lt;&gt;"", ISNUMBER(AF675)), IFERROR(INDEX(AV19:AV89, MATCH(AB675, AU19:AU89, 0)) * AA675 * IF(ISBLANK(X675), 1, X675), 0), 0)</f>
        <v>0</v>
      </c>
      <c r="AY675" s="750" t="str">
        <f t="shared" si="209"/>
        <v>►</v>
      </c>
      <c r="BI675" s="6">
        <v>1</v>
      </c>
    </row>
    <row r="676" spans="1:61" ht="18.75">
      <c r="A676" s="750" t="str">
        <f t="shared" si="203"/>
        <v>►</v>
      </c>
      <c r="B676" s="616" t="str">
        <f t="shared" si="202"/>
        <v>►</v>
      </c>
      <c r="C676" s="617" t="str">
        <f t="shared" si="204"/>
        <v>►</v>
      </c>
      <c r="D676" s="4157" t="str">
        <f t="shared" si="205"/>
        <v>►</v>
      </c>
      <c r="E676" s="616" t="str">
        <f t="shared" si="206"/>
        <v>►</v>
      </c>
      <c r="F676" s="616" t="str">
        <f t="shared" si="207"/>
        <v>►</v>
      </c>
      <c r="G676" s="616" t="str">
        <f t="shared" si="208"/>
        <v>►</v>
      </c>
      <c r="H676" s="1066" t="s">
        <v>1</v>
      </c>
      <c r="I676" s="741"/>
      <c r="J676" s="741"/>
      <c r="K676" s="741"/>
      <c r="L676" s="742"/>
      <c r="M676" s="742"/>
      <c r="N676" s="742"/>
      <c r="O676" s="742"/>
      <c r="P676" s="742"/>
      <c r="Q676" s="742"/>
      <c r="R676" s="742"/>
      <c r="S676" s="785" t="s">
        <v>1</v>
      </c>
      <c r="T676" s="1066" t="s">
        <v>1</v>
      </c>
      <c r="U676" s="741"/>
      <c r="V676" s="741"/>
      <c r="W676" s="741"/>
      <c r="X676" s="742"/>
      <c r="Y676" s="742"/>
      <c r="Z676" s="742"/>
      <c r="AA676" s="742"/>
      <c r="AB676" s="742"/>
      <c r="AC676" s="742"/>
      <c r="AD676" s="742"/>
      <c r="AE676" s="4161" t="s">
        <v>1</v>
      </c>
      <c r="AF676" s="4172">
        <f t="shared" si="217"/>
        <v>0</v>
      </c>
      <c r="AG676" s="4173">
        <f t="shared" si="218"/>
        <v>0</v>
      </c>
      <c r="AH676" s="4174"/>
      <c r="AI676" s="1113">
        <f t="shared" si="210"/>
        <v>0</v>
      </c>
      <c r="AJ676" s="1183" t="str">
        <f>IF(OR(AI676=0, ISBLANK(AB676)), "", TEXT(ROUND(AI676/INDEX(AV19:AV89, MATCH(AB676, AU19:AU89, 0)), 0),"# ##0") &amp; " " &amp; AB676)</f>
        <v/>
      </c>
      <c r="AK676" s="559">
        <f t="shared" si="211"/>
        <v>0</v>
      </c>
      <c r="AL676" s="560">
        <f t="shared" si="212"/>
        <v>0</v>
      </c>
      <c r="AM676" s="1186" t="str">
        <f t="shared" si="213"/>
        <v/>
      </c>
      <c r="AN676" s="156"/>
      <c r="AO676" s="1113">
        <f t="shared" si="214"/>
        <v>0</v>
      </c>
      <c r="AP676" s="4190"/>
      <c r="AQ676" s="1182" t="str">
        <f t="shared" si="215"/>
        <v/>
      </c>
      <c r="AR676" s="4168"/>
      <c r="AS676" s="4180">
        <f t="shared" si="216"/>
        <v>0</v>
      </c>
      <c r="AT676" s="4181">
        <f>IF(AND(AH676&lt;&gt;"", ISNUMBER(AF676)), IFERROR(INDEX(AV19:AV89, MATCH(AB676, AU19:AU89, 0)) * AA676 * IF(ISBLANK(X676), 1, X676), 0), 0)</f>
        <v>0</v>
      </c>
      <c r="AY676" s="750" t="str">
        <f t="shared" si="209"/>
        <v>►</v>
      </c>
      <c r="BI676" s="6">
        <v>1</v>
      </c>
    </row>
    <row r="677" spans="1:61" ht="18.75">
      <c r="A677" s="750" t="str">
        <f t="shared" si="203"/>
        <v>►</v>
      </c>
      <c r="B677" s="616" t="str">
        <f t="shared" si="202"/>
        <v>►</v>
      </c>
      <c r="C677" s="617" t="str">
        <f t="shared" si="204"/>
        <v>►</v>
      </c>
      <c r="D677" s="4157" t="str">
        <f t="shared" si="205"/>
        <v>►</v>
      </c>
      <c r="E677" s="616" t="str">
        <f t="shared" si="206"/>
        <v>►</v>
      </c>
      <c r="F677" s="616" t="str">
        <f t="shared" si="207"/>
        <v>►</v>
      </c>
      <c r="G677" s="616" t="str">
        <f t="shared" si="208"/>
        <v>►</v>
      </c>
      <c r="H677" s="1066" t="s">
        <v>1</v>
      </c>
      <c r="I677" s="741"/>
      <c r="J677" s="741"/>
      <c r="K677" s="741"/>
      <c r="L677" s="742"/>
      <c r="M677" s="742"/>
      <c r="N677" s="742"/>
      <c r="O677" s="742"/>
      <c r="P677" s="742"/>
      <c r="Q677" s="742"/>
      <c r="R677" s="742"/>
      <c r="S677" s="785" t="s">
        <v>1</v>
      </c>
      <c r="T677" s="1066" t="s">
        <v>1</v>
      </c>
      <c r="U677" s="741"/>
      <c r="V677" s="741"/>
      <c r="W677" s="741"/>
      <c r="X677" s="742"/>
      <c r="Y677" s="742"/>
      <c r="Z677" s="742"/>
      <c r="AA677" s="742"/>
      <c r="AB677" s="742"/>
      <c r="AC677" s="742"/>
      <c r="AD677" s="742"/>
      <c r="AE677" s="4161" t="s">
        <v>1</v>
      </c>
      <c r="AF677" s="4172">
        <f t="shared" si="217"/>
        <v>0</v>
      </c>
      <c r="AG677" s="4173">
        <f t="shared" si="218"/>
        <v>0</v>
      </c>
      <c r="AH677" s="4174"/>
      <c r="AI677" s="1112">
        <f t="shared" si="210"/>
        <v>0</v>
      </c>
      <c r="AJ677" s="1184" t="str">
        <f>IF(OR(AI677=0, ISBLANK(AB677)), "", TEXT(ROUND(AI677/INDEX(AV19:AV89, MATCH(AB677, AU19:AU89, 0)), 0),"# ##0") &amp; " " &amp; AB677)</f>
        <v/>
      </c>
      <c r="AK677" s="557">
        <f t="shared" si="211"/>
        <v>0</v>
      </c>
      <c r="AL677" s="558">
        <f t="shared" si="212"/>
        <v>0</v>
      </c>
      <c r="AM677" s="1187" t="str">
        <f t="shared" si="213"/>
        <v/>
      </c>
      <c r="AN677" s="156"/>
      <c r="AO677" s="1112">
        <f t="shared" si="214"/>
        <v>0</v>
      </c>
      <c r="AP677" s="4190"/>
      <c r="AQ677" s="1181" t="str">
        <f t="shared" si="215"/>
        <v/>
      </c>
      <c r="AR677" s="4168"/>
      <c r="AS677" s="4180">
        <f t="shared" si="216"/>
        <v>0</v>
      </c>
      <c r="AT677" s="4181">
        <f>IF(AND(AH677&lt;&gt;"", ISNUMBER(AF677)), IFERROR(INDEX(AV19:AV89, MATCH(AB677, AU19:AU89, 0)) * AA677 * IF(ISBLANK(X677), 1, X677), 0), 0)</f>
        <v>0</v>
      </c>
      <c r="AY677" s="750" t="str">
        <f t="shared" si="209"/>
        <v>►</v>
      </c>
      <c r="BI677" s="6">
        <v>1</v>
      </c>
    </row>
    <row r="678" spans="1:61" ht="18.75">
      <c r="A678" s="750" t="str">
        <f t="shared" si="203"/>
        <v>►</v>
      </c>
      <c r="B678" s="616" t="str">
        <f t="shared" si="202"/>
        <v>►</v>
      </c>
      <c r="C678" s="617" t="str">
        <f t="shared" si="204"/>
        <v>►</v>
      </c>
      <c r="D678" s="4157" t="str">
        <f t="shared" si="205"/>
        <v>►</v>
      </c>
      <c r="E678" s="616" t="str">
        <f t="shared" si="206"/>
        <v>►</v>
      </c>
      <c r="F678" s="616" t="str">
        <f t="shared" si="207"/>
        <v>►</v>
      </c>
      <c r="G678" s="616" t="str">
        <f t="shared" si="208"/>
        <v>►</v>
      </c>
      <c r="H678" s="1066" t="s">
        <v>1</v>
      </c>
      <c r="I678" s="741"/>
      <c r="J678" s="741"/>
      <c r="K678" s="741"/>
      <c r="L678" s="742"/>
      <c r="M678" s="742"/>
      <c r="N678" s="742"/>
      <c r="O678" s="742"/>
      <c r="P678" s="742"/>
      <c r="Q678" s="742"/>
      <c r="R678" s="742"/>
      <c r="S678" s="785" t="s">
        <v>1</v>
      </c>
      <c r="T678" s="1066" t="s">
        <v>1</v>
      </c>
      <c r="U678" s="741"/>
      <c r="V678" s="741"/>
      <c r="W678" s="741"/>
      <c r="X678" s="742"/>
      <c r="Y678" s="742"/>
      <c r="Z678" s="742"/>
      <c r="AA678" s="742"/>
      <c r="AB678" s="742"/>
      <c r="AC678" s="742"/>
      <c r="AD678" s="742"/>
      <c r="AE678" s="4161" t="s">
        <v>1</v>
      </c>
      <c r="AF678" s="4172">
        <f t="shared" si="217"/>
        <v>0</v>
      </c>
      <c r="AG678" s="4173">
        <f t="shared" si="218"/>
        <v>0</v>
      </c>
      <c r="AH678" s="4174"/>
      <c r="AI678" s="1113">
        <f t="shared" si="210"/>
        <v>0</v>
      </c>
      <c r="AJ678" s="1183" t="str">
        <f>IF(OR(AI678=0, ISBLANK(AB678)), "", TEXT(ROUND(AI678/INDEX(AV19:AV89, MATCH(AB678, AU19:AU89, 0)), 0),"# ##0") &amp; " " &amp; AB678)</f>
        <v/>
      </c>
      <c r="AK678" s="559">
        <f t="shared" si="211"/>
        <v>0</v>
      </c>
      <c r="AL678" s="560">
        <f t="shared" si="212"/>
        <v>0</v>
      </c>
      <c r="AM678" s="1186" t="str">
        <f t="shared" si="213"/>
        <v/>
      </c>
      <c r="AN678" s="156"/>
      <c r="AO678" s="1113">
        <f t="shared" si="214"/>
        <v>0</v>
      </c>
      <c r="AP678" s="4190"/>
      <c r="AQ678" s="1182" t="str">
        <f t="shared" si="215"/>
        <v/>
      </c>
      <c r="AR678" s="4168"/>
      <c r="AS678" s="4180">
        <f t="shared" si="216"/>
        <v>0</v>
      </c>
      <c r="AT678" s="4181">
        <f>IF(AND(AH678&lt;&gt;"", ISNUMBER(AF678)), IFERROR(INDEX(AV19:AV89, MATCH(AB678, AU19:AU89, 0)) * AA678 * IF(ISBLANK(X678), 1, X678), 0), 0)</f>
        <v>0</v>
      </c>
      <c r="AY678" s="750" t="str">
        <f t="shared" si="209"/>
        <v>►</v>
      </c>
      <c r="BI678" s="6">
        <v>1</v>
      </c>
    </row>
    <row r="679" spans="1:61" ht="18.75">
      <c r="A679" s="750" t="str">
        <f t="shared" si="203"/>
        <v>►</v>
      </c>
      <c r="B679" s="616" t="str">
        <f t="shared" si="202"/>
        <v>►</v>
      </c>
      <c r="C679" s="617" t="str">
        <f t="shared" si="204"/>
        <v>►</v>
      </c>
      <c r="D679" s="4157" t="str">
        <f t="shared" si="205"/>
        <v>►</v>
      </c>
      <c r="E679" s="616" t="str">
        <f t="shared" si="206"/>
        <v>►</v>
      </c>
      <c r="F679" s="616" t="str">
        <f t="shared" si="207"/>
        <v>►</v>
      </c>
      <c r="G679" s="616" t="str">
        <f t="shared" si="208"/>
        <v>►</v>
      </c>
      <c r="H679" s="1066" t="s">
        <v>1</v>
      </c>
      <c r="I679" s="741"/>
      <c r="J679" s="741"/>
      <c r="K679" s="741"/>
      <c r="L679" s="742"/>
      <c r="M679" s="742"/>
      <c r="N679" s="742"/>
      <c r="O679" s="742"/>
      <c r="P679" s="742"/>
      <c r="Q679" s="742"/>
      <c r="R679" s="742"/>
      <c r="S679" s="785" t="s">
        <v>1</v>
      </c>
      <c r="T679" s="1066" t="s">
        <v>1</v>
      </c>
      <c r="U679" s="741"/>
      <c r="V679" s="741"/>
      <c r="W679" s="741"/>
      <c r="X679" s="742"/>
      <c r="Y679" s="742"/>
      <c r="Z679" s="742"/>
      <c r="AA679" s="742"/>
      <c r="AB679" s="742"/>
      <c r="AC679" s="742"/>
      <c r="AD679" s="742"/>
      <c r="AE679" s="4161" t="s">
        <v>1</v>
      </c>
      <c r="AF679" s="4172">
        <f t="shared" si="217"/>
        <v>0</v>
      </c>
      <c r="AG679" s="4173">
        <f t="shared" si="218"/>
        <v>0</v>
      </c>
      <c r="AH679" s="4174"/>
      <c r="AI679" s="1112">
        <f t="shared" si="210"/>
        <v>0</v>
      </c>
      <c r="AJ679" s="1184" t="str">
        <f>IF(OR(AI679=0, ISBLANK(AB679)), "", TEXT(ROUND(AI679/INDEX(AV19:AV89, MATCH(AB679, AU19:AU89, 0)), 0),"# ##0") &amp; " " &amp; AB679)</f>
        <v/>
      </c>
      <c r="AK679" s="557">
        <f t="shared" si="211"/>
        <v>0</v>
      </c>
      <c r="AL679" s="558">
        <f t="shared" si="212"/>
        <v>0</v>
      </c>
      <c r="AM679" s="1187" t="str">
        <f t="shared" si="213"/>
        <v/>
      </c>
      <c r="AN679" s="156"/>
      <c r="AO679" s="1112">
        <f t="shared" si="214"/>
        <v>0</v>
      </c>
      <c r="AP679" s="4190"/>
      <c r="AQ679" s="1181" t="str">
        <f t="shared" si="215"/>
        <v/>
      </c>
      <c r="AR679" s="4168"/>
      <c r="AS679" s="4180">
        <f t="shared" si="216"/>
        <v>0</v>
      </c>
      <c r="AT679" s="4181">
        <f>IF(AND(AH679&lt;&gt;"", ISNUMBER(AF679)), IFERROR(INDEX(AV19:AV89, MATCH(AB679, AU19:AU89, 0)) * AA679 * IF(ISBLANK(X679), 1, X679), 0), 0)</f>
        <v>0</v>
      </c>
      <c r="AY679" s="750" t="str">
        <f t="shared" si="209"/>
        <v>►</v>
      </c>
      <c r="BI679" s="6">
        <v>1</v>
      </c>
    </row>
    <row r="680" spans="1:61" ht="18.75">
      <c r="A680" s="750" t="str">
        <f t="shared" si="203"/>
        <v>►</v>
      </c>
      <c r="B680" s="616" t="str">
        <f t="shared" si="202"/>
        <v>►</v>
      </c>
      <c r="C680" s="617" t="str">
        <f t="shared" si="204"/>
        <v>►</v>
      </c>
      <c r="D680" s="4157" t="str">
        <f t="shared" si="205"/>
        <v>►</v>
      </c>
      <c r="E680" s="616" t="str">
        <f t="shared" si="206"/>
        <v>►</v>
      </c>
      <c r="F680" s="616" t="str">
        <f t="shared" si="207"/>
        <v>►</v>
      </c>
      <c r="G680" s="616" t="str">
        <f t="shared" si="208"/>
        <v>►</v>
      </c>
      <c r="H680" s="1066" t="s">
        <v>1</v>
      </c>
      <c r="I680" s="741"/>
      <c r="J680" s="741"/>
      <c r="K680" s="741"/>
      <c r="L680" s="742"/>
      <c r="M680" s="742"/>
      <c r="N680" s="742"/>
      <c r="O680" s="742"/>
      <c r="P680" s="742"/>
      <c r="Q680" s="742"/>
      <c r="R680" s="742"/>
      <c r="S680" s="785" t="s">
        <v>1</v>
      </c>
      <c r="T680" s="1066" t="s">
        <v>1</v>
      </c>
      <c r="U680" s="741"/>
      <c r="V680" s="741"/>
      <c r="W680" s="741"/>
      <c r="X680" s="742"/>
      <c r="Y680" s="742"/>
      <c r="Z680" s="742"/>
      <c r="AA680" s="742"/>
      <c r="AB680" s="742"/>
      <c r="AC680" s="742"/>
      <c r="AD680" s="742"/>
      <c r="AE680" s="4161" t="s">
        <v>1</v>
      </c>
      <c r="AF680" s="4172">
        <f t="shared" si="217"/>
        <v>0</v>
      </c>
      <c r="AG680" s="4173">
        <f t="shared" si="218"/>
        <v>0</v>
      </c>
      <c r="AH680" s="4174"/>
      <c r="AI680" s="1113">
        <f t="shared" si="210"/>
        <v>0</v>
      </c>
      <c r="AJ680" s="1183" t="str">
        <f>IF(OR(AI680=0, ISBLANK(AB680)), "", TEXT(ROUND(AI680/INDEX(AV19:AV89, MATCH(AB680, AU19:AU89, 0)), 0),"# ##0") &amp; " " &amp; AB680)</f>
        <v/>
      </c>
      <c r="AK680" s="559">
        <f t="shared" si="211"/>
        <v>0</v>
      </c>
      <c r="AL680" s="560">
        <f t="shared" si="212"/>
        <v>0</v>
      </c>
      <c r="AM680" s="1186" t="str">
        <f t="shared" si="213"/>
        <v/>
      </c>
      <c r="AN680" s="156"/>
      <c r="AO680" s="1113">
        <f t="shared" si="214"/>
        <v>0</v>
      </c>
      <c r="AP680" s="4190"/>
      <c r="AQ680" s="1182" t="str">
        <f t="shared" si="215"/>
        <v/>
      </c>
      <c r="AR680" s="4168"/>
      <c r="AS680" s="4180">
        <f t="shared" si="216"/>
        <v>0</v>
      </c>
      <c r="AT680" s="4181">
        <f>IF(AND(AH680&lt;&gt;"", ISNUMBER(AF680)), IFERROR(INDEX(AV19:AV89, MATCH(AB680, AU19:AU89, 0)) * AA680 * IF(ISBLANK(X680), 1, X680), 0), 0)</f>
        <v>0</v>
      </c>
      <c r="AY680" s="750" t="str">
        <f t="shared" si="209"/>
        <v>►</v>
      </c>
      <c r="BI680" s="6">
        <v>1</v>
      </c>
    </row>
    <row r="681" spans="1:61" ht="18.75">
      <c r="A681" s="750" t="str">
        <f t="shared" si="203"/>
        <v>►</v>
      </c>
      <c r="B681" s="616" t="str">
        <f t="shared" si="202"/>
        <v>►</v>
      </c>
      <c r="C681" s="617" t="str">
        <f t="shared" si="204"/>
        <v>►</v>
      </c>
      <c r="D681" s="4157" t="str">
        <f t="shared" si="205"/>
        <v>►</v>
      </c>
      <c r="E681" s="616" t="str">
        <f t="shared" si="206"/>
        <v>►</v>
      </c>
      <c r="F681" s="616" t="str">
        <f t="shared" si="207"/>
        <v>►</v>
      </c>
      <c r="G681" s="616" t="str">
        <f t="shared" si="208"/>
        <v>►</v>
      </c>
      <c r="H681" s="1066" t="s">
        <v>1</v>
      </c>
      <c r="I681" s="741"/>
      <c r="J681" s="741"/>
      <c r="K681" s="741"/>
      <c r="L681" s="742"/>
      <c r="M681" s="742"/>
      <c r="N681" s="742"/>
      <c r="O681" s="742"/>
      <c r="P681" s="742"/>
      <c r="Q681" s="742"/>
      <c r="R681" s="742"/>
      <c r="S681" s="785" t="s">
        <v>1</v>
      </c>
      <c r="T681" s="1066" t="s">
        <v>1</v>
      </c>
      <c r="U681" s="741"/>
      <c r="V681" s="741"/>
      <c r="W681" s="741"/>
      <c r="X681" s="742"/>
      <c r="Y681" s="742"/>
      <c r="Z681" s="742"/>
      <c r="AA681" s="742"/>
      <c r="AB681" s="742"/>
      <c r="AC681" s="742"/>
      <c r="AD681" s="742"/>
      <c r="AE681" s="4161" t="s">
        <v>1</v>
      </c>
      <c r="AF681" s="4172">
        <f t="shared" si="217"/>
        <v>0</v>
      </c>
      <c r="AG681" s="4173">
        <f t="shared" si="218"/>
        <v>0</v>
      </c>
      <c r="AH681" s="4174"/>
      <c r="AI681" s="1112">
        <f t="shared" si="210"/>
        <v>0</v>
      </c>
      <c r="AJ681" s="1184" t="str">
        <f>IF(OR(AI681=0, ISBLANK(AB681)), "", TEXT(ROUND(AI681/INDEX(AV19:AV89, MATCH(AB681, AU19:AU89, 0)), 0),"# ##0") &amp; " " &amp; AB681)</f>
        <v/>
      </c>
      <c r="AK681" s="557">
        <f t="shared" si="211"/>
        <v>0</v>
      </c>
      <c r="AL681" s="558">
        <f t="shared" si="212"/>
        <v>0</v>
      </c>
      <c r="AM681" s="1187" t="str">
        <f t="shared" si="213"/>
        <v/>
      </c>
      <c r="AN681" s="156"/>
      <c r="AO681" s="1112">
        <f t="shared" si="214"/>
        <v>0</v>
      </c>
      <c r="AP681" s="4190"/>
      <c r="AQ681" s="1181" t="str">
        <f t="shared" si="215"/>
        <v/>
      </c>
      <c r="AR681" s="4168"/>
      <c r="AS681" s="4180">
        <f t="shared" si="216"/>
        <v>0</v>
      </c>
      <c r="AT681" s="4181">
        <f>IF(AND(AH681&lt;&gt;"", ISNUMBER(AF681)), IFERROR(INDEX(AV19:AV89, MATCH(AB681, AU19:AU89, 0)) * AA681 * IF(ISBLANK(X681), 1, X681), 0), 0)</f>
        <v>0</v>
      </c>
      <c r="AY681" s="750" t="str">
        <f t="shared" si="209"/>
        <v>►</v>
      </c>
      <c r="BI681" s="6">
        <v>1</v>
      </c>
    </row>
    <row r="682" spans="1:61" ht="18.75">
      <c r="A682" s="750" t="str">
        <f t="shared" si="203"/>
        <v>►</v>
      </c>
      <c r="B682" s="616" t="str">
        <f t="shared" si="202"/>
        <v>►</v>
      </c>
      <c r="C682" s="617" t="str">
        <f t="shared" si="204"/>
        <v>►</v>
      </c>
      <c r="D682" s="4157" t="str">
        <f t="shared" si="205"/>
        <v>►</v>
      </c>
      <c r="E682" s="616" t="str">
        <f t="shared" si="206"/>
        <v>►</v>
      </c>
      <c r="F682" s="616" t="str">
        <f t="shared" si="207"/>
        <v>►</v>
      </c>
      <c r="G682" s="616" t="str">
        <f t="shared" si="208"/>
        <v>►</v>
      </c>
      <c r="H682" s="1066" t="s">
        <v>1</v>
      </c>
      <c r="I682" s="741"/>
      <c r="J682" s="741"/>
      <c r="K682" s="741"/>
      <c r="L682" s="742"/>
      <c r="M682" s="742"/>
      <c r="N682" s="742"/>
      <c r="O682" s="742"/>
      <c r="P682" s="742"/>
      <c r="Q682" s="742"/>
      <c r="R682" s="742"/>
      <c r="S682" s="785" t="s">
        <v>1</v>
      </c>
      <c r="T682" s="1066" t="s">
        <v>1</v>
      </c>
      <c r="U682" s="741"/>
      <c r="V682" s="741"/>
      <c r="W682" s="741"/>
      <c r="X682" s="742"/>
      <c r="Y682" s="742"/>
      <c r="Z682" s="742"/>
      <c r="AA682" s="742"/>
      <c r="AB682" s="742"/>
      <c r="AC682" s="742"/>
      <c r="AD682" s="742"/>
      <c r="AE682" s="4161" t="s">
        <v>1</v>
      </c>
      <c r="AF682" s="4172">
        <f t="shared" si="217"/>
        <v>0</v>
      </c>
      <c r="AG682" s="4173">
        <f t="shared" si="218"/>
        <v>0</v>
      </c>
      <c r="AH682" s="4174"/>
      <c r="AI682" s="1113">
        <f t="shared" si="210"/>
        <v>0</v>
      </c>
      <c r="AJ682" s="1183" t="str">
        <f>IF(OR(AI682=0, ISBLANK(AB682)), "", TEXT(ROUND(AI682/INDEX(AV19:AV89, MATCH(AB682, AU19:AU89, 0)), 0),"# ##0") &amp; " " &amp; AB682)</f>
        <v/>
      </c>
      <c r="AK682" s="559">
        <f t="shared" si="211"/>
        <v>0</v>
      </c>
      <c r="AL682" s="560">
        <f t="shared" si="212"/>
        <v>0</v>
      </c>
      <c r="AM682" s="1186" t="str">
        <f t="shared" si="213"/>
        <v/>
      </c>
      <c r="AN682" s="156"/>
      <c r="AO682" s="1113">
        <f t="shared" si="214"/>
        <v>0</v>
      </c>
      <c r="AP682" s="4190"/>
      <c r="AQ682" s="1182" t="str">
        <f t="shared" si="215"/>
        <v/>
      </c>
      <c r="AR682" s="4168"/>
      <c r="AS682" s="4180">
        <f t="shared" si="216"/>
        <v>0</v>
      </c>
      <c r="AT682" s="4181">
        <f>IF(AND(AH682&lt;&gt;"", ISNUMBER(AF682)), IFERROR(INDEX(AV19:AV89, MATCH(AB682, AU19:AU89, 0)) * AA682 * IF(ISBLANK(X682), 1, X682), 0), 0)</f>
        <v>0</v>
      </c>
      <c r="AY682" s="750" t="str">
        <f t="shared" si="209"/>
        <v>►</v>
      </c>
      <c r="BI682" s="6">
        <v>1</v>
      </c>
    </row>
    <row r="683" spans="1:61" ht="18.75">
      <c r="A683" s="750" t="str">
        <f t="shared" si="203"/>
        <v>►</v>
      </c>
      <c r="B683" s="616" t="str">
        <f t="shared" si="202"/>
        <v>►</v>
      </c>
      <c r="C683" s="617" t="str">
        <f t="shared" si="204"/>
        <v>►</v>
      </c>
      <c r="D683" s="4157" t="str">
        <f t="shared" si="205"/>
        <v>►</v>
      </c>
      <c r="E683" s="616" t="str">
        <f t="shared" si="206"/>
        <v>►</v>
      </c>
      <c r="F683" s="616" t="str">
        <f t="shared" si="207"/>
        <v>►</v>
      </c>
      <c r="G683" s="616" t="str">
        <f t="shared" si="208"/>
        <v>►</v>
      </c>
      <c r="H683" s="1066" t="s">
        <v>1</v>
      </c>
      <c r="I683" s="741"/>
      <c r="J683" s="741"/>
      <c r="K683" s="741"/>
      <c r="L683" s="742"/>
      <c r="M683" s="742"/>
      <c r="N683" s="742"/>
      <c r="O683" s="742"/>
      <c r="P683" s="742"/>
      <c r="Q683" s="742"/>
      <c r="R683" s="742"/>
      <c r="S683" s="785" t="s">
        <v>1</v>
      </c>
      <c r="T683" s="1066" t="s">
        <v>1</v>
      </c>
      <c r="U683" s="741"/>
      <c r="V683" s="741"/>
      <c r="W683" s="741"/>
      <c r="X683" s="742"/>
      <c r="Y683" s="742"/>
      <c r="Z683" s="742"/>
      <c r="AA683" s="742"/>
      <c r="AB683" s="742"/>
      <c r="AC683" s="742"/>
      <c r="AD683" s="742"/>
      <c r="AE683" s="4161" t="s">
        <v>1</v>
      </c>
      <c r="AF683" s="4172">
        <f t="shared" si="217"/>
        <v>0</v>
      </c>
      <c r="AG683" s="4173">
        <f t="shared" si="218"/>
        <v>0</v>
      </c>
      <c r="AH683" s="4174"/>
      <c r="AI683" s="1112">
        <f t="shared" si="210"/>
        <v>0</v>
      </c>
      <c r="AJ683" s="1184" t="str">
        <f>IF(OR(AI683=0, ISBLANK(AB683)), "", TEXT(ROUND(AI683/INDEX(AV19:AV89, MATCH(AB683, AU19:AU89, 0)), 0),"# ##0") &amp; " " &amp; AB683)</f>
        <v/>
      </c>
      <c r="AK683" s="557">
        <f t="shared" si="211"/>
        <v>0</v>
      </c>
      <c r="AL683" s="558">
        <f t="shared" si="212"/>
        <v>0</v>
      </c>
      <c r="AM683" s="1187" t="str">
        <f t="shared" si="213"/>
        <v/>
      </c>
      <c r="AN683" s="156"/>
      <c r="AO683" s="1112">
        <f t="shared" si="214"/>
        <v>0</v>
      </c>
      <c r="AP683" s="4190"/>
      <c r="AQ683" s="1181" t="str">
        <f t="shared" si="215"/>
        <v/>
      </c>
      <c r="AR683" s="4168"/>
      <c r="AS683" s="4180">
        <f t="shared" si="216"/>
        <v>0</v>
      </c>
      <c r="AT683" s="4181">
        <f>IF(AND(AH683&lt;&gt;"", ISNUMBER(AF683)), IFERROR(INDEX(AV19:AV89, MATCH(AB683, AU19:AU89, 0)) * AA683 * IF(ISBLANK(X683), 1, X683), 0), 0)</f>
        <v>0</v>
      </c>
      <c r="AY683" s="750" t="str">
        <f t="shared" si="209"/>
        <v>►</v>
      </c>
      <c r="BI683" s="6">
        <v>1</v>
      </c>
    </row>
    <row r="684" spans="1:61" ht="18.75">
      <c r="A684" s="750" t="str">
        <f t="shared" si="203"/>
        <v>►</v>
      </c>
      <c r="B684" s="616" t="str">
        <f t="shared" si="202"/>
        <v>►</v>
      </c>
      <c r="C684" s="617" t="str">
        <f t="shared" si="204"/>
        <v>►</v>
      </c>
      <c r="D684" s="4157" t="str">
        <f t="shared" si="205"/>
        <v>►</v>
      </c>
      <c r="E684" s="616" t="str">
        <f t="shared" si="206"/>
        <v>►</v>
      </c>
      <c r="F684" s="616" t="str">
        <f t="shared" si="207"/>
        <v>►</v>
      </c>
      <c r="G684" s="616" t="str">
        <f t="shared" si="208"/>
        <v>►</v>
      </c>
      <c r="H684" s="1066" t="s">
        <v>1</v>
      </c>
      <c r="I684" s="741"/>
      <c r="J684" s="741"/>
      <c r="K684" s="741"/>
      <c r="L684" s="742"/>
      <c r="M684" s="742"/>
      <c r="N684" s="742"/>
      <c r="O684" s="742"/>
      <c r="P684" s="742"/>
      <c r="Q684" s="742"/>
      <c r="R684" s="742"/>
      <c r="S684" s="785" t="s">
        <v>1</v>
      </c>
      <c r="T684" s="1066" t="s">
        <v>1</v>
      </c>
      <c r="U684" s="741"/>
      <c r="V684" s="741"/>
      <c r="W684" s="741"/>
      <c r="X684" s="742"/>
      <c r="Y684" s="742"/>
      <c r="Z684" s="742"/>
      <c r="AA684" s="742"/>
      <c r="AB684" s="742"/>
      <c r="AC684" s="742"/>
      <c r="AD684" s="742"/>
      <c r="AE684" s="4161" t="s">
        <v>1</v>
      </c>
      <c r="AF684" s="4172">
        <f t="shared" si="217"/>
        <v>0</v>
      </c>
      <c r="AG684" s="4173">
        <f t="shared" si="218"/>
        <v>0</v>
      </c>
      <c r="AH684" s="4174"/>
      <c r="AI684" s="1113">
        <f t="shared" si="210"/>
        <v>0</v>
      </c>
      <c r="AJ684" s="1183" t="str">
        <f>IF(OR(AI684=0, ISBLANK(AB684)), "", TEXT(ROUND(AI684/INDEX(AV19:AV89, MATCH(AB684, AU19:AU89, 0)), 0),"# ##0") &amp; " " &amp; AB684)</f>
        <v/>
      </c>
      <c r="AK684" s="559">
        <f t="shared" si="211"/>
        <v>0</v>
      </c>
      <c r="AL684" s="560">
        <f t="shared" si="212"/>
        <v>0</v>
      </c>
      <c r="AM684" s="1186" t="str">
        <f t="shared" si="213"/>
        <v/>
      </c>
      <c r="AN684" s="156"/>
      <c r="AO684" s="1113">
        <f t="shared" si="214"/>
        <v>0</v>
      </c>
      <c r="AP684" s="4190"/>
      <c r="AQ684" s="1182" t="str">
        <f t="shared" si="215"/>
        <v/>
      </c>
      <c r="AR684" s="4168"/>
      <c r="AS684" s="4180">
        <f t="shared" si="216"/>
        <v>0</v>
      </c>
      <c r="AT684" s="4181">
        <f>IF(AND(AH684&lt;&gt;"", ISNUMBER(AF684)), IFERROR(INDEX(AV19:AV89, MATCH(AB684, AU19:AU89, 0)) * AA684 * IF(ISBLANK(X684), 1, X684), 0), 0)</f>
        <v>0</v>
      </c>
      <c r="AY684" s="750" t="str">
        <f t="shared" si="209"/>
        <v>►</v>
      </c>
      <c r="BI684" s="6">
        <v>1</v>
      </c>
    </row>
    <row r="685" spans="1:61" ht="18.75">
      <c r="A685" s="750" t="str">
        <f t="shared" si="203"/>
        <v>►</v>
      </c>
      <c r="B685" s="616" t="str">
        <f t="shared" si="202"/>
        <v>►</v>
      </c>
      <c r="C685" s="617" t="str">
        <f t="shared" si="204"/>
        <v>►</v>
      </c>
      <c r="D685" s="4157" t="str">
        <f t="shared" si="205"/>
        <v>►</v>
      </c>
      <c r="E685" s="616" t="str">
        <f t="shared" si="206"/>
        <v>►</v>
      </c>
      <c r="F685" s="616" t="str">
        <f t="shared" si="207"/>
        <v>►</v>
      </c>
      <c r="G685" s="616" t="str">
        <f t="shared" si="208"/>
        <v>►</v>
      </c>
      <c r="H685" s="1066" t="s">
        <v>1</v>
      </c>
      <c r="I685" s="741"/>
      <c r="J685" s="741"/>
      <c r="K685" s="741"/>
      <c r="L685" s="742"/>
      <c r="M685" s="742"/>
      <c r="N685" s="742"/>
      <c r="O685" s="742"/>
      <c r="P685" s="742"/>
      <c r="Q685" s="742"/>
      <c r="R685" s="742"/>
      <c r="S685" s="785" t="s">
        <v>1</v>
      </c>
      <c r="T685" s="1066" t="s">
        <v>1</v>
      </c>
      <c r="U685" s="741"/>
      <c r="V685" s="741"/>
      <c r="W685" s="741"/>
      <c r="X685" s="742"/>
      <c r="Y685" s="742"/>
      <c r="Z685" s="742"/>
      <c r="AA685" s="742"/>
      <c r="AB685" s="742"/>
      <c r="AC685" s="742"/>
      <c r="AD685" s="742"/>
      <c r="AE685" s="4161" t="s">
        <v>1</v>
      </c>
      <c r="AF685" s="4172">
        <f t="shared" si="217"/>
        <v>0</v>
      </c>
      <c r="AG685" s="4173">
        <f t="shared" si="218"/>
        <v>0</v>
      </c>
      <c r="AH685" s="4174"/>
      <c r="AI685" s="1112">
        <f t="shared" si="210"/>
        <v>0</v>
      </c>
      <c r="AJ685" s="1184" t="str">
        <f>IF(OR(AI685=0, ISBLANK(AB685)), "", TEXT(ROUND(AI685/INDEX(AV19:AV89, MATCH(AB685, AU19:AU89, 0)), 0),"# ##0") &amp; " " &amp; AB685)</f>
        <v/>
      </c>
      <c r="AK685" s="557">
        <f t="shared" si="211"/>
        <v>0</v>
      </c>
      <c r="AL685" s="558">
        <f t="shared" si="212"/>
        <v>0</v>
      </c>
      <c r="AM685" s="1187" t="str">
        <f t="shared" si="213"/>
        <v/>
      </c>
      <c r="AN685" s="156"/>
      <c r="AO685" s="1112">
        <f t="shared" si="214"/>
        <v>0</v>
      </c>
      <c r="AP685" s="4190"/>
      <c r="AQ685" s="1181" t="str">
        <f t="shared" si="215"/>
        <v/>
      </c>
      <c r="AR685" s="4168"/>
      <c r="AS685" s="4180">
        <f t="shared" si="216"/>
        <v>0</v>
      </c>
      <c r="AT685" s="4181">
        <f>IF(AND(AH685&lt;&gt;"", ISNUMBER(AF685)), IFERROR(INDEX(AV19:AV89, MATCH(AB685, AU19:AU89, 0)) * AA685 * IF(ISBLANK(X685), 1, X685), 0), 0)</f>
        <v>0</v>
      </c>
      <c r="AY685" s="750" t="str">
        <f t="shared" si="209"/>
        <v>►</v>
      </c>
      <c r="BI685" s="6">
        <v>1</v>
      </c>
    </row>
    <row r="686" spans="1:61" ht="18.75">
      <c r="A686" s="750" t="str">
        <f t="shared" si="203"/>
        <v>►</v>
      </c>
      <c r="B686" s="616" t="str">
        <f t="shared" si="202"/>
        <v>►</v>
      </c>
      <c r="C686" s="617" t="str">
        <f t="shared" si="204"/>
        <v>►</v>
      </c>
      <c r="D686" s="4157" t="str">
        <f t="shared" si="205"/>
        <v>►</v>
      </c>
      <c r="E686" s="616" t="str">
        <f t="shared" si="206"/>
        <v>►</v>
      </c>
      <c r="F686" s="616" t="str">
        <f t="shared" si="207"/>
        <v>►</v>
      </c>
      <c r="G686" s="616" t="str">
        <f t="shared" si="208"/>
        <v>►</v>
      </c>
      <c r="H686" s="1066" t="s">
        <v>1</v>
      </c>
      <c r="I686" s="741"/>
      <c r="J686" s="741"/>
      <c r="K686" s="741"/>
      <c r="L686" s="742"/>
      <c r="M686" s="742"/>
      <c r="N686" s="742"/>
      <c r="O686" s="742"/>
      <c r="P686" s="742"/>
      <c r="Q686" s="742"/>
      <c r="R686" s="742"/>
      <c r="S686" s="785" t="s">
        <v>1</v>
      </c>
      <c r="T686" s="1066" t="s">
        <v>1</v>
      </c>
      <c r="U686" s="741"/>
      <c r="V686" s="741"/>
      <c r="W686" s="741"/>
      <c r="X686" s="742"/>
      <c r="Y686" s="742"/>
      <c r="Z686" s="742"/>
      <c r="AA686" s="742"/>
      <c r="AB686" s="742"/>
      <c r="AC686" s="742"/>
      <c r="AD686" s="742"/>
      <c r="AE686" s="4161" t="s">
        <v>1</v>
      </c>
      <c r="AF686" s="4172">
        <f t="shared" si="217"/>
        <v>0</v>
      </c>
      <c r="AG686" s="4173">
        <f t="shared" si="218"/>
        <v>0</v>
      </c>
      <c r="AH686" s="4174"/>
      <c r="AI686" s="1113">
        <f t="shared" si="210"/>
        <v>0</v>
      </c>
      <c r="AJ686" s="1183" t="str">
        <f>IF(OR(AI686=0, ISBLANK(AB686)), "", TEXT(ROUND(AI686/INDEX(AV19:AV89, MATCH(AB686, AU19:AU89, 0)), 0),"# ##0") &amp; " " &amp; AB686)</f>
        <v/>
      </c>
      <c r="AK686" s="559">
        <f t="shared" si="211"/>
        <v>0</v>
      </c>
      <c r="AL686" s="560">
        <f t="shared" si="212"/>
        <v>0</v>
      </c>
      <c r="AM686" s="1186" t="str">
        <f t="shared" si="213"/>
        <v/>
      </c>
      <c r="AN686" s="156"/>
      <c r="AO686" s="1113">
        <f t="shared" si="214"/>
        <v>0</v>
      </c>
      <c r="AP686" s="4190"/>
      <c r="AQ686" s="1182" t="str">
        <f t="shared" si="215"/>
        <v/>
      </c>
      <c r="AR686" s="4168"/>
      <c r="AS686" s="4180">
        <f t="shared" si="216"/>
        <v>0</v>
      </c>
      <c r="AT686" s="4181">
        <f>IF(AND(AH686&lt;&gt;"", ISNUMBER(AF686)), IFERROR(INDEX(AV19:AV89, MATCH(AB686, AU19:AU89, 0)) * AA686 * IF(ISBLANK(X686), 1, X686), 0), 0)</f>
        <v>0</v>
      </c>
      <c r="AY686" s="750" t="str">
        <f t="shared" si="209"/>
        <v>►</v>
      </c>
      <c r="BI686" s="6">
        <v>1</v>
      </c>
    </row>
    <row r="687" spans="1:61" ht="18.75">
      <c r="A687" s="750" t="str">
        <f t="shared" si="203"/>
        <v>►</v>
      </c>
      <c r="B687" s="616" t="str">
        <f t="shared" si="202"/>
        <v>►</v>
      </c>
      <c r="C687" s="617" t="str">
        <f t="shared" si="204"/>
        <v>►</v>
      </c>
      <c r="D687" s="4157" t="str">
        <f t="shared" si="205"/>
        <v>►</v>
      </c>
      <c r="E687" s="616" t="str">
        <f t="shared" si="206"/>
        <v>►</v>
      </c>
      <c r="F687" s="616" t="str">
        <f t="shared" si="207"/>
        <v>►</v>
      </c>
      <c r="G687" s="616" t="str">
        <f t="shared" si="208"/>
        <v>►</v>
      </c>
      <c r="H687" s="1066" t="s">
        <v>1</v>
      </c>
      <c r="I687" s="741"/>
      <c r="J687" s="741"/>
      <c r="K687" s="741"/>
      <c r="L687" s="742"/>
      <c r="M687" s="742"/>
      <c r="N687" s="742"/>
      <c r="O687" s="742"/>
      <c r="P687" s="742"/>
      <c r="Q687" s="742"/>
      <c r="R687" s="742"/>
      <c r="S687" s="785" t="s">
        <v>1</v>
      </c>
      <c r="T687" s="1066" t="s">
        <v>1</v>
      </c>
      <c r="U687" s="741"/>
      <c r="V687" s="741"/>
      <c r="W687" s="741"/>
      <c r="X687" s="742"/>
      <c r="Y687" s="742"/>
      <c r="Z687" s="742"/>
      <c r="AA687" s="742"/>
      <c r="AB687" s="742"/>
      <c r="AC687" s="742"/>
      <c r="AD687" s="742"/>
      <c r="AE687" s="4161" t="s">
        <v>1</v>
      </c>
      <c r="AF687" s="4172">
        <f t="shared" si="217"/>
        <v>0</v>
      </c>
      <c r="AG687" s="4173">
        <f t="shared" si="218"/>
        <v>0</v>
      </c>
      <c r="AH687" s="4174"/>
      <c r="AI687" s="1112">
        <f t="shared" si="210"/>
        <v>0</v>
      </c>
      <c r="AJ687" s="1184" t="str">
        <f>IF(OR(AI687=0, ISBLANK(AB687)), "", TEXT(ROUND(AI687/INDEX(AV19:AV89, MATCH(AB687, AU19:AU89, 0)), 0),"# ##0") &amp; " " &amp; AB687)</f>
        <v/>
      </c>
      <c r="AK687" s="557">
        <f t="shared" si="211"/>
        <v>0</v>
      </c>
      <c r="AL687" s="558">
        <f t="shared" si="212"/>
        <v>0</v>
      </c>
      <c r="AM687" s="1187" t="str">
        <f t="shared" si="213"/>
        <v/>
      </c>
      <c r="AN687" s="156"/>
      <c r="AO687" s="1112">
        <f t="shared" si="214"/>
        <v>0</v>
      </c>
      <c r="AP687" s="4190"/>
      <c r="AQ687" s="1181" t="str">
        <f t="shared" si="215"/>
        <v/>
      </c>
      <c r="AR687" s="4168"/>
      <c r="AS687" s="4180">
        <f t="shared" si="216"/>
        <v>0</v>
      </c>
      <c r="AT687" s="4181">
        <f>IF(AND(AH687&lt;&gt;"", ISNUMBER(AF687)), IFERROR(INDEX(AV19:AV89, MATCH(AB687, AU19:AU89, 0)) * AA687 * IF(ISBLANK(X687), 1, X687), 0), 0)</f>
        <v>0</v>
      </c>
      <c r="AY687" s="750" t="str">
        <f t="shared" si="209"/>
        <v>►</v>
      </c>
      <c r="BI687" s="6">
        <v>1</v>
      </c>
    </row>
    <row r="688" spans="1:61" ht="18.75">
      <c r="A688" s="750" t="str">
        <f t="shared" si="203"/>
        <v>►</v>
      </c>
      <c r="B688" s="616" t="str">
        <f t="shared" si="202"/>
        <v>►</v>
      </c>
      <c r="C688" s="617" t="str">
        <f t="shared" si="204"/>
        <v>►</v>
      </c>
      <c r="D688" s="4157" t="str">
        <f t="shared" si="205"/>
        <v>►</v>
      </c>
      <c r="E688" s="616" t="str">
        <f t="shared" si="206"/>
        <v>►</v>
      </c>
      <c r="F688" s="616" t="str">
        <f t="shared" si="207"/>
        <v>►</v>
      </c>
      <c r="G688" s="616" t="str">
        <f t="shared" si="208"/>
        <v>►</v>
      </c>
      <c r="H688" s="1066" t="s">
        <v>1</v>
      </c>
      <c r="I688" s="741"/>
      <c r="J688" s="741"/>
      <c r="K688" s="741"/>
      <c r="L688" s="742"/>
      <c r="M688" s="742"/>
      <c r="N688" s="742"/>
      <c r="O688" s="742"/>
      <c r="P688" s="742"/>
      <c r="Q688" s="742"/>
      <c r="R688" s="742"/>
      <c r="S688" s="785" t="s">
        <v>1</v>
      </c>
      <c r="T688" s="1066" t="s">
        <v>1</v>
      </c>
      <c r="U688" s="741"/>
      <c r="V688" s="741"/>
      <c r="W688" s="741"/>
      <c r="X688" s="742"/>
      <c r="Y688" s="742"/>
      <c r="Z688" s="742"/>
      <c r="AA688" s="742"/>
      <c r="AB688" s="742"/>
      <c r="AC688" s="742"/>
      <c r="AD688" s="742"/>
      <c r="AE688" s="4161" t="s">
        <v>1</v>
      </c>
      <c r="AF688" s="4172">
        <f t="shared" si="217"/>
        <v>0</v>
      </c>
      <c r="AG688" s="4173">
        <f t="shared" si="218"/>
        <v>0</v>
      </c>
      <c r="AH688" s="4174"/>
      <c r="AI688" s="1113">
        <f t="shared" si="210"/>
        <v>0</v>
      </c>
      <c r="AJ688" s="1183" t="str">
        <f>IF(OR(AI688=0, ISBLANK(AB688)), "", TEXT(ROUND(AI688/INDEX(AV19:AV89, MATCH(AB688, AU19:AU89, 0)), 0),"# ##0") &amp; " " &amp; AB688)</f>
        <v/>
      </c>
      <c r="AK688" s="559">
        <f t="shared" si="211"/>
        <v>0</v>
      </c>
      <c r="AL688" s="560">
        <f t="shared" si="212"/>
        <v>0</v>
      </c>
      <c r="AM688" s="1186" t="str">
        <f t="shared" si="213"/>
        <v/>
      </c>
      <c r="AN688" s="156"/>
      <c r="AO688" s="1113">
        <f t="shared" si="214"/>
        <v>0</v>
      </c>
      <c r="AP688" s="4190"/>
      <c r="AQ688" s="1182" t="str">
        <f t="shared" si="215"/>
        <v/>
      </c>
      <c r="AR688" s="4168"/>
      <c r="AS688" s="4180">
        <f t="shared" si="216"/>
        <v>0</v>
      </c>
      <c r="AT688" s="4181">
        <f>IF(AND(AH688&lt;&gt;"", ISNUMBER(AF688)), IFERROR(INDEX(AV19:AV89, MATCH(AB688, AU19:AU89, 0)) * AA688 * IF(ISBLANK(X688), 1, X688), 0), 0)</f>
        <v>0</v>
      </c>
      <c r="AY688" s="750" t="str">
        <f t="shared" si="209"/>
        <v>►</v>
      </c>
      <c r="BI688" s="6">
        <v>1</v>
      </c>
    </row>
    <row r="689" spans="1:63" ht="18.75">
      <c r="A689" s="750" t="str">
        <f t="shared" si="203"/>
        <v>►</v>
      </c>
      <c r="B689" s="616" t="str">
        <f t="shared" si="202"/>
        <v>►</v>
      </c>
      <c r="C689" s="617" t="str">
        <f t="shared" si="204"/>
        <v>►</v>
      </c>
      <c r="D689" s="4157" t="str">
        <f t="shared" si="205"/>
        <v>►</v>
      </c>
      <c r="E689" s="616" t="str">
        <f t="shared" si="206"/>
        <v>►</v>
      </c>
      <c r="F689" s="616" t="str">
        <f t="shared" si="207"/>
        <v>►</v>
      </c>
      <c r="G689" s="616" t="str">
        <f t="shared" si="208"/>
        <v>►</v>
      </c>
      <c r="H689" s="1066" t="s">
        <v>1</v>
      </c>
      <c r="I689" s="741"/>
      <c r="J689" s="741"/>
      <c r="K689" s="741"/>
      <c r="L689" s="742"/>
      <c r="M689" s="742"/>
      <c r="N689" s="742"/>
      <c r="O689" s="742"/>
      <c r="P689" s="742"/>
      <c r="Q689" s="742"/>
      <c r="R689" s="742"/>
      <c r="S689" s="785" t="s">
        <v>1</v>
      </c>
      <c r="T689" s="1066" t="s">
        <v>1</v>
      </c>
      <c r="U689" s="741"/>
      <c r="V689" s="741"/>
      <c r="W689" s="741"/>
      <c r="X689" s="742"/>
      <c r="Y689" s="742"/>
      <c r="Z689" s="742"/>
      <c r="AA689" s="742"/>
      <c r="AB689" s="742"/>
      <c r="AC689" s="742"/>
      <c r="AD689" s="742"/>
      <c r="AE689" s="4161" t="s">
        <v>1</v>
      </c>
      <c r="AF689" s="4172">
        <f t="shared" si="217"/>
        <v>0</v>
      </c>
      <c r="AG689" s="4173">
        <f t="shared" si="218"/>
        <v>0</v>
      </c>
      <c r="AH689" s="4174"/>
      <c r="AI689" s="1112">
        <f t="shared" si="210"/>
        <v>0</v>
      </c>
      <c r="AJ689" s="1184" t="str">
        <f>IF(OR(AI689=0, ISBLANK(AB689)), "", TEXT(ROUND(AI689/INDEX(AV19:AV89, MATCH(AB689, AU19:AU89, 0)), 0),"# ##0") &amp; " " &amp; AB689)</f>
        <v/>
      </c>
      <c r="AK689" s="557">
        <f t="shared" si="211"/>
        <v>0</v>
      </c>
      <c r="AL689" s="558">
        <f t="shared" si="212"/>
        <v>0</v>
      </c>
      <c r="AM689" s="1187" t="str">
        <f t="shared" si="213"/>
        <v/>
      </c>
      <c r="AN689" s="156"/>
      <c r="AO689" s="1112">
        <f t="shared" si="214"/>
        <v>0</v>
      </c>
      <c r="AP689" s="4190"/>
      <c r="AQ689" s="1181" t="str">
        <f t="shared" si="215"/>
        <v/>
      </c>
      <c r="AR689" s="4168"/>
      <c r="AS689" s="4180">
        <f t="shared" si="216"/>
        <v>0</v>
      </c>
      <c r="AT689" s="4181">
        <f>IF(AND(AH689&lt;&gt;"", ISNUMBER(AF689)), IFERROR(INDEX(AV19:AV89, MATCH(AB689, AU19:AU89, 0)) * AA689 * IF(ISBLANK(X689), 1, X689), 0), 0)</f>
        <v>0</v>
      </c>
      <c r="AY689" s="750" t="str">
        <f t="shared" si="209"/>
        <v>►</v>
      </c>
      <c r="BI689" s="6">
        <v>1</v>
      </c>
    </row>
    <row r="690" spans="1:63" ht="18.75">
      <c r="A690" s="750" t="str">
        <f t="shared" si="203"/>
        <v>►</v>
      </c>
      <c r="B690" s="616" t="str">
        <f t="shared" si="202"/>
        <v>►</v>
      </c>
      <c r="C690" s="617" t="str">
        <f t="shared" si="204"/>
        <v>►</v>
      </c>
      <c r="D690" s="4157" t="str">
        <f t="shared" si="205"/>
        <v>►</v>
      </c>
      <c r="E690" s="616" t="str">
        <f t="shared" si="206"/>
        <v>►</v>
      </c>
      <c r="F690" s="616" t="str">
        <f t="shared" si="207"/>
        <v>►</v>
      </c>
      <c r="G690" s="616" t="str">
        <f t="shared" si="208"/>
        <v>►</v>
      </c>
      <c r="H690" s="1066" t="s">
        <v>1</v>
      </c>
      <c r="I690" s="741"/>
      <c r="J690" s="741"/>
      <c r="K690" s="741"/>
      <c r="L690" s="742"/>
      <c r="M690" s="742"/>
      <c r="N690" s="742"/>
      <c r="O690" s="742"/>
      <c r="P690" s="742"/>
      <c r="Q690" s="742"/>
      <c r="R690" s="742"/>
      <c r="S690" s="785" t="s">
        <v>1</v>
      </c>
      <c r="T690" s="1066" t="s">
        <v>1</v>
      </c>
      <c r="U690" s="741"/>
      <c r="V690" s="741"/>
      <c r="W690" s="741"/>
      <c r="X690" s="742"/>
      <c r="Y690" s="742"/>
      <c r="Z690" s="742"/>
      <c r="AA690" s="742"/>
      <c r="AB690" s="742"/>
      <c r="AC690" s="742"/>
      <c r="AD690" s="742"/>
      <c r="AE690" s="4161" t="s">
        <v>1</v>
      </c>
      <c r="AF690" s="4172">
        <f t="shared" si="217"/>
        <v>0</v>
      </c>
      <c r="AG690" s="4173">
        <f t="shared" si="218"/>
        <v>0</v>
      </c>
      <c r="AH690" s="4174"/>
      <c r="AI690" s="1113">
        <f t="shared" si="210"/>
        <v>0</v>
      </c>
      <c r="AJ690" s="1183" t="str">
        <f>IF(OR(AI690=0, ISBLANK(AB690)), "", TEXT(ROUND(AI690/INDEX(AV19:AV89, MATCH(AB690, AU19:AU89, 0)), 0),"# ##0") &amp; " " &amp; AB690)</f>
        <v/>
      </c>
      <c r="AK690" s="559">
        <f t="shared" si="211"/>
        <v>0</v>
      </c>
      <c r="AL690" s="560">
        <f t="shared" si="212"/>
        <v>0</v>
      </c>
      <c r="AM690" s="1186" t="str">
        <f t="shared" si="213"/>
        <v/>
      </c>
      <c r="AN690" s="156"/>
      <c r="AO690" s="1113">
        <f t="shared" si="214"/>
        <v>0</v>
      </c>
      <c r="AP690" s="4190"/>
      <c r="AQ690" s="1182" t="str">
        <f t="shared" si="215"/>
        <v/>
      </c>
      <c r="AR690" s="4168"/>
      <c r="AS690" s="4180">
        <f t="shared" si="216"/>
        <v>0</v>
      </c>
      <c r="AT690" s="4181">
        <f>IF(AND(AH690&lt;&gt;"", ISNUMBER(AF690)), IFERROR(INDEX(AV19:AV89, MATCH(AB690, AU19:AU89, 0)) * AA690 * IF(ISBLANK(X690), 1, X690), 0), 0)</f>
        <v>0</v>
      </c>
      <c r="AY690" s="750" t="str">
        <f t="shared" si="209"/>
        <v>►</v>
      </c>
      <c r="BI690" s="6">
        <v>1</v>
      </c>
    </row>
    <row r="691" spans="1:63" ht="18.75">
      <c r="A691" s="750" t="str">
        <f t="shared" si="203"/>
        <v>►</v>
      </c>
      <c r="B691" s="616" t="str">
        <f t="shared" ref="B691:B700" si="219">IF(A691="►","►",IF(A691="A",IF(AND(ISTEXT(U691),ISTEXT(I691)),U691,IF(ISTEXT(U691),U691,IF(ISBLANK(U691),I691,U691)))))</f>
        <v>►</v>
      </c>
      <c r="C691" s="617" t="str">
        <f t="shared" si="204"/>
        <v>►</v>
      </c>
      <c r="D691" s="4157" t="str">
        <f t="shared" si="205"/>
        <v>►</v>
      </c>
      <c r="E691" s="616" t="str">
        <f t="shared" si="206"/>
        <v>►</v>
      </c>
      <c r="F691" s="616" t="str">
        <f t="shared" si="207"/>
        <v>►</v>
      </c>
      <c r="G691" s="616" t="str">
        <f t="shared" si="208"/>
        <v>►</v>
      </c>
      <c r="H691" s="1066" t="s">
        <v>1</v>
      </c>
      <c r="I691" s="741"/>
      <c r="J691" s="741"/>
      <c r="K691" s="741"/>
      <c r="L691" s="742"/>
      <c r="M691" s="742"/>
      <c r="N691" s="742"/>
      <c r="O691" s="742"/>
      <c r="P691" s="742"/>
      <c r="Q691" s="742"/>
      <c r="R691" s="742"/>
      <c r="S691" s="785" t="s">
        <v>1</v>
      </c>
      <c r="T691" s="1066" t="s">
        <v>1</v>
      </c>
      <c r="U691" s="741"/>
      <c r="V691" s="741"/>
      <c r="W691" s="741"/>
      <c r="X691" s="742"/>
      <c r="Y691" s="742"/>
      <c r="Z691" s="742"/>
      <c r="AA691" s="742"/>
      <c r="AB691" s="742"/>
      <c r="AC691" s="742"/>
      <c r="AD691" s="742"/>
      <c r="AE691" s="4161" t="s">
        <v>1</v>
      </c>
      <c r="AF691" s="4172">
        <f t="shared" si="217"/>
        <v>0</v>
      </c>
      <c r="AG691" s="4173">
        <f t="shared" si="218"/>
        <v>0</v>
      </c>
      <c r="AH691" s="4174"/>
      <c r="AI691" s="1112">
        <f t="shared" si="210"/>
        <v>0</v>
      </c>
      <c r="AJ691" s="1184" t="str">
        <f>IF(OR(AI691=0, ISBLANK(AB691)), "", TEXT(ROUND(AI691/INDEX(AV19:AV89, MATCH(AB691, AU19:AU89, 0)), 0),"# ##0") &amp; " " &amp; AB691)</f>
        <v/>
      </c>
      <c r="AK691" s="557">
        <f t="shared" si="211"/>
        <v>0</v>
      </c>
      <c r="AL691" s="558">
        <f t="shared" si="212"/>
        <v>0</v>
      </c>
      <c r="AM691" s="1187" t="str">
        <f t="shared" si="213"/>
        <v/>
      </c>
      <c r="AN691" s="156"/>
      <c r="AO691" s="1112">
        <f t="shared" si="214"/>
        <v>0</v>
      </c>
      <c r="AP691" s="4190"/>
      <c r="AQ691" s="1181" t="str">
        <f t="shared" si="215"/>
        <v/>
      </c>
      <c r="AR691" s="4168"/>
      <c r="AS691" s="4180">
        <f t="shared" si="216"/>
        <v>0</v>
      </c>
      <c r="AT691" s="4181">
        <f>IF(AND(AH691&lt;&gt;"", ISNUMBER(AF691)), IFERROR(INDEX(AV19:AV89, MATCH(AB691, AU19:AU89, 0)) * AA691 * IF(ISBLANK(X691), 1, X691), 0), 0)</f>
        <v>0</v>
      </c>
      <c r="AY691" s="750" t="str">
        <f t="shared" si="209"/>
        <v>►</v>
      </c>
      <c r="BI691" s="6">
        <v>1</v>
      </c>
    </row>
    <row r="692" spans="1:63" ht="18.75">
      <c r="A692" s="750" t="str">
        <f t="shared" si="203"/>
        <v>►</v>
      </c>
      <c r="B692" s="616" t="str">
        <f t="shared" si="219"/>
        <v>►</v>
      </c>
      <c r="C692" s="617" t="str">
        <f t="shared" si="204"/>
        <v>►</v>
      </c>
      <c r="D692" s="4157" t="str">
        <f t="shared" si="205"/>
        <v>►</v>
      </c>
      <c r="E692" s="616" t="str">
        <f t="shared" si="206"/>
        <v>►</v>
      </c>
      <c r="F692" s="616" t="str">
        <f t="shared" si="207"/>
        <v>►</v>
      </c>
      <c r="G692" s="616" t="str">
        <f t="shared" si="208"/>
        <v>►</v>
      </c>
      <c r="H692" s="1066" t="s">
        <v>1</v>
      </c>
      <c r="I692" s="741"/>
      <c r="J692" s="741"/>
      <c r="K692" s="741"/>
      <c r="L692" s="742"/>
      <c r="M692" s="742"/>
      <c r="N692" s="742"/>
      <c r="O692" s="742"/>
      <c r="P692" s="742"/>
      <c r="Q692" s="742"/>
      <c r="R692" s="742"/>
      <c r="S692" s="785" t="s">
        <v>1</v>
      </c>
      <c r="T692" s="1066" t="s">
        <v>1</v>
      </c>
      <c r="U692" s="741"/>
      <c r="V692" s="741"/>
      <c r="W692" s="741"/>
      <c r="X692" s="742"/>
      <c r="Y692" s="742"/>
      <c r="Z692" s="742"/>
      <c r="AA692" s="742"/>
      <c r="AB692" s="742"/>
      <c r="AC692" s="742"/>
      <c r="AD692" s="742"/>
      <c r="AE692" s="4161" t="s">
        <v>1</v>
      </c>
      <c r="AF692" s="4172">
        <f t="shared" si="217"/>
        <v>0</v>
      </c>
      <c r="AG692" s="4173">
        <f t="shared" si="218"/>
        <v>0</v>
      </c>
      <c r="AH692" s="4174"/>
      <c r="AI692" s="1113">
        <f t="shared" si="210"/>
        <v>0</v>
      </c>
      <c r="AJ692" s="1183" t="str">
        <f>IF(OR(AI692=0, ISBLANK(AB692)), "", TEXT(ROUND(AI692/INDEX(AV19:AV89, MATCH(AB692, AU19:AU89, 0)), 0),"# ##0") &amp; " " &amp; AB692)</f>
        <v/>
      </c>
      <c r="AK692" s="559">
        <f t="shared" si="211"/>
        <v>0</v>
      </c>
      <c r="AL692" s="560">
        <f t="shared" si="212"/>
        <v>0</v>
      </c>
      <c r="AM692" s="1186" t="str">
        <f t="shared" si="213"/>
        <v/>
      </c>
      <c r="AN692" s="156"/>
      <c r="AO692" s="1113">
        <f t="shared" si="214"/>
        <v>0</v>
      </c>
      <c r="AP692" s="4190"/>
      <c r="AQ692" s="1182" t="str">
        <f t="shared" si="215"/>
        <v/>
      </c>
      <c r="AR692" s="4168"/>
      <c r="AS692" s="4180">
        <f t="shared" si="216"/>
        <v>0</v>
      </c>
      <c r="AT692" s="4181">
        <f>IF(AND(AH692&lt;&gt;"", ISNUMBER(AF692)), IFERROR(INDEX(AV19:AV89, MATCH(AB692, AU19:AU89, 0)) * AA692 * IF(ISBLANK(X692), 1, X692), 0), 0)</f>
        <v>0</v>
      </c>
      <c r="AY692" s="750" t="str">
        <f t="shared" si="209"/>
        <v>►</v>
      </c>
      <c r="BI692" s="6">
        <v>1</v>
      </c>
    </row>
    <row r="693" spans="1:63" ht="18.75">
      <c r="A693" s="750" t="str">
        <f t="shared" si="203"/>
        <v>►</v>
      </c>
      <c r="B693" s="616" t="str">
        <f t="shared" si="219"/>
        <v>►</v>
      </c>
      <c r="C693" s="617" t="str">
        <f t="shared" si="204"/>
        <v>►</v>
      </c>
      <c r="D693" s="4157" t="str">
        <f t="shared" si="205"/>
        <v>►</v>
      </c>
      <c r="E693" s="616" t="str">
        <f t="shared" si="206"/>
        <v>►</v>
      </c>
      <c r="F693" s="616" t="str">
        <f t="shared" si="207"/>
        <v>►</v>
      </c>
      <c r="G693" s="616" t="str">
        <f t="shared" si="208"/>
        <v>►</v>
      </c>
      <c r="H693" s="1066" t="s">
        <v>1</v>
      </c>
      <c r="I693" s="741"/>
      <c r="J693" s="741"/>
      <c r="K693" s="741"/>
      <c r="L693" s="742"/>
      <c r="M693" s="742"/>
      <c r="N693" s="742"/>
      <c r="O693" s="742"/>
      <c r="P693" s="742"/>
      <c r="Q693" s="742"/>
      <c r="R693" s="742"/>
      <c r="S693" s="785" t="s">
        <v>1</v>
      </c>
      <c r="T693" s="1066" t="s">
        <v>1</v>
      </c>
      <c r="U693" s="741"/>
      <c r="V693" s="741"/>
      <c r="W693" s="741"/>
      <c r="X693" s="742"/>
      <c r="Y693" s="742"/>
      <c r="Z693" s="742"/>
      <c r="AA693" s="742"/>
      <c r="AB693" s="742"/>
      <c r="AC693" s="742"/>
      <c r="AD693" s="742"/>
      <c r="AE693" s="4161" t="s">
        <v>1</v>
      </c>
      <c r="AF693" s="4172">
        <f t="shared" si="217"/>
        <v>0</v>
      </c>
      <c r="AG693" s="4173">
        <f t="shared" si="218"/>
        <v>0</v>
      </c>
      <c r="AH693" s="4174"/>
      <c r="AI693" s="1112">
        <f t="shared" si="210"/>
        <v>0</v>
      </c>
      <c r="AJ693" s="1184" t="str">
        <f>IF(OR(AI693=0, ISBLANK(AB693)), "", TEXT(ROUND(AI693/INDEX(AV19:AV89, MATCH(AB693, AU19:AU89, 0)), 0),"# ##0") &amp; " " &amp; AB693)</f>
        <v/>
      </c>
      <c r="AK693" s="557">
        <f t="shared" si="211"/>
        <v>0</v>
      </c>
      <c r="AL693" s="558">
        <f t="shared" si="212"/>
        <v>0</v>
      </c>
      <c r="AM693" s="1187" t="str">
        <f t="shared" si="213"/>
        <v/>
      </c>
      <c r="AN693" s="156"/>
      <c r="AO693" s="1112">
        <f t="shared" si="214"/>
        <v>0</v>
      </c>
      <c r="AP693" s="4190"/>
      <c r="AQ693" s="1181" t="str">
        <f t="shared" si="215"/>
        <v/>
      </c>
      <c r="AR693" s="4168"/>
      <c r="AS693" s="4180">
        <f t="shared" si="216"/>
        <v>0</v>
      </c>
      <c r="AT693" s="4181">
        <f>IF(AND(AH693&lt;&gt;"", ISNUMBER(AF693)), IFERROR(INDEX(AV19:AV89, MATCH(AB693, AU19:AU89, 0)) * AA693 * IF(ISBLANK(X693), 1, X693), 0), 0)</f>
        <v>0</v>
      </c>
      <c r="AY693" s="750" t="str">
        <f t="shared" si="209"/>
        <v>►</v>
      </c>
      <c r="BI693" s="6">
        <v>1</v>
      </c>
    </row>
    <row r="694" spans="1:63" ht="18.75">
      <c r="A694" s="750" t="str">
        <f t="shared" si="203"/>
        <v>►</v>
      </c>
      <c r="B694" s="616" t="str">
        <f t="shared" si="219"/>
        <v>►</v>
      </c>
      <c r="C694" s="617" t="str">
        <f t="shared" si="204"/>
        <v>►</v>
      </c>
      <c r="D694" s="4157" t="str">
        <f t="shared" si="205"/>
        <v>►</v>
      </c>
      <c r="E694" s="616" t="str">
        <f t="shared" si="206"/>
        <v>►</v>
      </c>
      <c r="F694" s="616" t="str">
        <f t="shared" si="207"/>
        <v>►</v>
      </c>
      <c r="G694" s="616" t="str">
        <f t="shared" si="208"/>
        <v>►</v>
      </c>
      <c r="H694" s="1066" t="s">
        <v>1</v>
      </c>
      <c r="I694" s="741"/>
      <c r="J694" s="741"/>
      <c r="K694" s="741"/>
      <c r="L694" s="742"/>
      <c r="M694" s="742"/>
      <c r="N694" s="742"/>
      <c r="O694" s="742"/>
      <c r="P694" s="742"/>
      <c r="Q694" s="742"/>
      <c r="R694" s="742"/>
      <c r="S694" s="785" t="s">
        <v>1</v>
      </c>
      <c r="T694" s="1066" t="s">
        <v>1</v>
      </c>
      <c r="U694" s="741"/>
      <c r="V694" s="741"/>
      <c r="W694" s="741"/>
      <c r="X694" s="742"/>
      <c r="Y694" s="742"/>
      <c r="Z694" s="742"/>
      <c r="AA694" s="742"/>
      <c r="AB694" s="742"/>
      <c r="AC694" s="742"/>
      <c r="AD694" s="742"/>
      <c r="AE694" s="4161" t="s">
        <v>1</v>
      </c>
      <c r="AF694" s="4172">
        <f t="shared" si="217"/>
        <v>0</v>
      </c>
      <c r="AG694" s="4173">
        <f t="shared" si="218"/>
        <v>0</v>
      </c>
      <c r="AH694" s="4174"/>
      <c r="AI694" s="1113">
        <f t="shared" si="210"/>
        <v>0</v>
      </c>
      <c r="AJ694" s="1183" t="str">
        <f>IF(OR(AI694=0, ISBLANK(AB694)), "", TEXT(ROUND(AI694/INDEX(AV19:AV89, MATCH(AB694, AU19:AU89, 0)), 0),"# ##0") &amp; " " &amp; AB694)</f>
        <v/>
      </c>
      <c r="AK694" s="559">
        <f t="shared" si="211"/>
        <v>0</v>
      </c>
      <c r="AL694" s="560">
        <f t="shared" si="212"/>
        <v>0</v>
      </c>
      <c r="AM694" s="1186" t="str">
        <f t="shared" si="213"/>
        <v/>
      </c>
      <c r="AN694" s="156"/>
      <c r="AO694" s="1113">
        <f t="shared" si="214"/>
        <v>0</v>
      </c>
      <c r="AP694" s="4190"/>
      <c r="AQ694" s="1182" t="str">
        <f t="shared" si="215"/>
        <v/>
      </c>
      <c r="AR694" s="4168"/>
      <c r="AS694" s="4180">
        <f t="shared" si="216"/>
        <v>0</v>
      </c>
      <c r="AT694" s="4181">
        <f>IF(AND(AH694&lt;&gt;"", ISNUMBER(AF694)), IFERROR(INDEX(AV19:AV89, MATCH(AB694, AU19:AU89, 0)) * AA694 * IF(ISBLANK(X694), 1, X694), 0), 0)</f>
        <v>0</v>
      </c>
      <c r="AY694" s="750" t="str">
        <f t="shared" si="209"/>
        <v>►</v>
      </c>
      <c r="BI694" s="6">
        <v>1</v>
      </c>
    </row>
    <row r="695" spans="1:63" ht="18.75">
      <c r="A695" s="750" t="str">
        <f t="shared" si="203"/>
        <v>►</v>
      </c>
      <c r="B695" s="616" t="str">
        <f t="shared" si="219"/>
        <v>►</v>
      </c>
      <c r="C695" s="617" t="str">
        <f t="shared" si="204"/>
        <v>►</v>
      </c>
      <c r="D695" s="4157" t="str">
        <f t="shared" si="205"/>
        <v>►</v>
      </c>
      <c r="E695" s="616" t="str">
        <f t="shared" si="206"/>
        <v>►</v>
      </c>
      <c r="F695" s="616" t="str">
        <f t="shared" si="207"/>
        <v>►</v>
      </c>
      <c r="G695" s="616" t="str">
        <f t="shared" si="208"/>
        <v>►</v>
      </c>
      <c r="H695" s="1066" t="s">
        <v>1</v>
      </c>
      <c r="I695" s="741"/>
      <c r="J695" s="741"/>
      <c r="K695" s="741"/>
      <c r="L695" s="742"/>
      <c r="M695" s="742"/>
      <c r="N695" s="742"/>
      <c r="O695" s="742"/>
      <c r="P695" s="742"/>
      <c r="Q695" s="742"/>
      <c r="R695" s="742"/>
      <c r="S695" s="785" t="s">
        <v>1</v>
      </c>
      <c r="T695" s="1066" t="s">
        <v>1</v>
      </c>
      <c r="U695" s="741"/>
      <c r="V695" s="741"/>
      <c r="W695" s="741"/>
      <c r="X695" s="742"/>
      <c r="Y695" s="742"/>
      <c r="Z695" s="742"/>
      <c r="AA695" s="742"/>
      <c r="AB695" s="742"/>
      <c r="AC695" s="742"/>
      <c r="AD695" s="742"/>
      <c r="AE695" s="4161" t="s">
        <v>1</v>
      </c>
      <c r="AF695" s="4172">
        <f t="shared" si="217"/>
        <v>0</v>
      </c>
      <c r="AG695" s="4173">
        <f t="shared" si="218"/>
        <v>0</v>
      </c>
      <c r="AH695" s="4174"/>
      <c r="AI695" s="1112">
        <f t="shared" si="210"/>
        <v>0</v>
      </c>
      <c r="AJ695" s="1184" t="str">
        <f>IF(OR(AI695=0, ISBLANK(AB695)), "", TEXT(ROUND(AI695/INDEX(AV19:AV89, MATCH(AB695, AU19:AU89, 0)), 0),"# ##0") &amp; " " &amp; AB695)</f>
        <v/>
      </c>
      <c r="AK695" s="557">
        <f t="shared" si="211"/>
        <v>0</v>
      </c>
      <c r="AL695" s="558">
        <f t="shared" si="212"/>
        <v>0</v>
      </c>
      <c r="AM695" s="1187" t="str">
        <f t="shared" si="213"/>
        <v/>
      </c>
      <c r="AN695" s="156"/>
      <c r="AO695" s="1112">
        <f t="shared" si="214"/>
        <v>0</v>
      </c>
      <c r="AP695" s="4190"/>
      <c r="AQ695" s="1181" t="str">
        <f t="shared" si="215"/>
        <v/>
      </c>
      <c r="AR695" s="4168"/>
      <c r="AS695" s="4180">
        <f t="shared" si="216"/>
        <v>0</v>
      </c>
      <c r="AT695" s="4181">
        <f>IF(AND(AH695&lt;&gt;"", ISNUMBER(AF695)), IFERROR(INDEX(AV19:AV89, MATCH(AB695, AU19:AU89, 0)) * AA695 * IF(ISBLANK(X695), 1, X695), 0), 0)</f>
        <v>0</v>
      </c>
      <c r="AY695" s="750" t="str">
        <f t="shared" si="209"/>
        <v>►</v>
      </c>
      <c r="BI695" s="6">
        <v>1</v>
      </c>
    </row>
    <row r="696" spans="1:63" ht="18.75">
      <c r="A696" s="750" t="str">
        <f t="shared" si="203"/>
        <v>►</v>
      </c>
      <c r="B696" s="616" t="str">
        <f t="shared" si="219"/>
        <v>►</v>
      </c>
      <c r="C696" s="617" t="str">
        <f t="shared" si="204"/>
        <v>►</v>
      </c>
      <c r="D696" s="4157" t="str">
        <f t="shared" si="205"/>
        <v>►</v>
      </c>
      <c r="E696" s="616" t="str">
        <f t="shared" si="206"/>
        <v>►</v>
      </c>
      <c r="F696" s="616" t="str">
        <f t="shared" si="207"/>
        <v>►</v>
      </c>
      <c r="G696" s="616" t="str">
        <f t="shared" si="208"/>
        <v>►</v>
      </c>
      <c r="H696" s="1066" t="s">
        <v>1</v>
      </c>
      <c r="I696" s="741"/>
      <c r="J696" s="741"/>
      <c r="K696" s="741"/>
      <c r="L696" s="742"/>
      <c r="M696" s="742"/>
      <c r="N696" s="742"/>
      <c r="O696" s="742"/>
      <c r="P696" s="742"/>
      <c r="Q696" s="742"/>
      <c r="R696" s="742"/>
      <c r="S696" s="785" t="s">
        <v>1</v>
      </c>
      <c r="T696" s="1066" t="s">
        <v>1</v>
      </c>
      <c r="U696" s="741"/>
      <c r="V696" s="741"/>
      <c r="W696" s="741"/>
      <c r="X696" s="742"/>
      <c r="Y696" s="742"/>
      <c r="Z696" s="742"/>
      <c r="AA696" s="742"/>
      <c r="AB696" s="742"/>
      <c r="AC696" s="742"/>
      <c r="AD696" s="742"/>
      <c r="AE696" s="4161" t="s">
        <v>1</v>
      </c>
      <c r="AF696" s="4172">
        <f t="shared" si="217"/>
        <v>0</v>
      </c>
      <c r="AG696" s="4173">
        <f t="shared" si="218"/>
        <v>0</v>
      </c>
      <c r="AH696" s="4174"/>
      <c r="AI696" s="1113">
        <f t="shared" si="210"/>
        <v>0</v>
      </c>
      <c r="AJ696" s="1183" t="str">
        <f>IF(OR(AI696=0, ISBLANK(AB696)), "", TEXT(ROUND(AI696/INDEX(AV19:AV89, MATCH(AB696, AU19:AU89, 0)), 0),"# ##0") &amp; " " &amp; AB696)</f>
        <v/>
      </c>
      <c r="AK696" s="559">
        <f t="shared" si="211"/>
        <v>0</v>
      </c>
      <c r="AL696" s="560">
        <f t="shared" si="212"/>
        <v>0</v>
      </c>
      <c r="AM696" s="1186" t="str">
        <f t="shared" si="213"/>
        <v/>
      </c>
      <c r="AN696" s="156"/>
      <c r="AO696" s="1113">
        <f t="shared" si="214"/>
        <v>0</v>
      </c>
      <c r="AP696" s="4190"/>
      <c r="AQ696" s="1182" t="str">
        <f t="shared" si="215"/>
        <v/>
      </c>
      <c r="AR696" s="4168"/>
      <c r="AS696" s="4180">
        <f t="shared" si="216"/>
        <v>0</v>
      </c>
      <c r="AT696" s="4181">
        <f>IF(AND(AH696&lt;&gt;"", ISNUMBER(AF696)), IFERROR(INDEX(AV19:AV89, MATCH(AB696, AU19:AU89, 0)) * AA696 * IF(ISBLANK(X696), 1, X696), 0), 0)</f>
        <v>0</v>
      </c>
      <c r="AY696" s="750" t="str">
        <f t="shared" si="209"/>
        <v>►</v>
      </c>
      <c r="BI696" s="6">
        <v>1</v>
      </c>
    </row>
    <row r="697" spans="1:63" ht="18.75">
      <c r="A697" s="750" t="str">
        <f t="shared" si="203"/>
        <v>►</v>
      </c>
      <c r="B697" s="616" t="str">
        <f t="shared" si="219"/>
        <v>►</v>
      </c>
      <c r="C697" s="617" t="str">
        <f t="shared" si="204"/>
        <v>►</v>
      </c>
      <c r="D697" s="4157" t="str">
        <f t="shared" si="205"/>
        <v>►</v>
      </c>
      <c r="E697" s="616" t="str">
        <f t="shared" si="206"/>
        <v>►</v>
      </c>
      <c r="F697" s="616" t="str">
        <f t="shared" si="207"/>
        <v>►</v>
      </c>
      <c r="G697" s="616" t="str">
        <f t="shared" si="208"/>
        <v>►</v>
      </c>
      <c r="H697" s="1066" t="s">
        <v>1</v>
      </c>
      <c r="I697" s="741"/>
      <c r="J697" s="741"/>
      <c r="K697" s="741"/>
      <c r="L697" s="742"/>
      <c r="M697" s="742"/>
      <c r="N697" s="742"/>
      <c r="O697" s="742"/>
      <c r="P697" s="742"/>
      <c r="Q697" s="742"/>
      <c r="R697" s="742"/>
      <c r="S697" s="785" t="s">
        <v>1</v>
      </c>
      <c r="T697" s="1066" t="s">
        <v>1</v>
      </c>
      <c r="U697" s="741"/>
      <c r="V697" s="741"/>
      <c r="W697" s="741"/>
      <c r="X697" s="742"/>
      <c r="Y697" s="742"/>
      <c r="Z697" s="742"/>
      <c r="AA697" s="742"/>
      <c r="AB697" s="742"/>
      <c r="AC697" s="742"/>
      <c r="AD697" s="742"/>
      <c r="AE697" s="4161" t="s">
        <v>1</v>
      </c>
      <c r="AF697" s="4172">
        <f t="shared" si="217"/>
        <v>0</v>
      </c>
      <c r="AG697" s="4173">
        <f t="shared" si="218"/>
        <v>0</v>
      </c>
      <c r="AH697" s="4174"/>
      <c r="AI697" s="1112">
        <f t="shared" si="210"/>
        <v>0</v>
      </c>
      <c r="AJ697" s="1184" t="str">
        <f>IF(OR(AI697=0, ISBLANK(AB697)), "", TEXT(ROUND(AI697/INDEX(AV19:AV89, MATCH(AB697, AU19:AU89, 0)), 0),"# ##0") &amp; " " &amp; AB697)</f>
        <v/>
      </c>
      <c r="AK697" s="557">
        <f t="shared" si="211"/>
        <v>0</v>
      </c>
      <c r="AL697" s="558">
        <f t="shared" si="212"/>
        <v>0</v>
      </c>
      <c r="AM697" s="1187" t="str">
        <f t="shared" si="213"/>
        <v/>
      </c>
      <c r="AN697" s="156"/>
      <c r="AO697" s="1112">
        <f t="shared" si="214"/>
        <v>0</v>
      </c>
      <c r="AP697" s="4190"/>
      <c r="AQ697" s="1181" t="str">
        <f t="shared" si="215"/>
        <v/>
      </c>
      <c r="AR697" s="4168"/>
      <c r="AS697" s="4180">
        <f t="shared" si="216"/>
        <v>0</v>
      </c>
      <c r="AT697" s="4181">
        <f>IF(AND(AH697&lt;&gt;"", ISNUMBER(AF697)), IFERROR(INDEX(AV19:AV89, MATCH(AB697, AU19:AU89, 0)) * AA697 * IF(ISBLANK(X697), 1, X697), 0), 0)</f>
        <v>0</v>
      </c>
      <c r="AY697" s="750" t="str">
        <f t="shared" si="209"/>
        <v>►</v>
      </c>
      <c r="BI697" s="6">
        <v>1</v>
      </c>
    </row>
    <row r="698" spans="1:63" ht="18.75">
      <c r="A698" s="750" t="str">
        <f t="shared" si="203"/>
        <v>►</v>
      </c>
      <c r="B698" s="616" t="str">
        <f t="shared" si="219"/>
        <v>►</v>
      </c>
      <c r="C698" s="617" t="str">
        <f t="shared" si="204"/>
        <v>►</v>
      </c>
      <c r="D698" s="4157" t="str">
        <f t="shared" si="205"/>
        <v>►</v>
      </c>
      <c r="E698" s="616" t="str">
        <f t="shared" si="206"/>
        <v>►</v>
      </c>
      <c r="F698" s="616" t="str">
        <f t="shared" si="207"/>
        <v>►</v>
      </c>
      <c r="G698" s="616" t="str">
        <f t="shared" si="208"/>
        <v>►</v>
      </c>
      <c r="H698" s="1066" t="s">
        <v>1</v>
      </c>
      <c r="I698" s="741"/>
      <c r="J698" s="741"/>
      <c r="K698" s="741"/>
      <c r="L698" s="742"/>
      <c r="M698" s="742"/>
      <c r="N698" s="742"/>
      <c r="O698" s="742"/>
      <c r="P698" s="742"/>
      <c r="Q698" s="742"/>
      <c r="R698" s="742"/>
      <c r="S698" s="785" t="s">
        <v>1</v>
      </c>
      <c r="T698" s="1066" t="s">
        <v>1</v>
      </c>
      <c r="U698" s="741"/>
      <c r="V698" s="741"/>
      <c r="W698" s="741"/>
      <c r="X698" s="742"/>
      <c r="Y698" s="742"/>
      <c r="Z698" s="742"/>
      <c r="AA698" s="742"/>
      <c r="AB698" s="742"/>
      <c r="AC698" s="742"/>
      <c r="AD698" s="742"/>
      <c r="AE698" s="4161" t="s">
        <v>1</v>
      </c>
      <c r="AF698" s="4172">
        <f t="shared" si="217"/>
        <v>0</v>
      </c>
      <c r="AG698" s="4173">
        <f t="shared" si="218"/>
        <v>0</v>
      </c>
      <c r="AH698" s="4174"/>
      <c r="AI698" s="1113">
        <f t="shared" si="210"/>
        <v>0</v>
      </c>
      <c r="AJ698" s="1183" t="str">
        <f>IF(OR(AI698=0, ISBLANK(AB698)), "", TEXT(ROUND(AI698/INDEX(AV19:AV89, MATCH(AB698, AU19:AU89, 0)), 0),"# ##0") &amp; " " &amp; AB698)</f>
        <v/>
      </c>
      <c r="AK698" s="559">
        <f t="shared" si="211"/>
        <v>0</v>
      </c>
      <c r="AL698" s="560">
        <f t="shared" si="212"/>
        <v>0</v>
      </c>
      <c r="AM698" s="1186" t="str">
        <f t="shared" si="213"/>
        <v/>
      </c>
      <c r="AN698" s="156"/>
      <c r="AO698" s="1113">
        <f t="shared" si="214"/>
        <v>0</v>
      </c>
      <c r="AP698" s="4190"/>
      <c r="AQ698" s="1182" t="str">
        <f t="shared" si="215"/>
        <v/>
      </c>
      <c r="AR698" s="4168"/>
      <c r="AS698" s="4180">
        <f t="shared" si="216"/>
        <v>0</v>
      </c>
      <c r="AT698" s="4181">
        <f>IF(AND(AH698&lt;&gt;"", ISNUMBER(AF698)), IFERROR(INDEX(AV19:AV89, MATCH(AB698, AU19:AU89, 0)) * AA698 * IF(ISBLANK(X698), 1, X698), 0), 0)</f>
        <v>0</v>
      </c>
      <c r="AY698" s="750" t="str">
        <f t="shared" si="209"/>
        <v>►</v>
      </c>
      <c r="BI698" s="6">
        <v>1</v>
      </c>
    </row>
    <row r="699" spans="1:63" ht="18.75">
      <c r="A699" s="750" t="str">
        <f t="shared" si="203"/>
        <v>►</v>
      </c>
      <c r="B699" s="616" t="str">
        <f t="shared" si="219"/>
        <v>►</v>
      </c>
      <c r="C699" s="617" t="str">
        <f t="shared" si="204"/>
        <v>►</v>
      </c>
      <c r="D699" s="4157" t="str">
        <f t="shared" si="205"/>
        <v>►</v>
      </c>
      <c r="E699" s="616" t="str">
        <f t="shared" si="206"/>
        <v>►</v>
      </c>
      <c r="F699" s="616" t="str">
        <f t="shared" si="207"/>
        <v>►</v>
      </c>
      <c r="G699" s="616" t="str">
        <f t="shared" si="208"/>
        <v>►</v>
      </c>
      <c r="H699" s="1066" t="s">
        <v>1</v>
      </c>
      <c r="I699" s="741"/>
      <c r="J699" s="741"/>
      <c r="K699" s="741"/>
      <c r="L699" s="742"/>
      <c r="M699" s="742"/>
      <c r="N699" s="742"/>
      <c r="O699" s="742"/>
      <c r="P699" s="742"/>
      <c r="Q699" s="742"/>
      <c r="R699" s="742"/>
      <c r="S699" s="785" t="s">
        <v>1</v>
      </c>
      <c r="T699" s="1066" t="s">
        <v>1</v>
      </c>
      <c r="U699" s="741"/>
      <c r="V699" s="741"/>
      <c r="W699" s="741"/>
      <c r="X699" s="742"/>
      <c r="Y699" s="742"/>
      <c r="Z699" s="742"/>
      <c r="AA699" s="742"/>
      <c r="AB699" s="742"/>
      <c r="AC699" s="742"/>
      <c r="AD699" s="742"/>
      <c r="AE699" s="4161" t="s">
        <v>1</v>
      </c>
      <c r="AF699" s="4172">
        <f t="shared" si="217"/>
        <v>0</v>
      </c>
      <c r="AG699" s="4173">
        <f t="shared" si="218"/>
        <v>0</v>
      </c>
      <c r="AH699" s="4174"/>
      <c r="AI699" s="1112">
        <f t="shared" si="210"/>
        <v>0</v>
      </c>
      <c r="AJ699" s="1184" t="str">
        <f>IF(OR(AI699=0, ISBLANK(AB699)), "", TEXT(ROUND(AI699/INDEX(AV19:AV89, MATCH(AB699, AU19:AU89, 0)), 0),"# ##0") &amp; " " &amp; AB699)</f>
        <v/>
      </c>
      <c r="AK699" s="557">
        <f t="shared" si="211"/>
        <v>0</v>
      </c>
      <c r="AL699" s="558">
        <f t="shared" si="212"/>
        <v>0</v>
      </c>
      <c r="AM699" s="1187" t="str">
        <f t="shared" si="213"/>
        <v/>
      </c>
      <c r="AN699" s="156"/>
      <c r="AO699" s="1112">
        <f t="shared" si="214"/>
        <v>0</v>
      </c>
      <c r="AP699" s="4190"/>
      <c r="AQ699" s="1181" t="str">
        <f t="shared" si="215"/>
        <v/>
      </c>
      <c r="AR699" s="4168"/>
      <c r="AS699" s="4180">
        <f t="shared" si="216"/>
        <v>0</v>
      </c>
      <c r="AT699" s="4181">
        <f>IF(AND(AH699&lt;&gt;"", ISNUMBER(AF699)), IFERROR(INDEX(AV19:AV89, MATCH(AB699, AU19:AU89, 0)) * AA699 * IF(ISBLANK(X699), 1, X699), 0), 0)</f>
        <v>0</v>
      </c>
      <c r="AY699" s="750" t="str">
        <f t="shared" si="209"/>
        <v>►</v>
      </c>
      <c r="BI699" s="6">
        <v>1</v>
      </c>
    </row>
    <row r="700" spans="1:63" ht="18.75">
      <c r="A700" s="750" t="str">
        <f t="shared" si="203"/>
        <v>►</v>
      </c>
      <c r="B700" s="616" t="str">
        <f t="shared" si="219"/>
        <v>►</v>
      </c>
      <c r="C700" s="617" t="str">
        <f t="shared" si="204"/>
        <v>►</v>
      </c>
      <c r="D700" s="4157" t="str">
        <f t="shared" si="205"/>
        <v>►</v>
      </c>
      <c r="E700" s="616" t="str">
        <f t="shared" si="206"/>
        <v>►</v>
      </c>
      <c r="F700" s="616" t="str">
        <f t="shared" si="207"/>
        <v>►</v>
      </c>
      <c r="G700" s="616" t="str">
        <f t="shared" si="208"/>
        <v>►</v>
      </c>
      <c r="H700" s="1066" t="s">
        <v>1</v>
      </c>
      <c r="I700" s="741"/>
      <c r="J700" s="741"/>
      <c r="K700" s="741"/>
      <c r="L700" s="742"/>
      <c r="M700" s="742"/>
      <c r="N700" s="742"/>
      <c r="O700" s="742"/>
      <c r="P700" s="742"/>
      <c r="Q700" s="742"/>
      <c r="R700" s="742"/>
      <c r="S700" s="785" t="s">
        <v>1</v>
      </c>
      <c r="T700" s="1066" t="s">
        <v>1</v>
      </c>
      <c r="U700" s="741"/>
      <c r="V700" s="741"/>
      <c r="W700" s="741"/>
      <c r="X700" s="742"/>
      <c r="Y700" s="742"/>
      <c r="Z700" s="742"/>
      <c r="AA700" s="742"/>
      <c r="AB700" s="742"/>
      <c r="AC700" s="742"/>
      <c r="AD700" s="742"/>
      <c r="AE700" s="4161" t="s">
        <v>1</v>
      </c>
      <c r="AF700" s="4172">
        <f t="shared" si="217"/>
        <v>0</v>
      </c>
      <c r="AG700" s="4173">
        <f t="shared" si="218"/>
        <v>0</v>
      </c>
      <c r="AH700" s="4174"/>
      <c r="AI700" s="1113">
        <f t="shared" si="210"/>
        <v>0</v>
      </c>
      <c r="AJ700" s="1183" t="str">
        <f>IF(OR(AI700=0, ISBLANK(AB700)), "", TEXT(ROUND(AI700/INDEX(AV19:AV89, MATCH(AB700, AU19:AU89, 0)), 0),"# ##0") &amp; " " &amp; AB700)</f>
        <v/>
      </c>
      <c r="AK700" s="559">
        <f t="shared" si="211"/>
        <v>0</v>
      </c>
      <c r="AL700" s="560">
        <f t="shared" si="212"/>
        <v>0</v>
      </c>
      <c r="AM700" s="1186" t="str">
        <f t="shared" si="213"/>
        <v/>
      </c>
      <c r="AN700" s="156"/>
      <c r="AO700" s="1113">
        <f t="shared" si="214"/>
        <v>0</v>
      </c>
      <c r="AP700" s="4190"/>
      <c r="AQ700" s="1182" t="str">
        <f t="shared" si="215"/>
        <v/>
      </c>
      <c r="AR700" s="4168"/>
      <c r="AS700" s="4180">
        <f t="shared" si="216"/>
        <v>0</v>
      </c>
      <c r="AT700" s="4181">
        <f>IF(AND(AH700&lt;&gt;"", ISNUMBER(AF700)), IFERROR(INDEX(AV19:AV89, MATCH(AB700, AU19:AU89, 0)) * AA700 * IF(ISBLANK(X700), 1, X700), 0), 0)</f>
        <v>0</v>
      </c>
      <c r="AY700" s="750" t="str">
        <f t="shared" si="209"/>
        <v>►</v>
      </c>
      <c r="BI700" s="6">
        <v>1</v>
      </c>
    </row>
    <row r="701" spans="1:63" ht="15.75">
      <c r="A701" s="750" t="str">
        <f t="shared" ref="A701" si="220">IF(H701="►","A",IF(H701="A","A","►"))</f>
        <v>A</v>
      </c>
      <c r="B701" s="1050" t="s">
        <v>6</v>
      </c>
      <c r="C701" s="1050" t="s">
        <v>6</v>
      </c>
      <c r="D701" s="1050" t="s">
        <v>6</v>
      </c>
      <c r="E701" s="1050" t="s">
        <v>6</v>
      </c>
      <c r="F701" s="1050" t="s">
        <v>6</v>
      </c>
      <c r="G701" s="1050" t="s">
        <v>6</v>
      </c>
      <c r="H701" s="1050" t="s">
        <v>6</v>
      </c>
      <c r="I701" s="1050" t="s">
        <v>6</v>
      </c>
      <c r="J701" s="1050" t="s">
        <v>6</v>
      </c>
      <c r="K701" s="1050" t="s">
        <v>6</v>
      </c>
      <c r="L701" s="1050" t="s">
        <v>6</v>
      </c>
      <c r="M701" s="1050" t="s">
        <v>6</v>
      </c>
      <c r="N701" s="1050" t="s">
        <v>6</v>
      </c>
      <c r="O701" s="1050" t="s">
        <v>6</v>
      </c>
      <c r="P701" s="1050" t="s">
        <v>6</v>
      </c>
      <c r="Q701" s="1050" t="s">
        <v>6</v>
      </c>
      <c r="R701" s="1050" t="s">
        <v>6</v>
      </c>
      <c r="S701" s="1050" t="s">
        <v>6</v>
      </c>
      <c r="T701" s="1050" t="s">
        <v>6</v>
      </c>
      <c r="U701" s="1050" t="s">
        <v>6</v>
      </c>
      <c r="V701" s="1050" t="s">
        <v>6</v>
      </c>
      <c r="W701" s="1050" t="s">
        <v>6</v>
      </c>
      <c r="X701" s="1050" t="s">
        <v>6</v>
      </c>
      <c r="Y701" s="1050" t="s">
        <v>6</v>
      </c>
      <c r="Z701" s="1050" t="s">
        <v>6</v>
      </c>
      <c r="AA701" s="1050" t="s">
        <v>6</v>
      </c>
      <c r="AB701" s="1050" t="s">
        <v>6</v>
      </c>
      <c r="AC701" s="1050" t="s">
        <v>6</v>
      </c>
      <c r="AD701" s="1050" t="s">
        <v>6</v>
      </c>
      <c r="AE701" s="1050"/>
      <c r="AF701" s="1050" t="s">
        <v>6</v>
      </c>
      <c r="AG701" s="1050" t="s">
        <v>6</v>
      </c>
      <c r="AH701" s="1050" t="s">
        <v>6</v>
      </c>
      <c r="AI701" s="1050" t="s">
        <v>6</v>
      </c>
      <c r="AJ701" s="1050" t="s">
        <v>6</v>
      </c>
      <c r="AK701" s="1050" t="s">
        <v>6</v>
      </c>
      <c r="AL701" s="1050" t="s">
        <v>6</v>
      </c>
      <c r="AM701" s="1050" t="s">
        <v>6</v>
      </c>
      <c r="AN701" s="1050" t="s">
        <v>6</v>
      </c>
      <c r="AO701" s="1050" t="s">
        <v>6</v>
      </c>
      <c r="AP701" s="1050" t="s">
        <v>6</v>
      </c>
      <c r="AQ701" s="1050" t="s">
        <v>6</v>
      </c>
      <c r="AS701" s="1050" t="s">
        <v>6</v>
      </c>
      <c r="AT701" s="1050" t="s">
        <v>6</v>
      </c>
      <c r="AX701" s="1050"/>
      <c r="AY701" s="750" t="str">
        <f t="shared" si="209"/>
        <v>A</v>
      </c>
      <c r="BI701" s="314" t="s">
        <v>0</v>
      </c>
    </row>
    <row r="702" spans="1:63">
      <c r="A702" s="6">
        <v>1</v>
      </c>
      <c r="B702" s="6">
        <v>1</v>
      </c>
      <c r="C702" s="6">
        <v>1</v>
      </c>
      <c r="D702" s="6">
        <v>1</v>
      </c>
      <c r="E702" s="6">
        <v>1</v>
      </c>
      <c r="F702" s="6">
        <v>1</v>
      </c>
      <c r="G702" s="6">
        <v>1</v>
      </c>
      <c r="H702" s="6">
        <v>1</v>
      </c>
      <c r="I702" s="6">
        <v>1</v>
      </c>
      <c r="J702" s="6">
        <v>1</v>
      </c>
      <c r="K702" s="6">
        <v>1</v>
      </c>
      <c r="L702" s="6">
        <v>1</v>
      </c>
      <c r="M702" s="6">
        <v>1</v>
      </c>
      <c r="N702" s="6">
        <v>1</v>
      </c>
      <c r="O702" s="6">
        <v>1</v>
      </c>
      <c r="P702" s="6">
        <v>1</v>
      </c>
      <c r="Q702" s="6">
        <v>1</v>
      </c>
      <c r="R702" s="6">
        <v>1</v>
      </c>
      <c r="S702" s="6">
        <v>1</v>
      </c>
      <c r="T702" s="6">
        <v>1</v>
      </c>
      <c r="U702" s="6">
        <v>1</v>
      </c>
      <c r="V702" s="6">
        <v>1</v>
      </c>
      <c r="W702" s="6">
        <v>1</v>
      </c>
      <c r="X702" s="6">
        <v>1</v>
      </c>
      <c r="Y702" s="6">
        <v>1</v>
      </c>
      <c r="Z702" s="6">
        <v>1</v>
      </c>
      <c r="AA702" s="6">
        <v>1</v>
      </c>
      <c r="AB702" s="6">
        <v>1</v>
      </c>
      <c r="AC702" s="6">
        <v>1</v>
      </c>
      <c r="AD702" s="6">
        <v>1</v>
      </c>
      <c r="AE702" s="6"/>
      <c r="AF702" s="6">
        <v>1</v>
      </c>
      <c r="AG702" s="6">
        <v>1</v>
      </c>
      <c r="AH702" s="6">
        <v>1</v>
      </c>
      <c r="AI702" s="6">
        <v>1</v>
      </c>
      <c r="AJ702" s="6">
        <v>1</v>
      </c>
      <c r="AK702" s="6">
        <v>1</v>
      </c>
      <c r="AL702" s="6">
        <v>1</v>
      </c>
      <c r="AM702" s="6">
        <v>1</v>
      </c>
      <c r="AN702" s="6">
        <v>1</v>
      </c>
      <c r="AO702" s="6">
        <v>1</v>
      </c>
      <c r="AP702" s="6">
        <v>1</v>
      </c>
      <c r="AQ702" s="6">
        <v>1</v>
      </c>
      <c r="AS702" s="6">
        <v>1</v>
      </c>
      <c r="AT702" s="6">
        <v>1</v>
      </c>
      <c r="AU702" s="6">
        <v>1</v>
      </c>
      <c r="AV702" s="6">
        <v>1</v>
      </c>
      <c r="AW702" s="6">
        <v>1</v>
      </c>
      <c r="AX702" s="6"/>
      <c r="AY702" s="6">
        <v>1</v>
      </c>
      <c r="AZ702" s="6">
        <v>1</v>
      </c>
      <c r="BA702" s="6">
        <v>1</v>
      </c>
      <c r="BB702" s="6">
        <v>1</v>
      </c>
      <c r="BC702" s="6">
        <v>1</v>
      </c>
      <c r="BD702" s="6">
        <v>1</v>
      </c>
      <c r="BE702" s="6">
        <v>1</v>
      </c>
      <c r="BF702" s="6">
        <v>1</v>
      </c>
      <c r="BG702" s="6">
        <v>1</v>
      </c>
      <c r="BH702" s="6">
        <v>1</v>
      </c>
      <c r="BI702" s="5" t="str">
        <f>ADDRESS(ROW(),COLUMN(),4)</f>
        <v>BI702</v>
      </c>
      <c r="BJ702" s="4"/>
      <c r="BK702" s="3" t="str">
        <f>ADDRESS(ROW(),COLUMN(),4)</f>
        <v>BK702</v>
      </c>
    </row>
  </sheetData>
  <autoFilter ref="B13:G702" xr:uid="{FA6FDC6A-B99B-494B-874A-00A697E36D1C}"/>
  <mergeCells count="102">
    <mergeCell ref="AB172:AD173"/>
    <mergeCell ref="Z175:AB175"/>
    <mergeCell ref="AA177:AA178"/>
    <mergeCell ref="AB177:AB178"/>
    <mergeCell ref="AC177:AC178"/>
    <mergeCell ref="AB141:AD142"/>
    <mergeCell ref="Z144:AB144"/>
    <mergeCell ref="AA146:AA147"/>
    <mergeCell ref="AB146:AB147"/>
    <mergeCell ref="AC146:AC147"/>
    <mergeCell ref="Z169:AA170"/>
    <mergeCell ref="AB169:AD170"/>
    <mergeCell ref="Z100:AB100"/>
    <mergeCell ref="AA102:AA103"/>
    <mergeCell ref="AB102:AB103"/>
    <mergeCell ref="AC102:AC103"/>
    <mergeCell ref="BD108:BG109"/>
    <mergeCell ref="Z138:AA139"/>
    <mergeCell ref="AB138:AD139"/>
    <mergeCell ref="AA83:AA84"/>
    <mergeCell ref="AB83:AB84"/>
    <mergeCell ref="AC83:AC84"/>
    <mergeCell ref="Z94:AA95"/>
    <mergeCell ref="AB94:AD95"/>
    <mergeCell ref="AB97:AD98"/>
    <mergeCell ref="BF75:BF76"/>
    <mergeCell ref="P78:R79"/>
    <mergeCell ref="AB78:AD79"/>
    <mergeCell ref="BD79:BG79"/>
    <mergeCell ref="N81:P81"/>
    <mergeCell ref="Z81:AB81"/>
    <mergeCell ref="N75:O76"/>
    <mergeCell ref="P75:R76"/>
    <mergeCell ref="Z75:AA76"/>
    <mergeCell ref="AB75:AD76"/>
    <mergeCell ref="BD75:BD76"/>
    <mergeCell ref="BE75:BE76"/>
    <mergeCell ref="BD59:BE60"/>
    <mergeCell ref="BF59:BF60"/>
    <mergeCell ref="N62:P62"/>
    <mergeCell ref="Z62:AB62"/>
    <mergeCell ref="BD62:BG63"/>
    <mergeCell ref="AA64:AA65"/>
    <mergeCell ref="AB64:AB65"/>
    <mergeCell ref="AC64:AC65"/>
    <mergeCell ref="N56:O57"/>
    <mergeCell ref="P56:R57"/>
    <mergeCell ref="Z56:AA57"/>
    <mergeCell ref="AB56:AD57"/>
    <mergeCell ref="P59:R60"/>
    <mergeCell ref="AB59:AD60"/>
    <mergeCell ref="P42:R43"/>
    <mergeCell ref="AB42:AD43"/>
    <mergeCell ref="N45:P45"/>
    <mergeCell ref="Z45:AB45"/>
    <mergeCell ref="AA47:AA48"/>
    <mergeCell ref="AB47:AB48"/>
    <mergeCell ref="AC47:AC48"/>
    <mergeCell ref="BD34:BG35"/>
    <mergeCell ref="BD36:BG37"/>
    <mergeCell ref="BD38:BG38"/>
    <mergeCell ref="N39:O40"/>
    <mergeCell ref="P39:R40"/>
    <mergeCell ref="Z39:AA40"/>
    <mergeCell ref="AB39:AD40"/>
    <mergeCell ref="BD39:BG40"/>
    <mergeCell ref="N21:P21"/>
    <mergeCell ref="Z21:AB21"/>
    <mergeCell ref="AA23:AA24"/>
    <mergeCell ref="AB23:AB24"/>
    <mergeCell ref="AC23:AC24"/>
    <mergeCell ref="AP15:AP16"/>
    <mergeCell ref="AQ15:AQ16"/>
    <mergeCell ref="AS15:AS16"/>
    <mergeCell ref="AT15:AT16"/>
    <mergeCell ref="AI15:AJ16"/>
    <mergeCell ref="AK15:AK16"/>
    <mergeCell ref="AL15:AL16"/>
    <mergeCell ref="AM15:AM16"/>
    <mergeCell ref="AN15:AN16"/>
    <mergeCell ref="AO15:AO16"/>
    <mergeCell ref="B10:G11"/>
    <mergeCell ref="N15:O16"/>
    <mergeCell ref="P15:R16"/>
    <mergeCell ref="Z15:AA16"/>
    <mergeCell ref="AB15:AD16"/>
    <mergeCell ref="AH15:AH16"/>
    <mergeCell ref="P18:R19"/>
    <mergeCell ref="AB18:AD19"/>
    <mergeCell ref="BD18:BG20"/>
    <mergeCell ref="AU15:AW15"/>
    <mergeCell ref="BD16:BG17"/>
    <mergeCell ref="BE3:BF3"/>
    <mergeCell ref="BA4:BA5"/>
    <mergeCell ref="BB4:BB5"/>
    <mergeCell ref="BC4:BC5"/>
    <mergeCell ref="BD4:BD5"/>
    <mergeCell ref="BG4:BG5"/>
    <mergeCell ref="T5:AD6"/>
    <mergeCell ref="AF5:AQ5"/>
    <mergeCell ref="I9:R10"/>
    <mergeCell ref="T9:AD10"/>
  </mergeCells>
  <conditionalFormatting sqref="AC25:AC36">
    <cfRule type="cellIs" dxfId="9" priority="4" operator="notEqual">
      <formula>1</formula>
    </cfRule>
  </conditionalFormatting>
  <conditionalFormatting sqref="AC49:AC53">
    <cfRule type="cellIs" dxfId="8" priority="7" operator="notEqual">
      <formula>1</formula>
    </cfRule>
  </conditionalFormatting>
  <conditionalFormatting sqref="AC66:AC72">
    <cfRule type="cellIs" dxfId="7" priority="6" operator="notEqual">
      <formula>1</formula>
    </cfRule>
  </conditionalFormatting>
  <conditionalFormatting sqref="AC85:AC91">
    <cfRule type="cellIs" dxfId="6" priority="5" operator="notEqual">
      <formula>1</formula>
    </cfRule>
  </conditionalFormatting>
  <conditionalFormatting sqref="AC104:AC117">
    <cfRule type="cellIs" dxfId="5" priority="3" operator="notEqual">
      <formula>1</formula>
    </cfRule>
  </conditionalFormatting>
  <conditionalFormatting sqref="AC148:AC154">
    <cfRule type="cellIs" dxfId="4" priority="2" operator="notEqual">
      <formula>1</formula>
    </cfRule>
  </conditionalFormatting>
  <conditionalFormatting sqref="AC179:AC185">
    <cfRule type="cellIs" dxfId="3" priority="1" operator="notEqual">
      <formula>1</formula>
    </cfRule>
  </conditionalFormatting>
  <hyperlinks>
    <hyperlink ref="AT8" r:id="rId1" xr:uid="{24E0DD25-5621-4F10-8669-68297EA27BAE}"/>
    <hyperlink ref="AS6" r:id="rId2" xr:uid="{012B7458-5748-4DE8-9BDD-BCA80CF359B0}"/>
  </hyperlinks>
  <pageMargins left="0.19685039370078741" right="0.19685039370078741" top="0.15748031496062992" bottom="0.15748031496062992" header="0.11811023622047245" footer="0.11811023622047245"/>
  <pageSetup paperSize="9" scale="29" orientation="portrait" r:id="rId3"/>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58470-DE93-4116-B4D4-EEE22AF5CF23}">
  <dimension ref="A1:AR424"/>
  <sheetViews>
    <sheetView zoomScaleNormal="100" workbookViewId="0">
      <selection activeCell="U14" sqref="U14"/>
    </sheetView>
  </sheetViews>
  <sheetFormatPr baseColWidth="10" defaultRowHeight="15"/>
  <cols>
    <col min="1" max="1" width="2.85546875" customWidth="1"/>
    <col min="2" max="2" width="3.7109375" customWidth="1"/>
    <col min="3" max="5" width="2.7109375" customWidth="1"/>
    <col min="6" max="7" width="11.7109375" customWidth="1"/>
    <col min="8" max="8" width="3.7109375" customWidth="1"/>
    <col min="9" max="10" width="11.7109375" customWidth="1"/>
    <col min="11" max="11" width="9.7109375" customWidth="1"/>
    <col min="12" max="12" width="40.7109375" customWidth="1"/>
    <col min="13" max="13" width="5.140625" customWidth="1"/>
    <col min="14" max="14" width="3.7109375" customWidth="1"/>
    <col min="15" max="17" width="2.7109375" customWidth="1"/>
    <col min="18" max="19" width="11.7109375" customWidth="1"/>
    <col min="20" max="20" width="3.7109375" customWidth="1"/>
    <col min="21" max="22" width="11.7109375" customWidth="1"/>
    <col min="23" max="23" width="9.7109375" customWidth="1"/>
    <col min="24" max="24" width="40.7109375" customWidth="1"/>
    <col min="25" max="25" width="5.140625" customWidth="1"/>
    <col min="26" max="26" width="3.7109375" customWidth="1"/>
    <col min="27" max="29" width="2.7109375" customWidth="1"/>
    <col min="30" max="31" width="11.7109375" customWidth="1"/>
    <col min="32" max="32" width="3.7109375" customWidth="1"/>
    <col min="33" max="34" width="11.7109375" customWidth="1"/>
    <col min="35" max="35" width="9.7109375" customWidth="1"/>
    <col min="36" max="36" width="40.7109375" customWidth="1"/>
    <col min="37" max="37" width="5.140625" customWidth="1"/>
    <col min="39" max="39" width="11.42578125" customWidth="1"/>
    <col min="40" max="40" width="7.28515625" style="2" customWidth="1"/>
    <col min="41" max="41" width="4.5703125" style="2" customWidth="1"/>
    <col min="42" max="42" width="8.7109375" style="2" customWidth="1"/>
    <col min="43" max="43" width="11.42578125" style="73"/>
    <col min="44" max="44" width="43.5703125" style="73" customWidth="1"/>
  </cols>
  <sheetData>
    <row r="1" spans="1:44" ht="15.75" thickBot="1">
      <c r="A1" s="5" t="str">
        <f>ADDRESS(ROW(),COLUMN(),4)</f>
        <v>A1</v>
      </c>
      <c r="B1" s="924" t="str">
        <f t="shared" ref="B1:AJ1" si="0">SUBSTITUTE(ADDRESS(1,COLUMN(),4),"1","")</f>
        <v>B</v>
      </c>
      <c r="C1" s="924" t="str">
        <f t="shared" si="0"/>
        <v>C</v>
      </c>
      <c r="D1" s="924" t="str">
        <f t="shared" si="0"/>
        <v>D</v>
      </c>
      <c r="E1" s="924" t="str">
        <f t="shared" si="0"/>
        <v>E</v>
      </c>
      <c r="F1" s="924" t="str">
        <f t="shared" si="0"/>
        <v>F</v>
      </c>
      <c r="G1" s="924" t="str">
        <f t="shared" si="0"/>
        <v>G</v>
      </c>
      <c r="H1" s="924" t="str">
        <f t="shared" si="0"/>
        <v>H</v>
      </c>
      <c r="I1" s="924" t="str">
        <f t="shared" si="0"/>
        <v>I</v>
      </c>
      <c r="J1" s="924" t="str">
        <f t="shared" si="0"/>
        <v>J</v>
      </c>
      <c r="K1" s="924" t="str">
        <f t="shared" si="0"/>
        <v>K</v>
      </c>
      <c r="L1" s="924" t="str">
        <f t="shared" si="0"/>
        <v>L</v>
      </c>
      <c r="M1" s="924" t="str">
        <f t="shared" si="0"/>
        <v>M</v>
      </c>
      <c r="N1" s="924" t="str">
        <f t="shared" si="0"/>
        <v>N</v>
      </c>
      <c r="O1" s="924" t="str">
        <f t="shared" si="0"/>
        <v>O</v>
      </c>
      <c r="P1" s="924" t="str">
        <f t="shared" si="0"/>
        <v>P</v>
      </c>
      <c r="Q1" s="924" t="str">
        <f t="shared" si="0"/>
        <v>Q</v>
      </c>
      <c r="R1" s="924" t="str">
        <f t="shared" si="0"/>
        <v>R</v>
      </c>
      <c r="S1" s="924" t="str">
        <f t="shared" si="0"/>
        <v>S</v>
      </c>
      <c r="T1" s="924" t="str">
        <f t="shared" si="0"/>
        <v>T</v>
      </c>
      <c r="U1" s="924" t="str">
        <f t="shared" si="0"/>
        <v>U</v>
      </c>
      <c r="V1" s="924" t="str">
        <f t="shared" si="0"/>
        <v>V</v>
      </c>
      <c r="W1" s="924" t="str">
        <f t="shared" si="0"/>
        <v>W</v>
      </c>
      <c r="X1" s="924" t="str">
        <f t="shared" si="0"/>
        <v>X</v>
      </c>
      <c r="Y1" s="924" t="str">
        <f t="shared" si="0"/>
        <v>Y</v>
      </c>
      <c r="Z1" s="924" t="str">
        <f t="shared" si="0"/>
        <v>Z</v>
      </c>
      <c r="AA1" s="924" t="str">
        <f t="shared" si="0"/>
        <v>AA</v>
      </c>
      <c r="AB1" s="924" t="str">
        <f t="shared" si="0"/>
        <v>AB</v>
      </c>
      <c r="AC1" s="924" t="str">
        <f t="shared" si="0"/>
        <v>AC</v>
      </c>
      <c r="AD1" s="924" t="str">
        <f t="shared" si="0"/>
        <v>AD</v>
      </c>
      <c r="AE1" s="924" t="str">
        <f t="shared" si="0"/>
        <v>AE</v>
      </c>
      <c r="AF1" s="924" t="str">
        <f t="shared" si="0"/>
        <v>AF</v>
      </c>
      <c r="AG1" s="924" t="str">
        <f t="shared" si="0"/>
        <v>AG</v>
      </c>
      <c r="AH1" s="924" t="str">
        <f t="shared" si="0"/>
        <v>AH</v>
      </c>
      <c r="AI1" s="924" t="str">
        <f t="shared" si="0"/>
        <v>AI</v>
      </c>
      <c r="AJ1" s="924" t="str">
        <f t="shared" si="0"/>
        <v>AJ</v>
      </c>
    </row>
    <row r="2" spans="1:44" ht="19.5" customHeight="1" thickBot="1">
      <c r="A2" s="87"/>
      <c r="B2" s="9">
        <f t="shared" ref="B2:AJ2" ca="1" si="1">CELL("largeur",B2)</f>
        <v>3</v>
      </c>
      <c r="C2" s="9">
        <f t="shared" ca="1" si="1"/>
        <v>2</v>
      </c>
      <c r="D2" s="9">
        <f t="shared" ca="1" si="1"/>
        <v>2</v>
      </c>
      <c r="E2" s="9">
        <f t="shared" ca="1" si="1"/>
        <v>2</v>
      </c>
      <c r="F2" s="9">
        <f t="shared" ca="1" si="1"/>
        <v>11</v>
      </c>
      <c r="G2" s="9">
        <f t="shared" ca="1" si="1"/>
        <v>11</v>
      </c>
      <c r="H2" s="9">
        <f t="shared" ca="1" si="1"/>
        <v>3</v>
      </c>
      <c r="I2" s="9">
        <f t="shared" ca="1" si="1"/>
        <v>11</v>
      </c>
      <c r="J2" s="9">
        <f t="shared" ca="1" si="1"/>
        <v>11</v>
      </c>
      <c r="K2" s="9">
        <f t="shared" ca="1" si="1"/>
        <v>9</v>
      </c>
      <c r="L2" s="9">
        <f t="shared" ca="1" si="1"/>
        <v>40</v>
      </c>
      <c r="M2" s="9">
        <f t="shared" ca="1" si="1"/>
        <v>4</v>
      </c>
      <c r="N2" s="9">
        <f t="shared" ca="1" si="1"/>
        <v>3</v>
      </c>
      <c r="O2" s="9">
        <f t="shared" ca="1" si="1"/>
        <v>2</v>
      </c>
      <c r="P2" s="9">
        <f t="shared" ca="1" si="1"/>
        <v>2</v>
      </c>
      <c r="Q2" s="9">
        <f t="shared" ca="1" si="1"/>
        <v>2</v>
      </c>
      <c r="R2" s="9">
        <f t="shared" ca="1" si="1"/>
        <v>11</v>
      </c>
      <c r="S2" s="9">
        <f t="shared" ca="1" si="1"/>
        <v>11</v>
      </c>
      <c r="T2" s="9">
        <f t="shared" ca="1" si="1"/>
        <v>3</v>
      </c>
      <c r="U2" s="9">
        <f t="shared" ca="1" si="1"/>
        <v>11</v>
      </c>
      <c r="V2" s="9">
        <f t="shared" ca="1" si="1"/>
        <v>11</v>
      </c>
      <c r="W2" s="9">
        <f t="shared" ca="1" si="1"/>
        <v>9</v>
      </c>
      <c r="X2" s="9">
        <f t="shared" ca="1" si="1"/>
        <v>40</v>
      </c>
      <c r="Y2" s="9">
        <f t="shared" ca="1" si="1"/>
        <v>4</v>
      </c>
      <c r="Z2" s="9">
        <f t="shared" ca="1" si="1"/>
        <v>3</v>
      </c>
      <c r="AA2" s="9">
        <f t="shared" ca="1" si="1"/>
        <v>2</v>
      </c>
      <c r="AB2" s="9">
        <f t="shared" ca="1" si="1"/>
        <v>2</v>
      </c>
      <c r="AC2" s="9">
        <f t="shared" ca="1" si="1"/>
        <v>2</v>
      </c>
      <c r="AD2" s="9">
        <f t="shared" ca="1" si="1"/>
        <v>11</v>
      </c>
      <c r="AE2" s="9">
        <f t="shared" ca="1" si="1"/>
        <v>11</v>
      </c>
      <c r="AF2" s="9">
        <f t="shared" ca="1" si="1"/>
        <v>3</v>
      </c>
      <c r="AG2" s="9">
        <f t="shared" ca="1" si="1"/>
        <v>11</v>
      </c>
      <c r="AH2" s="9">
        <f t="shared" ca="1" si="1"/>
        <v>11</v>
      </c>
      <c r="AI2" s="9">
        <f t="shared" ca="1" si="1"/>
        <v>9</v>
      </c>
      <c r="AJ2" s="9">
        <f t="shared" ca="1" si="1"/>
        <v>40</v>
      </c>
      <c r="AK2" s="784" t="s">
        <v>1</v>
      </c>
      <c r="AL2" s="783"/>
      <c r="AM2" s="97" t="str">
        <f t="shared" ref="AM2:AN2" si="2">SUBSTITUTE(ADDRESS(1,COLUMN(),4),"1","")</f>
        <v>AM</v>
      </c>
      <c r="AN2" s="97" t="str">
        <f t="shared" si="2"/>
        <v>AN</v>
      </c>
      <c r="AP2" s="6">
        <v>1</v>
      </c>
      <c r="AQ2" s="97" t="str">
        <f>SUBSTITUTE(ADDRESS(1,COLUMN(),4),"1","")</f>
        <v>AQ</v>
      </c>
      <c r="AR2" s="96" t="str">
        <f>SUBSTITUTE(ADDRESS(1,COLUMN(),4),"1","")</f>
        <v>AR</v>
      </c>
    </row>
    <row r="3" spans="1:44" s="87" customFormat="1" ht="15" customHeight="1" thickBot="1">
      <c r="B3" s="5027" t="s">
        <v>122</v>
      </c>
      <c r="C3" s="565"/>
      <c r="D3" s="566"/>
      <c r="E3" s="567"/>
      <c r="F3" s="568" t="s">
        <v>119</v>
      </c>
      <c r="G3" s="566"/>
      <c r="H3" s="1054"/>
      <c r="I3" s="1054"/>
      <c r="J3" s="1052"/>
      <c r="K3" s="567"/>
      <c r="L3" s="1058" t="s">
        <v>1092</v>
      </c>
      <c r="M3" s="784" t="s">
        <v>1</v>
      </c>
      <c r="N3" s="5027" t="s">
        <v>122</v>
      </c>
      <c r="O3" s="565"/>
      <c r="P3" s="566"/>
      <c r="Q3" s="567"/>
      <c r="R3" s="568" t="s">
        <v>119</v>
      </c>
      <c r="S3" s="566"/>
      <c r="T3" s="1054"/>
      <c r="U3" s="1054"/>
      <c r="V3" s="1052"/>
      <c r="W3" s="567"/>
      <c r="X3" s="1058" t="s">
        <v>1092</v>
      </c>
      <c r="Y3" s="1062" t="s">
        <v>1</v>
      </c>
      <c r="Z3" s="5027" t="s">
        <v>122</v>
      </c>
      <c r="AA3" s="565"/>
      <c r="AB3" s="566"/>
      <c r="AC3" s="567"/>
      <c r="AD3" s="568" t="s">
        <v>119</v>
      </c>
      <c r="AE3" s="566"/>
      <c r="AF3" s="1054"/>
      <c r="AG3" s="1054"/>
      <c r="AH3" s="1052"/>
      <c r="AI3" s="567"/>
      <c r="AJ3" s="1058" t="s">
        <v>1092</v>
      </c>
      <c r="AK3" s="784" t="s">
        <v>1</v>
      </c>
      <c r="AL3" s="9"/>
      <c r="AM3" s="9">
        <f t="shared" ref="AM3:AN3" ca="1" si="3">CELL("largeur",AM3)</f>
        <v>11</v>
      </c>
      <c r="AN3" s="9">
        <f t="shared" ca="1" si="3"/>
        <v>7</v>
      </c>
      <c r="AO3" s="2"/>
      <c r="AP3" s="6">
        <v>1</v>
      </c>
      <c r="AQ3" s="93"/>
      <c r="AR3" s="93" t="s">
        <v>239</v>
      </c>
    </row>
    <row r="4" spans="1:44" ht="15" customHeight="1">
      <c r="B4" s="5028"/>
      <c r="C4" s="569"/>
      <c r="D4" s="570"/>
      <c r="E4" s="22"/>
      <c r="F4" s="4691" t="s">
        <v>383</v>
      </c>
      <c r="G4" s="4691"/>
      <c r="H4" s="1055"/>
      <c r="I4" s="1055"/>
      <c r="J4" s="22"/>
      <c r="K4" s="1056"/>
      <c r="L4" s="5033" t="s">
        <v>6</v>
      </c>
      <c r="M4" s="784" t="s">
        <v>1</v>
      </c>
      <c r="N4" s="5028"/>
      <c r="O4" s="569"/>
      <c r="P4" s="570"/>
      <c r="Q4" s="22"/>
      <c r="R4" s="4693" t="s">
        <v>384</v>
      </c>
      <c r="S4" s="4693"/>
      <c r="T4" s="1055"/>
      <c r="U4" s="1055"/>
      <c r="V4" s="22"/>
      <c r="W4" s="1056"/>
      <c r="X4" s="5033" t="s">
        <v>1022</v>
      </c>
      <c r="Y4" s="1062" t="s">
        <v>1</v>
      </c>
      <c r="Z4" s="5028"/>
      <c r="AA4" s="569"/>
      <c r="AB4" s="570"/>
      <c r="AC4" s="22"/>
      <c r="AD4" s="4683" t="s">
        <v>382</v>
      </c>
      <c r="AE4" s="4683"/>
      <c r="AF4" s="1055"/>
      <c r="AG4" s="1055"/>
      <c r="AH4" s="22"/>
      <c r="AI4" s="1056"/>
      <c r="AJ4" s="5033" t="s">
        <v>1021</v>
      </c>
      <c r="AK4" s="784" t="s">
        <v>1</v>
      </c>
      <c r="AP4" s="6">
        <v>1</v>
      </c>
      <c r="AQ4" s="91">
        <f ca="1">COUNTA(A2:AP424) + COUNTBLANK(A2:AP424)</f>
        <v>17781</v>
      </c>
      <c r="AR4" s="90" t="str">
        <f>"cellules entre"&amp;" " &amp;A2&amp;" et  "&amp;AP424</f>
        <v>cellules entre  et  AP424</v>
      </c>
    </row>
    <row r="5" spans="1:44" ht="21" customHeight="1">
      <c r="B5" s="5028"/>
      <c r="C5" s="569"/>
      <c r="D5" s="571"/>
      <c r="E5" s="22"/>
      <c r="F5" s="4692"/>
      <c r="G5" s="4692"/>
      <c r="H5" s="1057"/>
      <c r="I5" s="1057"/>
      <c r="J5" s="1053"/>
      <c r="K5" s="1053"/>
      <c r="L5" s="5033"/>
      <c r="M5" s="784" t="s">
        <v>1</v>
      </c>
      <c r="N5" s="5028"/>
      <c r="O5" s="569"/>
      <c r="P5" s="571"/>
      <c r="Q5" s="22"/>
      <c r="R5" s="4694"/>
      <c r="S5" s="4694"/>
      <c r="T5" s="1057"/>
      <c r="U5" s="1057"/>
      <c r="V5" s="1053"/>
      <c r="W5" s="1053"/>
      <c r="X5" s="5033"/>
      <c r="Y5" s="1062" t="s">
        <v>1</v>
      </c>
      <c r="Z5" s="5028"/>
      <c r="AA5" s="569"/>
      <c r="AB5" s="571"/>
      <c r="AC5" s="22"/>
      <c r="AD5" s="4684"/>
      <c r="AE5" s="4684"/>
      <c r="AF5" s="1057"/>
      <c r="AG5" s="1057"/>
      <c r="AH5" s="1053"/>
      <c r="AI5" s="1053"/>
      <c r="AJ5" s="5033"/>
      <c r="AK5" s="784" t="s">
        <v>1</v>
      </c>
      <c r="AP5" s="6">
        <v>1</v>
      </c>
      <c r="AQ5" s="91">
        <f ca="1">COUNTA(A2:AP424)</f>
        <v>2155</v>
      </c>
      <c r="AR5" s="90" t="s">
        <v>236</v>
      </c>
    </row>
    <row r="6" spans="1:44" ht="21.75" customHeight="1">
      <c r="B6" s="5028"/>
      <c r="C6" s="569"/>
      <c r="D6" s="5025" t="s">
        <v>1096</v>
      </c>
      <c r="E6" s="5025"/>
      <c r="F6" s="5025"/>
      <c r="G6" s="5025"/>
      <c r="H6" s="5025"/>
      <c r="I6" s="5025"/>
      <c r="J6" s="5025"/>
      <c r="K6" s="5025"/>
      <c r="L6" s="5033"/>
      <c r="M6" s="784" t="s">
        <v>1</v>
      </c>
      <c r="N6" s="5028"/>
      <c r="O6" s="569"/>
      <c r="P6" s="5025" t="s">
        <v>1096</v>
      </c>
      <c r="Q6" s="5025"/>
      <c r="R6" s="5025"/>
      <c r="S6" s="5025"/>
      <c r="T6" s="5025"/>
      <c r="U6" s="5025"/>
      <c r="V6" s="5025"/>
      <c r="W6" s="5025"/>
      <c r="X6" s="5033"/>
      <c r="Y6" s="1062" t="s">
        <v>1</v>
      </c>
      <c r="Z6" s="5028"/>
      <c r="AA6" s="569"/>
      <c r="AB6" s="5025" t="s">
        <v>1096</v>
      </c>
      <c r="AC6" s="5025"/>
      <c r="AD6" s="5025"/>
      <c r="AE6" s="5025"/>
      <c r="AF6" s="5025"/>
      <c r="AG6" s="5025"/>
      <c r="AH6" s="5025"/>
      <c r="AI6" s="5025"/>
      <c r="AJ6" s="5033"/>
      <c r="AK6" s="784" t="s">
        <v>1</v>
      </c>
      <c r="AP6" s="6">
        <v>1</v>
      </c>
      <c r="AQ6" s="91">
        <f ca="1">COUNTBLANK(A2:AP424)</f>
        <v>15626</v>
      </c>
      <c r="AR6" s="90" t="s">
        <v>234</v>
      </c>
    </row>
    <row r="7" spans="1:44" ht="33" customHeight="1">
      <c r="B7" s="5028"/>
      <c r="C7" s="569"/>
      <c r="D7" s="5025"/>
      <c r="E7" s="5025"/>
      <c r="F7" s="5025"/>
      <c r="G7" s="5025"/>
      <c r="H7" s="5025"/>
      <c r="I7" s="5025"/>
      <c r="J7" s="5025"/>
      <c r="K7" s="5025"/>
      <c r="L7" s="5033"/>
      <c r="M7" s="784" t="s">
        <v>1</v>
      </c>
      <c r="N7" s="5028"/>
      <c r="O7" s="569"/>
      <c r="P7" s="5025"/>
      <c r="Q7" s="5025"/>
      <c r="R7" s="5025"/>
      <c r="S7" s="5025"/>
      <c r="T7" s="5025"/>
      <c r="U7" s="5025"/>
      <c r="V7" s="5025"/>
      <c r="W7" s="5025"/>
      <c r="X7" s="5033"/>
      <c r="Y7" s="1062" t="s">
        <v>1</v>
      </c>
      <c r="Z7" s="5028"/>
      <c r="AA7" s="569"/>
      <c r="AB7" s="5025"/>
      <c r="AC7" s="5025"/>
      <c r="AD7" s="5025"/>
      <c r="AE7" s="5025"/>
      <c r="AF7" s="5025"/>
      <c r="AG7" s="5025"/>
      <c r="AH7" s="5025"/>
      <c r="AI7" s="5025"/>
      <c r="AJ7" s="5033"/>
      <c r="AK7" s="784" t="s">
        <v>1</v>
      </c>
      <c r="AP7" s="6">
        <v>1</v>
      </c>
      <c r="AQ7" s="91">
        <f>SUM(AP2:AP422)+2</f>
        <v>423</v>
      </c>
      <c r="AR7" s="90" t="s">
        <v>232</v>
      </c>
    </row>
    <row r="8" spans="1:44" ht="18" customHeight="1" thickBot="1">
      <c r="B8" s="5029"/>
      <c r="C8" s="572"/>
      <c r="D8" s="5026"/>
      <c r="E8" s="5026"/>
      <c r="F8" s="5026"/>
      <c r="G8" s="5026"/>
      <c r="H8" s="5026"/>
      <c r="I8" s="5026"/>
      <c r="J8" s="5026"/>
      <c r="K8" s="5026"/>
      <c r="L8" s="1059"/>
      <c r="M8" s="784" t="s">
        <v>1</v>
      </c>
      <c r="N8" s="5029"/>
      <c r="O8" s="572"/>
      <c r="P8" s="5026"/>
      <c r="Q8" s="5026"/>
      <c r="R8" s="5026"/>
      <c r="S8" s="5026"/>
      <c r="T8" s="5026"/>
      <c r="U8" s="5026"/>
      <c r="V8" s="5026"/>
      <c r="W8" s="5026"/>
      <c r="X8" s="1059"/>
      <c r="Y8" s="1062" t="s">
        <v>1</v>
      </c>
      <c r="Z8" s="5029"/>
      <c r="AA8" s="572"/>
      <c r="AB8" s="5026"/>
      <c r="AC8" s="5026"/>
      <c r="AD8" s="5026"/>
      <c r="AE8" s="5026"/>
      <c r="AF8" s="5026"/>
      <c r="AG8" s="5026"/>
      <c r="AH8" s="5026"/>
      <c r="AI8" s="5026"/>
      <c r="AJ8" s="1059"/>
      <c r="AK8" s="784" t="s">
        <v>1</v>
      </c>
      <c r="AP8" s="6">
        <v>1</v>
      </c>
      <c r="AQ8" s="91">
        <f>SUM(A424:AO424)+1</f>
        <v>41</v>
      </c>
      <c r="AR8" s="90" t="s">
        <v>229</v>
      </c>
    </row>
    <row r="9" spans="1:44" ht="33" customHeight="1">
      <c r="B9" s="9" t="s">
        <v>6</v>
      </c>
      <c r="C9" s="9"/>
      <c r="D9" s="1075" t="s">
        <v>23</v>
      </c>
      <c r="E9" s="1076" t="str">
        <f ca="1">CELL("nomfichier")</f>
        <v>C:\Users\Joel\Desktop\ccr17.envoyé\[ff.fiche.cadre.19.03.2025.xlsx]Modèles.au.poids.21.03.2025</v>
      </c>
      <c r="F9" s="19"/>
      <c r="G9" s="19"/>
      <c r="H9" s="19"/>
      <c r="I9" s="19"/>
      <c r="J9" s="19"/>
      <c r="K9" s="19"/>
      <c r="L9" s="19"/>
      <c r="M9" s="784" t="s">
        <v>1</v>
      </c>
      <c r="N9" s="19"/>
      <c r="O9" s="19"/>
      <c r="P9" s="19"/>
      <c r="Q9" s="19"/>
      <c r="R9" s="19"/>
      <c r="S9" s="19"/>
      <c r="T9" s="19"/>
      <c r="U9" s="19"/>
      <c r="V9" s="19"/>
      <c r="W9" s="19"/>
      <c r="X9" s="19"/>
      <c r="Y9" s="19"/>
      <c r="Z9" s="19"/>
      <c r="AA9" s="19"/>
      <c r="AB9" s="19"/>
      <c r="AC9" s="19"/>
      <c r="AD9" s="19"/>
      <c r="AE9" s="19"/>
      <c r="AF9" s="19"/>
      <c r="AG9" s="19"/>
      <c r="AH9" s="19"/>
      <c r="AI9" s="19"/>
      <c r="AJ9" s="19"/>
      <c r="AK9" s="784" t="s">
        <v>1</v>
      </c>
      <c r="AM9" t="s">
        <v>1</v>
      </c>
      <c r="AO9" s="593"/>
      <c r="AP9" s="6">
        <v>1</v>
      </c>
    </row>
    <row r="10" spans="1:44" s="1" customFormat="1" ht="15.75" customHeight="1">
      <c r="A10"/>
      <c r="B10" s="22"/>
      <c r="C10" s="22"/>
      <c r="D10" s="1077" t="s">
        <v>1097</v>
      </c>
      <c r="E10" s="3861"/>
      <c r="F10" s="19"/>
      <c r="G10" s="19"/>
      <c r="H10" s="19"/>
      <c r="I10" s="19"/>
      <c r="J10" s="19"/>
      <c r="K10" s="19"/>
      <c r="L10" s="19"/>
      <c r="M10" s="22"/>
      <c r="N10" s="19"/>
      <c r="O10" s="19"/>
      <c r="P10" s="19"/>
      <c r="Q10" s="19"/>
      <c r="R10" s="19"/>
      <c r="S10" s="19"/>
      <c r="T10" s="19"/>
      <c r="U10" s="19"/>
      <c r="V10" s="19"/>
      <c r="W10" s="19"/>
      <c r="X10" s="19"/>
      <c r="Y10" s="19"/>
      <c r="Z10" s="19"/>
      <c r="AA10" s="19"/>
      <c r="AB10" s="19"/>
      <c r="AC10" s="19"/>
      <c r="AD10" s="19"/>
      <c r="AE10" s="19"/>
      <c r="AF10" s="19"/>
      <c r="AG10" s="19"/>
      <c r="AH10" s="19"/>
      <c r="AI10" s="19"/>
      <c r="AJ10" s="19"/>
      <c r="AK10" s="784" t="s">
        <v>1</v>
      </c>
      <c r="AM10"/>
      <c r="AN10" s="2"/>
      <c r="AO10" s="593"/>
      <c r="AP10" s="6">
        <v>1</v>
      </c>
      <c r="AQ10" s="73"/>
      <c r="AR10" s="73"/>
    </row>
    <row r="11" spans="1:44" s="1" customFormat="1" ht="33" customHeight="1">
      <c r="A11"/>
      <c r="B11" s="22"/>
      <c r="C11" s="22"/>
      <c r="D11" s="1077" t="s">
        <v>1098</v>
      </c>
      <c r="E11" s="3861"/>
      <c r="F11" s="19"/>
      <c r="G11" s="19"/>
      <c r="H11" s="19"/>
      <c r="I11" s="19"/>
      <c r="J11" s="19"/>
      <c r="K11" s="19"/>
      <c r="L11" s="19"/>
      <c r="M11" s="784" t="s">
        <v>1</v>
      </c>
      <c r="N11" s="19"/>
      <c r="O11" s="19"/>
      <c r="P11" s="19"/>
      <c r="Q11" s="19"/>
      <c r="R11" s="19"/>
      <c r="S11" s="19"/>
      <c r="T11" s="19"/>
      <c r="U11" s="19"/>
      <c r="V11" s="19"/>
      <c r="W11" s="1049" t="s">
        <v>2472</v>
      </c>
      <c r="X11" s="22"/>
      <c r="Y11" s="1062" t="s">
        <v>1</v>
      </c>
      <c r="Z11" s="19"/>
      <c r="AA11" s="22"/>
      <c r="AB11" s="19"/>
      <c r="AC11" s="19"/>
      <c r="AD11" s="19"/>
      <c r="AE11" s="19"/>
      <c r="AF11" s="19"/>
      <c r="AG11" s="19"/>
      <c r="AH11" s="19"/>
      <c r="AI11" s="19"/>
      <c r="AJ11" s="19"/>
      <c r="AK11" s="784" t="s">
        <v>1</v>
      </c>
      <c r="AM11"/>
      <c r="AN11" s="2"/>
      <c r="AO11" s="593"/>
      <c r="AP11" s="6">
        <v>1</v>
      </c>
      <c r="AQ11" s="73"/>
      <c r="AR11" s="73"/>
    </row>
    <row r="12" spans="1:44" s="1" customFormat="1" ht="15.75" customHeight="1">
      <c r="A12"/>
      <c r="B12" s="22"/>
      <c r="C12" s="22"/>
      <c r="D12" s="1077" t="s">
        <v>1099</v>
      </c>
      <c r="E12" s="3861"/>
      <c r="F12" s="19"/>
      <c r="G12" s="19"/>
      <c r="H12" s="19"/>
      <c r="I12" s="19"/>
      <c r="J12" s="19"/>
      <c r="K12" s="19"/>
      <c r="L12" s="19"/>
      <c r="M12" s="784" t="s">
        <v>1</v>
      </c>
      <c r="N12" s="19"/>
      <c r="O12" s="19"/>
      <c r="P12" s="19"/>
      <c r="Q12" s="19"/>
      <c r="R12" s="19"/>
      <c r="S12" s="19"/>
      <c r="T12" s="19"/>
      <c r="U12" s="19"/>
      <c r="V12" s="19"/>
      <c r="W12" s="1051" t="s">
        <v>1204</v>
      </c>
      <c r="X12" s="22"/>
      <c r="Y12" s="1062" t="s">
        <v>1</v>
      </c>
      <c r="Z12" s="19"/>
      <c r="AA12" s="22"/>
      <c r="AB12" s="19"/>
      <c r="AC12" s="19"/>
      <c r="AD12" s="19"/>
      <c r="AE12" s="19"/>
      <c r="AF12" s="19"/>
      <c r="AG12" s="19"/>
      <c r="AH12" s="19"/>
      <c r="AI12" s="19"/>
      <c r="AJ12" s="19"/>
      <c r="AK12" s="784" t="s">
        <v>1</v>
      </c>
      <c r="AM12"/>
      <c r="AN12" s="2"/>
      <c r="AO12" s="593"/>
      <c r="AP12" s="6">
        <v>1</v>
      </c>
      <c r="AQ12" s="73"/>
      <c r="AR12" s="73"/>
    </row>
    <row r="13" spans="1:44" s="1" customFormat="1" ht="33" customHeight="1">
      <c r="A13"/>
      <c r="B13" s="22"/>
      <c r="C13" s="22"/>
      <c r="D13" s="1077" t="s">
        <v>1100</v>
      </c>
      <c r="E13" s="3861"/>
      <c r="F13" s="19"/>
      <c r="G13" s="19"/>
      <c r="H13" s="19"/>
      <c r="I13" s="19"/>
      <c r="J13" s="19"/>
      <c r="K13" s="19"/>
      <c r="L13" s="19"/>
      <c r="M13" s="784" t="s">
        <v>1</v>
      </c>
      <c r="N13" s="19"/>
      <c r="O13" s="19"/>
      <c r="P13" s="19"/>
      <c r="Q13" s="19"/>
      <c r="R13" s="19"/>
      <c r="S13" s="19"/>
      <c r="T13" s="19"/>
      <c r="U13" s="19"/>
      <c r="V13" s="19"/>
      <c r="W13" s="1049" t="s">
        <v>2469</v>
      </c>
      <c r="X13" s="22"/>
      <c r="Y13" s="1062" t="s">
        <v>1</v>
      </c>
      <c r="Z13" s="19"/>
      <c r="AA13" s="22"/>
      <c r="AB13" s="19"/>
      <c r="AC13" s="19"/>
      <c r="AD13" s="19"/>
      <c r="AE13" s="19"/>
      <c r="AF13" s="19"/>
      <c r="AG13" s="19"/>
      <c r="AH13" s="19"/>
      <c r="AI13" s="19"/>
      <c r="AJ13" s="19"/>
      <c r="AK13" s="784" t="s">
        <v>1</v>
      </c>
      <c r="AM13"/>
      <c r="AN13" s="2"/>
      <c r="AO13" s="593"/>
      <c r="AP13" s="6">
        <v>1</v>
      </c>
      <c r="AQ13" s="73"/>
      <c r="AR13" s="73"/>
    </row>
    <row r="14" spans="1:44" s="1" customFormat="1" ht="15.75" customHeight="1">
      <c r="A14"/>
      <c r="B14" s="22"/>
      <c r="C14" s="22"/>
      <c r="D14" s="574" t="s">
        <v>1101</v>
      </c>
      <c r="E14" s="3861"/>
      <c r="F14" s="19"/>
      <c r="G14" s="19"/>
      <c r="H14" s="19"/>
      <c r="I14" s="19"/>
      <c r="J14" s="19"/>
      <c r="K14" s="19"/>
      <c r="L14" s="19"/>
      <c r="M14" s="784" t="s">
        <v>1</v>
      </c>
      <c r="N14" s="19"/>
      <c r="O14" s="19"/>
      <c r="P14" s="19"/>
      <c r="Q14" s="19"/>
      <c r="R14" s="19"/>
      <c r="S14" s="19"/>
      <c r="T14" s="19"/>
      <c r="U14" s="19"/>
      <c r="V14" s="19"/>
      <c r="W14" s="19"/>
      <c r="X14" s="19"/>
      <c r="Y14" s="1062" t="s">
        <v>1</v>
      </c>
      <c r="Z14" s="19"/>
      <c r="AA14" s="22"/>
      <c r="AB14" s="574"/>
      <c r="AC14" s="22"/>
      <c r="AD14" s="19"/>
      <c r="AE14" s="19"/>
      <c r="AF14" s="19"/>
      <c r="AG14" s="19"/>
      <c r="AH14" s="19"/>
      <c r="AI14" s="19"/>
      <c r="AJ14" s="19"/>
      <c r="AK14" s="784" t="s">
        <v>1</v>
      </c>
      <c r="AM14"/>
      <c r="AN14" s="2"/>
      <c r="AO14" s="593"/>
      <c r="AP14" s="6">
        <v>1</v>
      </c>
      <c r="AQ14" s="73"/>
      <c r="AR14" s="73"/>
    </row>
    <row r="15" spans="1:44" s="1" customFormat="1" ht="33" customHeight="1">
      <c r="A15"/>
      <c r="B15" s="19"/>
      <c r="C15" s="19"/>
      <c r="D15" s="19"/>
      <c r="E15" s="19"/>
      <c r="F15" s="19"/>
      <c r="G15" s="19"/>
      <c r="H15" s="19"/>
      <c r="I15" s="19"/>
      <c r="J15" s="19"/>
      <c r="K15" s="19"/>
      <c r="L15" s="1503"/>
      <c r="M15" s="1503" t="s">
        <v>1193</v>
      </c>
      <c r="N15" s="599" t="s">
        <v>1192</v>
      </c>
      <c r="O15" s="600"/>
      <c r="P15" s="601"/>
      <c r="Q15" s="600"/>
      <c r="R15" s="600"/>
      <c r="S15" s="600"/>
      <c r="T15" s="1062" t="s">
        <v>1</v>
      </c>
      <c r="U15" s="1062" t="s">
        <v>1</v>
      </c>
      <c r="V15" s="1062" t="s">
        <v>1</v>
      </c>
      <c r="W15" s="1062" t="s">
        <v>1</v>
      </c>
      <c r="X15" s="1062" t="s">
        <v>1</v>
      </c>
      <c r="Y15" s="1062" t="s">
        <v>1</v>
      </c>
      <c r="Z15" s="19"/>
      <c r="AA15" s="22"/>
      <c r="AB15" s="574"/>
      <c r="AC15" s="22"/>
      <c r="AD15" s="19"/>
      <c r="AE15" s="19"/>
      <c r="AF15" s="19"/>
      <c r="AG15" s="19"/>
      <c r="AH15" s="19"/>
      <c r="AI15" s="19"/>
      <c r="AJ15" s="19"/>
      <c r="AK15" s="784" t="s">
        <v>1</v>
      </c>
      <c r="AM15"/>
      <c r="AN15" s="2"/>
      <c r="AO15" s="593"/>
      <c r="AP15" s="6">
        <v>1</v>
      </c>
      <c r="AQ15" s="73"/>
      <c r="AR15" s="73"/>
    </row>
    <row r="16" spans="1:44" s="1" customFormat="1" ht="15.75" customHeight="1" thickBot="1">
      <c r="A16"/>
      <c r="B16" s="1063" t="s">
        <v>7</v>
      </c>
      <c r="C16" s="1064"/>
      <c r="D16" s="1065"/>
      <c r="E16" s="1065"/>
      <c r="F16" s="1065" t="s">
        <v>1091</v>
      </c>
      <c r="G16" s="1065"/>
      <c r="H16" s="1065"/>
      <c r="I16" s="1065"/>
      <c r="J16" s="1065"/>
      <c r="K16" s="598" t="str">
        <f ca="1">IF(COUNTIF(B2:L2,"&lt;0.5")=0,"◄ Aucune colonne masquée",COUNTIF(B2:L2,"&lt;0.5")&amp;"◄ colonnes masquées : "&amp;(K18))</f>
        <v>◄ Aucune colonne masquée</v>
      </c>
      <c r="L16"/>
      <c r="M16" s="784" t="s">
        <v>1</v>
      </c>
      <c r="N16" s="1063" t="s">
        <v>7</v>
      </c>
      <c r="O16" s="1064"/>
      <c r="P16" s="1065"/>
      <c r="Q16" s="1065"/>
      <c r="R16" s="1065" t="s">
        <v>1091</v>
      </c>
      <c r="S16" s="1065"/>
      <c r="T16" s="1065"/>
      <c r="U16" s="1065"/>
      <c r="V16" s="1065"/>
      <c r="W16" s="598" t="str">
        <f ca="1">IF(COUNTIF(N2:X2,"&lt;0.5")=0,"◄ Aucune colonne masquée",COUNTIF(N2:X2,"&lt;0.5")&amp;"◄ colonnes masquées : "&amp;(W18))</f>
        <v>◄ Aucune colonne masquée</v>
      </c>
      <c r="X16" s="22"/>
      <c r="Y16" s="1062" t="s">
        <v>1</v>
      </c>
      <c r="Z16" s="1063" t="s">
        <v>7</v>
      </c>
      <c r="AA16" s="1064"/>
      <c r="AB16" s="1065"/>
      <c r="AC16" s="1065"/>
      <c r="AD16" s="1065" t="s">
        <v>1091</v>
      </c>
      <c r="AE16" s="1065"/>
      <c r="AF16" s="1065"/>
      <c r="AG16" s="1065"/>
      <c r="AH16" s="1065"/>
      <c r="AI16" s="598" t="str">
        <f ca="1">IF(COUNTIF(Z2:AJ2,"&lt;0.5")=0,"◄ Aucune colonne masquée",COUNTIF(Z2:AJ2,"&lt;0.5")&amp;"◄ colonnes masquées : "&amp;(AI18))</f>
        <v>◄ Aucune colonne masquée</v>
      </c>
      <c r="AJ16" s="22"/>
      <c r="AK16" s="784" t="s">
        <v>1</v>
      </c>
      <c r="AM16"/>
      <c r="AN16" s="2"/>
      <c r="AO16" s="593"/>
      <c r="AP16" s="6">
        <v>1</v>
      </c>
      <c r="AQ16" s="73"/>
      <c r="AR16" s="73"/>
    </row>
    <row r="17" spans="1:44" s="1" customFormat="1" ht="33" customHeight="1" thickTop="1" thickBot="1">
      <c r="A17"/>
      <c r="B17" s="1060" t="s">
        <v>1089</v>
      </c>
      <c r="C17" s="1060" t="s">
        <v>22</v>
      </c>
      <c r="D17" s="1060" t="s">
        <v>21</v>
      </c>
      <c r="E17" s="1060" t="s">
        <v>20</v>
      </c>
      <c r="F17" s="1060" t="s">
        <v>19</v>
      </c>
      <c r="G17" s="1060" t="s">
        <v>18</v>
      </c>
      <c r="H17" s="1060" t="s">
        <v>17</v>
      </c>
      <c r="I17" s="1060" t="s">
        <v>16</v>
      </c>
      <c r="J17" s="1060" t="s">
        <v>15</v>
      </c>
      <c r="K17" s="1061" t="s">
        <v>14</v>
      </c>
      <c r="L17" s="1060" t="s">
        <v>13</v>
      </c>
      <c r="M17" s="784" t="s">
        <v>1</v>
      </c>
      <c r="N17" s="1060" t="s">
        <v>1089</v>
      </c>
      <c r="O17" s="1060" t="s">
        <v>22</v>
      </c>
      <c r="P17" s="1060" t="s">
        <v>21</v>
      </c>
      <c r="Q17" s="1060" t="s">
        <v>20</v>
      </c>
      <c r="R17" s="1060" t="s">
        <v>19</v>
      </c>
      <c r="S17" s="1060" t="s">
        <v>18</v>
      </c>
      <c r="T17" s="1060" t="s">
        <v>17</v>
      </c>
      <c r="U17" s="1060" t="s">
        <v>16</v>
      </c>
      <c r="V17" s="1060" t="s">
        <v>15</v>
      </c>
      <c r="W17" s="1061" t="s">
        <v>14</v>
      </c>
      <c r="X17" s="1060" t="s">
        <v>13</v>
      </c>
      <c r="Y17" s="1062" t="s">
        <v>1</v>
      </c>
      <c r="Z17" s="1060" t="s">
        <v>1089</v>
      </c>
      <c r="AA17" s="1060" t="s">
        <v>22</v>
      </c>
      <c r="AB17" s="1060" t="s">
        <v>21</v>
      </c>
      <c r="AC17" s="1060" t="s">
        <v>20</v>
      </c>
      <c r="AD17" s="1060" t="s">
        <v>19</v>
      </c>
      <c r="AE17" s="1060" t="s">
        <v>18</v>
      </c>
      <c r="AF17" s="1060" t="s">
        <v>17</v>
      </c>
      <c r="AG17" s="1060" t="s">
        <v>16</v>
      </c>
      <c r="AH17" s="1060" t="s">
        <v>15</v>
      </c>
      <c r="AI17" s="1061" t="s">
        <v>14</v>
      </c>
      <c r="AJ17" s="1060" t="s">
        <v>13</v>
      </c>
      <c r="AK17" s="784" t="s">
        <v>1</v>
      </c>
      <c r="AM17"/>
      <c r="AN17" s="2"/>
      <c r="AO17" s="593"/>
      <c r="AP17" s="6">
        <v>1</v>
      </c>
      <c r="AQ17" s="73"/>
      <c r="AR17" s="73"/>
    </row>
    <row r="18" spans="1:44" s="1" customFormat="1" ht="16.5" customHeight="1" thickTop="1">
      <c r="A18"/>
      <c r="B18"/>
      <c r="C18"/>
      <c r="D18"/>
      <c r="E18"/>
      <c r="F18"/>
      <c r="G18"/>
      <c r="H18"/>
      <c r="I18"/>
      <c r="J18"/>
      <c r="K18" s="1280" t="str" cm="1">
        <f t="array" aca="1" ref="K18" ca="1">IF(B2&lt;0.5,Ab&amp;".","")&amp;IF(C2&lt;0.5,C1&amp;".","")&amp;IF(D2&lt;0.5,D1&amp;".","")&amp;IF(E2&lt;0.5,E1&amp;".","")&amp;IF(F2&lt;0.5,F1&amp;".","")&amp;IF(G2&lt;0.5,G1&amp;".","")&amp;IF(H2&lt;0.5,H1&amp;".","")&amp;IF(I2&lt;0.5,I1&amp;".","")&amp;IF(J2&lt;0.5,J1&amp;".","")&amp;IF(K2&lt;0.5,K1&amp;".","")&amp;IF(L2&lt;0.5,L1&amp;".","")</f>
        <v/>
      </c>
      <c r="L18"/>
      <c r="M18" s="784" t="s">
        <v>1</v>
      </c>
      <c r="N18"/>
      <c r="O18"/>
      <c r="P18"/>
      <c r="Q18"/>
      <c r="R18"/>
      <c r="S18"/>
      <c r="T18"/>
      <c r="U18"/>
      <c r="V18"/>
      <c r="W18" s="1280" t="str" cm="1">
        <f t="array" aca="1" ref="W18" ca="1">IF(N2&lt;0.5,Ab&amp;".","")&amp;IF(O2&lt;0.5,O1&amp;".","")&amp;IF(P2&lt;0.5,P1&amp;".","")&amp;IF(Q2&lt;0.5,Q1&amp;".","")&amp;IF(R2&lt;0.5,R1&amp;".","")&amp;IF(S2&lt;0.5,S1&amp;".","")&amp;IF(T2&lt;0.5,T1&amp;".","")&amp;IF(U2&lt;0.5,U1&amp;".","")&amp;IF(V2&lt;0.5,V1&amp;".","")&amp;IF(W2&lt;0.5,W1&amp;".","")&amp;IF(X2&lt;0.5,X1&amp;".","")</f>
        <v/>
      </c>
      <c r="X18"/>
      <c r="Y18" s="1062" t="s">
        <v>1</v>
      </c>
      <c r="Z18"/>
      <c r="AA18"/>
      <c r="AB18"/>
      <c r="AC18"/>
      <c r="AD18"/>
      <c r="AE18"/>
      <c r="AF18"/>
      <c r="AG18"/>
      <c r="AH18"/>
      <c r="AI18" s="1280" t="str" cm="1">
        <f t="array" aca="1" ref="AI18" ca="1">IF(Z2&lt;0.5,Ab&amp;".","")&amp;IF(AA2&lt;0.5,AA1&amp;".","")&amp;IF(AB2&lt;0.5,AB1&amp;".","")&amp;IF(AC2&lt;0.5,AC1&amp;".","")&amp;IF(AD2&lt;0.5,AD1&amp;".","")&amp;IF(AE2&lt;0.5,AE1&amp;".","")&amp;IF(AF2&lt;0.5,AF1&amp;".","")&amp;IF(AG2&lt;0.5,AG1&amp;".","")&amp;IF(AH2&lt;0.5,AH1&amp;".","")&amp;IF(AI2&lt;0.5,AI1&amp;".","")&amp;IF(AJ2&lt;0.5,AJ1&amp;".","")</f>
        <v/>
      </c>
      <c r="AJ18"/>
      <c r="AK18" s="784" t="s">
        <v>1</v>
      </c>
      <c r="AL18" s="596"/>
      <c r="AM18" s="597"/>
      <c r="AN18" s="2"/>
      <c r="AO18" s="593"/>
      <c r="AP18" s="6">
        <v>1</v>
      </c>
      <c r="AQ18" s="73"/>
      <c r="AR18" s="73"/>
    </row>
    <row r="19" spans="1:44" s="1" customFormat="1" ht="30.75" customHeight="1">
      <c r="A19"/>
      <c r="B19" s="5030" t="s">
        <v>2398</v>
      </c>
      <c r="C19" s="5031"/>
      <c r="D19" s="5031"/>
      <c r="E19" s="5031"/>
      <c r="F19" s="5031"/>
      <c r="G19" s="5031"/>
      <c r="H19" s="5031"/>
      <c r="I19" s="5031"/>
      <c r="J19" s="5031"/>
      <c r="K19" s="5031"/>
      <c r="L19" s="5032"/>
      <c r="M19" s="784" t="s">
        <v>1</v>
      </c>
      <c r="N19" s="5030" t="s">
        <v>2398</v>
      </c>
      <c r="O19" s="5031"/>
      <c r="P19" s="5031"/>
      <c r="Q19" s="5031"/>
      <c r="R19" s="5031"/>
      <c r="S19" s="5031"/>
      <c r="T19" s="5031"/>
      <c r="U19" s="5031"/>
      <c r="V19" s="5031"/>
      <c r="W19" s="5031"/>
      <c r="X19" s="5032"/>
      <c r="Y19" s="1062" t="s">
        <v>1</v>
      </c>
      <c r="Z19" s="5030" t="s">
        <v>2398</v>
      </c>
      <c r="AA19" s="5031"/>
      <c r="AB19" s="5031"/>
      <c r="AC19" s="5031"/>
      <c r="AD19" s="5031"/>
      <c r="AE19" s="5031"/>
      <c r="AF19" s="5031"/>
      <c r="AG19" s="5031"/>
      <c r="AH19" s="5031"/>
      <c r="AI19" s="5031"/>
      <c r="AJ19" s="5032"/>
      <c r="AK19" s="784" t="s">
        <v>1</v>
      </c>
      <c r="AM19" s="597"/>
      <c r="AN19" s="2"/>
      <c r="AO19" s="593"/>
      <c r="AP19" s="6">
        <v>1</v>
      </c>
      <c r="AQ19" s="73"/>
      <c r="AR19" s="73"/>
    </row>
    <row r="20" spans="1:44" s="1" customFormat="1" ht="15.75" customHeight="1">
      <c r="A20"/>
      <c r="B20" s="20"/>
      <c r="C20" s="20"/>
      <c r="D20" s="20"/>
      <c r="E20" s="20"/>
      <c r="F20" s="20"/>
      <c r="G20" s="20"/>
      <c r="H20" s="20"/>
      <c r="I20" s="20"/>
      <c r="J20" s="20"/>
      <c r="K20" s="20"/>
      <c r="L20" s="20"/>
      <c r="M20" s="1062" t="s">
        <v>1</v>
      </c>
      <c r="N20" s="20"/>
      <c r="O20" s="20"/>
      <c r="P20" s="20"/>
      <c r="Q20" s="20"/>
      <c r="R20" s="20"/>
      <c r="S20" s="20"/>
      <c r="T20" s="20"/>
      <c r="U20" s="20"/>
      <c r="V20" s="20"/>
      <c r="W20" s="20"/>
      <c r="X20" s="20"/>
      <c r="Y20" s="1062" t="s">
        <v>1</v>
      </c>
      <c r="Z20" s="20"/>
      <c r="AA20" s="20"/>
      <c r="AB20" s="20"/>
      <c r="AC20" s="20"/>
      <c r="AD20" s="20"/>
      <c r="AE20" s="20"/>
      <c r="AF20" s="20"/>
      <c r="AG20" s="20"/>
      <c r="AH20" s="20"/>
      <c r="AI20" s="20"/>
      <c r="AJ20" s="20"/>
      <c r="AK20" s="784" t="s">
        <v>1</v>
      </c>
      <c r="AM20" s="597"/>
      <c r="AN20" s="2"/>
      <c r="AO20" s="593"/>
      <c r="AP20" s="6">
        <v>1</v>
      </c>
      <c r="AQ20" s="73"/>
      <c r="AR20" s="73"/>
    </row>
    <row r="21" spans="1:44" s="1" customFormat="1" ht="33" customHeight="1" thickBot="1">
      <c r="A21"/>
      <c r="B21" s="1062"/>
      <c r="C21" s="1062"/>
      <c r="D21" s="1062"/>
      <c r="E21" s="1062"/>
      <c r="F21" s="1062"/>
      <c r="G21" s="1062"/>
      <c r="H21" s="1062"/>
      <c r="I21" s="1062"/>
      <c r="J21" s="1062"/>
      <c r="K21" s="1062"/>
      <c r="L21" s="1062"/>
      <c r="M21" s="1062"/>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784" t="s">
        <v>1</v>
      </c>
      <c r="AM21"/>
      <c r="AN21" s="2"/>
      <c r="AO21" s="593"/>
      <c r="AP21" s="6">
        <v>1</v>
      </c>
      <c r="AQ21" s="73"/>
      <c r="AR21" s="73"/>
    </row>
    <row r="22" spans="1:44" s="1" customFormat="1" ht="18" customHeight="1">
      <c r="A22"/>
      <c r="B22" s="49"/>
      <c r="C22" s="1116"/>
      <c r="D22" s="1117"/>
      <c r="E22" s="1117"/>
      <c r="F22" s="762"/>
      <c r="G22" s="1118"/>
      <c r="H22" s="4870"/>
      <c r="I22" s="4870"/>
      <c r="J22" s="4802"/>
      <c r="K22" s="4802"/>
      <c r="L22" s="4803"/>
      <c r="M22" s="784" t="s">
        <v>1</v>
      </c>
      <c r="N22" s="49"/>
      <c r="O22" s="1116"/>
      <c r="P22" s="1117"/>
      <c r="Q22" s="1117"/>
      <c r="R22" s="762"/>
      <c r="S22" s="1118"/>
      <c r="T22" s="4870"/>
      <c r="U22" s="4870"/>
      <c r="V22" s="4802"/>
      <c r="W22" s="4802"/>
      <c r="X22" s="4803"/>
      <c r="Y22" s="784" t="s">
        <v>1</v>
      </c>
      <c r="Z22" s="49" t="s">
        <v>6</v>
      </c>
      <c r="AA22" s="1116" t="str">
        <f>AA28</f>
        <v>Dessert assiette.C.Chiboust pamplemousse.Recette mère ►.M.Mille-feuille meringue et chiboust pamplemousse aux fraises des bois</v>
      </c>
      <c r="AB22" s="1117">
        <f>AB28</f>
        <v>18</v>
      </c>
      <c r="AC22" s="1117" t="str">
        <f>AC28</f>
        <v>assiettes</v>
      </c>
      <c r="AD22" s="762" t="s">
        <v>2499</v>
      </c>
      <c r="AE22" s="1118" t="s">
        <v>2500</v>
      </c>
      <c r="AF22" s="4900" t="s">
        <v>2340</v>
      </c>
      <c r="AG22" s="4900"/>
      <c r="AH22" s="4802" t="s">
        <v>2338</v>
      </c>
      <c r="AI22" s="4802"/>
      <c r="AJ22" s="4803"/>
      <c r="AK22" s="784" t="s">
        <v>1</v>
      </c>
      <c r="AM22"/>
      <c r="AN22" s="2"/>
      <c r="AO22" s="593"/>
      <c r="AP22" s="6">
        <v>1</v>
      </c>
      <c r="AQ22" s="73"/>
      <c r="AR22" s="73"/>
    </row>
    <row r="23" spans="1:44" s="1" customFormat="1" ht="18" customHeight="1">
      <c r="A23"/>
      <c r="B23" s="24"/>
      <c r="C23" s="1119"/>
      <c r="D23" s="1120"/>
      <c r="E23" s="1120"/>
      <c r="F23" s="763"/>
      <c r="G23" s="1121"/>
      <c r="H23" s="4871"/>
      <c r="I23" s="4871"/>
      <c r="J23" s="4804"/>
      <c r="K23" s="4804"/>
      <c r="L23" s="4805"/>
      <c r="M23" s="784" t="s">
        <v>1</v>
      </c>
      <c r="N23" s="24"/>
      <c r="O23" s="1119"/>
      <c r="P23" s="1120"/>
      <c r="Q23" s="1120"/>
      <c r="R23" s="763"/>
      <c r="S23" s="1121"/>
      <c r="T23" s="4871"/>
      <c r="U23" s="4871"/>
      <c r="V23" s="4804"/>
      <c r="W23" s="4804"/>
      <c r="X23" s="4805"/>
      <c r="Y23" s="784" t="s">
        <v>1</v>
      </c>
      <c r="Z23" s="24" t="s">
        <v>6</v>
      </c>
      <c r="AA23" s="1119" t="str">
        <f>AA28</f>
        <v>Dessert assiette.C.Chiboust pamplemousse.Recette mère ►.M.Mille-feuille meringue et chiboust pamplemousse aux fraises des bois</v>
      </c>
      <c r="AB23" s="1120"/>
      <c r="AC23" s="1120"/>
      <c r="AD23" s="763" t="s">
        <v>2499</v>
      </c>
      <c r="AE23" s="1121" t="s">
        <v>2501</v>
      </c>
      <c r="AF23" s="4901"/>
      <c r="AG23" s="4901"/>
      <c r="AH23" s="4804"/>
      <c r="AI23" s="4804"/>
      <c r="AJ23" s="4805"/>
      <c r="AK23" s="784" t="s">
        <v>1</v>
      </c>
      <c r="AM23"/>
      <c r="AN23" s="2"/>
      <c r="AO23" s="593"/>
      <c r="AP23" s="6">
        <v>1</v>
      </c>
      <c r="AQ23" s="73"/>
      <c r="AR23" s="73"/>
    </row>
    <row r="24" spans="1:44" s="1" customFormat="1" ht="18" customHeight="1">
      <c r="A24"/>
      <c r="B24" s="24"/>
      <c r="C24" s="1122"/>
      <c r="D24" s="1122"/>
      <c r="E24" s="1122"/>
      <c r="F24" s="1123"/>
      <c r="G24" s="1124"/>
      <c r="H24" s="1125"/>
      <c r="I24" s="1126"/>
      <c r="J24" s="1080"/>
      <c r="K24" s="603"/>
      <c r="L24" s="1127"/>
      <c r="M24" s="784" t="s">
        <v>1</v>
      </c>
      <c r="N24" s="24"/>
      <c r="O24" s="1122"/>
      <c r="P24" s="1122"/>
      <c r="Q24" s="1122"/>
      <c r="R24" s="1123"/>
      <c r="S24" s="1124"/>
      <c r="T24" s="1125"/>
      <c r="U24" s="1126"/>
      <c r="V24" s="1080"/>
      <c r="W24" s="603"/>
      <c r="X24" s="1127"/>
      <c r="Y24" s="784" t="s">
        <v>1</v>
      </c>
      <c r="Z24" s="24" t="s">
        <v>6</v>
      </c>
      <c r="AA24" s="1122" t="str">
        <f>AA28</f>
        <v>Dessert assiette.C.Chiboust pamplemousse.Recette mère ►.M.Mille-feuille meringue et chiboust pamplemousse aux fraises des bois</v>
      </c>
      <c r="AB24" s="1122"/>
      <c r="AC24" s="1122"/>
      <c r="AD24" s="1123"/>
      <c r="AE24" s="1124" t="s">
        <v>2477</v>
      </c>
      <c r="AF24" s="1125"/>
      <c r="AG24" s="1126"/>
      <c r="AH24" s="1080" t="s">
        <v>121</v>
      </c>
      <c r="AI24" s="603" t="s">
        <v>2333</v>
      </c>
      <c r="AJ24" s="1127"/>
      <c r="AK24" s="784" t="s">
        <v>1</v>
      </c>
      <c r="AM24" s="590" t="s">
        <v>1102</v>
      </c>
      <c r="AN24" s="2"/>
      <c r="AO24" s="593"/>
      <c r="AP24" s="6">
        <v>1</v>
      </c>
      <c r="AQ24" s="73"/>
      <c r="AR24" s="73"/>
    </row>
    <row r="25" spans="1:44" s="1" customFormat="1" ht="18" customHeight="1" thickBot="1">
      <c r="A25"/>
      <c r="B25" s="24"/>
      <c r="C25" s="554"/>
      <c r="D25" s="554"/>
      <c r="E25" s="775"/>
      <c r="F25" s="46"/>
      <c r="G25" s="592"/>
      <c r="H25" s="592"/>
      <c r="I25" s="592"/>
      <c r="J25" s="768"/>
      <c r="K25" s="1153"/>
      <c r="L25" s="1154"/>
      <c r="M25" s="784" t="s">
        <v>1</v>
      </c>
      <c r="N25" s="24"/>
      <c r="O25" s="554"/>
      <c r="P25" s="554"/>
      <c r="Q25" s="775"/>
      <c r="R25" s="46"/>
      <c r="S25" s="592"/>
      <c r="T25" s="592"/>
      <c r="U25" s="592"/>
      <c r="V25" s="768"/>
      <c r="W25" s="1153"/>
      <c r="X25" s="1154"/>
      <c r="Y25" s="784" t="s">
        <v>1</v>
      </c>
      <c r="Z25" s="24" t="s">
        <v>6</v>
      </c>
      <c r="AA25" s="554" t="str">
        <f>AA28</f>
        <v>Dessert assiette.C.Chiboust pamplemousse.Recette mère ►.M.Mille-feuille meringue et chiboust pamplemousse aux fraises des bois</v>
      </c>
      <c r="AB25" s="554"/>
      <c r="AC25" s="775"/>
      <c r="AD25" s="46" t="s">
        <v>110</v>
      </c>
      <c r="AE25" s="592"/>
      <c r="AF25" s="592"/>
      <c r="AG25" s="592"/>
      <c r="AH25" s="768" t="s">
        <v>116</v>
      </c>
      <c r="AI25" s="4808" t="str">
        <f>AD28</f>
        <v>Dessert assiette.C.Chiboust pamplemousse.Recette mère ►.M.Mille-feuille meringue et chiboust pamplemousse aux fraises des bois</v>
      </c>
      <c r="AJ25" s="4809"/>
      <c r="AK25" s="784" t="s">
        <v>1</v>
      </c>
      <c r="AM25"/>
      <c r="AN25" s="2"/>
      <c r="AO25" s="593"/>
      <c r="AP25" s="6">
        <v>1</v>
      </c>
      <c r="AQ25" s="73"/>
      <c r="AR25" s="73"/>
    </row>
    <row r="26" spans="1:44" s="1" customFormat="1" ht="18" customHeight="1" thickTop="1" thickBot="1">
      <c r="A26"/>
      <c r="B26" s="24"/>
      <c r="C26" s="554"/>
      <c r="D26" s="554"/>
      <c r="E26" s="775"/>
      <c r="F26" s="607"/>
      <c r="G26" s="47"/>
      <c r="H26" s="46"/>
      <c r="I26" s="46"/>
      <c r="J26" s="48"/>
      <c r="K26" s="1153"/>
      <c r="L26" s="1154"/>
      <c r="M26" s="784" t="s">
        <v>1</v>
      </c>
      <c r="N26" s="24"/>
      <c r="O26" s="554"/>
      <c r="P26" s="554"/>
      <c r="Q26" s="775"/>
      <c r="R26" s="607"/>
      <c r="S26" s="47"/>
      <c r="T26" s="46"/>
      <c r="U26" s="46"/>
      <c r="V26" s="48"/>
      <c r="W26" s="1153"/>
      <c r="X26" s="1154"/>
      <c r="Y26" s="784" t="s">
        <v>1</v>
      </c>
      <c r="Z26" s="24" t="s">
        <v>6</v>
      </c>
      <c r="AA26" s="554" t="str">
        <f>AA28</f>
        <v>Dessert assiette.C.Chiboust pamplemousse.Recette mère ►.M.Mille-feuille meringue et chiboust pamplemousse aux fraises des bois</v>
      </c>
      <c r="AB26" s="554"/>
      <c r="AC26" s="775"/>
      <c r="AD26" s="607">
        <v>18</v>
      </c>
      <c r="AE26" s="47" t="s">
        <v>2339</v>
      </c>
      <c r="AF26" s="46"/>
      <c r="AG26" s="46"/>
      <c r="AH26" s="48"/>
      <c r="AI26" s="4808"/>
      <c r="AJ26" s="4809"/>
      <c r="AK26" s="784" t="s">
        <v>1</v>
      </c>
      <c r="AM26" s="608" t="s">
        <v>15</v>
      </c>
      <c r="AN26" s="2"/>
      <c r="AO26" s="593"/>
      <c r="AP26" s="6">
        <v>1</v>
      </c>
      <c r="AQ26" s="73"/>
      <c r="AR26" s="73"/>
    </row>
    <row r="27" spans="1:44" s="1" customFormat="1" ht="18" customHeight="1" thickTop="1">
      <c r="A27"/>
      <c r="B27" s="24"/>
      <c r="C27" s="554"/>
      <c r="D27" s="554"/>
      <c r="E27" s="775"/>
      <c r="F27" s="1128"/>
      <c r="G27" s="1129"/>
      <c r="H27" s="1129"/>
      <c r="I27" s="1129"/>
      <c r="J27" s="1129"/>
      <c r="K27" s="1129"/>
      <c r="L27" s="1130"/>
      <c r="M27" s="784" t="s">
        <v>1</v>
      </c>
      <c r="N27" s="24"/>
      <c r="O27" s="554"/>
      <c r="P27" s="554"/>
      <c r="Q27" s="775"/>
      <c r="R27" s="1128"/>
      <c r="S27" s="1129"/>
      <c r="T27" s="1129"/>
      <c r="U27" s="1129"/>
      <c r="V27" s="1129"/>
      <c r="W27" s="1129"/>
      <c r="X27" s="1130"/>
      <c r="Y27" s="784" t="s">
        <v>1</v>
      </c>
      <c r="Z27" s="24" t="s">
        <v>7</v>
      </c>
      <c r="AA27" s="554" t="str">
        <f>AA28</f>
        <v>Dessert assiette.C.Chiboust pamplemousse.Recette mère ►.M.Mille-feuille meringue et chiboust pamplemousse aux fraises des bois</v>
      </c>
      <c r="AB27" s="554"/>
      <c r="AC27" s="775"/>
      <c r="AD27" s="1128" t="s">
        <v>2502</v>
      </c>
      <c r="AE27" s="1129"/>
      <c r="AF27" s="1129"/>
      <c r="AG27" s="1129"/>
      <c r="AH27" s="1129"/>
      <c r="AI27" s="1129"/>
      <c r="AJ27" s="1130"/>
      <c r="AK27" s="784" t="s">
        <v>1</v>
      </c>
      <c r="AM27" s="81" t="s">
        <v>209</v>
      </c>
      <c r="AN27" s="2"/>
      <c r="AO27" s="593"/>
      <c r="AP27" s="6">
        <v>1</v>
      </c>
      <c r="AQ27" s="73"/>
      <c r="AR27" s="73"/>
    </row>
    <row r="28" spans="1:44" s="1" customFormat="1" ht="18" customHeight="1" thickBot="1">
      <c r="A28"/>
      <c r="B28" s="1131"/>
      <c r="C28" s="938"/>
      <c r="D28" s="938"/>
      <c r="E28" s="939"/>
      <c r="F28" s="1132"/>
      <c r="G28" s="1133"/>
      <c r="H28" s="4888"/>
      <c r="I28" s="4888"/>
      <c r="J28" s="4888"/>
      <c r="K28" s="1134"/>
      <c r="L28" s="1313"/>
      <c r="M28" s="784" t="s">
        <v>1</v>
      </c>
      <c r="N28" s="1131"/>
      <c r="O28" s="938"/>
      <c r="P28" s="938"/>
      <c r="Q28" s="939"/>
      <c r="R28" s="1132"/>
      <c r="S28" s="1133"/>
      <c r="T28" s="4888"/>
      <c r="U28" s="4888"/>
      <c r="V28" s="4888"/>
      <c r="W28" s="1134"/>
      <c r="X28" s="1313"/>
      <c r="Y28" s="784" t="s">
        <v>1</v>
      </c>
      <c r="Z28" s="1131" t="s">
        <v>7</v>
      </c>
      <c r="AA28" s="938" t="str">
        <f>AD28</f>
        <v>Dessert assiette.C.Chiboust pamplemousse.Recette mère ►.M.Mille-feuille meringue et chiboust pamplemousse aux fraises des bois</v>
      </c>
      <c r="AB28" s="938">
        <f>AD26</f>
        <v>18</v>
      </c>
      <c r="AC28" s="939" t="str">
        <f>AE26</f>
        <v>assiettes</v>
      </c>
      <c r="AD28" s="1132" t="str">
        <f>UPPER(LEFT(AF22,1))&amp;LOWER(MID(AF22,2,999))&amp;"."&amp;UPPER(LEFT(AH22,1))&amp;"."&amp;UPPER(LEFT(AH22,1))&amp;LOWER(MID(AH22,2,999))&amp;"."&amp;IF(ISTEXT(AJ28),AI28&amp;"."&amp;UPPER(LEFT(AJ28,1))&amp;"."&amp;UPPER(LEFT(AJ28,1))&amp;LOWER(MID(AJ28,2,999)),AE28)</f>
        <v>Dessert assiette.C.Chiboust pamplemousse.Recette mère ►.M.Mille-feuille meringue et chiboust pamplemousse aux fraises des bois</v>
      </c>
      <c r="AE28" s="1133" t="s">
        <v>2384</v>
      </c>
      <c r="AF28" s="4888" t="s">
        <v>104</v>
      </c>
      <c r="AG28" s="4888"/>
      <c r="AH28" s="4888"/>
      <c r="AI28" s="1134" t="s">
        <v>2381</v>
      </c>
      <c r="AJ28" s="1135" t="s">
        <v>2332</v>
      </c>
      <c r="AK28" s="784" t="s">
        <v>1</v>
      </c>
      <c r="AM28" s="79" t="s">
        <v>204</v>
      </c>
      <c r="AN28" s="2"/>
      <c r="AO28" s="593"/>
      <c r="AP28" s="6">
        <v>1</v>
      </c>
      <c r="AQ28" s="73"/>
      <c r="AR28" s="73"/>
    </row>
    <row r="29" spans="1:44" s="1" customFormat="1" ht="18" customHeight="1" thickTop="1" thickBot="1">
      <c r="A29"/>
      <c r="B29" s="24"/>
      <c r="C29" s="554"/>
      <c r="D29" s="554"/>
      <c r="E29" s="554"/>
      <c r="F29" s="1136"/>
      <c r="G29" s="1137"/>
      <c r="H29" s="1137"/>
      <c r="I29" s="1137"/>
      <c r="J29" s="1137"/>
      <c r="K29" s="1138"/>
      <c r="L29" s="1139"/>
      <c r="M29" s="784" t="s">
        <v>1</v>
      </c>
      <c r="N29" s="24"/>
      <c r="O29" s="554"/>
      <c r="P29" s="554"/>
      <c r="Q29" s="554"/>
      <c r="R29" s="1136"/>
      <c r="S29" s="1137"/>
      <c r="T29" s="1137"/>
      <c r="U29" s="1137"/>
      <c r="V29" s="1137"/>
      <c r="W29" s="1138"/>
      <c r="X29" s="1139"/>
      <c r="Y29" s="784" t="s">
        <v>1</v>
      </c>
      <c r="Z29" s="24" t="s">
        <v>7</v>
      </c>
      <c r="AA29" s="554" t="str">
        <f>AA28</f>
        <v>Dessert assiette.C.Chiboust pamplemousse.Recette mère ►.M.Mille-feuille meringue et chiboust pamplemousse aux fraises des bois</v>
      </c>
      <c r="AB29" s="554"/>
      <c r="AC29" s="554"/>
      <c r="AD29" s="1136" t="s">
        <v>19</v>
      </c>
      <c r="AE29" s="1137" t="s">
        <v>18</v>
      </c>
      <c r="AF29" s="1137" t="s">
        <v>17</v>
      </c>
      <c r="AG29" s="1137" t="s">
        <v>16</v>
      </c>
      <c r="AH29" s="1137" t="s">
        <v>15</v>
      </c>
      <c r="AI29" s="1138" t="s">
        <v>14</v>
      </c>
      <c r="AJ29" s="1139" t="s">
        <v>13</v>
      </c>
      <c r="AK29" s="784" t="s">
        <v>1</v>
      </c>
      <c r="AM29" s="35" t="s">
        <v>2323</v>
      </c>
      <c r="AN29" s="2"/>
      <c r="AO29" s="593"/>
      <c r="AP29" s="6">
        <v>1</v>
      </c>
      <c r="AQ29" s="73"/>
      <c r="AR29" s="73"/>
    </row>
    <row r="30" spans="1:44" s="1" customFormat="1" ht="18" customHeight="1" thickTop="1">
      <c r="A30"/>
      <c r="B30" s="24"/>
      <c r="C30" s="554"/>
      <c r="D30" s="554"/>
      <c r="E30" s="554"/>
      <c r="F30" s="1140"/>
      <c r="G30" s="760"/>
      <c r="H30" s="1081"/>
      <c r="I30" s="4587"/>
      <c r="J30" s="4811"/>
      <c r="K30" s="4812"/>
      <c r="L30" s="1082"/>
      <c r="M30" s="784" t="s">
        <v>1</v>
      </c>
      <c r="N30" s="24"/>
      <c r="O30" s="554"/>
      <c r="P30" s="554"/>
      <c r="Q30" s="554"/>
      <c r="R30" s="1140"/>
      <c r="S30" s="760"/>
      <c r="T30" s="1081"/>
      <c r="U30" s="4587"/>
      <c r="V30" s="4811"/>
      <c r="W30" s="4812"/>
      <c r="X30" s="1082"/>
      <c r="Y30" s="784" t="s">
        <v>1</v>
      </c>
      <c r="Z30" s="24" t="s">
        <v>6</v>
      </c>
      <c r="AA30" s="554" t="str">
        <f>AA28</f>
        <v>Dessert assiette.C.Chiboust pamplemousse.Recette mère ►.M.Mille-feuille meringue et chiboust pamplemousse aux fraises des bois</v>
      </c>
      <c r="AB30" s="554"/>
      <c r="AC30" s="554"/>
      <c r="AD30" s="1140" t="s">
        <v>217</v>
      </c>
      <c r="AE30" s="760" t="s">
        <v>216</v>
      </c>
      <c r="AF30" s="1081"/>
      <c r="AG30" s="4587" t="s">
        <v>215</v>
      </c>
      <c r="AH30" s="4811" t="s">
        <v>194</v>
      </c>
      <c r="AI30" s="4812" t="s">
        <v>158</v>
      </c>
      <c r="AJ30" s="1082" t="s">
        <v>214</v>
      </c>
      <c r="AK30" s="784" t="s">
        <v>1</v>
      </c>
      <c r="AM30" s="81" t="s">
        <v>209</v>
      </c>
      <c r="AN30" s="2"/>
      <c r="AO30" s="593"/>
      <c r="AP30" s="6">
        <v>1</v>
      </c>
      <c r="AQ30" s="73"/>
      <c r="AR30" s="73"/>
    </row>
    <row r="31" spans="1:44" s="1" customFormat="1" ht="18" customHeight="1">
      <c r="A31"/>
      <c r="B31" s="24"/>
      <c r="C31" s="554"/>
      <c r="D31" s="554"/>
      <c r="E31" s="554"/>
      <c r="F31" s="1141"/>
      <c r="G31" s="80"/>
      <c r="H31" s="41"/>
      <c r="I31" s="4591"/>
      <c r="J31" s="4593"/>
      <c r="K31" s="4665"/>
      <c r="L31" s="1083"/>
      <c r="M31" s="784" t="s">
        <v>1</v>
      </c>
      <c r="N31" s="24"/>
      <c r="O31" s="554"/>
      <c r="P31" s="554"/>
      <c r="Q31" s="554"/>
      <c r="R31" s="1141"/>
      <c r="S31" s="80"/>
      <c r="T31" s="41"/>
      <c r="U31" s="4591"/>
      <c r="V31" s="4593"/>
      <c r="W31" s="4665"/>
      <c r="X31" s="1083"/>
      <c r="Y31" s="784" t="s">
        <v>1</v>
      </c>
      <c r="Z31" s="24" t="s">
        <v>6</v>
      </c>
      <c r="AA31" s="554" t="str">
        <f>AA28</f>
        <v>Dessert assiette.C.Chiboust pamplemousse.Recette mère ►.M.Mille-feuille meringue et chiboust pamplemousse aux fraises des bois</v>
      </c>
      <c r="AB31" s="554"/>
      <c r="AC31" s="554"/>
      <c r="AD31" s="1141" t="s">
        <v>208</v>
      </c>
      <c r="AE31" s="80" t="s">
        <v>207</v>
      </c>
      <c r="AF31" s="41" t="s">
        <v>206</v>
      </c>
      <c r="AG31" s="4591"/>
      <c r="AH31" s="4593"/>
      <c r="AI31" s="4929"/>
      <c r="AJ31" s="1083" t="s">
        <v>205</v>
      </c>
      <c r="AK31" s="784" t="s">
        <v>1</v>
      </c>
      <c r="AM31" s="79" t="s">
        <v>204</v>
      </c>
      <c r="AN31" s="2"/>
      <c r="AO31" s="593"/>
      <c r="AP31" s="6">
        <v>1</v>
      </c>
      <c r="AQ31" s="73"/>
      <c r="AR31" s="73"/>
    </row>
    <row r="32" spans="1:44" s="1" customFormat="1" ht="18" customHeight="1">
      <c r="A32"/>
      <c r="B32" s="766"/>
      <c r="C32" s="745"/>
      <c r="D32" s="745"/>
      <c r="E32" s="919"/>
      <c r="F32" s="1018"/>
      <c r="G32" s="1019"/>
      <c r="H32" s="1017"/>
      <c r="I32" s="1020"/>
      <c r="J32" s="776"/>
      <c r="K32" s="1030"/>
      <c r="L32" s="1090"/>
      <c r="M32" s="784" t="s">
        <v>1</v>
      </c>
      <c r="N32" s="766"/>
      <c r="O32" s="745"/>
      <c r="P32" s="745"/>
      <c r="Q32" s="919"/>
      <c r="R32" s="1018"/>
      <c r="S32" s="1019"/>
      <c r="T32" s="1017"/>
      <c r="U32" s="1020"/>
      <c r="V32" s="776"/>
      <c r="W32" s="1030"/>
      <c r="X32" s="1090"/>
      <c r="Y32" s="784" t="s">
        <v>1</v>
      </c>
      <c r="Z32" s="24" t="s">
        <v>6</v>
      </c>
      <c r="AA32" s="554" t="str">
        <f>AA28</f>
        <v>Dessert assiette.C.Chiboust pamplemousse.Recette mère ►.M.Mille-feuille meringue et chiboust pamplemousse aux fraises des bois</v>
      </c>
      <c r="AB32" s="554">
        <f>AB28</f>
        <v>18</v>
      </c>
      <c r="AC32" s="554" t="str">
        <f>AC28</f>
        <v>assiettes</v>
      </c>
      <c r="AD32" s="69"/>
      <c r="AE32" s="66"/>
      <c r="AF32" s="75" t="str">
        <f t="shared" ref="AF32:AF43" si="4">IF(AND(AD32&gt;0,AG32&gt;0),"de","")</f>
        <v/>
      </c>
      <c r="AG32" s="64">
        <v>150</v>
      </c>
      <c r="AH32" s="952" t="s">
        <v>134</v>
      </c>
      <c r="AI32" s="68">
        <v>1</v>
      </c>
      <c r="AJ32" s="1084" t="s">
        <v>2342</v>
      </c>
      <c r="AK32" s="784" t="s">
        <v>1</v>
      </c>
      <c r="AM32" s="57" t="s">
        <v>134</v>
      </c>
      <c r="AN32" s="2"/>
      <c r="AO32" s="593"/>
      <c r="AP32" s="6">
        <v>1</v>
      </c>
      <c r="AQ32" s="73"/>
      <c r="AR32" s="73"/>
    </row>
    <row r="33" spans="1:44" s="1" customFormat="1" ht="18" customHeight="1">
      <c r="A33"/>
      <c r="B33" s="766"/>
      <c r="C33" s="745"/>
      <c r="D33" s="745"/>
      <c r="E33" s="919"/>
      <c r="F33" s="1018"/>
      <c r="G33" s="1019"/>
      <c r="H33" s="1017"/>
      <c r="I33" s="1020"/>
      <c r="J33" s="776"/>
      <c r="K33" s="1030"/>
      <c r="L33" s="1090"/>
      <c r="M33" s="784" t="s">
        <v>1</v>
      </c>
      <c r="N33" s="766"/>
      <c r="O33" s="745"/>
      <c r="P33" s="745"/>
      <c r="Q33" s="919"/>
      <c r="R33" s="1018"/>
      <c r="S33" s="1019"/>
      <c r="T33" s="1017"/>
      <c r="U33" s="1020"/>
      <c r="V33" s="776"/>
      <c r="W33" s="1030"/>
      <c r="X33" s="1090"/>
      <c r="Y33" s="784" t="s">
        <v>1</v>
      </c>
      <c r="Z33" s="25" t="str">
        <f t="shared" ref="Z33:Z43" si="5">IF(AJ33&lt;&gt;"","A","►")</f>
        <v>A</v>
      </c>
      <c r="AA33" s="765" t="str">
        <f>AA28</f>
        <v>Dessert assiette.C.Chiboust pamplemousse.Recette mère ►.M.Mille-feuille meringue et chiboust pamplemousse aux fraises des bois</v>
      </c>
      <c r="AB33" s="554">
        <f>AB28</f>
        <v>18</v>
      </c>
      <c r="AC33" s="554" t="str">
        <f>AC28</f>
        <v>assiettes</v>
      </c>
      <c r="AD33" s="69"/>
      <c r="AE33" s="66"/>
      <c r="AF33" s="65" t="str">
        <f t="shared" si="4"/>
        <v/>
      </c>
      <c r="AG33" s="64">
        <v>8</v>
      </c>
      <c r="AH33" s="952" t="s">
        <v>134</v>
      </c>
      <c r="AI33" s="68">
        <v>1</v>
      </c>
      <c r="AJ33" s="1084" t="s">
        <v>2343</v>
      </c>
      <c r="AK33" s="784" t="s">
        <v>1</v>
      </c>
      <c r="AM33" s="78" t="s">
        <v>133</v>
      </c>
      <c r="AN33" s="2"/>
      <c r="AO33" s="593"/>
      <c r="AP33" s="6">
        <v>1</v>
      </c>
      <c r="AQ33" s="73"/>
      <c r="AR33" s="73"/>
    </row>
    <row r="34" spans="1:44" s="1" customFormat="1" ht="18" customHeight="1">
      <c r="A34"/>
      <c r="B34" s="766"/>
      <c r="C34" s="745"/>
      <c r="D34" s="745"/>
      <c r="E34" s="919"/>
      <c r="F34" s="1018"/>
      <c r="G34" s="1019"/>
      <c r="H34" s="1017"/>
      <c r="I34" s="1020"/>
      <c r="J34" s="776"/>
      <c r="K34" s="1030"/>
      <c r="L34" s="1090"/>
      <c r="M34" s="784" t="s">
        <v>1</v>
      </c>
      <c r="N34" s="766"/>
      <c r="O34" s="745"/>
      <c r="P34" s="745"/>
      <c r="Q34" s="919"/>
      <c r="R34" s="1018"/>
      <c r="S34" s="1019"/>
      <c r="T34" s="1017"/>
      <c r="U34" s="1020"/>
      <c r="V34" s="776"/>
      <c r="W34" s="1030"/>
      <c r="X34" s="1090"/>
      <c r="Y34" s="784" t="s">
        <v>1</v>
      </c>
      <c r="Z34" s="25" t="str">
        <f t="shared" si="5"/>
        <v>A</v>
      </c>
      <c r="AA34" s="765" t="str">
        <f>AA28</f>
        <v>Dessert assiette.C.Chiboust pamplemousse.Recette mère ►.M.Mille-feuille meringue et chiboust pamplemousse aux fraises des bois</v>
      </c>
      <c r="AB34" s="554">
        <f>AB28</f>
        <v>18</v>
      </c>
      <c r="AC34" s="554" t="str">
        <f>AC28</f>
        <v>assiettes</v>
      </c>
      <c r="AD34" s="69"/>
      <c r="AE34" s="74"/>
      <c r="AF34" s="75" t="str">
        <f t="shared" si="4"/>
        <v/>
      </c>
      <c r="AG34" s="64">
        <v>105</v>
      </c>
      <c r="AH34" s="952" t="s">
        <v>134</v>
      </c>
      <c r="AI34" s="68">
        <v>1</v>
      </c>
      <c r="AJ34" s="1084" t="s">
        <v>195</v>
      </c>
      <c r="AK34" s="784" t="s">
        <v>1</v>
      </c>
      <c r="AM34" s="56" t="s">
        <v>131</v>
      </c>
      <c r="AN34" s="2"/>
      <c r="AO34" s="593"/>
      <c r="AP34" s="6">
        <v>1</v>
      </c>
      <c r="AQ34" s="73"/>
      <c r="AR34" s="73"/>
    </row>
    <row r="35" spans="1:44" s="1" customFormat="1" ht="18" customHeight="1">
      <c r="A35"/>
      <c r="B35" s="766"/>
      <c r="C35" s="745"/>
      <c r="D35" s="745"/>
      <c r="E35" s="919"/>
      <c r="F35" s="1018"/>
      <c r="G35" s="1019"/>
      <c r="H35" s="1017"/>
      <c r="I35" s="1020"/>
      <c r="J35" s="776"/>
      <c r="K35" s="1030"/>
      <c r="L35" s="1090"/>
      <c r="M35" s="784" t="s">
        <v>1</v>
      </c>
      <c r="N35" s="766"/>
      <c r="O35" s="745"/>
      <c r="P35" s="745"/>
      <c r="Q35" s="919"/>
      <c r="R35" s="1018"/>
      <c r="S35" s="1019"/>
      <c r="T35" s="1017"/>
      <c r="U35" s="1020"/>
      <c r="V35" s="776"/>
      <c r="W35" s="1030"/>
      <c r="X35" s="1090"/>
      <c r="Y35" s="784" t="s">
        <v>1</v>
      </c>
      <c r="Z35" s="25" t="str">
        <f t="shared" si="5"/>
        <v>A</v>
      </c>
      <c r="AA35" s="765" t="str">
        <f>AA28</f>
        <v>Dessert assiette.C.Chiboust pamplemousse.Recette mère ►.M.Mille-feuille meringue et chiboust pamplemousse aux fraises des bois</v>
      </c>
      <c r="AB35" s="554">
        <f>AB28</f>
        <v>18</v>
      </c>
      <c r="AC35" s="554" t="str">
        <f>AC28</f>
        <v>assiettes</v>
      </c>
      <c r="AD35" s="77"/>
      <c r="AE35" s="74"/>
      <c r="AF35" s="65" t="str">
        <f t="shared" si="4"/>
        <v/>
      </c>
      <c r="AG35" s="64">
        <v>35</v>
      </c>
      <c r="AH35" s="952" t="s">
        <v>134</v>
      </c>
      <c r="AI35" s="68">
        <v>1</v>
      </c>
      <c r="AJ35" s="1084" t="s">
        <v>2344</v>
      </c>
      <c r="AK35" s="784" t="s">
        <v>1</v>
      </c>
      <c r="AM35" s="56" t="s">
        <v>129</v>
      </c>
      <c r="AN35" s="2"/>
      <c r="AO35" s="593"/>
      <c r="AP35" s="6">
        <v>1</v>
      </c>
      <c r="AQ35" s="73"/>
      <c r="AR35" s="73"/>
    </row>
    <row r="36" spans="1:44" s="1" customFormat="1" ht="18" customHeight="1">
      <c r="A36"/>
      <c r="B36" s="766"/>
      <c r="C36" s="745"/>
      <c r="D36" s="745"/>
      <c r="E36" s="919"/>
      <c r="F36" s="1018"/>
      <c r="G36" s="1019"/>
      <c r="H36" s="1017"/>
      <c r="I36" s="1020"/>
      <c r="J36" s="776"/>
      <c r="K36" s="1030"/>
      <c r="L36" s="1090"/>
      <c r="M36" s="784" t="s">
        <v>1</v>
      </c>
      <c r="N36" s="766"/>
      <c r="O36" s="745"/>
      <c r="P36" s="745"/>
      <c r="Q36" s="919"/>
      <c r="R36" s="1018"/>
      <c r="S36" s="1019"/>
      <c r="T36" s="1017"/>
      <c r="U36" s="1020"/>
      <c r="V36" s="776"/>
      <c r="W36" s="1030"/>
      <c r="X36" s="1090"/>
      <c r="Y36" s="784" t="s">
        <v>1</v>
      </c>
      <c r="Z36" s="25" t="str">
        <f t="shared" si="5"/>
        <v>A</v>
      </c>
      <c r="AA36" s="765" t="str">
        <f>AA28</f>
        <v>Dessert assiette.C.Chiboust pamplemousse.Recette mère ►.M.Mille-feuille meringue et chiboust pamplemousse aux fraises des bois</v>
      </c>
      <c r="AB36" s="554">
        <f>AB28</f>
        <v>18</v>
      </c>
      <c r="AC36" s="554" t="str">
        <f>AC28</f>
        <v>assiettes</v>
      </c>
      <c r="AD36" s="77"/>
      <c r="AE36" s="74"/>
      <c r="AF36" s="65" t="str">
        <f t="shared" si="4"/>
        <v/>
      </c>
      <c r="AG36" s="64">
        <v>15</v>
      </c>
      <c r="AH36" s="952" t="s">
        <v>134</v>
      </c>
      <c r="AI36" s="68">
        <v>1</v>
      </c>
      <c r="AJ36" s="1084" t="s">
        <v>2345</v>
      </c>
      <c r="AK36" s="784" t="s">
        <v>1</v>
      </c>
      <c r="AM36" s="56" t="s">
        <v>130</v>
      </c>
      <c r="AN36" s="2"/>
      <c r="AO36" s="593"/>
      <c r="AP36" s="6">
        <v>1</v>
      </c>
      <c r="AQ36" s="73"/>
      <c r="AR36" s="73"/>
    </row>
    <row r="37" spans="1:44" s="1" customFormat="1" ht="18" customHeight="1">
      <c r="A37"/>
      <c r="B37" s="766"/>
      <c r="C37" s="745"/>
      <c r="D37" s="745"/>
      <c r="E37" s="919"/>
      <c r="F37" s="1018"/>
      <c r="G37" s="1019"/>
      <c r="H37" s="1017"/>
      <c r="I37" s="1020"/>
      <c r="J37" s="776"/>
      <c r="K37" s="1030"/>
      <c r="L37" s="1090"/>
      <c r="M37" s="784" t="s">
        <v>1</v>
      </c>
      <c r="N37" s="766"/>
      <c r="O37" s="745"/>
      <c r="P37" s="745"/>
      <c r="Q37" s="919"/>
      <c r="R37" s="1018"/>
      <c r="S37" s="1019"/>
      <c r="T37" s="1017"/>
      <c r="U37" s="1020"/>
      <c r="V37" s="776"/>
      <c r="W37" s="1030"/>
      <c r="X37" s="1090"/>
      <c r="Y37" s="784" t="s">
        <v>1</v>
      </c>
      <c r="Z37" s="25" t="str">
        <f t="shared" si="5"/>
        <v>A</v>
      </c>
      <c r="AA37" s="765" t="str">
        <f>AA28</f>
        <v>Dessert assiette.C.Chiboust pamplemousse.Recette mère ►.M.Mille-feuille meringue et chiboust pamplemousse aux fraises des bois</v>
      </c>
      <c r="AB37" s="554">
        <f>AB28</f>
        <v>18</v>
      </c>
      <c r="AC37" s="554" t="str">
        <f>AC28</f>
        <v>assiettes</v>
      </c>
      <c r="AD37" s="77"/>
      <c r="AE37" s="74"/>
      <c r="AF37" s="65" t="str">
        <f t="shared" si="4"/>
        <v/>
      </c>
      <c r="AG37" s="64">
        <v>8</v>
      </c>
      <c r="AH37" s="952" t="s">
        <v>134</v>
      </c>
      <c r="AI37" s="68">
        <v>1</v>
      </c>
      <c r="AJ37" s="1084" t="s">
        <v>2346</v>
      </c>
      <c r="AK37" s="784" t="s">
        <v>1</v>
      </c>
      <c r="AM37" s="56" t="s">
        <v>135</v>
      </c>
      <c r="AN37" s="2"/>
      <c r="AO37" s="593"/>
      <c r="AP37" s="6">
        <v>1</v>
      </c>
      <c r="AQ37" s="73"/>
      <c r="AR37" s="73"/>
    </row>
    <row r="38" spans="1:44" s="1" customFormat="1" ht="18" customHeight="1">
      <c r="A38"/>
      <c r="B38" s="576"/>
      <c r="C38" s="67"/>
      <c r="D38" s="577"/>
      <c r="E38" s="578"/>
      <c r="F38" s="579"/>
      <c r="G38" s="580"/>
      <c r="H38" s="580"/>
      <c r="I38" s="580"/>
      <c r="J38" s="581"/>
      <c r="K38" s="580"/>
      <c r="L38" s="583"/>
      <c r="M38" s="784" t="s">
        <v>1</v>
      </c>
      <c r="N38" s="576"/>
      <c r="O38" s="67"/>
      <c r="P38" s="577"/>
      <c r="Q38" s="578"/>
      <c r="R38" s="579"/>
      <c r="S38" s="580"/>
      <c r="T38" s="580"/>
      <c r="U38" s="580"/>
      <c r="V38" s="581"/>
      <c r="W38" s="580"/>
      <c r="X38" s="583"/>
      <c r="Y38" s="784" t="s">
        <v>1</v>
      </c>
      <c r="Z38" s="25" t="str">
        <f t="shared" si="5"/>
        <v>A</v>
      </c>
      <c r="AA38" s="765" t="str">
        <f>AA28</f>
        <v>Dessert assiette.C.Chiboust pamplemousse.Recette mère ►.M.Mille-feuille meringue et chiboust pamplemousse aux fraises des bois</v>
      </c>
      <c r="AB38" s="554">
        <f>AB28</f>
        <v>18</v>
      </c>
      <c r="AC38" s="554" t="str">
        <f>AC28</f>
        <v>assiettes</v>
      </c>
      <c r="AD38" s="77"/>
      <c r="AE38" s="74"/>
      <c r="AF38" s="65" t="str">
        <f t="shared" si="4"/>
        <v/>
      </c>
      <c r="AG38" s="64">
        <v>160</v>
      </c>
      <c r="AH38" s="952" t="s">
        <v>134</v>
      </c>
      <c r="AI38" s="68">
        <v>1</v>
      </c>
      <c r="AJ38" s="1084" t="s">
        <v>2347</v>
      </c>
      <c r="AK38" s="784" t="s">
        <v>1</v>
      </c>
      <c r="AM38" s="29" t="s">
        <v>56</v>
      </c>
      <c r="AN38" s="2"/>
      <c r="AO38" s="593"/>
      <c r="AP38" s="6">
        <v>1</v>
      </c>
      <c r="AQ38" s="73"/>
      <c r="AR38" s="73"/>
    </row>
    <row r="39" spans="1:44" s="1" customFormat="1" ht="18" customHeight="1">
      <c r="A39"/>
      <c r="B39" s="576"/>
      <c r="C39" s="67"/>
      <c r="D39" s="584"/>
      <c r="E39" s="584"/>
      <c r="F39" s="577"/>
      <c r="G39" s="580"/>
      <c r="H39" s="580"/>
      <c r="I39" s="580"/>
      <c r="J39" s="581"/>
      <c r="K39" s="582"/>
      <c r="L39" s="585"/>
      <c r="M39" s="784" t="s">
        <v>1</v>
      </c>
      <c r="N39" s="576"/>
      <c r="O39" s="67"/>
      <c r="P39" s="577"/>
      <c r="Q39" s="578"/>
      <c r="R39" s="579"/>
      <c r="S39" s="580"/>
      <c r="T39" s="580"/>
      <c r="U39" s="580"/>
      <c r="V39" s="581"/>
      <c r="W39" s="580"/>
      <c r="X39" s="583"/>
      <c r="Y39" s="784" t="s">
        <v>1</v>
      </c>
      <c r="Z39" s="25" t="str">
        <f t="shared" si="5"/>
        <v>A</v>
      </c>
      <c r="AA39" s="765" t="str">
        <f>AA28</f>
        <v>Dessert assiette.C.Chiboust pamplemousse.Recette mère ►.M.Mille-feuille meringue et chiboust pamplemousse aux fraises des bois</v>
      </c>
      <c r="AB39" s="554">
        <f>AB28</f>
        <v>18</v>
      </c>
      <c r="AC39" s="554" t="str">
        <f>AC28</f>
        <v>assiettes</v>
      </c>
      <c r="AD39" s="77"/>
      <c r="AE39" s="74"/>
      <c r="AF39" s="65" t="str">
        <f t="shared" si="4"/>
        <v/>
      </c>
      <c r="AG39" s="64">
        <v>95</v>
      </c>
      <c r="AH39" s="952" t="s">
        <v>134</v>
      </c>
      <c r="AI39" s="68">
        <v>1</v>
      </c>
      <c r="AJ39" s="1084" t="s">
        <v>2344</v>
      </c>
      <c r="AK39" s="784" t="s">
        <v>1</v>
      </c>
      <c r="AM39" s="29" t="s">
        <v>55</v>
      </c>
      <c r="AN39" s="2"/>
      <c r="AO39" s="593"/>
      <c r="AP39" s="6">
        <v>1</v>
      </c>
      <c r="AQ39" s="73"/>
      <c r="AR39" s="73"/>
    </row>
    <row r="40" spans="1:44" s="1" customFormat="1" ht="18" customHeight="1">
      <c r="A40"/>
      <c r="B40" s="576"/>
      <c r="C40" s="67"/>
      <c r="D40" s="584"/>
      <c r="E40" s="584"/>
      <c r="F40" s="577"/>
      <c r="G40" s="580"/>
      <c r="H40" s="580"/>
      <c r="I40" s="580"/>
      <c r="J40" s="581"/>
      <c r="K40" s="582"/>
      <c r="L40" s="585"/>
      <c r="M40" s="784" t="s">
        <v>1</v>
      </c>
      <c r="N40" s="576"/>
      <c r="O40" s="67"/>
      <c r="P40" s="577"/>
      <c r="Q40" s="578"/>
      <c r="R40" s="579"/>
      <c r="S40" s="580"/>
      <c r="T40" s="580"/>
      <c r="U40" s="580"/>
      <c r="V40" s="581"/>
      <c r="W40" s="580"/>
      <c r="X40" s="583"/>
      <c r="Y40" s="784" t="s">
        <v>1</v>
      </c>
      <c r="Z40" s="25" t="str">
        <f t="shared" si="5"/>
        <v>►</v>
      </c>
      <c r="AA40" s="765" t="str">
        <f>AA28</f>
        <v>Dessert assiette.C.Chiboust pamplemousse.Recette mère ►.M.Mille-feuille meringue et chiboust pamplemousse aux fraises des bois</v>
      </c>
      <c r="AB40" s="554">
        <f>AB28</f>
        <v>18</v>
      </c>
      <c r="AC40" s="554" t="str">
        <f>AC28</f>
        <v>assiettes</v>
      </c>
      <c r="AD40" s="77"/>
      <c r="AE40" s="74"/>
      <c r="AF40" s="65" t="str">
        <f t="shared" si="4"/>
        <v/>
      </c>
      <c r="AG40" s="64"/>
      <c r="AH40" s="733"/>
      <c r="AI40" s="68">
        <v>1</v>
      </c>
      <c r="AJ40" s="1084"/>
      <c r="AK40" s="784" t="s">
        <v>1</v>
      </c>
      <c r="AM40" s="58" t="s">
        <v>50</v>
      </c>
      <c r="AN40" s="2"/>
      <c r="AO40" s="593"/>
      <c r="AP40" s="6">
        <v>1</v>
      </c>
      <c r="AQ40" s="73"/>
      <c r="AR40" s="73"/>
    </row>
    <row r="41" spans="1:44" s="1" customFormat="1" ht="18" customHeight="1">
      <c r="A41"/>
      <c r="B41" s="576"/>
      <c r="C41" s="67"/>
      <c r="D41" s="584"/>
      <c r="E41" s="584"/>
      <c r="F41" s="577"/>
      <c r="G41" s="580"/>
      <c r="H41" s="580"/>
      <c r="I41" s="580"/>
      <c r="J41" s="581"/>
      <c r="K41" s="582"/>
      <c r="L41" s="585"/>
      <c r="M41" s="784" t="s">
        <v>1</v>
      </c>
      <c r="N41" s="576"/>
      <c r="O41" s="67"/>
      <c r="P41" s="577"/>
      <c r="Q41" s="578"/>
      <c r="R41" s="579"/>
      <c r="S41" s="580"/>
      <c r="T41" s="580"/>
      <c r="U41" s="580"/>
      <c r="V41" s="581"/>
      <c r="W41" s="580"/>
      <c r="X41" s="583"/>
      <c r="Y41" s="784" t="s">
        <v>1</v>
      </c>
      <c r="Z41" s="25" t="str">
        <f t="shared" si="5"/>
        <v>►</v>
      </c>
      <c r="AA41" s="765" t="str">
        <f>AA28</f>
        <v>Dessert assiette.C.Chiboust pamplemousse.Recette mère ►.M.Mille-feuille meringue et chiboust pamplemousse aux fraises des bois</v>
      </c>
      <c r="AB41" s="554">
        <f>AB28</f>
        <v>18</v>
      </c>
      <c r="AC41" s="554" t="str">
        <f>AC28</f>
        <v>assiettes</v>
      </c>
      <c r="AD41" s="77"/>
      <c r="AE41" s="74"/>
      <c r="AF41" s="65" t="str">
        <f t="shared" si="4"/>
        <v/>
      </c>
      <c r="AG41" s="64"/>
      <c r="AH41" s="733"/>
      <c r="AI41" s="68">
        <v>1</v>
      </c>
      <c r="AJ41" s="1084"/>
      <c r="AK41" s="784" t="s">
        <v>1</v>
      </c>
      <c r="AM41" s="28" t="s">
        <v>49</v>
      </c>
      <c r="AN41" s="2"/>
      <c r="AO41" s="593"/>
      <c r="AP41" s="6">
        <v>1</v>
      </c>
      <c r="AQ41" s="73"/>
      <c r="AR41" s="73"/>
    </row>
    <row r="42" spans="1:44" s="1" customFormat="1" ht="18" customHeight="1">
      <c r="A42"/>
      <c r="B42" s="576"/>
      <c r="C42" s="67"/>
      <c r="D42" s="584"/>
      <c r="E42" s="584"/>
      <c r="F42" s="577"/>
      <c r="G42" s="580"/>
      <c r="H42" s="580"/>
      <c r="I42" s="580"/>
      <c r="J42" s="581"/>
      <c r="K42" s="582"/>
      <c r="L42" s="585"/>
      <c r="M42" s="784" t="s">
        <v>1</v>
      </c>
      <c r="N42" s="576"/>
      <c r="O42" s="67"/>
      <c r="P42" s="577"/>
      <c r="Q42" s="578"/>
      <c r="R42" s="579"/>
      <c r="S42" s="580"/>
      <c r="T42" s="580"/>
      <c r="U42" s="580"/>
      <c r="V42" s="581"/>
      <c r="W42" s="580"/>
      <c r="X42" s="583"/>
      <c r="Y42" s="784" t="s">
        <v>1</v>
      </c>
      <c r="Z42" s="25" t="str">
        <f t="shared" si="5"/>
        <v>►</v>
      </c>
      <c r="AA42" s="765" t="str">
        <f>AA28</f>
        <v>Dessert assiette.C.Chiboust pamplemousse.Recette mère ►.M.Mille-feuille meringue et chiboust pamplemousse aux fraises des bois</v>
      </c>
      <c r="AB42" s="554">
        <f>AB28</f>
        <v>18</v>
      </c>
      <c r="AC42" s="554" t="str">
        <f>AC28</f>
        <v>assiettes</v>
      </c>
      <c r="AD42" s="77"/>
      <c r="AE42" s="74"/>
      <c r="AF42" s="65" t="str">
        <f t="shared" si="4"/>
        <v/>
      </c>
      <c r="AG42" s="64"/>
      <c r="AH42" s="733"/>
      <c r="AI42" s="68">
        <v>1</v>
      </c>
      <c r="AJ42" s="1084"/>
      <c r="AK42" s="784" t="s">
        <v>1</v>
      </c>
      <c r="AM42" s="29" t="s">
        <v>132</v>
      </c>
      <c r="AN42" s="2"/>
      <c r="AO42" s="593"/>
      <c r="AP42" s="6">
        <v>1</v>
      </c>
      <c r="AQ42" s="73"/>
      <c r="AR42" s="73"/>
    </row>
    <row r="43" spans="1:44" s="1" customFormat="1" ht="18" customHeight="1">
      <c r="A43"/>
      <c r="B43" s="576"/>
      <c r="C43" s="67"/>
      <c r="D43" s="584"/>
      <c r="E43" s="584"/>
      <c r="F43" s="577"/>
      <c r="G43" s="580"/>
      <c r="H43" s="580"/>
      <c r="I43" s="580"/>
      <c r="J43" s="581"/>
      <c r="K43" s="582"/>
      <c r="L43" s="585"/>
      <c r="M43" s="784" t="s">
        <v>1</v>
      </c>
      <c r="N43" s="576"/>
      <c r="O43" s="67"/>
      <c r="P43" s="577"/>
      <c r="Q43" s="578"/>
      <c r="R43" s="579"/>
      <c r="S43" s="580"/>
      <c r="T43" s="580"/>
      <c r="U43" s="580"/>
      <c r="V43" s="581"/>
      <c r="W43" s="580"/>
      <c r="X43" s="583"/>
      <c r="Y43" s="784" t="s">
        <v>1</v>
      </c>
      <c r="Z43" s="25" t="str">
        <f t="shared" si="5"/>
        <v>►</v>
      </c>
      <c r="AA43" s="765" t="str">
        <f>AA28</f>
        <v>Dessert assiette.C.Chiboust pamplemousse.Recette mère ►.M.Mille-feuille meringue et chiboust pamplemousse aux fraises des bois</v>
      </c>
      <c r="AB43" s="554">
        <f>AB28</f>
        <v>18</v>
      </c>
      <c r="AC43" s="554" t="str">
        <f>AC28</f>
        <v>assiettes</v>
      </c>
      <c r="AD43" s="69"/>
      <c r="AE43" s="66"/>
      <c r="AF43" s="65" t="str">
        <f t="shared" si="4"/>
        <v/>
      </c>
      <c r="AG43" s="64"/>
      <c r="AH43" s="1031"/>
      <c r="AI43" s="68">
        <v>1</v>
      </c>
      <c r="AJ43" s="1084"/>
      <c r="AK43" s="784" t="s">
        <v>1</v>
      </c>
      <c r="AM43"/>
      <c r="AN43" s="2"/>
      <c r="AO43" s="593"/>
      <c r="AP43" s="6">
        <v>1</v>
      </c>
      <c r="AQ43" s="73"/>
      <c r="AR43" s="73"/>
    </row>
    <row r="44" spans="1:44" s="1" customFormat="1" ht="18" customHeight="1" thickBot="1">
      <c r="A44"/>
      <c r="B44" s="576"/>
      <c r="C44" s="67"/>
      <c r="D44" s="584"/>
      <c r="E44" s="584"/>
      <c r="F44" s="577"/>
      <c r="G44" s="580"/>
      <c r="H44" s="580"/>
      <c r="I44" s="580"/>
      <c r="J44" s="581"/>
      <c r="K44" s="582"/>
      <c r="L44" s="585"/>
      <c r="M44" s="784" t="s">
        <v>1</v>
      </c>
      <c r="N44" s="576"/>
      <c r="O44" s="67"/>
      <c r="P44" s="577"/>
      <c r="Q44" s="578"/>
      <c r="R44" s="579"/>
      <c r="S44" s="580"/>
      <c r="T44" s="580"/>
      <c r="U44" s="580"/>
      <c r="V44" s="581"/>
      <c r="W44" s="580"/>
      <c r="X44" s="583"/>
      <c r="Y44" s="784" t="s">
        <v>1</v>
      </c>
      <c r="Z44" s="63" t="s">
        <v>6</v>
      </c>
      <c r="AA44" s="604" t="str">
        <f>AA35</f>
        <v>Dessert assiette.C.Chiboust pamplemousse.Recette mère ►.M.Mille-feuille meringue et chiboust pamplemousse aux fraises des bois</v>
      </c>
      <c r="AB44" s="777">
        <f>AB35</f>
        <v>18</v>
      </c>
      <c r="AC44" s="606" t="str">
        <f>AC35</f>
        <v>assiettes</v>
      </c>
      <c r="AD44" s="1142" t="s">
        <v>1090</v>
      </c>
      <c r="AE44" s="779"/>
      <c r="AF44" s="771"/>
      <c r="AG44" s="771"/>
      <c r="AH44" s="771"/>
      <c r="AI44" s="771"/>
      <c r="AJ44" s="1085"/>
      <c r="AK44" s="784" t="s">
        <v>1</v>
      </c>
      <c r="AM44"/>
      <c r="AN44" s="2"/>
      <c r="AO44" s="593"/>
      <c r="AP44" s="6">
        <v>1</v>
      </c>
      <c r="AQ44" s="73"/>
      <c r="AR44" s="73"/>
    </row>
    <row r="45" spans="1:44" s="1" customFormat="1" ht="18" customHeight="1" thickBot="1">
      <c r="A45"/>
      <c r="B45" s="576"/>
      <c r="C45" s="67"/>
      <c r="D45" s="584"/>
      <c r="E45" s="584"/>
      <c r="F45" s="577"/>
      <c r="G45" s="580"/>
      <c r="H45" s="580"/>
      <c r="I45" s="580"/>
      <c r="J45" s="581"/>
      <c r="K45" s="582"/>
      <c r="L45" s="585"/>
      <c r="M45" s="784" t="s">
        <v>1</v>
      </c>
      <c r="N45" s="576"/>
      <c r="O45" s="67"/>
      <c r="P45" s="577"/>
      <c r="Q45" s="578"/>
      <c r="R45" s="579"/>
      <c r="S45" s="580"/>
      <c r="T45" s="580"/>
      <c r="U45" s="580"/>
      <c r="V45" s="581"/>
      <c r="W45" s="580"/>
      <c r="X45" s="583"/>
      <c r="Y45" s="784" t="s">
        <v>1</v>
      </c>
      <c r="Z45" s="576"/>
      <c r="AA45" s="67"/>
      <c r="AB45" s="584"/>
      <c r="AC45" s="584"/>
      <c r="AD45" s="577"/>
      <c r="AE45" s="580"/>
      <c r="AF45" s="580"/>
      <c r="AG45" s="580"/>
      <c r="AH45" s="581"/>
      <c r="AI45" s="582"/>
      <c r="AJ45" s="585"/>
      <c r="AK45" s="784" t="s">
        <v>1</v>
      </c>
      <c r="AM45"/>
      <c r="AN45" s="2"/>
      <c r="AO45" s="593"/>
      <c r="AP45" s="6">
        <v>1</v>
      </c>
      <c r="AQ45" s="73"/>
      <c r="AR45" s="73"/>
    </row>
    <row r="46" spans="1:44" s="1" customFormat="1" ht="18" customHeight="1">
      <c r="A46"/>
      <c r="B46" s="576"/>
      <c r="C46" s="67"/>
      <c r="D46" s="584"/>
      <c r="E46" s="584"/>
      <c r="F46" s="577"/>
      <c r="G46" s="580"/>
      <c r="H46" s="580"/>
      <c r="I46" s="580"/>
      <c r="J46" s="581"/>
      <c r="K46" s="582"/>
      <c r="L46" s="585"/>
      <c r="M46" s="784" t="s">
        <v>1</v>
      </c>
      <c r="N46" s="576"/>
      <c r="O46" s="67"/>
      <c r="P46" s="577"/>
      <c r="Q46" s="578"/>
      <c r="R46" s="579"/>
      <c r="S46" s="580"/>
      <c r="T46" s="580"/>
      <c r="U46" s="580"/>
      <c r="V46" s="581"/>
      <c r="W46" s="580"/>
      <c r="X46" s="583"/>
      <c r="Y46" s="784" t="s">
        <v>1</v>
      </c>
      <c r="Z46" s="49" t="s">
        <v>6</v>
      </c>
      <c r="AA46" s="1116" t="str">
        <f>AA52</f>
        <v>Dessert assiette.C.Chiboust pamplemousse.Recette mère ►.M.Mille-feuille meringue et chiboust pamplemousse aux fraises des bois</v>
      </c>
      <c r="AB46" s="1117">
        <f>AB52</f>
        <v>18</v>
      </c>
      <c r="AC46" s="1117" t="str">
        <f>AC52</f>
        <v>assiettes</v>
      </c>
      <c r="AD46" s="762" t="s">
        <v>2499</v>
      </c>
      <c r="AE46" s="1118" t="s">
        <v>2500</v>
      </c>
      <c r="AF46" s="4900" t="s">
        <v>2340</v>
      </c>
      <c r="AG46" s="4900"/>
      <c r="AH46" s="4802" t="s">
        <v>2338</v>
      </c>
      <c r="AI46" s="4802"/>
      <c r="AJ46" s="4803"/>
      <c r="AK46" s="784" t="s">
        <v>1</v>
      </c>
      <c r="AM46"/>
      <c r="AN46" s="2"/>
      <c r="AO46" s="593"/>
      <c r="AP46" s="6">
        <v>1</v>
      </c>
      <c r="AQ46" s="73"/>
      <c r="AR46" s="73"/>
    </row>
    <row r="47" spans="1:44" s="1" customFormat="1" ht="18" customHeight="1">
      <c r="A47"/>
      <c r="B47" s="576"/>
      <c r="C47" s="67"/>
      <c r="D47" s="584"/>
      <c r="E47" s="584"/>
      <c r="F47" s="577"/>
      <c r="G47" s="580"/>
      <c r="H47" s="580"/>
      <c r="I47" s="580"/>
      <c r="J47" s="581"/>
      <c r="K47" s="582"/>
      <c r="L47" s="585"/>
      <c r="M47" s="784" t="s">
        <v>1</v>
      </c>
      <c r="N47" s="576"/>
      <c r="O47" s="67"/>
      <c r="P47" s="577"/>
      <c r="Q47" s="578"/>
      <c r="R47" s="579"/>
      <c r="S47" s="580"/>
      <c r="T47" s="580"/>
      <c r="U47" s="580"/>
      <c r="V47" s="581"/>
      <c r="W47" s="580"/>
      <c r="X47" s="583"/>
      <c r="Y47" s="784" t="s">
        <v>1</v>
      </c>
      <c r="Z47" s="24" t="s">
        <v>6</v>
      </c>
      <c r="AA47" s="1119" t="str">
        <f>AA52</f>
        <v>Dessert assiette.C.Chiboust pamplemousse.Recette mère ►.M.Mille-feuille meringue et chiboust pamplemousse aux fraises des bois</v>
      </c>
      <c r="AB47" s="1120"/>
      <c r="AC47" s="1120"/>
      <c r="AD47" s="763" t="s">
        <v>2499</v>
      </c>
      <c r="AE47" s="1121" t="s">
        <v>2501</v>
      </c>
      <c r="AF47" s="4901"/>
      <c r="AG47" s="4901"/>
      <c r="AH47" s="4804"/>
      <c r="AI47" s="4804"/>
      <c r="AJ47" s="4805"/>
      <c r="AK47" s="784" t="s">
        <v>1</v>
      </c>
      <c r="AM47"/>
      <c r="AN47" s="2"/>
      <c r="AO47" s="593"/>
      <c r="AP47" s="6">
        <v>1</v>
      </c>
      <c r="AQ47" s="73"/>
      <c r="AR47" s="73"/>
    </row>
    <row r="48" spans="1:44" s="1" customFormat="1" ht="18" customHeight="1">
      <c r="A48"/>
      <c r="B48" s="576"/>
      <c r="C48" s="67"/>
      <c r="D48" s="584"/>
      <c r="E48" s="584"/>
      <c r="F48" s="577"/>
      <c r="G48" s="580"/>
      <c r="H48" s="580"/>
      <c r="I48" s="580"/>
      <c r="J48" s="581"/>
      <c r="K48" s="582"/>
      <c r="L48" s="585"/>
      <c r="M48" s="784" t="s">
        <v>1</v>
      </c>
      <c r="N48" s="576"/>
      <c r="O48" s="67"/>
      <c r="P48" s="577"/>
      <c r="Q48" s="578"/>
      <c r="R48" s="579"/>
      <c r="S48" s="580"/>
      <c r="T48" s="580"/>
      <c r="U48" s="580"/>
      <c r="V48" s="581"/>
      <c r="W48" s="580"/>
      <c r="X48" s="583"/>
      <c r="Y48" s="784" t="s">
        <v>1</v>
      </c>
      <c r="Z48" s="24" t="s">
        <v>6</v>
      </c>
      <c r="AA48" s="1122" t="str">
        <f>AA52</f>
        <v>Dessert assiette.C.Chiboust pamplemousse.Recette mère ►.M.Mille-feuille meringue et chiboust pamplemousse aux fraises des bois</v>
      </c>
      <c r="AB48" s="1122"/>
      <c r="AC48" s="1122"/>
      <c r="AD48" s="1123"/>
      <c r="AE48" s="1124" t="s">
        <v>2477</v>
      </c>
      <c r="AF48" s="1125"/>
      <c r="AG48" s="1126"/>
      <c r="AH48" s="1080" t="s">
        <v>121</v>
      </c>
      <c r="AI48" s="603" t="s">
        <v>2333</v>
      </c>
      <c r="AJ48" s="1127"/>
      <c r="AK48" s="784" t="s">
        <v>1</v>
      </c>
      <c r="AM48"/>
      <c r="AN48" s="2"/>
      <c r="AO48" s="593"/>
      <c r="AP48" s="6">
        <v>1</v>
      </c>
      <c r="AQ48" s="73"/>
      <c r="AR48" s="73"/>
    </row>
    <row r="49" spans="1:44" s="1" customFormat="1" ht="18" customHeight="1">
      <c r="A49"/>
      <c r="B49" s="576"/>
      <c r="C49" s="67"/>
      <c r="D49" s="584"/>
      <c r="E49" s="584"/>
      <c r="F49" s="577"/>
      <c r="G49" s="580"/>
      <c r="H49" s="580"/>
      <c r="I49" s="580"/>
      <c r="J49" s="581"/>
      <c r="K49" s="582"/>
      <c r="L49" s="585"/>
      <c r="M49" s="784" t="s">
        <v>1</v>
      </c>
      <c r="N49" s="576"/>
      <c r="O49" s="67"/>
      <c r="P49" s="577"/>
      <c r="Q49" s="578"/>
      <c r="R49" s="579"/>
      <c r="S49" s="580"/>
      <c r="T49" s="580"/>
      <c r="U49" s="580"/>
      <c r="V49" s="581"/>
      <c r="W49" s="580"/>
      <c r="X49" s="583"/>
      <c r="Y49" s="784" t="s">
        <v>1</v>
      </c>
      <c r="Z49" s="24" t="s">
        <v>6</v>
      </c>
      <c r="AA49" s="554" t="str">
        <f>AA52</f>
        <v>Dessert assiette.C.Chiboust pamplemousse.Recette mère ►.M.Mille-feuille meringue et chiboust pamplemousse aux fraises des bois</v>
      </c>
      <c r="AB49" s="554"/>
      <c r="AC49" s="775"/>
      <c r="AD49" s="46" t="s">
        <v>110</v>
      </c>
      <c r="AE49" s="592"/>
      <c r="AF49" s="592"/>
      <c r="AG49" s="592"/>
      <c r="AH49" s="768" t="s">
        <v>116</v>
      </c>
      <c r="AI49" s="4808" t="str">
        <f>AD52</f>
        <v>Dessert assiette.C.Chiboust pamplemousse.Recette mère ►.M.Mille-feuille meringue et chiboust pamplemousse aux fraises des bois</v>
      </c>
      <c r="AJ49" s="4809"/>
      <c r="AK49" s="784" t="s">
        <v>1</v>
      </c>
      <c r="AM49"/>
      <c r="AN49" s="2"/>
      <c r="AO49" s="593"/>
      <c r="AP49" s="6">
        <v>1</v>
      </c>
      <c r="AQ49" s="73"/>
      <c r="AR49" s="73"/>
    </row>
    <row r="50" spans="1:44" s="1" customFormat="1" ht="18" customHeight="1">
      <c r="A50"/>
      <c r="B50" s="576"/>
      <c r="C50" s="67"/>
      <c r="D50" s="584"/>
      <c r="E50" s="584"/>
      <c r="F50" s="577"/>
      <c r="G50" s="580"/>
      <c r="H50" s="580"/>
      <c r="I50" s="580"/>
      <c r="J50" s="581"/>
      <c r="K50" s="582"/>
      <c r="L50" s="585"/>
      <c r="M50" s="784" t="s">
        <v>1</v>
      </c>
      <c r="N50" s="576"/>
      <c r="O50" s="67"/>
      <c r="P50" s="577"/>
      <c r="Q50" s="578"/>
      <c r="R50" s="579"/>
      <c r="S50" s="580"/>
      <c r="T50" s="580"/>
      <c r="U50" s="580"/>
      <c r="V50" s="581"/>
      <c r="W50" s="580"/>
      <c r="X50" s="583"/>
      <c r="Y50" s="784" t="s">
        <v>1</v>
      </c>
      <c r="Z50" s="24" t="s">
        <v>6</v>
      </c>
      <c r="AA50" s="554" t="str">
        <f>AA52</f>
        <v>Dessert assiette.C.Chiboust pamplemousse.Recette mère ►.M.Mille-feuille meringue et chiboust pamplemousse aux fraises des bois</v>
      </c>
      <c r="AB50" s="554"/>
      <c r="AC50" s="775"/>
      <c r="AD50" s="607">
        <v>18</v>
      </c>
      <c r="AE50" s="47" t="s">
        <v>2339</v>
      </c>
      <c r="AF50" s="46"/>
      <c r="AG50" s="46"/>
      <c r="AH50" s="48"/>
      <c r="AI50" s="4808"/>
      <c r="AJ50" s="4809"/>
      <c r="AK50" s="784" t="s">
        <v>1</v>
      </c>
      <c r="AM50"/>
      <c r="AN50" s="2"/>
      <c r="AO50" s="593"/>
      <c r="AP50" s="6">
        <v>1</v>
      </c>
      <c r="AQ50" s="73"/>
      <c r="AR50" s="73"/>
    </row>
    <row r="51" spans="1:44" s="1" customFormat="1" ht="18" customHeight="1">
      <c r="A51"/>
      <c r="B51" s="576"/>
      <c r="C51" s="67"/>
      <c r="D51" s="584"/>
      <c r="E51" s="584"/>
      <c r="F51" s="577"/>
      <c r="G51" s="580"/>
      <c r="H51" s="580"/>
      <c r="I51" s="580"/>
      <c r="J51" s="581"/>
      <c r="K51" s="582"/>
      <c r="L51" s="585"/>
      <c r="M51" s="784" t="s">
        <v>1</v>
      </c>
      <c r="N51" s="576"/>
      <c r="O51" s="67"/>
      <c r="P51" s="577"/>
      <c r="Q51" s="578"/>
      <c r="R51" s="579"/>
      <c r="S51" s="580"/>
      <c r="T51" s="580"/>
      <c r="U51" s="580"/>
      <c r="V51" s="581"/>
      <c r="W51" s="580"/>
      <c r="X51" s="583"/>
      <c r="Y51" s="784" t="s">
        <v>1</v>
      </c>
      <c r="Z51" s="24" t="s">
        <v>7</v>
      </c>
      <c r="AA51" s="554" t="str">
        <f>AA52</f>
        <v>Dessert assiette.C.Chiboust pamplemousse.Recette mère ►.M.Mille-feuille meringue et chiboust pamplemousse aux fraises des bois</v>
      </c>
      <c r="AB51" s="554"/>
      <c r="AC51" s="775"/>
      <c r="AD51" s="1128" t="s">
        <v>2502</v>
      </c>
      <c r="AE51" s="1129"/>
      <c r="AF51" s="1129"/>
      <c r="AG51" s="1129"/>
      <c r="AH51" s="1129"/>
      <c r="AI51" s="1129"/>
      <c r="AJ51" s="1130"/>
      <c r="AK51" s="784" t="s">
        <v>1</v>
      </c>
      <c r="AM51"/>
      <c r="AN51" s="2"/>
      <c r="AO51" s="593"/>
      <c r="AP51" s="6">
        <v>1</v>
      </c>
      <c r="AQ51" s="73"/>
      <c r="AR51" s="73"/>
    </row>
    <row r="52" spans="1:44" s="1" customFormat="1" ht="18" customHeight="1" thickBot="1">
      <c r="A52"/>
      <c r="B52" s="576"/>
      <c r="C52" s="67"/>
      <c r="D52" s="584"/>
      <c r="E52" s="584"/>
      <c r="F52" s="577"/>
      <c r="G52" s="580"/>
      <c r="H52" s="580"/>
      <c r="I52" s="580"/>
      <c r="J52" s="581"/>
      <c r="K52" s="582"/>
      <c r="L52" s="585"/>
      <c r="M52" s="784" t="s">
        <v>1</v>
      </c>
      <c r="N52" s="576"/>
      <c r="O52" s="67"/>
      <c r="P52" s="577"/>
      <c r="Q52" s="578"/>
      <c r="R52" s="579"/>
      <c r="S52" s="580"/>
      <c r="T52" s="580"/>
      <c r="U52" s="580"/>
      <c r="V52" s="581"/>
      <c r="W52" s="582"/>
      <c r="X52" s="583"/>
      <c r="Y52" s="784" t="s">
        <v>1</v>
      </c>
      <c r="Z52" s="1131" t="s">
        <v>7</v>
      </c>
      <c r="AA52" s="938" t="str">
        <f>AD52</f>
        <v>Dessert assiette.C.Chiboust pamplemousse.Recette mère ►.M.Mille-feuille meringue et chiboust pamplemousse aux fraises des bois</v>
      </c>
      <c r="AB52" s="938">
        <f>AD50</f>
        <v>18</v>
      </c>
      <c r="AC52" s="939" t="str">
        <f>AE50</f>
        <v>assiettes</v>
      </c>
      <c r="AD52" s="1132" t="str">
        <f>UPPER(LEFT(AF46,1))&amp;LOWER(MID(AF46,2,999))&amp;"."&amp;UPPER(LEFT(AH46,1))&amp;"."&amp;UPPER(LEFT(AH46,1))&amp;LOWER(MID(AH46,2,999))&amp;"."&amp;IF(ISTEXT(AJ52),AI52&amp;"."&amp;UPPER(LEFT(AJ52,1))&amp;"."&amp;UPPER(LEFT(AJ52,1))&amp;LOWER(MID(AJ52,2,999)),AE52)</f>
        <v>Dessert assiette.C.Chiboust pamplemousse.Recette mère ►.M.Mille-feuille meringue et chiboust pamplemousse aux fraises des bois</v>
      </c>
      <c r="AE52" s="1133" t="s">
        <v>2384</v>
      </c>
      <c r="AF52" s="4888" t="s">
        <v>104</v>
      </c>
      <c r="AG52" s="4888"/>
      <c r="AH52" s="4888"/>
      <c r="AI52" s="1134" t="s">
        <v>2381</v>
      </c>
      <c r="AJ52" s="1135" t="s">
        <v>2332</v>
      </c>
      <c r="AK52" s="784" t="s">
        <v>1</v>
      </c>
      <c r="AM52"/>
      <c r="AN52" s="2"/>
      <c r="AO52" s="593"/>
      <c r="AP52" s="6">
        <v>1</v>
      </c>
      <c r="AQ52" s="73"/>
      <c r="AR52" s="73"/>
    </row>
    <row r="53" spans="1:44" s="1" customFormat="1" ht="18" customHeight="1" thickTop="1" thickBot="1">
      <c r="A53"/>
      <c r="B53" s="576"/>
      <c r="C53" s="67"/>
      <c r="D53" s="584"/>
      <c r="E53" s="584"/>
      <c r="F53" s="577"/>
      <c r="G53" s="580"/>
      <c r="H53" s="580"/>
      <c r="I53" s="580"/>
      <c r="J53" s="581"/>
      <c r="K53" s="582"/>
      <c r="L53" s="585"/>
      <c r="M53" s="784" t="s">
        <v>1</v>
      </c>
      <c r="N53" s="576"/>
      <c r="O53" s="67"/>
      <c r="P53" s="577"/>
      <c r="Q53" s="578"/>
      <c r="R53" s="579"/>
      <c r="S53" s="580"/>
      <c r="T53" s="580"/>
      <c r="U53" s="580"/>
      <c r="V53" s="581"/>
      <c r="W53" s="582"/>
      <c r="X53" s="583"/>
      <c r="Y53" s="784" t="s">
        <v>1</v>
      </c>
      <c r="Z53" s="1143" t="s">
        <v>6</v>
      </c>
      <c r="AA53" s="1314" t="str">
        <f>AA52</f>
        <v>Dessert assiette.C.Chiboust pamplemousse.Recette mère ►.M.Mille-feuille meringue et chiboust pamplemousse aux fraises des bois</v>
      </c>
      <c r="AB53" s="1314"/>
      <c r="AC53" s="1314"/>
      <c r="AD53" s="1315" t="s">
        <v>19</v>
      </c>
      <c r="AE53" s="1316">
        <f>COUNTIF(AA55:AA67, "*") + COUNT(AA55:AA67)</f>
        <v>13</v>
      </c>
      <c r="AF53" s="1317" t="s">
        <v>232</v>
      </c>
      <c r="AG53" s="1318"/>
      <c r="AH53" s="1317" t="s">
        <v>6117</v>
      </c>
      <c r="AI53" s="1318"/>
      <c r="AJ53" s="1319"/>
      <c r="AK53" s="784" t="s">
        <v>1</v>
      </c>
      <c r="AM53"/>
      <c r="AN53" s="2"/>
      <c r="AO53" s="593"/>
      <c r="AP53" s="6">
        <v>1</v>
      </c>
      <c r="AQ53" s="73"/>
      <c r="AR53" s="73"/>
    </row>
    <row r="54" spans="1:44" s="1" customFormat="1" ht="18" customHeight="1" thickTop="1">
      <c r="A54"/>
      <c r="B54" s="576"/>
      <c r="C54" s="67"/>
      <c r="D54" s="584"/>
      <c r="E54" s="584"/>
      <c r="F54" s="577"/>
      <c r="G54" s="580"/>
      <c r="H54" s="580"/>
      <c r="I54" s="580"/>
      <c r="J54" s="581"/>
      <c r="K54" s="582"/>
      <c r="L54" s="585"/>
      <c r="M54" s="784" t="s">
        <v>1</v>
      </c>
      <c r="N54" s="576"/>
      <c r="O54" s="67"/>
      <c r="P54" s="577"/>
      <c r="Q54" s="578"/>
      <c r="R54" s="579"/>
      <c r="S54" s="580"/>
      <c r="T54" s="580"/>
      <c r="U54" s="580"/>
      <c r="V54" s="581"/>
      <c r="W54" s="582"/>
      <c r="X54" s="583"/>
      <c r="Y54" s="784" t="s">
        <v>1</v>
      </c>
      <c r="Z54" s="1143" t="s">
        <v>6</v>
      </c>
      <c r="AA54" s="1314" t="str">
        <f>AA52</f>
        <v>Dessert assiette.C.Chiboust pamplemousse.Recette mère ►.M.Mille-feuille meringue et chiboust pamplemousse aux fraises des bois</v>
      </c>
      <c r="AB54" s="1314"/>
      <c r="AC54" s="1314"/>
      <c r="AD54" s="1320" t="s">
        <v>2627</v>
      </c>
      <c r="AE54" s="11"/>
      <c r="AF54" s="11"/>
      <c r="AG54" s="11"/>
      <c r="AH54" s="11"/>
      <c r="AI54" s="11"/>
      <c r="AJ54" s="1094"/>
      <c r="AK54" s="784" t="s">
        <v>1</v>
      </c>
      <c r="AM54"/>
      <c r="AN54" s="2"/>
      <c r="AO54" s="593"/>
      <c r="AP54" s="6">
        <v>1</v>
      </c>
      <c r="AQ54" s="73"/>
      <c r="AR54" s="73"/>
    </row>
    <row r="55" spans="1:44" s="1" customFormat="1" ht="18" customHeight="1">
      <c r="A55"/>
      <c r="B55" s="576"/>
      <c r="C55" s="67"/>
      <c r="D55" s="584"/>
      <c r="E55" s="584"/>
      <c r="F55" s="577"/>
      <c r="G55" s="580"/>
      <c r="H55" s="580"/>
      <c r="I55" s="580"/>
      <c r="J55" s="581"/>
      <c r="K55" s="582"/>
      <c r="L55" s="585"/>
      <c r="M55" s="784" t="s">
        <v>1</v>
      </c>
      <c r="N55" s="576"/>
      <c r="O55" s="67"/>
      <c r="P55" s="577"/>
      <c r="Q55" s="578"/>
      <c r="R55" s="579"/>
      <c r="S55" s="580"/>
      <c r="T55" s="580"/>
      <c r="U55" s="580"/>
      <c r="V55" s="581"/>
      <c r="W55" s="582"/>
      <c r="X55" s="583"/>
      <c r="Y55" s="784" t="s">
        <v>1</v>
      </c>
      <c r="Z55" s="1145" t="s">
        <v>6</v>
      </c>
      <c r="AA55" s="1314" t="str">
        <f>AA52</f>
        <v>Dessert assiette.C.Chiboust pamplemousse.Recette mère ►.M.Mille-feuille meringue et chiboust pamplemousse aux fraises des bois</v>
      </c>
      <c r="AB55" s="1314"/>
      <c r="AC55" s="1314"/>
      <c r="AD55" s="1092"/>
      <c r="AE55" s="1092" t="s">
        <v>2396</v>
      </c>
      <c r="AF55" s="20"/>
      <c r="AG55" s="20"/>
      <c r="AH55" s="20"/>
      <c r="AI55" s="20"/>
      <c r="AJ55" s="1094"/>
      <c r="AK55" s="784" t="s">
        <v>1</v>
      </c>
      <c r="AM55"/>
      <c r="AN55" s="2"/>
      <c r="AO55" s="593"/>
      <c r="AP55" s="6">
        <v>1</v>
      </c>
      <c r="AQ55" s="73"/>
      <c r="AR55" s="73"/>
    </row>
    <row r="56" spans="1:44" s="1" customFormat="1" ht="18" customHeight="1">
      <c r="A56"/>
      <c r="B56" s="576"/>
      <c r="C56" s="67"/>
      <c r="D56" s="584"/>
      <c r="E56" s="584"/>
      <c r="F56" s="577"/>
      <c r="G56" s="580"/>
      <c r="H56" s="580"/>
      <c r="I56" s="580"/>
      <c r="J56" s="581"/>
      <c r="K56" s="582"/>
      <c r="L56" s="585"/>
      <c r="M56" s="784" t="s">
        <v>1</v>
      </c>
      <c r="N56" s="576"/>
      <c r="O56" s="67"/>
      <c r="P56" s="577"/>
      <c r="Q56" s="578"/>
      <c r="R56" s="579"/>
      <c r="S56" s="580"/>
      <c r="T56" s="580"/>
      <c r="U56" s="580"/>
      <c r="V56" s="581"/>
      <c r="W56" s="582"/>
      <c r="X56" s="583"/>
      <c r="Y56" s="784" t="s">
        <v>1</v>
      </c>
      <c r="Z56" s="25" t="str">
        <f t="shared" ref="Z56:Z67" si="6">IF(OR(AG56&lt;&gt;"",AH56&lt;&gt; "",AI56&lt;&gt;"",AJ56&lt;&gt;""),"A", "►")</f>
        <v>►</v>
      </c>
      <c r="AA56" s="1314" t="str">
        <f>AA52</f>
        <v>Dessert assiette.C.Chiboust pamplemousse.Recette mère ►.M.Mille-feuille meringue et chiboust pamplemousse aux fraises des bois</v>
      </c>
      <c r="AB56" s="1314">
        <f>AB52</f>
        <v>18</v>
      </c>
      <c r="AC56" s="1314" t="str">
        <f>AC52</f>
        <v>assiettes</v>
      </c>
      <c r="AD56" s="3869" t="s">
        <v>2385</v>
      </c>
      <c r="AE56" s="930"/>
      <c r="AF56" s="1322"/>
      <c r="AG56" s="1322"/>
      <c r="AH56" s="1322"/>
      <c r="AI56" s="1323"/>
      <c r="AJ56" s="1324"/>
      <c r="AK56" s="784" t="s">
        <v>1</v>
      </c>
      <c r="AM56"/>
      <c r="AN56" s="2"/>
      <c r="AO56" s="593"/>
      <c r="AP56" s="6">
        <v>1</v>
      </c>
      <c r="AQ56" s="73"/>
      <c r="AR56" s="73"/>
    </row>
    <row r="57" spans="1:44" s="1" customFormat="1" ht="18" customHeight="1">
      <c r="A57"/>
      <c r="B57" s="576"/>
      <c r="C57" s="67"/>
      <c r="D57" s="584"/>
      <c r="E57" s="584"/>
      <c r="F57" s="577"/>
      <c r="G57" s="580"/>
      <c r="H57" s="580"/>
      <c r="I57" s="580"/>
      <c r="J57" s="581"/>
      <c r="K57" s="582"/>
      <c r="L57" s="585"/>
      <c r="M57" s="784" t="s">
        <v>1</v>
      </c>
      <c r="N57" s="576"/>
      <c r="O57" s="67"/>
      <c r="P57" s="577"/>
      <c r="Q57" s="578"/>
      <c r="R57" s="579"/>
      <c r="S57" s="580"/>
      <c r="T57" s="580"/>
      <c r="U57" s="580"/>
      <c r="V57" s="581"/>
      <c r="W57" s="582"/>
      <c r="X57" s="583"/>
      <c r="Y57" s="784" t="s">
        <v>1</v>
      </c>
      <c r="Z57" s="25" t="str">
        <f t="shared" si="6"/>
        <v>►</v>
      </c>
      <c r="AA57" s="1314" t="str">
        <f>AA52</f>
        <v>Dessert assiette.C.Chiboust pamplemousse.Recette mère ►.M.Mille-feuille meringue et chiboust pamplemousse aux fraises des bois</v>
      </c>
      <c r="AB57" s="1314">
        <f>AB52</f>
        <v>18</v>
      </c>
      <c r="AC57" s="1314" t="str">
        <f>AC52</f>
        <v>assiettes</v>
      </c>
      <c r="AD57" s="3869" t="s">
        <v>2386</v>
      </c>
      <c r="AE57" s="930"/>
      <c r="AF57" s="1323"/>
      <c r="AG57" s="1323"/>
      <c r="AH57" s="1323"/>
      <c r="AI57" s="1323"/>
      <c r="AJ57" s="1324"/>
      <c r="AK57" s="784" t="s">
        <v>1</v>
      </c>
      <c r="AM57"/>
      <c r="AN57" s="2"/>
      <c r="AO57" s="593"/>
      <c r="AP57" s="6">
        <v>1</v>
      </c>
      <c r="AQ57" s="73"/>
      <c r="AR57" s="73"/>
    </row>
    <row r="58" spans="1:44" s="1" customFormat="1" ht="18" customHeight="1">
      <c r="A58"/>
      <c r="B58" s="576"/>
      <c r="C58" s="67"/>
      <c r="D58" s="584"/>
      <c r="E58" s="584"/>
      <c r="F58" s="577"/>
      <c r="G58" s="580"/>
      <c r="H58" s="580"/>
      <c r="I58" s="580"/>
      <c r="J58" s="581"/>
      <c r="K58" s="582"/>
      <c r="L58" s="585"/>
      <c r="M58" s="784" t="s">
        <v>1</v>
      </c>
      <c r="N58" s="576"/>
      <c r="O58" s="67"/>
      <c r="P58" s="577"/>
      <c r="Q58" s="578"/>
      <c r="R58" s="579"/>
      <c r="S58" s="580"/>
      <c r="T58" s="580"/>
      <c r="U58" s="580"/>
      <c r="V58" s="581"/>
      <c r="W58" s="582"/>
      <c r="X58" s="583"/>
      <c r="Y58" s="784" t="s">
        <v>1</v>
      </c>
      <c r="Z58" s="25" t="str">
        <f t="shared" si="6"/>
        <v>►</v>
      </c>
      <c r="AA58" s="1314" t="str">
        <f>AA52</f>
        <v>Dessert assiette.C.Chiboust pamplemousse.Recette mère ►.M.Mille-feuille meringue et chiboust pamplemousse aux fraises des bois</v>
      </c>
      <c r="AB58" s="1314">
        <f>AB52</f>
        <v>18</v>
      </c>
      <c r="AC58" s="1314" t="str">
        <f>AC52</f>
        <v>assiettes</v>
      </c>
      <c r="AD58" s="3869" t="s">
        <v>2387</v>
      </c>
      <c r="AE58" s="930"/>
      <c r="AF58" s="1323"/>
      <c r="AG58" s="1323"/>
      <c r="AH58" s="1323"/>
      <c r="AI58" s="1323"/>
      <c r="AJ58" s="1324"/>
      <c r="AK58" s="784" t="s">
        <v>1</v>
      </c>
      <c r="AM58"/>
      <c r="AN58" s="2"/>
      <c r="AO58" s="593"/>
      <c r="AP58" s="6">
        <v>1</v>
      </c>
      <c r="AQ58" s="73"/>
      <c r="AR58" s="73"/>
    </row>
    <row r="59" spans="1:44" s="1" customFormat="1" ht="18" customHeight="1">
      <c r="A59"/>
      <c r="B59" s="576"/>
      <c r="C59" s="67"/>
      <c r="D59" s="584"/>
      <c r="E59" s="584"/>
      <c r="F59" s="577"/>
      <c r="G59" s="580"/>
      <c r="H59" s="580"/>
      <c r="I59" s="580"/>
      <c r="J59" s="581"/>
      <c r="K59" s="582"/>
      <c r="L59" s="585"/>
      <c r="M59" s="784" t="s">
        <v>1</v>
      </c>
      <c r="N59" s="576"/>
      <c r="O59" s="67"/>
      <c r="P59" s="584"/>
      <c r="Q59" s="584"/>
      <c r="R59" s="577"/>
      <c r="S59" s="580"/>
      <c r="T59" s="580"/>
      <c r="U59" s="580"/>
      <c r="V59" s="581"/>
      <c r="W59" s="582"/>
      <c r="X59" s="585"/>
      <c r="Y59" s="784" t="s">
        <v>1</v>
      </c>
      <c r="Z59" s="25" t="str">
        <f t="shared" si="6"/>
        <v>►</v>
      </c>
      <c r="AA59" s="1314" t="str">
        <f>AA52</f>
        <v>Dessert assiette.C.Chiboust pamplemousse.Recette mère ►.M.Mille-feuille meringue et chiboust pamplemousse aux fraises des bois</v>
      </c>
      <c r="AB59" s="1314">
        <f>AB52</f>
        <v>18</v>
      </c>
      <c r="AC59" s="1314" t="str">
        <f>AC52</f>
        <v>assiettes</v>
      </c>
      <c r="AD59" s="3869" t="s">
        <v>2388</v>
      </c>
      <c r="AE59" s="930"/>
      <c r="AF59" s="1323"/>
      <c r="AG59" s="1323"/>
      <c r="AH59" s="1323"/>
      <c r="AI59" s="1323"/>
      <c r="AJ59" s="1324"/>
      <c r="AK59" s="784" t="s">
        <v>1</v>
      </c>
      <c r="AM59"/>
      <c r="AN59" s="2"/>
      <c r="AO59" s="593"/>
      <c r="AP59" s="6">
        <v>1</v>
      </c>
      <c r="AQ59" s="73"/>
      <c r="AR59" s="73"/>
    </row>
    <row r="60" spans="1:44" s="1" customFormat="1" ht="18" customHeight="1">
      <c r="A60"/>
      <c r="B60" s="576"/>
      <c r="C60" s="67"/>
      <c r="D60" s="584"/>
      <c r="E60" s="584"/>
      <c r="F60" s="577"/>
      <c r="G60" s="580"/>
      <c r="H60" s="580"/>
      <c r="I60" s="580"/>
      <c r="J60" s="581"/>
      <c r="K60" s="582"/>
      <c r="L60" s="585"/>
      <c r="M60" s="784" t="s">
        <v>1</v>
      </c>
      <c r="N60" s="576"/>
      <c r="O60" s="67"/>
      <c r="P60" s="577"/>
      <c r="Q60" s="578"/>
      <c r="R60" s="579"/>
      <c r="S60" s="580"/>
      <c r="T60" s="580"/>
      <c r="U60" s="580"/>
      <c r="V60" s="581"/>
      <c r="W60" s="582"/>
      <c r="X60" s="583"/>
      <c r="Y60" s="784" t="s">
        <v>1</v>
      </c>
      <c r="Z60" s="25" t="str">
        <f t="shared" si="6"/>
        <v>►</v>
      </c>
      <c r="AA60" s="1314" t="str">
        <f>AA52</f>
        <v>Dessert assiette.C.Chiboust pamplemousse.Recette mère ►.M.Mille-feuille meringue et chiboust pamplemousse aux fraises des bois</v>
      </c>
      <c r="AB60" s="1314">
        <f>AB52</f>
        <v>18</v>
      </c>
      <c r="AC60" s="1314" t="str">
        <f>AC52</f>
        <v>assiettes</v>
      </c>
      <c r="AD60" s="3869" t="s">
        <v>2389</v>
      </c>
      <c r="AE60" s="930"/>
      <c r="AF60" s="1323"/>
      <c r="AG60" s="1323"/>
      <c r="AH60" s="1323"/>
      <c r="AI60" s="1323"/>
      <c r="AJ60" s="1324"/>
      <c r="AK60" s="784" t="s">
        <v>1</v>
      </c>
      <c r="AM60"/>
      <c r="AN60" s="2"/>
      <c r="AO60" s="593"/>
      <c r="AP60" s="6">
        <v>1</v>
      </c>
      <c r="AQ60" s="73"/>
      <c r="AR60" s="73"/>
    </row>
    <row r="61" spans="1:44" s="1" customFormat="1" ht="18" customHeight="1">
      <c r="A61"/>
      <c r="B61" s="576"/>
      <c r="C61" s="67"/>
      <c r="D61" s="584"/>
      <c r="E61" s="584"/>
      <c r="F61" s="577"/>
      <c r="G61" s="580"/>
      <c r="H61" s="580"/>
      <c r="I61" s="580"/>
      <c r="J61" s="581"/>
      <c r="K61" s="582"/>
      <c r="L61" s="585"/>
      <c r="M61" s="784" t="s">
        <v>1</v>
      </c>
      <c r="N61" s="576"/>
      <c r="O61" s="67"/>
      <c r="P61" s="584"/>
      <c r="Q61" s="584"/>
      <c r="R61" s="577"/>
      <c r="S61" s="580"/>
      <c r="T61" s="580"/>
      <c r="U61" s="580"/>
      <c r="V61" s="581"/>
      <c r="W61" s="582"/>
      <c r="X61" s="585"/>
      <c r="Y61" s="784" t="s">
        <v>1</v>
      </c>
      <c r="Z61" s="25" t="str">
        <f t="shared" si="6"/>
        <v>►</v>
      </c>
      <c r="AA61" s="1314" t="str">
        <f>AA52</f>
        <v>Dessert assiette.C.Chiboust pamplemousse.Recette mère ►.M.Mille-feuille meringue et chiboust pamplemousse aux fraises des bois</v>
      </c>
      <c r="AB61" s="1314">
        <f>AB52</f>
        <v>18</v>
      </c>
      <c r="AC61" s="1314" t="str">
        <f>AC52</f>
        <v>assiettes</v>
      </c>
      <c r="AD61" s="3869" t="s">
        <v>2390</v>
      </c>
      <c r="AE61" s="930"/>
      <c r="AF61" s="1323"/>
      <c r="AG61" s="1323"/>
      <c r="AH61" s="1323"/>
      <c r="AI61" s="1323"/>
      <c r="AJ61" s="1324"/>
      <c r="AK61" s="784" t="s">
        <v>1</v>
      </c>
      <c r="AM61"/>
      <c r="AN61" s="2"/>
      <c r="AO61" s="593"/>
      <c r="AP61" s="6">
        <v>1</v>
      </c>
      <c r="AQ61" s="73"/>
      <c r="AR61" s="73"/>
    </row>
    <row r="62" spans="1:44" s="1" customFormat="1" ht="18" customHeight="1">
      <c r="A62"/>
      <c r="B62" s="576"/>
      <c r="C62" s="67"/>
      <c r="D62" s="584"/>
      <c r="E62" s="584"/>
      <c r="F62" s="577"/>
      <c r="G62" s="580"/>
      <c r="H62" s="580"/>
      <c r="I62" s="580"/>
      <c r="J62" s="581"/>
      <c r="K62" s="582"/>
      <c r="L62" s="585"/>
      <c r="M62" s="784" t="s">
        <v>1</v>
      </c>
      <c r="N62" s="576"/>
      <c r="O62" s="67"/>
      <c r="P62" s="577"/>
      <c r="Q62" s="578"/>
      <c r="R62" s="579"/>
      <c r="S62" s="580"/>
      <c r="T62" s="580"/>
      <c r="U62" s="580"/>
      <c r="V62" s="581"/>
      <c r="W62" s="582"/>
      <c r="X62" s="583"/>
      <c r="Y62" s="784" t="s">
        <v>1</v>
      </c>
      <c r="Z62" s="25" t="str">
        <f t="shared" si="6"/>
        <v>►</v>
      </c>
      <c r="AA62" s="1314" t="str">
        <f>AA52</f>
        <v>Dessert assiette.C.Chiboust pamplemousse.Recette mère ►.M.Mille-feuille meringue et chiboust pamplemousse aux fraises des bois</v>
      </c>
      <c r="AB62" s="1314">
        <f>AB52</f>
        <v>18</v>
      </c>
      <c r="AC62" s="1314" t="str">
        <f>AC52</f>
        <v>assiettes</v>
      </c>
      <c r="AD62" s="1092"/>
      <c r="AE62" s="1092" t="s">
        <v>2391</v>
      </c>
      <c r="AF62" s="1323"/>
      <c r="AG62" s="1323"/>
      <c r="AH62" s="1323"/>
      <c r="AI62" s="1323"/>
      <c r="AJ62" s="1324"/>
      <c r="AK62" s="784" t="s">
        <v>1</v>
      </c>
      <c r="AM62"/>
      <c r="AN62" s="2"/>
      <c r="AO62" s="593"/>
      <c r="AP62" s="6">
        <v>1</v>
      </c>
      <c r="AQ62" s="73"/>
      <c r="AR62" s="73"/>
    </row>
    <row r="63" spans="1:44" s="1" customFormat="1" ht="18" customHeight="1">
      <c r="A63"/>
      <c r="B63" s="576"/>
      <c r="C63" s="67"/>
      <c r="D63" s="584"/>
      <c r="E63" s="584"/>
      <c r="F63" s="577"/>
      <c r="G63" s="580"/>
      <c r="H63" s="580"/>
      <c r="I63" s="580"/>
      <c r="J63" s="581"/>
      <c r="K63" s="582"/>
      <c r="L63" s="585"/>
      <c r="M63" s="784" t="s">
        <v>1</v>
      </c>
      <c r="N63" s="576"/>
      <c r="O63" s="67"/>
      <c r="P63" s="584"/>
      <c r="Q63" s="584"/>
      <c r="R63" s="577"/>
      <c r="S63" s="580"/>
      <c r="T63" s="580"/>
      <c r="U63" s="580"/>
      <c r="V63" s="581"/>
      <c r="W63" s="582"/>
      <c r="X63" s="585"/>
      <c r="Y63" s="784" t="s">
        <v>1</v>
      </c>
      <c r="Z63" s="25" t="str">
        <f t="shared" si="6"/>
        <v>►</v>
      </c>
      <c r="AA63" s="1314" t="str">
        <f>AA52</f>
        <v>Dessert assiette.C.Chiboust pamplemousse.Recette mère ►.M.Mille-feuille meringue et chiboust pamplemousse aux fraises des bois</v>
      </c>
      <c r="AB63" s="1314">
        <f>AB52</f>
        <v>18</v>
      </c>
      <c r="AC63" s="1314" t="str">
        <f>AC52</f>
        <v>assiettes</v>
      </c>
      <c r="AD63" s="3869" t="s">
        <v>2394</v>
      </c>
      <c r="AE63" s="930"/>
      <c r="AF63" s="1323"/>
      <c r="AG63" s="1323"/>
      <c r="AH63" s="1323"/>
      <c r="AI63" s="1323"/>
      <c r="AJ63" s="1324"/>
      <c r="AK63" s="784" t="s">
        <v>1</v>
      </c>
      <c r="AM63"/>
      <c r="AN63" s="2"/>
      <c r="AO63" s="593"/>
      <c r="AP63" s="6">
        <v>1</v>
      </c>
      <c r="AQ63" s="73"/>
      <c r="AR63" s="73"/>
    </row>
    <row r="64" spans="1:44" s="1" customFormat="1" ht="18" customHeight="1">
      <c r="A64"/>
      <c r="B64" s="576"/>
      <c r="C64" s="67"/>
      <c r="D64" s="577"/>
      <c r="E64" s="578"/>
      <c r="F64" s="579"/>
      <c r="G64" s="580"/>
      <c r="H64" s="580"/>
      <c r="I64" s="580"/>
      <c r="J64" s="581"/>
      <c r="K64" s="582"/>
      <c r="L64" s="583"/>
      <c r="M64" s="784" t="s">
        <v>1</v>
      </c>
      <c r="N64" s="576"/>
      <c r="O64" s="67"/>
      <c r="P64" s="577"/>
      <c r="Q64" s="578"/>
      <c r="R64" s="579"/>
      <c r="S64" s="580"/>
      <c r="T64" s="580"/>
      <c r="U64" s="580"/>
      <c r="V64" s="581"/>
      <c r="W64" s="582"/>
      <c r="X64" s="583"/>
      <c r="Y64" s="784" t="s">
        <v>1</v>
      </c>
      <c r="Z64" s="25" t="str">
        <f t="shared" si="6"/>
        <v>►</v>
      </c>
      <c r="AA64" s="1314" t="str">
        <f>AA52</f>
        <v>Dessert assiette.C.Chiboust pamplemousse.Recette mère ►.M.Mille-feuille meringue et chiboust pamplemousse aux fraises des bois</v>
      </c>
      <c r="AB64" s="1314">
        <f>AB52</f>
        <v>18</v>
      </c>
      <c r="AC64" s="1314" t="str">
        <f>AC52</f>
        <v>assiettes</v>
      </c>
      <c r="AD64" s="3869" t="s">
        <v>2395</v>
      </c>
      <c r="AE64" s="930"/>
      <c r="AF64" s="1323"/>
      <c r="AG64" s="1323"/>
      <c r="AH64" s="1323"/>
      <c r="AI64" s="1323"/>
      <c r="AJ64" s="1324"/>
      <c r="AK64" s="784" t="s">
        <v>1</v>
      </c>
      <c r="AM64"/>
      <c r="AN64" s="2"/>
      <c r="AO64" s="593"/>
      <c r="AP64" s="6">
        <v>1</v>
      </c>
      <c r="AQ64" s="73"/>
      <c r="AR64" s="73"/>
    </row>
    <row r="65" spans="1:44" s="1" customFormat="1" ht="18" customHeight="1">
      <c r="A65"/>
      <c r="B65" s="576"/>
      <c r="C65" s="67"/>
      <c r="D65" s="584"/>
      <c r="E65" s="584"/>
      <c r="F65" s="577"/>
      <c r="G65" s="580"/>
      <c r="H65" s="580"/>
      <c r="I65" s="580"/>
      <c r="J65" s="581"/>
      <c r="K65" s="582"/>
      <c r="L65" s="585"/>
      <c r="M65" s="784" t="s">
        <v>1</v>
      </c>
      <c r="N65" s="576"/>
      <c r="O65" s="67"/>
      <c r="P65" s="584"/>
      <c r="Q65" s="584"/>
      <c r="R65" s="577"/>
      <c r="S65" s="580"/>
      <c r="T65" s="580"/>
      <c r="U65" s="580"/>
      <c r="V65" s="581"/>
      <c r="W65" s="582"/>
      <c r="X65" s="585"/>
      <c r="Y65" s="784" t="s">
        <v>1</v>
      </c>
      <c r="Z65" s="25" t="str">
        <f t="shared" si="6"/>
        <v>►</v>
      </c>
      <c r="AA65" s="1314" t="str">
        <f>AA52</f>
        <v>Dessert assiette.C.Chiboust pamplemousse.Recette mère ►.M.Mille-feuille meringue et chiboust pamplemousse aux fraises des bois</v>
      </c>
      <c r="AB65" s="1314">
        <f>AB52</f>
        <v>18</v>
      </c>
      <c r="AC65" s="1314" t="str">
        <f>AC52</f>
        <v>assiettes</v>
      </c>
      <c r="AD65" s="3869" t="s">
        <v>2392</v>
      </c>
      <c r="AE65" s="930"/>
      <c r="AF65" s="1323"/>
      <c r="AG65" s="1323"/>
      <c r="AH65" s="1323"/>
      <c r="AI65" s="1323"/>
      <c r="AJ65" s="1324"/>
      <c r="AK65" s="784" t="s">
        <v>1</v>
      </c>
      <c r="AM65"/>
      <c r="AN65" s="2"/>
      <c r="AO65" s="593"/>
      <c r="AP65" s="6">
        <v>1</v>
      </c>
      <c r="AQ65" s="73"/>
      <c r="AR65" s="73"/>
    </row>
    <row r="66" spans="1:44" s="1" customFormat="1" ht="18" customHeight="1">
      <c r="A66"/>
      <c r="B66" s="576"/>
      <c r="C66" s="67"/>
      <c r="D66" s="577"/>
      <c r="E66" s="578"/>
      <c r="F66" s="579"/>
      <c r="G66" s="580"/>
      <c r="H66" s="580"/>
      <c r="I66" s="580"/>
      <c r="J66" s="581"/>
      <c r="K66" s="582"/>
      <c r="L66" s="583"/>
      <c r="M66" s="784" t="s">
        <v>1</v>
      </c>
      <c r="N66" s="576"/>
      <c r="O66" s="67"/>
      <c r="P66" s="577"/>
      <c r="Q66" s="578"/>
      <c r="R66" s="579"/>
      <c r="S66" s="580"/>
      <c r="T66" s="580"/>
      <c r="U66" s="580"/>
      <c r="V66" s="581"/>
      <c r="W66" s="582"/>
      <c r="X66" s="583"/>
      <c r="Y66" s="784" t="s">
        <v>1</v>
      </c>
      <c r="Z66" s="25" t="str">
        <f t="shared" si="6"/>
        <v>►</v>
      </c>
      <c r="AA66" s="1314" t="str">
        <f>AA52</f>
        <v>Dessert assiette.C.Chiboust pamplemousse.Recette mère ►.M.Mille-feuille meringue et chiboust pamplemousse aux fraises des bois</v>
      </c>
      <c r="AB66" s="1314">
        <f>AB52</f>
        <v>18</v>
      </c>
      <c r="AC66" s="1314" t="str">
        <f>AC52</f>
        <v>assiettes</v>
      </c>
      <c r="AD66" s="3869" t="s">
        <v>2393</v>
      </c>
      <c r="AE66" s="930"/>
      <c r="AF66" s="1323"/>
      <c r="AG66" s="1323"/>
      <c r="AH66" s="1323"/>
      <c r="AI66" s="1323"/>
      <c r="AJ66" s="1324"/>
      <c r="AK66" s="784" t="s">
        <v>1</v>
      </c>
      <c r="AM66"/>
      <c r="AN66" s="2"/>
      <c r="AO66" s="593"/>
      <c r="AP66" s="6">
        <v>1</v>
      </c>
      <c r="AQ66" s="73"/>
      <c r="AR66" s="73"/>
    </row>
    <row r="67" spans="1:44" s="1" customFormat="1" ht="18" customHeight="1">
      <c r="A67"/>
      <c r="B67" s="576"/>
      <c r="C67" s="67"/>
      <c r="D67" s="584"/>
      <c r="E67" s="584"/>
      <c r="F67" s="577"/>
      <c r="G67" s="580"/>
      <c r="H67" s="580"/>
      <c r="I67" s="580"/>
      <c r="J67" s="581"/>
      <c r="K67" s="582"/>
      <c r="L67" s="585"/>
      <c r="M67" s="784" t="s">
        <v>1</v>
      </c>
      <c r="N67" s="576"/>
      <c r="O67" s="67"/>
      <c r="P67" s="584"/>
      <c r="Q67" s="584"/>
      <c r="R67" s="577"/>
      <c r="S67" s="580"/>
      <c r="T67" s="580"/>
      <c r="U67" s="580"/>
      <c r="V67" s="581"/>
      <c r="W67" s="582"/>
      <c r="X67" s="585"/>
      <c r="Y67" s="784" t="s">
        <v>1</v>
      </c>
      <c r="Z67" s="25" t="str">
        <f t="shared" si="6"/>
        <v>►</v>
      </c>
      <c r="AA67" s="1314" t="str">
        <f>AA52</f>
        <v>Dessert assiette.C.Chiboust pamplemousse.Recette mère ►.M.Mille-feuille meringue et chiboust pamplemousse aux fraises des bois</v>
      </c>
      <c r="AB67" s="1314">
        <f>AB52</f>
        <v>18</v>
      </c>
      <c r="AC67" s="1314" t="str">
        <f>AC52</f>
        <v>assiettes</v>
      </c>
      <c r="AD67" s="1321"/>
      <c r="AE67" s="1323"/>
      <c r="AF67" s="1323"/>
      <c r="AG67" s="1323"/>
      <c r="AH67" s="1323"/>
      <c r="AI67" s="1323"/>
      <c r="AJ67" s="1324"/>
      <c r="AK67" s="784" t="s">
        <v>1</v>
      </c>
      <c r="AM67"/>
      <c r="AN67" s="2"/>
      <c r="AO67" s="593"/>
      <c r="AP67" s="6">
        <v>1</v>
      </c>
      <c r="AQ67" s="73"/>
      <c r="AR67" s="73"/>
    </row>
    <row r="68" spans="1:44" s="1" customFormat="1" ht="18" customHeight="1" thickBot="1">
      <c r="A68"/>
      <c r="B68" s="576"/>
      <c r="C68" s="67"/>
      <c r="D68" s="577"/>
      <c r="E68" s="578"/>
      <c r="F68" s="579"/>
      <c r="G68" s="580"/>
      <c r="H68" s="580"/>
      <c r="I68" s="580"/>
      <c r="J68" s="581"/>
      <c r="K68" s="582"/>
      <c r="L68" s="583"/>
      <c r="M68" s="784" t="s">
        <v>1</v>
      </c>
      <c r="N68" s="576"/>
      <c r="O68" s="67"/>
      <c r="P68" s="577"/>
      <c r="Q68" s="578"/>
      <c r="R68" s="579"/>
      <c r="S68" s="580"/>
      <c r="T68" s="580"/>
      <c r="U68" s="580"/>
      <c r="V68" s="581"/>
      <c r="W68" s="582"/>
      <c r="X68" s="583"/>
      <c r="Y68" s="784" t="s">
        <v>1</v>
      </c>
      <c r="Z68" s="1146" t="s">
        <v>6</v>
      </c>
      <c r="AA68" s="1147" t="str">
        <f>AA52</f>
        <v>Dessert assiette.C.Chiboust pamplemousse.Recette mère ►.M.Mille-feuille meringue et chiboust pamplemousse aux fraises des bois</v>
      </c>
      <c r="AB68" s="1147">
        <f>AB52</f>
        <v>18</v>
      </c>
      <c r="AC68" s="1147" t="str">
        <f>AC52</f>
        <v>assiettes</v>
      </c>
      <c r="AD68" s="1325" t="s">
        <v>1090</v>
      </c>
      <c r="AE68" s="1148"/>
      <c r="AF68" s="1149"/>
      <c r="AG68" s="1179" t="s">
        <v>2503</v>
      </c>
      <c r="AH68" s="1149"/>
      <c r="AI68" s="1149"/>
      <c r="AJ68" s="1150"/>
      <c r="AK68" s="784" t="s">
        <v>1</v>
      </c>
      <c r="AM68"/>
      <c r="AN68" s="2"/>
      <c r="AO68" s="593"/>
      <c r="AP68" s="6">
        <v>1</v>
      </c>
      <c r="AQ68" s="73"/>
      <c r="AR68" s="73"/>
    </row>
    <row r="69" spans="1:44" s="1" customFormat="1" ht="18" customHeight="1">
      <c r="A69"/>
      <c r="B69" s="576"/>
      <c r="C69" s="67"/>
      <c r="D69" s="584"/>
      <c r="E69" s="584"/>
      <c r="F69" s="577"/>
      <c r="G69" s="580"/>
      <c r="H69" s="580"/>
      <c r="I69" s="580"/>
      <c r="J69" s="581"/>
      <c r="K69" s="582"/>
      <c r="L69" s="585"/>
      <c r="M69" s="784" t="s">
        <v>1</v>
      </c>
      <c r="N69" s="576"/>
      <c r="O69" s="67"/>
      <c r="P69" s="584"/>
      <c r="Q69" s="584"/>
      <c r="R69" s="577"/>
      <c r="S69" s="577"/>
      <c r="T69" s="577"/>
      <c r="U69" s="580"/>
      <c r="V69" s="581"/>
      <c r="W69" s="582"/>
      <c r="X69" s="585"/>
      <c r="Y69" s="784" t="s">
        <v>1</v>
      </c>
      <c r="Z69" s="576"/>
      <c r="AA69" s="67"/>
      <c r="AB69" s="584"/>
      <c r="AC69" s="584"/>
      <c r="AD69" s="577"/>
      <c r="AE69" s="580"/>
      <c r="AF69" s="580"/>
      <c r="AG69" s="580"/>
      <c r="AH69" s="581"/>
      <c r="AI69" s="582"/>
      <c r="AJ69" s="585"/>
      <c r="AK69" s="784" t="s">
        <v>1</v>
      </c>
      <c r="AM69"/>
      <c r="AN69" s="2"/>
      <c r="AO69" s="593"/>
      <c r="AP69" s="6">
        <v>1</v>
      </c>
      <c r="AQ69" s="73"/>
      <c r="AR69" s="73"/>
    </row>
    <row r="70" spans="1:44" s="1" customFormat="1" ht="18" customHeight="1">
      <c r="A70"/>
      <c r="B70" s="576"/>
      <c r="C70" s="67"/>
      <c r="D70" s="577"/>
      <c r="E70" s="578"/>
      <c r="F70" s="579"/>
      <c r="G70" s="580"/>
      <c r="H70" s="580"/>
      <c r="I70" s="580"/>
      <c r="J70" s="581"/>
      <c r="K70" s="582"/>
      <c r="L70" s="583"/>
      <c r="M70" s="784" t="s">
        <v>1</v>
      </c>
      <c r="N70" s="576"/>
      <c r="O70" s="67"/>
      <c r="P70" s="577"/>
      <c r="Q70" s="578"/>
      <c r="R70" s="579"/>
      <c r="S70" s="579"/>
      <c r="T70" s="579"/>
      <c r="U70" s="580"/>
      <c r="V70" s="581"/>
      <c r="W70" s="582"/>
      <c r="X70" s="583"/>
      <c r="Y70" s="784" t="s">
        <v>1</v>
      </c>
      <c r="Z70" s="576"/>
      <c r="AA70" s="67"/>
      <c r="AB70" s="577"/>
      <c r="AC70" s="578"/>
      <c r="AD70" s="579"/>
      <c r="AE70" s="580"/>
      <c r="AF70" s="580"/>
      <c r="AG70" s="580"/>
      <c r="AH70" s="581"/>
      <c r="AI70" s="582"/>
      <c r="AJ70" s="583"/>
      <c r="AK70" s="784" t="s">
        <v>1</v>
      </c>
      <c r="AM70"/>
      <c r="AN70" s="2"/>
      <c r="AO70" s="593"/>
      <c r="AP70" s="6">
        <v>1</v>
      </c>
      <c r="AQ70" s="73"/>
      <c r="AR70" s="73"/>
    </row>
    <row r="71" spans="1:44" s="1" customFormat="1" ht="18" customHeight="1">
      <c r="A71"/>
      <c r="B71" s="576"/>
      <c r="C71" s="67"/>
      <c r="D71" s="584"/>
      <c r="E71" s="584"/>
      <c r="F71" s="577"/>
      <c r="G71" s="580"/>
      <c r="H71" s="580"/>
      <c r="I71" s="580"/>
      <c r="J71" s="581"/>
      <c r="K71" s="582"/>
      <c r="L71" s="585"/>
      <c r="M71" s="784" t="s">
        <v>1</v>
      </c>
      <c r="N71" s="576"/>
      <c r="O71" s="67"/>
      <c r="P71" s="584"/>
      <c r="Q71" s="584"/>
      <c r="R71" s="577"/>
      <c r="S71" s="577"/>
      <c r="T71" s="577"/>
      <c r="U71" s="580"/>
      <c r="V71" s="581"/>
      <c r="W71" s="582"/>
      <c r="X71" s="585"/>
      <c r="Y71" s="784" t="s">
        <v>1</v>
      </c>
      <c r="Z71" s="576"/>
      <c r="AA71" s="67"/>
      <c r="AB71" s="584"/>
      <c r="AC71" s="584"/>
      <c r="AD71" s="577"/>
      <c r="AE71" s="580"/>
      <c r="AF71" s="580"/>
      <c r="AG71" s="580"/>
      <c r="AH71" s="581"/>
      <c r="AI71" s="582"/>
      <c r="AJ71" s="585"/>
      <c r="AK71" s="784" t="s">
        <v>1</v>
      </c>
      <c r="AM71"/>
      <c r="AN71" s="2"/>
      <c r="AO71" s="593"/>
      <c r="AP71" s="6">
        <v>1</v>
      </c>
      <c r="AQ71" s="73"/>
      <c r="AR71" s="73"/>
    </row>
    <row r="72" spans="1:44" s="1" customFormat="1" ht="18" customHeight="1">
      <c r="A72"/>
      <c r="B72" s="576"/>
      <c r="C72" s="67"/>
      <c r="D72" s="577"/>
      <c r="E72" s="578"/>
      <c r="F72" s="579"/>
      <c r="G72" s="580"/>
      <c r="H72" s="580"/>
      <c r="I72" s="580"/>
      <c r="J72" s="581"/>
      <c r="K72" s="582"/>
      <c r="L72" s="583"/>
      <c r="M72" s="784" t="s">
        <v>1</v>
      </c>
      <c r="N72" s="576"/>
      <c r="O72" s="67"/>
      <c r="P72" s="577"/>
      <c r="Q72" s="578"/>
      <c r="R72" s="579"/>
      <c r="S72" s="579"/>
      <c r="T72" s="579"/>
      <c r="U72" s="580"/>
      <c r="V72" s="581"/>
      <c r="W72" s="582"/>
      <c r="X72" s="583"/>
      <c r="Y72" s="784" t="s">
        <v>1</v>
      </c>
      <c r="Z72" s="576"/>
      <c r="AA72" s="67"/>
      <c r="AB72" s="577"/>
      <c r="AC72" s="578"/>
      <c r="AD72" s="579"/>
      <c r="AE72" s="580"/>
      <c r="AF72" s="580"/>
      <c r="AG72" s="580"/>
      <c r="AH72" s="581"/>
      <c r="AI72" s="582"/>
      <c r="AJ72" s="583"/>
      <c r="AK72" s="784" t="s">
        <v>1</v>
      </c>
      <c r="AM72"/>
      <c r="AN72" s="2"/>
      <c r="AO72" s="593"/>
      <c r="AP72" s="6">
        <v>1</v>
      </c>
      <c r="AQ72" s="73"/>
      <c r="AR72" s="73"/>
    </row>
    <row r="73" spans="1:44" s="1" customFormat="1" ht="18" customHeight="1">
      <c r="A73"/>
      <c r="B73" s="576"/>
      <c r="C73" s="67"/>
      <c r="D73" s="584"/>
      <c r="E73" s="584"/>
      <c r="F73" s="577"/>
      <c r="G73" s="580"/>
      <c r="H73" s="580"/>
      <c r="I73" s="580"/>
      <c r="J73" s="581"/>
      <c r="K73" s="582"/>
      <c r="L73" s="585"/>
      <c r="M73" s="784" t="s">
        <v>1</v>
      </c>
      <c r="N73" s="576"/>
      <c r="O73" s="67"/>
      <c r="P73" s="584"/>
      <c r="Q73" s="584"/>
      <c r="R73" s="577"/>
      <c r="S73" s="577"/>
      <c r="T73" s="577"/>
      <c r="U73" s="580"/>
      <c r="V73" s="581"/>
      <c r="W73" s="582"/>
      <c r="X73" s="585"/>
      <c r="Y73" s="784" t="s">
        <v>1</v>
      </c>
      <c r="Z73" s="576"/>
      <c r="AA73" s="67"/>
      <c r="AB73" s="584"/>
      <c r="AC73" s="584"/>
      <c r="AD73" s="577"/>
      <c r="AE73" s="580"/>
      <c r="AF73" s="580"/>
      <c r="AG73" s="580"/>
      <c r="AH73" s="581"/>
      <c r="AI73" s="582"/>
      <c r="AJ73" s="585"/>
      <c r="AK73" s="784" t="s">
        <v>1</v>
      </c>
      <c r="AM73"/>
      <c r="AN73" s="2"/>
      <c r="AO73" s="593"/>
      <c r="AP73" s="6">
        <v>1</v>
      </c>
      <c r="AQ73" s="73"/>
      <c r="AR73" s="73"/>
    </row>
    <row r="74" spans="1:44" s="1" customFormat="1" ht="18" customHeight="1">
      <c r="A74"/>
      <c r="B74" s="576"/>
      <c r="C74" s="67"/>
      <c r="D74" s="577"/>
      <c r="E74" s="578"/>
      <c r="F74" s="579"/>
      <c r="G74" s="580"/>
      <c r="H74" s="580"/>
      <c r="I74" s="580"/>
      <c r="J74" s="581"/>
      <c r="K74" s="582"/>
      <c r="L74" s="583"/>
      <c r="M74" s="784" t="s">
        <v>1</v>
      </c>
      <c r="N74" s="576"/>
      <c r="O74" s="67"/>
      <c r="P74" s="577"/>
      <c r="Q74" s="578"/>
      <c r="R74" s="579"/>
      <c r="S74" s="579"/>
      <c r="T74" s="579"/>
      <c r="U74" s="580"/>
      <c r="V74" s="581"/>
      <c r="W74" s="582"/>
      <c r="X74" s="583"/>
      <c r="Y74" s="784" t="s">
        <v>1</v>
      </c>
      <c r="Z74" s="576"/>
      <c r="AA74" s="67"/>
      <c r="AB74" s="577"/>
      <c r="AC74" s="578"/>
      <c r="AD74" s="579"/>
      <c r="AE74" s="580"/>
      <c r="AF74" s="580"/>
      <c r="AG74" s="580"/>
      <c r="AH74" s="581"/>
      <c r="AI74" s="582"/>
      <c r="AJ74" s="583"/>
      <c r="AK74" s="784" t="s">
        <v>1</v>
      </c>
      <c r="AM74"/>
      <c r="AN74" s="2"/>
      <c r="AO74" s="593"/>
      <c r="AP74" s="6">
        <v>1</v>
      </c>
      <c r="AQ74" s="73"/>
      <c r="AR74" s="73"/>
    </row>
    <row r="75" spans="1:44" s="1" customFormat="1" ht="18" customHeight="1">
      <c r="A75"/>
      <c r="B75" s="576"/>
      <c r="C75" s="67"/>
      <c r="D75" s="584"/>
      <c r="E75" s="584"/>
      <c r="F75" s="577"/>
      <c r="G75" s="580"/>
      <c r="H75" s="580"/>
      <c r="I75" s="580"/>
      <c r="J75" s="581"/>
      <c r="K75" s="582"/>
      <c r="L75" s="585"/>
      <c r="M75" s="784" t="s">
        <v>1</v>
      </c>
      <c r="N75" s="576"/>
      <c r="O75" s="67"/>
      <c r="P75" s="584"/>
      <c r="Q75" s="584"/>
      <c r="R75" s="577"/>
      <c r="S75" s="577"/>
      <c r="T75" s="577"/>
      <c r="U75" s="580"/>
      <c r="V75" s="581"/>
      <c r="W75" s="582"/>
      <c r="X75" s="585"/>
      <c r="Y75" s="784" t="s">
        <v>1</v>
      </c>
      <c r="Z75" s="576"/>
      <c r="AA75" s="67"/>
      <c r="AB75" s="584"/>
      <c r="AC75" s="584"/>
      <c r="AD75" s="577"/>
      <c r="AE75" s="580"/>
      <c r="AF75" s="580"/>
      <c r="AG75" s="580"/>
      <c r="AH75" s="581"/>
      <c r="AI75" s="582"/>
      <c r="AJ75" s="585"/>
      <c r="AK75" s="784" t="s">
        <v>1</v>
      </c>
      <c r="AM75"/>
      <c r="AN75" s="2"/>
      <c r="AO75" s="593"/>
      <c r="AP75" s="6">
        <v>1</v>
      </c>
      <c r="AQ75" s="73"/>
      <c r="AR75" s="73"/>
    </row>
    <row r="76" spans="1:44" s="1" customFormat="1" ht="18" customHeight="1">
      <c r="A76"/>
      <c r="B76" s="576"/>
      <c r="C76" s="67"/>
      <c r="D76" s="577"/>
      <c r="E76" s="578"/>
      <c r="F76" s="579"/>
      <c r="G76" s="580"/>
      <c r="H76" s="580"/>
      <c r="I76" s="580"/>
      <c r="J76" s="581"/>
      <c r="K76" s="582"/>
      <c r="L76" s="583"/>
      <c r="M76" s="784" t="s">
        <v>1</v>
      </c>
      <c r="N76" s="576"/>
      <c r="O76" s="67"/>
      <c r="P76" s="577"/>
      <c r="Q76" s="578"/>
      <c r="R76" s="579"/>
      <c r="S76" s="579"/>
      <c r="T76" s="579"/>
      <c r="U76" s="580"/>
      <c r="V76" s="581"/>
      <c r="W76" s="582"/>
      <c r="X76" s="583"/>
      <c r="Y76" s="784" t="s">
        <v>1</v>
      </c>
      <c r="Z76" s="576"/>
      <c r="AA76" s="67"/>
      <c r="AB76" s="577"/>
      <c r="AC76" s="578"/>
      <c r="AD76" s="579"/>
      <c r="AE76" s="580"/>
      <c r="AF76" s="580"/>
      <c r="AG76" s="580"/>
      <c r="AH76" s="581"/>
      <c r="AI76" s="582"/>
      <c r="AJ76" s="583"/>
      <c r="AK76" s="784" t="s">
        <v>1</v>
      </c>
      <c r="AM76"/>
      <c r="AN76" s="2"/>
      <c r="AO76" s="593"/>
      <c r="AP76" s="6">
        <v>1</v>
      </c>
      <c r="AQ76" s="73"/>
      <c r="AR76" s="73"/>
    </row>
    <row r="77" spans="1:44" s="1" customFormat="1" ht="18" customHeight="1">
      <c r="A77"/>
      <c r="B77" s="576"/>
      <c r="C77" s="67"/>
      <c r="D77" s="584"/>
      <c r="E77" s="584"/>
      <c r="F77" s="577"/>
      <c r="G77" s="580"/>
      <c r="H77" s="580"/>
      <c r="I77" s="580"/>
      <c r="J77" s="581"/>
      <c r="K77" s="582"/>
      <c r="L77" s="585"/>
      <c r="M77" s="784" t="s">
        <v>1</v>
      </c>
      <c r="N77" s="576"/>
      <c r="O77" s="67"/>
      <c r="P77" s="584"/>
      <c r="Q77" s="584"/>
      <c r="R77" s="577"/>
      <c r="S77" s="577"/>
      <c r="T77" s="577"/>
      <c r="U77" s="580"/>
      <c r="V77" s="581"/>
      <c r="W77" s="582"/>
      <c r="X77" s="585"/>
      <c r="Y77" s="784" t="s">
        <v>1</v>
      </c>
      <c r="Z77" s="576"/>
      <c r="AA77" s="67"/>
      <c r="AB77" s="584"/>
      <c r="AC77" s="584"/>
      <c r="AD77" s="577"/>
      <c r="AE77" s="580"/>
      <c r="AF77" s="580"/>
      <c r="AG77" s="580"/>
      <c r="AH77" s="581"/>
      <c r="AI77" s="582"/>
      <c r="AJ77" s="585"/>
      <c r="AK77" s="784" t="s">
        <v>1</v>
      </c>
      <c r="AM77"/>
      <c r="AN77" s="2"/>
      <c r="AO77" s="593"/>
      <c r="AP77" s="6">
        <v>1</v>
      </c>
      <c r="AQ77" s="73"/>
      <c r="AR77" s="73"/>
    </row>
    <row r="78" spans="1:44" s="1" customFormat="1" ht="18" customHeight="1">
      <c r="A78"/>
      <c r="B78" s="576"/>
      <c r="C78" s="67"/>
      <c r="D78" s="577"/>
      <c r="E78" s="578"/>
      <c r="F78" s="579"/>
      <c r="G78" s="580"/>
      <c r="H78" s="580"/>
      <c r="I78" s="580"/>
      <c r="J78" s="581"/>
      <c r="K78" s="582"/>
      <c r="L78" s="583"/>
      <c r="M78" s="784" t="s">
        <v>1</v>
      </c>
      <c r="N78" s="576"/>
      <c r="O78" s="67"/>
      <c r="P78" s="577"/>
      <c r="Q78" s="578"/>
      <c r="R78" s="579"/>
      <c r="S78" s="579"/>
      <c r="T78" s="579"/>
      <c r="U78" s="580"/>
      <c r="V78" s="581"/>
      <c r="W78" s="582"/>
      <c r="X78" s="583"/>
      <c r="Y78" s="784" t="s">
        <v>1</v>
      </c>
      <c r="Z78" s="576"/>
      <c r="AA78" s="67"/>
      <c r="AB78" s="577"/>
      <c r="AC78" s="578"/>
      <c r="AD78" s="579"/>
      <c r="AE78" s="580"/>
      <c r="AF78" s="580"/>
      <c r="AG78" s="580"/>
      <c r="AH78" s="581"/>
      <c r="AI78" s="582"/>
      <c r="AJ78" s="583"/>
      <c r="AK78" s="784" t="s">
        <v>1</v>
      </c>
      <c r="AM78"/>
      <c r="AN78" s="2"/>
      <c r="AO78" s="593"/>
      <c r="AP78" s="6">
        <v>1</v>
      </c>
      <c r="AQ78" s="73"/>
      <c r="AR78" s="73"/>
    </row>
    <row r="79" spans="1:44" s="1" customFormat="1" ht="18" customHeight="1">
      <c r="A79"/>
      <c r="B79" s="576"/>
      <c r="C79" s="67"/>
      <c r="D79" s="584"/>
      <c r="E79" s="584"/>
      <c r="F79" s="577"/>
      <c r="G79" s="580"/>
      <c r="H79" s="580"/>
      <c r="I79" s="580"/>
      <c r="J79" s="581"/>
      <c r="K79" s="582"/>
      <c r="L79" s="585"/>
      <c r="M79" s="784" t="s">
        <v>1</v>
      </c>
      <c r="N79" s="576"/>
      <c r="O79" s="67"/>
      <c r="P79" s="584"/>
      <c r="Q79" s="584"/>
      <c r="R79" s="577"/>
      <c r="S79" s="577"/>
      <c r="T79" s="577"/>
      <c r="U79" s="580"/>
      <c r="V79" s="581"/>
      <c r="W79" s="582"/>
      <c r="X79" s="585"/>
      <c r="Y79" s="784" t="s">
        <v>1</v>
      </c>
      <c r="Z79" s="576"/>
      <c r="AA79" s="67"/>
      <c r="AB79" s="584"/>
      <c r="AC79" s="584"/>
      <c r="AD79" s="577"/>
      <c r="AE79" s="580"/>
      <c r="AF79" s="580"/>
      <c r="AG79" s="580"/>
      <c r="AH79" s="581"/>
      <c r="AI79" s="582"/>
      <c r="AJ79" s="585"/>
      <c r="AK79" s="784" t="s">
        <v>1</v>
      </c>
      <c r="AM79"/>
      <c r="AN79" s="2"/>
      <c r="AO79" s="593"/>
      <c r="AP79" s="6">
        <v>1</v>
      </c>
      <c r="AQ79" s="73"/>
      <c r="AR79" s="73"/>
    </row>
    <row r="80" spans="1:44" s="1" customFormat="1" ht="18" customHeight="1">
      <c r="A80"/>
      <c r="B80" s="576"/>
      <c r="C80" s="67"/>
      <c r="D80" s="577"/>
      <c r="E80" s="578"/>
      <c r="F80" s="579"/>
      <c r="G80" s="580"/>
      <c r="H80" s="580"/>
      <c r="I80" s="580"/>
      <c r="J80" s="581"/>
      <c r="K80" s="582"/>
      <c r="L80" s="583"/>
      <c r="M80" s="784" t="s">
        <v>1</v>
      </c>
      <c r="N80" s="576"/>
      <c r="O80" s="67"/>
      <c r="P80" s="577"/>
      <c r="Q80" s="578"/>
      <c r="R80" s="579"/>
      <c r="S80" s="579"/>
      <c r="T80" s="579"/>
      <c r="U80" s="580"/>
      <c r="V80" s="581"/>
      <c r="W80" s="582"/>
      <c r="X80" s="583"/>
      <c r="Y80" s="784" t="s">
        <v>1</v>
      </c>
      <c r="Z80" s="576"/>
      <c r="AA80" s="67"/>
      <c r="AB80" s="577"/>
      <c r="AC80" s="578"/>
      <c r="AD80" s="579"/>
      <c r="AE80" s="580"/>
      <c r="AF80" s="580"/>
      <c r="AG80" s="580"/>
      <c r="AH80" s="581"/>
      <c r="AI80" s="582"/>
      <c r="AJ80" s="583"/>
      <c r="AK80" s="784" t="s">
        <v>1</v>
      </c>
      <c r="AM80"/>
      <c r="AN80" s="2"/>
      <c r="AO80" s="593"/>
      <c r="AP80" s="6">
        <v>1</v>
      </c>
      <c r="AQ80" s="73"/>
      <c r="AR80" s="73"/>
    </row>
    <row r="81" spans="1:44" s="1" customFormat="1" ht="18" customHeight="1">
      <c r="A81"/>
      <c r="B81" s="576"/>
      <c r="C81" s="67"/>
      <c r="D81" s="584"/>
      <c r="E81" s="584"/>
      <c r="F81" s="577"/>
      <c r="G81" s="580"/>
      <c r="H81" s="580"/>
      <c r="I81" s="580"/>
      <c r="J81" s="581"/>
      <c r="K81" s="582"/>
      <c r="L81" s="585"/>
      <c r="M81" s="784" t="s">
        <v>1</v>
      </c>
      <c r="N81" s="576"/>
      <c r="O81" s="67"/>
      <c r="P81" s="584"/>
      <c r="Q81" s="584"/>
      <c r="R81" s="577"/>
      <c r="S81" s="577"/>
      <c r="T81" s="577"/>
      <c r="U81" s="580"/>
      <c r="V81" s="581"/>
      <c r="W81" s="582"/>
      <c r="X81" s="585"/>
      <c r="Y81" s="784" t="s">
        <v>1</v>
      </c>
      <c r="Z81" s="576"/>
      <c r="AA81" s="67"/>
      <c r="AB81" s="584"/>
      <c r="AC81" s="584"/>
      <c r="AD81" s="577"/>
      <c r="AE81" s="580"/>
      <c r="AF81" s="580"/>
      <c r="AG81" s="580"/>
      <c r="AH81" s="581"/>
      <c r="AI81" s="582"/>
      <c r="AJ81" s="585"/>
      <c r="AK81" s="784" t="s">
        <v>1</v>
      </c>
      <c r="AM81"/>
      <c r="AN81" s="2"/>
      <c r="AO81" s="593"/>
      <c r="AP81" s="6">
        <v>1</v>
      </c>
      <c r="AQ81" s="73"/>
      <c r="AR81" s="73"/>
    </row>
    <row r="82" spans="1:44" s="1" customFormat="1" ht="18" customHeight="1">
      <c r="A82"/>
      <c r="B82" s="576"/>
      <c r="C82" s="67"/>
      <c r="D82" s="577"/>
      <c r="E82" s="578"/>
      <c r="F82" s="579"/>
      <c r="G82" s="580"/>
      <c r="H82" s="580"/>
      <c r="I82" s="580"/>
      <c r="J82" s="581"/>
      <c r="K82" s="582"/>
      <c r="L82" s="583"/>
      <c r="M82" s="784" t="s">
        <v>1</v>
      </c>
      <c r="N82" s="576"/>
      <c r="O82" s="67"/>
      <c r="P82" s="577"/>
      <c r="Q82" s="578"/>
      <c r="R82" s="579"/>
      <c r="S82" s="579"/>
      <c r="T82" s="579"/>
      <c r="U82" s="580"/>
      <c r="V82" s="581"/>
      <c r="W82" s="582"/>
      <c r="X82" s="583"/>
      <c r="Y82" s="784" t="s">
        <v>1</v>
      </c>
      <c r="Z82" s="576"/>
      <c r="AA82" s="67"/>
      <c r="AB82" s="577"/>
      <c r="AC82" s="578"/>
      <c r="AD82" s="579"/>
      <c r="AE82" s="580"/>
      <c r="AF82" s="580"/>
      <c r="AG82" s="580"/>
      <c r="AH82" s="581"/>
      <c r="AI82" s="582"/>
      <c r="AJ82" s="583"/>
      <c r="AK82" s="784" t="s">
        <v>1</v>
      </c>
      <c r="AM82"/>
      <c r="AN82" s="2"/>
      <c r="AO82" s="593"/>
      <c r="AP82" s="6">
        <v>1</v>
      </c>
      <c r="AQ82" s="73"/>
      <c r="AR82" s="73"/>
    </row>
    <row r="83" spans="1:44" s="1" customFormat="1" ht="18" customHeight="1" thickBot="1">
      <c r="A83"/>
      <c r="B83" s="576"/>
      <c r="C83" s="67"/>
      <c r="D83" s="584"/>
      <c r="E83" s="584"/>
      <c r="F83" s="577"/>
      <c r="G83" s="580"/>
      <c r="H83" s="580"/>
      <c r="I83" s="580"/>
      <c r="J83" s="581"/>
      <c r="K83" s="582"/>
      <c r="L83" s="585"/>
      <c r="M83" s="784" t="s">
        <v>1</v>
      </c>
      <c r="N83" s="576"/>
      <c r="O83" s="67"/>
      <c r="P83" s="584"/>
      <c r="Q83" s="584"/>
      <c r="R83" s="577"/>
      <c r="S83" s="577"/>
      <c r="T83" s="577"/>
      <c r="U83" s="580"/>
      <c r="V83" s="581"/>
      <c r="W83" s="582"/>
      <c r="X83" s="585"/>
      <c r="Y83" s="784" t="s">
        <v>1</v>
      </c>
      <c r="Z83" s="576"/>
      <c r="AA83" s="67"/>
      <c r="AB83" s="584"/>
      <c r="AC83" s="584"/>
      <c r="AD83" s="577"/>
      <c r="AE83" s="580"/>
      <c r="AF83" s="580"/>
      <c r="AG83" s="580"/>
      <c r="AH83" s="581"/>
      <c r="AI83" s="582"/>
      <c r="AJ83" s="585"/>
      <c r="AK83" s="784" t="s">
        <v>1</v>
      </c>
      <c r="AM83"/>
      <c r="AN83" s="2"/>
      <c r="AO83" s="593"/>
      <c r="AP83" s="6">
        <v>1</v>
      </c>
      <c r="AQ83" s="73"/>
      <c r="AR83" s="73"/>
    </row>
    <row r="84" spans="1:44" s="1" customFormat="1" ht="18" customHeight="1" thickTop="1" thickBot="1">
      <c r="A84"/>
      <c r="B84" s="576"/>
      <c r="C84" s="67"/>
      <c r="D84" s="577"/>
      <c r="E84" s="578"/>
      <c r="F84" s="579"/>
      <c r="G84" s="580"/>
      <c r="H84" s="580"/>
      <c r="I84" s="580"/>
      <c r="J84" s="581"/>
      <c r="K84" s="582"/>
      <c r="L84" s="583"/>
      <c r="M84" s="784" t="s">
        <v>1</v>
      </c>
      <c r="N84" s="576"/>
      <c r="O84" s="67"/>
      <c r="P84" s="577"/>
      <c r="Q84" s="578"/>
      <c r="R84" s="579"/>
      <c r="S84" s="579"/>
      <c r="T84" s="579"/>
      <c r="U84" s="580"/>
      <c r="V84" s="581"/>
      <c r="W84" s="582"/>
      <c r="X84" s="583"/>
      <c r="Y84" s="784" t="s">
        <v>1</v>
      </c>
      <c r="Z84" s="576"/>
      <c r="AA84" s="67"/>
      <c r="AB84" s="577"/>
      <c r="AC84" s="578"/>
      <c r="AD84" s="579"/>
      <c r="AE84" s="580"/>
      <c r="AF84" s="580"/>
      <c r="AG84" s="580"/>
      <c r="AH84" s="581"/>
      <c r="AI84" s="582"/>
      <c r="AJ84" s="583"/>
      <c r="AK84" s="784" t="s">
        <v>1</v>
      </c>
      <c r="AM84" s="575" t="s">
        <v>15</v>
      </c>
      <c r="AN84" s="2"/>
      <c r="AO84" s="593"/>
      <c r="AP84" s="6">
        <v>1</v>
      </c>
      <c r="AQ84" s="73"/>
      <c r="AR84" s="73"/>
    </row>
    <row r="85" spans="1:44" s="1" customFormat="1" ht="18" customHeight="1" thickTop="1">
      <c r="A85"/>
      <c r="B85" s="576"/>
      <c r="C85" s="67"/>
      <c r="D85" s="584"/>
      <c r="E85" s="584"/>
      <c r="F85" s="577"/>
      <c r="G85" s="580"/>
      <c r="H85" s="580"/>
      <c r="I85" s="580"/>
      <c r="J85" s="581"/>
      <c r="K85" s="582"/>
      <c r="L85" s="585"/>
      <c r="M85" s="784" t="s">
        <v>1</v>
      </c>
      <c r="N85" s="576"/>
      <c r="O85" s="67"/>
      <c r="P85" s="584"/>
      <c r="Q85" s="584"/>
      <c r="R85" s="577"/>
      <c r="S85" s="577"/>
      <c r="T85" s="577"/>
      <c r="U85" s="580"/>
      <c r="V85" s="581"/>
      <c r="W85" s="582"/>
      <c r="X85" s="585"/>
      <c r="Y85" s="784" t="s">
        <v>1</v>
      </c>
      <c r="Z85" s="576"/>
      <c r="AA85" s="67"/>
      <c r="AB85" s="584"/>
      <c r="AC85" s="584"/>
      <c r="AD85" s="577"/>
      <c r="AE85" s="580"/>
      <c r="AF85" s="580"/>
      <c r="AG85" s="580"/>
      <c r="AH85" s="581"/>
      <c r="AI85" s="582"/>
      <c r="AJ85" s="585"/>
      <c r="AK85" s="784" t="s">
        <v>1</v>
      </c>
      <c r="AM85" s="81" t="s">
        <v>209</v>
      </c>
      <c r="AN85" s="2"/>
      <c r="AO85" s="593"/>
      <c r="AP85" s="6">
        <v>1</v>
      </c>
      <c r="AQ85" s="73"/>
      <c r="AR85" s="73"/>
    </row>
    <row r="86" spans="1:44" s="1" customFormat="1" ht="18" customHeight="1">
      <c r="A86"/>
      <c r="B86" s="576"/>
      <c r="C86" s="67"/>
      <c r="D86" s="577"/>
      <c r="E86" s="578"/>
      <c r="F86" s="579"/>
      <c r="G86" s="580"/>
      <c r="H86" s="580"/>
      <c r="I86" s="580"/>
      <c r="J86" s="581"/>
      <c r="K86" s="582"/>
      <c r="L86" s="583"/>
      <c r="M86" s="784" t="s">
        <v>1</v>
      </c>
      <c r="N86" s="576"/>
      <c r="O86" s="67"/>
      <c r="P86" s="577"/>
      <c r="Q86" s="578"/>
      <c r="R86" s="579"/>
      <c r="S86" s="579"/>
      <c r="T86" s="579"/>
      <c r="U86" s="580"/>
      <c r="V86" s="581"/>
      <c r="W86" s="582"/>
      <c r="X86" s="583"/>
      <c r="Y86" s="784" t="s">
        <v>1</v>
      </c>
      <c r="Z86" s="576"/>
      <c r="AA86" s="67"/>
      <c r="AB86" s="577"/>
      <c r="AC86" s="578"/>
      <c r="AD86" s="579"/>
      <c r="AE86" s="580"/>
      <c r="AF86" s="580"/>
      <c r="AG86" s="580"/>
      <c r="AH86" s="581"/>
      <c r="AI86" s="582"/>
      <c r="AJ86" s="583"/>
      <c r="AK86" s="784" t="s">
        <v>1</v>
      </c>
      <c r="AM86" s="79" t="s">
        <v>204</v>
      </c>
      <c r="AN86" s="2"/>
      <c r="AO86" s="593"/>
      <c r="AP86" s="6">
        <v>1</v>
      </c>
      <c r="AQ86" s="73"/>
      <c r="AR86" s="73"/>
    </row>
    <row r="87" spans="1:44" s="1" customFormat="1" ht="18" customHeight="1">
      <c r="A87"/>
      <c r="B87" s="576"/>
      <c r="C87" s="67"/>
      <c r="D87" s="584"/>
      <c r="E87" s="584"/>
      <c r="F87" s="577"/>
      <c r="G87" s="580"/>
      <c r="H87" s="580"/>
      <c r="I87" s="580"/>
      <c r="J87" s="581"/>
      <c r="K87" s="582"/>
      <c r="L87" s="585"/>
      <c r="M87" s="784" t="s">
        <v>1</v>
      </c>
      <c r="N87" s="576"/>
      <c r="O87" s="67"/>
      <c r="P87" s="584"/>
      <c r="Q87" s="584"/>
      <c r="R87" s="577"/>
      <c r="S87" s="577"/>
      <c r="T87" s="577"/>
      <c r="U87" s="580"/>
      <c r="V87" s="581"/>
      <c r="W87" s="582"/>
      <c r="X87" s="585"/>
      <c r="Y87" s="784" t="s">
        <v>1</v>
      </c>
      <c r="Z87" s="576"/>
      <c r="AA87" s="67"/>
      <c r="AB87" s="584"/>
      <c r="AC87" s="584"/>
      <c r="AD87" s="577"/>
      <c r="AE87" s="580"/>
      <c r="AF87" s="580"/>
      <c r="AG87" s="580"/>
      <c r="AH87" s="581"/>
      <c r="AI87" s="582"/>
      <c r="AJ87" s="585"/>
      <c r="AK87" s="784" t="s">
        <v>1</v>
      </c>
      <c r="AM87" s="57" t="s">
        <v>134</v>
      </c>
      <c r="AN87" s="2"/>
      <c r="AO87" s="593"/>
      <c r="AP87" s="6">
        <v>1</v>
      </c>
      <c r="AQ87" s="73"/>
      <c r="AR87" s="73"/>
    </row>
    <row r="88" spans="1:44" s="1" customFormat="1" ht="18" customHeight="1">
      <c r="A88"/>
      <c r="B88" s="576"/>
      <c r="C88" s="67"/>
      <c r="D88" s="577"/>
      <c r="E88" s="578"/>
      <c r="F88" s="579"/>
      <c r="G88" s="580"/>
      <c r="H88" s="580"/>
      <c r="I88" s="580"/>
      <c r="J88" s="581"/>
      <c r="K88" s="582"/>
      <c r="L88" s="583"/>
      <c r="M88" s="784" t="s">
        <v>1</v>
      </c>
      <c r="N88" s="576"/>
      <c r="O88" s="67"/>
      <c r="P88" s="577"/>
      <c r="Q88" s="578"/>
      <c r="R88" s="579"/>
      <c r="S88" s="579"/>
      <c r="T88" s="579"/>
      <c r="U88" s="580"/>
      <c r="V88" s="581"/>
      <c r="W88" s="582"/>
      <c r="X88" s="583"/>
      <c r="Y88" s="784" t="s">
        <v>1</v>
      </c>
      <c r="Z88" s="576"/>
      <c r="AA88" s="67"/>
      <c r="AB88" s="577"/>
      <c r="AC88" s="578"/>
      <c r="AD88" s="579"/>
      <c r="AE88" s="580"/>
      <c r="AF88" s="580"/>
      <c r="AG88" s="580"/>
      <c r="AH88" s="581"/>
      <c r="AI88" s="582"/>
      <c r="AJ88" s="583"/>
      <c r="AK88" s="784" t="s">
        <v>1</v>
      </c>
      <c r="AM88" s="78" t="s">
        <v>133</v>
      </c>
      <c r="AN88" s="2"/>
      <c r="AO88" s="593"/>
      <c r="AP88" s="6">
        <v>1</v>
      </c>
      <c r="AQ88" s="73"/>
      <c r="AR88" s="73"/>
    </row>
    <row r="89" spans="1:44" s="1" customFormat="1" ht="18" customHeight="1">
      <c r="A89"/>
      <c r="B89" s="576"/>
      <c r="C89" s="67"/>
      <c r="D89" s="584"/>
      <c r="E89" s="584"/>
      <c r="F89" s="577"/>
      <c r="G89" s="580"/>
      <c r="H89" s="580"/>
      <c r="I89" s="580"/>
      <c r="J89" s="581"/>
      <c r="K89" s="582"/>
      <c r="L89" s="585"/>
      <c r="M89" s="784" t="s">
        <v>1</v>
      </c>
      <c r="N89" s="576"/>
      <c r="O89" s="67"/>
      <c r="P89" s="584"/>
      <c r="Q89" s="584"/>
      <c r="R89" s="577"/>
      <c r="S89" s="577"/>
      <c r="T89" s="577"/>
      <c r="U89" s="580"/>
      <c r="V89" s="581"/>
      <c r="W89" s="582"/>
      <c r="X89" s="585"/>
      <c r="Y89" s="784" t="s">
        <v>1</v>
      </c>
      <c r="Z89" s="576"/>
      <c r="AA89" s="67"/>
      <c r="AB89" s="584"/>
      <c r="AC89" s="584"/>
      <c r="AD89" s="577"/>
      <c r="AE89" s="580"/>
      <c r="AF89" s="580"/>
      <c r="AG89" s="580"/>
      <c r="AH89" s="581"/>
      <c r="AI89" s="582"/>
      <c r="AJ89" s="585"/>
      <c r="AK89" s="784" t="s">
        <v>1</v>
      </c>
      <c r="AM89" s="56" t="s">
        <v>131</v>
      </c>
      <c r="AN89" s="2"/>
      <c r="AO89" s="593"/>
      <c r="AP89" s="6">
        <v>1</v>
      </c>
      <c r="AQ89" s="73"/>
      <c r="AR89" s="73"/>
    </row>
    <row r="90" spans="1:44" s="1" customFormat="1" ht="18" customHeight="1">
      <c r="A90"/>
      <c r="B90" s="576"/>
      <c r="C90" s="67"/>
      <c r="D90" s="577"/>
      <c r="E90" s="578"/>
      <c r="F90" s="579"/>
      <c r="G90" s="580"/>
      <c r="H90" s="580"/>
      <c r="I90" s="580"/>
      <c r="J90" s="581"/>
      <c r="K90" s="582"/>
      <c r="L90" s="583"/>
      <c r="M90" s="784" t="s">
        <v>1</v>
      </c>
      <c r="N90" s="576"/>
      <c r="O90" s="67"/>
      <c r="P90" s="577"/>
      <c r="Q90" s="578"/>
      <c r="R90" s="579"/>
      <c r="S90" s="579"/>
      <c r="T90" s="579"/>
      <c r="U90" s="580"/>
      <c r="V90" s="581"/>
      <c r="W90" s="582"/>
      <c r="X90" s="583"/>
      <c r="Y90" s="784" t="s">
        <v>1</v>
      </c>
      <c r="Z90" s="576"/>
      <c r="AA90" s="67"/>
      <c r="AB90" s="577"/>
      <c r="AC90" s="578"/>
      <c r="AD90" s="579"/>
      <c r="AE90" s="580"/>
      <c r="AF90" s="580"/>
      <c r="AG90" s="580"/>
      <c r="AH90" s="581"/>
      <c r="AI90" s="582"/>
      <c r="AJ90" s="583"/>
      <c r="AK90" s="784" t="s">
        <v>1</v>
      </c>
      <c r="AM90" s="56" t="s">
        <v>129</v>
      </c>
      <c r="AN90" s="2"/>
      <c r="AO90" s="593"/>
      <c r="AP90" s="6">
        <v>1</v>
      </c>
      <c r="AQ90" s="73"/>
      <c r="AR90" s="73"/>
    </row>
    <row r="91" spans="1:44" s="1" customFormat="1" ht="18" customHeight="1">
      <c r="A91"/>
      <c r="B91" s="576"/>
      <c r="C91" s="67"/>
      <c r="D91" s="584"/>
      <c r="E91" s="584"/>
      <c r="F91" s="577"/>
      <c r="G91" s="580"/>
      <c r="H91" s="580"/>
      <c r="I91" s="580"/>
      <c r="J91" s="581"/>
      <c r="K91" s="582"/>
      <c r="L91" s="585"/>
      <c r="M91" s="784" t="s">
        <v>1</v>
      </c>
      <c r="N91" s="576"/>
      <c r="O91" s="67"/>
      <c r="P91" s="584"/>
      <c r="Q91" s="584"/>
      <c r="R91" s="577"/>
      <c r="S91" s="577"/>
      <c r="T91" s="577"/>
      <c r="U91" s="580"/>
      <c r="V91" s="581"/>
      <c r="W91" s="582"/>
      <c r="X91" s="585"/>
      <c r="Y91" s="784" t="s">
        <v>1</v>
      </c>
      <c r="Z91" s="576"/>
      <c r="AA91" s="67"/>
      <c r="AB91" s="584"/>
      <c r="AC91" s="584"/>
      <c r="AD91" s="577"/>
      <c r="AE91" s="580"/>
      <c r="AF91" s="580"/>
      <c r="AG91" s="580"/>
      <c r="AH91" s="581"/>
      <c r="AI91" s="582"/>
      <c r="AJ91" s="585"/>
      <c r="AK91" s="784" t="s">
        <v>1</v>
      </c>
      <c r="AM91" s="56" t="s">
        <v>130</v>
      </c>
      <c r="AN91" s="2"/>
      <c r="AO91" s="593"/>
      <c r="AP91" s="6">
        <v>1</v>
      </c>
      <c r="AQ91" s="73"/>
      <c r="AR91" s="73"/>
    </row>
    <row r="92" spans="1:44" s="1" customFormat="1" ht="18" customHeight="1">
      <c r="A92"/>
      <c r="B92" s="576"/>
      <c r="C92" s="67"/>
      <c r="D92" s="577"/>
      <c r="E92" s="578"/>
      <c r="F92" s="579"/>
      <c r="G92" s="580"/>
      <c r="H92" s="580"/>
      <c r="I92" s="580"/>
      <c r="J92" s="581"/>
      <c r="K92" s="582"/>
      <c r="L92" s="583"/>
      <c r="M92" s="784" t="s">
        <v>1</v>
      </c>
      <c r="N92" s="576"/>
      <c r="O92" s="67"/>
      <c r="P92" s="577"/>
      <c r="Q92" s="578"/>
      <c r="R92" s="579"/>
      <c r="S92" s="579"/>
      <c r="T92" s="579"/>
      <c r="U92" s="580"/>
      <c r="V92" s="581"/>
      <c r="W92" s="582"/>
      <c r="X92" s="583"/>
      <c r="Y92" s="784" t="s">
        <v>1</v>
      </c>
      <c r="Z92" s="576"/>
      <c r="AA92" s="67"/>
      <c r="AB92" s="577"/>
      <c r="AC92" s="578"/>
      <c r="AD92" s="579"/>
      <c r="AE92" s="580"/>
      <c r="AF92" s="580"/>
      <c r="AG92" s="580"/>
      <c r="AH92" s="581"/>
      <c r="AI92" s="582"/>
      <c r="AJ92" s="583"/>
      <c r="AK92" s="784" t="s">
        <v>1</v>
      </c>
      <c r="AM92" s="56" t="s">
        <v>135</v>
      </c>
      <c r="AN92" s="2"/>
      <c r="AO92" s="593"/>
      <c r="AP92" s="6">
        <v>1</v>
      </c>
      <c r="AQ92" s="73"/>
      <c r="AR92" s="73"/>
    </row>
    <row r="93" spans="1:44" s="1" customFormat="1" ht="18" customHeight="1">
      <c r="A93"/>
      <c r="B93" s="576"/>
      <c r="C93" s="67"/>
      <c r="D93" s="584"/>
      <c r="E93" s="584"/>
      <c r="F93" s="577"/>
      <c r="G93" s="580"/>
      <c r="H93" s="580"/>
      <c r="I93" s="580"/>
      <c r="J93" s="581"/>
      <c r="K93" s="582"/>
      <c r="L93" s="585"/>
      <c r="M93" s="784" t="s">
        <v>1</v>
      </c>
      <c r="N93" s="576"/>
      <c r="O93" s="67"/>
      <c r="P93" s="584"/>
      <c r="Q93" s="584"/>
      <c r="R93" s="577"/>
      <c r="S93" s="577"/>
      <c r="T93" s="577"/>
      <c r="U93" s="580"/>
      <c r="V93" s="581"/>
      <c r="W93" s="582"/>
      <c r="X93" s="585"/>
      <c r="Y93" s="784" t="s">
        <v>1</v>
      </c>
      <c r="Z93" s="576"/>
      <c r="AA93" s="67"/>
      <c r="AB93" s="584"/>
      <c r="AC93" s="584"/>
      <c r="AD93" s="577"/>
      <c r="AE93" s="580"/>
      <c r="AF93" s="580"/>
      <c r="AG93" s="580"/>
      <c r="AH93" s="581"/>
      <c r="AI93" s="582"/>
      <c r="AJ93" s="585"/>
      <c r="AK93" s="784" t="s">
        <v>1</v>
      </c>
      <c r="AM93" s="29" t="s">
        <v>56</v>
      </c>
      <c r="AN93" s="2"/>
      <c r="AO93" s="593"/>
      <c r="AP93" s="6">
        <v>1</v>
      </c>
      <c r="AQ93" s="73"/>
      <c r="AR93" s="73"/>
    </row>
    <row r="94" spans="1:44" s="1" customFormat="1" ht="18" customHeight="1">
      <c r="A94"/>
      <c r="B94" s="576"/>
      <c r="C94" s="67"/>
      <c r="D94" s="577"/>
      <c r="E94" s="578"/>
      <c r="F94" s="579"/>
      <c r="G94" s="580"/>
      <c r="H94" s="580"/>
      <c r="I94" s="580"/>
      <c r="J94" s="581"/>
      <c r="K94" s="582"/>
      <c r="L94" s="583"/>
      <c r="M94" s="784" t="s">
        <v>1</v>
      </c>
      <c r="N94" s="576"/>
      <c r="O94" s="67"/>
      <c r="P94" s="577"/>
      <c r="Q94" s="578"/>
      <c r="R94" s="579"/>
      <c r="S94" s="579"/>
      <c r="T94" s="579"/>
      <c r="U94" s="580"/>
      <c r="V94" s="581"/>
      <c r="W94" s="582"/>
      <c r="X94" s="583"/>
      <c r="Y94" s="784" t="s">
        <v>1</v>
      </c>
      <c r="Z94" s="576"/>
      <c r="AA94" s="67"/>
      <c r="AB94" s="577"/>
      <c r="AC94" s="578"/>
      <c r="AD94" s="579"/>
      <c r="AE94" s="580"/>
      <c r="AF94" s="580"/>
      <c r="AG94" s="580"/>
      <c r="AH94" s="581"/>
      <c r="AI94" s="582"/>
      <c r="AJ94" s="583"/>
      <c r="AK94" s="784" t="s">
        <v>1</v>
      </c>
      <c r="AM94" s="29" t="s">
        <v>55</v>
      </c>
      <c r="AN94" s="2"/>
      <c r="AO94" s="593"/>
      <c r="AP94" s="6">
        <v>1</v>
      </c>
      <c r="AQ94" s="73"/>
      <c r="AR94" s="73"/>
    </row>
    <row r="95" spans="1:44" s="1" customFormat="1" ht="18" customHeight="1">
      <c r="A95"/>
      <c r="B95" s="576"/>
      <c r="C95" s="67"/>
      <c r="D95" s="584"/>
      <c r="E95" s="584"/>
      <c r="F95" s="577"/>
      <c r="G95" s="580"/>
      <c r="H95" s="580"/>
      <c r="I95" s="580"/>
      <c r="J95" s="581"/>
      <c r="K95" s="582"/>
      <c r="L95" s="585"/>
      <c r="M95" s="784" t="s">
        <v>1</v>
      </c>
      <c r="N95" s="576"/>
      <c r="O95" s="67"/>
      <c r="P95" s="584"/>
      <c r="Q95" s="584"/>
      <c r="R95" s="577"/>
      <c r="S95" s="577"/>
      <c r="T95" s="577"/>
      <c r="U95" s="580"/>
      <c r="V95" s="581"/>
      <c r="W95" s="582"/>
      <c r="X95" s="585"/>
      <c r="Y95" s="784" t="s">
        <v>1</v>
      </c>
      <c r="Z95" s="576"/>
      <c r="AA95" s="67"/>
      <c r="AB95" s="584"/>
      <c r="AC95" s="584"/>
      <c r="AD95" s="577"/>
      <c r="AE95" s="580"/>
      <c r="AF95" s="580"/>
      <c r="AG95" s="580"/>
      <c r="AH95" s="581"/>
      <c r="AI95" s="582"/>
      <c r="AJ95" s="585"/>
      <c r="AK95" s="784" t="s">
        <v>1</v>
      </c>
      <c r="AM95" s="58" t="s">
        <v>50</v>
      </c>
      <c r="AN95" s="2"/>
      <c r="AO95" s="593"/>
      <c r="AP95" s="6">
        <v>1</v>
      </c>
      <c r="AQ95" s="73"/>
      <c r="AR95" s="73"/>
    </row>
    <row r="96" spans="1:44" s="1" customFormat="1" ht="18" customHeight="1">
      <c r="A96"/>
      <c r="B96" s="576"/>
      <c r="C96" s="67"/>
      <c r="D96" s="577"/>
      <c r="E96" s="578"/>
      <c r="F96" s="579"/>
      <c r="G96" s="580"/>
      <c r="H96" s="580"/>
      <c r="I96" s="580"/>
      <c r="J96" s="581"/>
      <c r="K96" s="582"/>
      <c r="L96" s="583"/>
      <c r="M96" s="784" t="s">
        <v>1</v>
      </c>
      <c r="N96" s="576"/>
      <c r="O96" s="67"/>
      <c r="P96" s="577"/>
      <c r="Q96" s="578"/>
      <c r="R96" s="579"/>
      <c r="S96" s="579"/>
      <c r="T96" s="579"/>
      <c r="U96" s="580"/>
      <c r="V96" s="581"/>
      <c r="W96" s="582"/>
      <c r="X96" s="583"/>
      <c r="Y96" s="784" t="s">
        <v>1</v>
      </c>
      <c r="Z96" s="576"/>
      <c r="AA96" s="67"/>
      <c r="AB96" s="577"/>
      <c r="AC96" s="578"/>
      <c r="AD96" s="579"/>
      <c r="AE96" s="580"/>
      <c r="AF96" s="580"/>
      <c r="AG96" s="580"/>
      <c r="AH96" s="581"/>
      <c r="AI96" s="582"/>
      <c r="AJ96" s="583"/>
      <c r="AK96" s="784" t="s">
        <v>1</v>
      </c>
      <c r="AM96" s="28" t="s">
        <v>49</v>
      </c>
      <c r="AN96" s="2"/>
      <c r="AO96" s="593"/>
      <c r="AP96" s="6">
        <v>1</v>
      </c>
      <c r="AQ96" s="73"/>
      <c r="AR96" s="73"/>
    </row>
    <row r="97" spans="1:44" s="1" customFormat="1" ht="18" customHeight="1">
      <c r="A97"/>
      <c r="B97" s="576"/>
      <c r="C97" s="67"/>
      <c r="D97" s="584"/>
      <c r="E97" s="584"/>
      <c r="F97" s="577"/>
      <c r="G97" s="580"/>
      <c r="H97" s="580"/>
      <c r="I97" s="580"/>
      <c r="J97" s="581"/>
      <c r="K97" s="582"/>
      <c r="L97" s="585"/>
      <c r="M97" s="784" t="s">
        <v>1</v>
      </c>
      <c r="N97" s="576"/>
      <c r="O97" s="67"/>
      <c r="P97" s="584"/>
      <c r="Q97" s="584"/>
      <c r="R97" s="577"/>
      <c r="S97" s="577"/>
      <c r="T97" s="577"/>
      <c r="U97" s="580"/>
      <c r="V97" s="581"/>
      <c r="W97" s="582"/>
      <c r="X97" s="585"/>
      <c r="Y97" s="784" t="s">
        <v>1</v>
      </c>
      <c r="Z97" s="576"/>
      <c r="AA97" s="67"/>
      <c r="AB97" s="584"/>
      <c r="AC97" s="584"/>
      <c r="AD97" s="577"/>
      <c r="AE97" s="580"/>
      <c r="AF97" s="580"/>
      <c r="AG97" s="580"/>
      <c r="AH97" s="581"/>
      <c r="AI97" s="582"/>
      <c r="AJ97" s="585"/>
      <c r="AK97" s="784" t="s">
        <v>1</v>
      </c>
      <c r="AM97" s="29" t="s">
        <v>183</v>
      </c>
      <c r="AN97" s="2"/>
      <c r="AO97" s="593"/>
      <c r="AP97" s="6">
        <v>1</v>
      </c>
      <c r="AQ97" s="73"/>
      <c r="AR97" s="73"/>
    </row>
    <row r="98" spans="1:44" s="1" customFormat="1" ht="18" customHeight="1">
      <c r="A98"/>
      <c r="B98" s="576"/>
      <c r="C98" s="67"/>
      <c r="D98" s="577"/>
      <c r="E98" s="578"/>
      <c r="F98" s="579"/>
      <c r="G98" s="580"/>
      <c r="H98" s="580"/>
      <c r="I98" s="580"/>
      <c r="J98" s="581"/>
      <c r="K98" s="582"/>
      <c r="L98" s="583"/>
      <c r="M98" s="784" t="s">
        <v>1</v>
      </c>
      <c r="N98" s="576"/>
      <c r="O98" s="67"/>
      <c r="P98" s="577"/>
      <c r="Q98" s="578"/>
      <c r="R98" s="579"/>
      <c r="S98" s="579"/>
      <c r="T98" s="579"/>
      <c r="U98" s="580"/>
      <c r="V98" s="581"/>
      <c r="W98" s="582"/>
      <c r="X98" s="583"/>
      <c r="Y98" s="784" t="s">
        <v>1</v>
      </c>
      <c r="Z98" s="576"/>
      <c r="AA98" s="67"/>
      <c r="AB98" s="577"/>
      <c r="AC98" s="578"/>
      <c r="AD98" s="579"/>
      <c r="AE98" s="580"/>
      <c r="AF98" s="580"/>
      <c r="AG98" s="580"/>
      <c r="AH98" s="581"/>
      <c r="AI98" s="582"/>
      <c r="AJ98" s="583"/>
      <c r="AK98" s="784" t="s">
        <v>1</v>
      </c>
      <c r="AM98" s="29" t="s">
        <v>132</v>
      </c>
      <c r="AN98" s="2"/>
      <c r="AO98" s="593"/>
      <c r="AP98" s="6">
        <v>1</v>
      </c>
      <c r="AQ98" s="73"/>
      <c r="AR98" s="73"/>
    </row>
    <row r="99" spans="1:44" s="1" customFormat="1" ht="18" customHeight="1">
      <c r="A99"/>
      <c r="B99" s="576"/>
      <c r="C99" s="67"/>
      <c r="D99" s="584"/>
      <c r="E99" s="584"/>
      <c r="F99" s="577"/>
      <c r="G99" s="580"/>
      <c r="H99" s="580"/>
      <c r="I99" s="580"/>
      <c r="J99" s="581"/>
      <c r="K99" s="582"/>
      <c r="L99" s="585"/>
      <c r="M99" s="784" t="s">
        <v>1</v>
      </c>
      <c r="N99" s="576"/>
      <c r="O99" s="67"/>
      <c r="P99" s="584"/>
      <c r="Q99" s="584"/>
      <c r="R99" s="577"/>
      <c r="S99" s="577"/>
      <c r="T99" s="577"/>
      <c r="U99" s="580"/>
      <c r="V99" s="581"/>
      <c r="W99" s="582"/>
      <c r="X99" s="585"/>
      <c r="Y99" s="784" t="s">
        <v>1</v>
      </c>
      <c r="Z99" s="576"/>
      <c r="AA99" s="67"/>
      <c r="AB99" s="584"/>
      <c r="AC99" s="584"/>
      <c r="AD99" s="577"/>
      <c r="AE99" s="580"/>
      <c r="AF99" s="580"/>
      <c r="AG99" s="580"/>
      <c r="AH99" s="581"/>
      <c r="AI99" s="582"/>
      <c r="AJ99" s="585"/>
      <c r="AK99" s="784" t="s">
        <v>1</v>
      </c>
      <c r="AM99"/>
      <c r="AN99" s="2"/>
      <c r="AO99" s="593"/>
      <c r="AP99" s="6">
        <v>1</v>
      </c>
      <c r="AQ99" s="73"/>
      <c r="AR99" s="73"/>
    </row>
    <row r="100" spans="1:44" s="1" customFormat="1" ht="18" customHeight="1">
      <c r="A100"/>
      <c r="B100" s="576"/>
      <c r="C100" s="67"/>
      <c r="D100" s="577"/>
      <c r="E100" s="578"/>
      <c r="F100" s="579"/>
      <c r="G100" s="580"/>
      <c r="H100" s="580"/>
      <c r="I100" s="580"/>
      <c r="J100" s="581"/>
      <c r="K100" s="582"/>
      <c r="L100" s="583"/>
      <c r="M100" s="784" t="s">
        <v>1</v>
      </c>
      <c r="N100" s="576"/>
      <c r="O100" s="67"/>
      <c r="P100" s="577"/>
      <c r="Q100" s="578"/>
      <c r="R100" s="579"/>
      <c r="S100" s="579"/>
      <c r="T100" s="579"/>
      <c r="U100" s="580"/>
      <c r="V100" s="581"/>
      <c r="W100" s="582"/>
      <c r="X100" s="583"/>
      <c r="Y100" s="784" t="s">
        <v>1</v>
      </c>
      <c r="Z100" s="576"/>
      <c r="AA100" s="67"/>
      <c r="AB100" s="577"/>
      <c r="AC100" s="578"/>
      <c r="AD100" s="579"/>
      <c r="AE100" s="580"/>
      <c r="AF100" s="580"/>
      <c r="AG100" s="580"/>
      <c r="AH100" s="581"/>
      <c r="AI100" s="582"/>
      <c r="AJ100" s="583"/>
      <c r="AK100" s="784" t="s">
        <v>1</v>
      </c>
      <c r="AM100"/>
      <c r="AN100" s="2"/>
      <c r="AO100" s="593"/>
      <c r="AP100" s="6">
        <v>1</v>
      </c>
      <c r="AQ100" s="73"/>
      <c r="AR100" s="73"/>
    </row>
    <row r="101" spans="1:44" s="1" customFormat="1" ht="18" customHeight="1">
      <c r="A101"/>
      <c r="B101" s="576"/>
      <c r="C101" s="67"/>
      <c r="D101" s="584"/>
      <c r="E101" s="584"/>
      <c r="F101" s="577"/>
      <c r="G101" s="580"/>
      <c r="H101" s="580"/>
      <c r="I101" s="580"/>
      <c r="J101" s="581"/>
      <c r="K101" s="582"/>
      <c r="L101" s="585"/>
      <c r="M101" s="784" t="s">
        <v>1</v>
      </c>
      <c r="N101" s="576"/>
      <c r="O101" s="67"/>
      <c r="P101" s="584"/>
      <c r="Q101" s="584"/>
      <c r="R101" s="577"/>
      <c r="S101" s="577"/>
      <c r="T101" s="577"/>
      <c r="U101" s="580"/>
      <c r="V101" s="581"/>
      <c r="W101" s="582"/>
      <c r="X101" s="585"/>
      <c r="Y101" s="784" t="s">
        <v>1</v>
      </c>
      <c r="Z101" s="576"/>
      <c r="AA101" s="67"/>
      <c r="AB101" s="584"/>
      <c r="AC101" s="584"/>
      <c r="AD101" s="577"/>
      <c r="AE101" s="580"/>
      <c r="AF101" s="580"/>
      <c r="AG101" s="580"/>
      <c r="AH101" s="581"/>
      <c r="AI101" s="582"/>
      <c r="AJ101" s="585"/>
      <c r="AK101" s="784" t="s">
        <v>1</v>
      </c>
      <c r="AM101"/>
      <c r="AN101" s="2"/>
      <c r="AO101" s="593"/>
      <c r="AP101" s="6">
        <v>1</v>
      </c>
      <c r="AQ101" s="73"/>
      <c r="AR101" s="73"/>
    </row>
    <row r="102" spans="1:44" s="1" customFormat="1" ht="18" customHeight="1">
      <c r="A102"/>
      <c r="B102" s="576"/>
      <c r="C102" s="67"/>
      <c r="D102" s="577"/>
      <c r="E102" s="578"/>
      <c r="F102" s="579"/>
      <c r="G102" s="580"/>
      <c r="H102" s="580"/>
      <c r="I102" s="580"/>
      <c r="J102" s="581"/>
      <c r="K102" s="582"/>
      <c r="L102" s="583"/>
      <c r="M102" s="784" t="s">
        <v>1</v>
      </c>
      <c r="N102" s="576"/>
      <c r="O102" s="67"/>
      <c r="P102" s="577"/>
      <c r="Q102" s="578"/>
      <c r="R102" s="579"/>
      <c r="S102" s="579"/>
      <c r="T102" s="579"/>
      <c r="U102" s="580"/>
      <c r="V102" s="581"/>
      <c r="W102" s="582"/>
      <c r="X102" s="583"/>
      <c r="Y102" s="784" t="s">
        <v>1</v>
      </c>
      <c r="Z102" s="576"/>
      <c r="AA102" s="67"/>
      <c r="AB102" s="577"/>
      <c r="AC102" s="578"/>
      <c r="AD102" s="579"/>
      <c r="AE102" s="580"/>
      <c r="AF102" s="580"/>
      <c r="AG102" s="580"/>
      <c r="AH102" s="581"/>
      <c r="AI102" s="582"/>
      <c r="AJ102" s="583"/>
      <c r="AK102" s="784" t="s">
        <v>1</v>
      </c>
      <c r="AM102"/>
      <c r="AN102"/>
      <c r="AO102" s="593"/>
      <c r="AP102" s="6">
        <v>1</v>
      </c>
      <c r="AQ102" s="73"/>
      <c r="AR102" s="73"/>
    </row>
    <row r="103" spans="1:44" s="1" customFormat="1" ht="18" customHeight="1">
      <c r="A103"/>
      <c r="B103" s="576"/>
      <c r="C103" s="67"/>
      <c r="D103" s="584"/>
      <c r="E103" s="584"/>
      <c r="F103" s="577"/>
      <c r="G103" s="580"/>
      <c r="H103" s="580"/>
      <c r="I103" s="580"/>
      <c r="J103" s="581"/>
      <c r="K103" s="582"/>
      <c r="L103" s="585"/>
      <c r="M103" s="784" t="s">
        <v>1</v>
      </c>
      <c r="N103" s="576"/>
      <c r="O103" s="67"/>
      <c r="P103" s="584"/>
      <c r="Q103" s="584"/>
      <c r="R103" s="577"/>
      <c r="S103" s="577"/>
      <c r="T103" s="577"/>
      <c r="U103" s="580"/>
      <c r="V103" s="581"/>
      <c r="W103" s="582"/>
      <c r="X103" s="585"/>
      <c r="Y103" s="784" t="s">
        <v>1</v>
      </c>
      <c r="Z103" s="576"/>
      <c r="AA103" s="67"/>
      <c r="AB103" s="584"/>
      <c r="AC103" s="584"/>
      <c r="AD103" s="577"/>
      <c r="AE103" s="580"/>
      <c r="AF103" s="580"/>
      <c r="AG103" s="580"/>
      <c r="AH103" s="581"/>
      <c r="AI103" s="582"/>
      <c r="AJ103" s="585"/>
      <c r="AK103" s="784" t="s">
        <v>1</v>
      </c>
      <c r="AM103"/>
      <c r="AN103"/>
      <c r="AO103" s="593"/>
      <c r="AP103" s="6">
        <v>1</v>
      </c>
      <c r="AQ103" s="73"/>
      <c r="AR103" s="73"/>
    </row>
    <row r="104" spans="1:44" s="1" customFormat="1" ht="18" customHeight="1">
      <c r="A104"/>
      <c r="B104" s="576"/>
      <c r="C104" s="67"/>
      <c r="D104" s="577"/>
      <c r="E104" s="578"/>
      <c r="F104" s="579"/>
      <c r="G104" s="580"/>
      <c r="H104" s="580"/>
      <c r="I104" s="580"/>
      <c r="J104" s="581"/>
      <c r="K104" s="582"/>
      <c r="L104" s="583"/>
      <c r="M104" s="784" t="s">
        <v>1</v>
      </c>
      <c r="N104" s="576"/>
      <c r="O104" s="67"/>
      <c r="P104" s="577"/>
      <c r="Q104" s="578"/>
      <c r="R104" s="579"/>
      <c r="S104" s="579"/>
      <c r="T104" s="579"/>
      <c r="U104" s="580"/>
      <c r="V104" s="581"/>
      <c r="W104" s="582"/>
      <c r="X104" s="583"/>
      <c r="Y104" s="784" t="s">
        <v>1</v>
      </c>
      <c r="Z104" s="576"/>
      <c r="AA104" s="67"/>
      <c r="AB104" s="577"/>
      <c r="AC104" s="578"/>
      <c r="AD104" s="579"/>
      <c r="AE104" s="580"/>
      <c r="AF104" s="580"/>
      <c r="AG104" s="580"/>
      <c r="AH104" s="581"/>
      <c r="AI104" s="582"/>
      <c r="AJ104" s="583"/>
      <c r="AK104" s="784" t="s">
        <v>1</v>
      </c>
      <c r="AM104"/>
      <c r="AN104"/>
      <c r="AO104" s="593"/>
      <c r="AP104" s="6">
        <v>1</v>
      </c>
      <c r="AQ104" s="73"/>
      <c r="AR104" s="73"/>
    </row>
    <row r="105" spans="1:44" s="1" customFormat="1" ht="18" customHeight="1">
      <c r="A105"/>
      <c r="B105" s="576"/>
      <c r="C105" s="67"/>
      <c r="D105" s="584"/>
      <c r="E105" s="584"/>
      <c r="F105" s="577"/>
      <c r="G105" s="580"/>
      <c r="H105" s="580"/>
      <c r="I105" s="580"/>
      <c r="J105" s="581"/>
      <c r="K105" s="582"/>
      <c r="L105" s="585"/>
      <c r="M105" s="784" t="s">
        <v>1</v>
      </c>
      <c r="N105" s="576"/>
      <c r="O105" s="67"/>
      <c r="P105" s="584"/>
      <c r="Q105" s="584"/>
      <c r="R105" s="577"/>
      <c r="S105" s="577"/>
      <c r="T105" s="577"/>
      <c r="U105" s="580"/>
      <c r="V105" s="581"/>
      <c r="W105" s="582"/>
      <c r="X105" s="585"/>
      <c r="Y105" s="784" t="s">
        <v>1</v>
      </c>
      <c r="Z105" s="576"/>
      <c r="AA105" s="67"/>
      <c r="AB105" s="584"/>
      <c r="AC105" s="584"/>
      <c r="AD105" s="577"/>
      <c r="AE105" s="580"/>
      <c r="AF105" s="580"/>
      <c r="AG105" s="580"/>
      <c r="AH105" s="581"/>
      <c r="AI105" s="582"/>
      <c r="AJ105" s="585"/>
      <c r="AK105" s="784" t="s">
        <v>1</v>
      </c>
      <c r="AM105"/>
      <c r="AN105"/>
      <c r="AO105" s="593"/>
      <c r="AP105" s="6">
        <v>1</v>
      </c>
      <c r="AQ105" s="73"/>
      <c r="AR105" s="73"/>
    </row>
    <row r="106" spans="1:44" s="1" customFormat="1" ht="18" customHeight="1">
      <c r="A106"/>
      <c r="B106" s="576"/>
      <c r="C106" s="67"/>
      <c r="D106" s="577"/>
      <c r="E106" s="578"/>
      <c r="F106" s="579"/>
      <c r="G106" s="580"/>
      <c r="H106" s="580"/>
      <c r="I106" s="580"/>
      <c r="J106" s="581"/>
      <c r="K106" s="582"/>
      <c r="L106" s="583"/>
      <c r="M106" s="784" t="s">
        <v>1</v>
      </c>
      <c r="N106" s="576"/>
      <c r="O106" s="67"/>
      <c r="P106" s="577"/>
      <c r="Q106" s="578"/>
      <c r="R106" s="579"/>
      <c r="S106" s="579"/>
      <c r="T106" s="579"/>
      <c r="U106" s="580"/>
      <c r="V106" s="581"/>
      <c r="W106" s="582"/>
      <c r="X106" s="583"/>
      <c r="Y106" s="784" t="s">
        <v>1</v>
      </c>
      <c r="Z106" s="576"/>
      <c r="AA106" s="67"/>
      <c r="AB106" s="577"/>
      <c r="AC106" s="578"/>
      <c r="AD106" s="579"/>
      <c r="AE106" s="580"/>
      <c r="AF106" s="580"/>
      <c r="AG106" s="580"/>
      <c r="AH106" s="581"/>
      <c r="AI106" s="582"/>
      <c r="AJ106" s="583"/>
      <c r="AK106" s="784" t="s">
        <v>1</v>
      </c>
      <c r="AM106"/>
      <c r="AN106"/>
      <c r="AO106" s="593"/>
      <c r="AP106" s="6">
        <v>1</v>
      </c>
      <c r="AQ106" s="73"/>
      <c r="AR106" s="73"/>
    </row>
    <row r="107" spans="1:44" s="1" customFormat="1" ht="18" customHeight="1">
      <c r="A107"/>
      <c r="B107" s="576"/>
      <c r="C107" s="67"/>
      <c r="D107" s="584"/>
      <c r="E107" s="584"/>
      <c r="F107" s="577"/>
      <c r="G107" s="580"/>
      <c r="H107" s="580"/>
      <c r="I107" s="580"/>
      <c r="J107" s="581"/>
      <c r="K107" s="582"/>
      <c r="L107" s="585"/>
      <c r="M107" s="784" t="s">
        <v>1</v>
      </c>
      <c r="N107" s="576"/>
      <c r="O107" s="67"/>
      <c r="P107" s="584"/>
      <c r="Q107" s="584"/>
      <c r="R107" s="577"/>
      <c r="S107" s="577"/>
      <c r="T107" s="577"/>
      <c r="U107" s="580"/>
      <c r="V107" s="581"/>
      <c r="W107" s="582"/>
      <c r="X107" s="585"/>
      <c r="Y107" s="784" t="s">
        <v>1</v>
      </c>
      <c r="Z107" s="576"/>
      <c r="AA107" s="67"/>
      <c r="AB107" s="584"/>
      <c r="AC107" s="584"/>
      <c r="AD107" s="577"/>
      <c r="AE107" s="580"/>
      <c r="AF107" s="580"/>
      <c r="AG107" s="580"/>
      <c r="AH107" s="581"/>
      <c r="AI107" s="582"/>
      <c r="AJ107" s="585"/>
      <c r="AK107" s="784" t="s">
        <v>1</v>
      </c>
      <c r="AM107"/>
      <c r="AN107"/>
      <c r="AO107" s="593"/>
      <c r="AP107" s="6">
        <v>1</v>
      </c>
      <c r="AQ107" s="73"/>
      <c r="AR107" s="73"/>
    </row>
    <row r="108" spans="1:44" s="1" customFormat="1" ht="18" customHeight="1">
      <c r="A108"/>
      <c r="B108" s="576"/>
      <c r="C108" s="67"/>
      <c r="D108" s="577"/>
      <c r="E108" s="578"/>
      <c r="F108" s="579"/>
      <c r="G108" s="580"/>
      <c r="H108" s="580"/>
      <c r="I108" s="580"/>
      <c r="J108" s="581"/>
      <c r="K108" s="582"/>
      <c r="L108" s="583"/>
      <c r="M108" s="784" t="s">
        <v>1</v>
      </c>
      <c r="N108" s="576"/>
      <c r="O108" s="67"/>
      <c r="P108" s="577"/>
      <c r="Q108" s="578"/>
      <c r="R108" s="579"/>
      <c r="S108" s="579"/>
      <c r="T108" s="579"/>
      <c r="U108" s="580"/>
      <c r="V108" s="581"/>
      <c r="W108" s="582"/>
      <c r="X108" s="583"/>
      <c r="Y108" s="784" t="s">
        <v>1</v>
      </c>
      <c r="Z108" s="576"/>
      <c r="AA108" s="67"/>
      <c r="AB108" s="577"/>
      <c r="AC108" s="578"/>
      <c r="AD108" s="579"/>
      <c r="AE108" s="580"/>
      <c r="AF108" s="580"/>
      <c r="AG108" s="580"/>
      <c r="AH108" s="581"/>
      <c r="AI108" s="582"/>
      <c r="AJ108" s="583"/>
      <c r="AK108" s="784" t="s">
        <v>1</v>
      </c>
      <c r="AM108"/>
      <c r="AN108"/>
      <c r="AO108" s="593"/>
      <c r="AP108" s="6">
        <v>1</v>
      </c>
      <c r="AQ108" s="73"/>
      <c r="AR108" s="73"/>
    </row>
    <row r="109" spans="1:44" s="1" customFormat="1" ht="18" customHeight="1">
      <c r="A109"/>
      <c r="B109" s="576"/>
      <c r="C109" s="67"/>
      <c r="D109" s="584"/>
      <c r="E109" s="584"/>
      <c r="F109" s="577"/>
      <c r="G109" s="580"/>
      <c r="H109" s="580"/>
      <c r="I109" s="580"/>
      <c r="J109" s="581"/>
      <c r="K109" s="582"/>
      <c r="L109" s="585"/>
      <c r="M109" s="784" t="s">
        <v>1</v>
      </c>
      <c r="N109" s="576"/>
      <c r="O109" s="67"/>
      <c r="P109" s="584"/>
      <c r="Q109" s="584"/>
      <c r="R109" s="577"/>
      <c r="S109" s="577"/>
      <c r="T109" s="577"/>
      <c r="U109" s="580"/>
      <c r="V109" s="581"/>
      <c r="W109" s="582"/>
      <c r="X109" s="585"/>
      <c r="Y109" s="784" t="s">
        <v>1</v>
      </c>
      <c r="Z109" s="576"/>
      <c r="AA109" s="67"/>
      <c r="AB109" s="584"/>
      <c r="AC109" s="584"/>
      <c r="AD109" s="577"/>
      <c r="AE109" s="580"/>
      <c r="AF109" s="580"/>
      <c r="AG109" s="580"/>
      <c r="AH109" s="581"/>
      <c r="AI109" s="582"/>
      <c r="AJ109" s="585"/>
      <c r="AK109" s="784" t="s">
        <v>1</v>
      </c>
      <c r="AM109"/>
      <c r="AN109"/>
      <c r="AO109" s="593"/>
      <c r="AP109" s="6">
        <v>1</v>
      </c>
      <c r="AQ109" s="73"/>
      <c r="AR109" s="73"/>
    </row>
    <row r="110" spans="1:44" s="1" customFormat="1" ht="18" customHeight="1">
      <c r="A110"/>
      <c r="B110" s="576"/>
      <c r="C110" s="67"/>
      <c r="D110" s="577"/>
      <c r="E110" s="578"/>
      <c r="F110" s="579"/>
      <c r="G110" s="580"/>
      <c r="H110" s="580"/>
      <c r="I110" s="580"/>
      <c r="J110" s="581"/>
      <c r="K110" s="582"/>
      <c r="L110" s="583"/>
      <c r="M110" s="784" t="s">
        <v>1</v>
      </c>
      <c r="N110" s="576"/>
      <c r="O110" s="67"/>
      <c r="P110" s="577"/>
      <c r="Q110" s="578"/>
      <c r="R110" s="579"/>
      <c r="S110" s="579"/>
      <c r="T110" s="579"/>
      <c r="U110" s="580"/>
      <c r="V110" s="581"/>
      <c r="W110" s="582"/>
      <c r="X110" s="583"/>
      <c r="Y110" s="784" t="s">
        <v>1</v>
      </c>
      <c r="Z110" s="576"/>
      <c r="AA110" s="67"/>
      <c r="AB110" s="577"/>
      <c r="AC110" s="578"/>
      <c r="AD110" s="579"/>
      <c r="AE110" s="580"/>
      <c r="AF110" s="580"/>
      <c r="AG110" s="580"/>
      <c r="AH110" s="581"/>
      <c r="AI110" s="582"/>
      <c r="AJ110" s="583"/>
      <c r="AK110" s="784" t="s">
        <v>1</v>
      </c>
      <c r="AM110"/>
      <c r="AN110"/>
      <c r="AO110" s="593"/>
      <c r="AP110" s="6">
        <v>1</v>
      </c>
      <c r="AQ110" s="73"/>
      <c r="AR110" s="73"/>
    </row>
    <row r="111" spans="1:44" s="1" customFormat="1" ht="18" customHeight="1">
      <c r="A111"/>
      <c r="B111" s="576"/>
      <c r="C111" s="67"/>
      <c r="D111" s="584"/>
      <c r="E111" s="584"/>
      <c r="F111" s="577"/>
      <c r="G111" s="580"/>
      <c r="H111" s="580"/>
      <c r="I111" s="580"/>
      <c r="J111" s="581"/>
      <c r="K111" s="582"/>
      <c r="L111" s="585"/>
      <c r="M111" s="784" t="s">
        <v>1</v>
      </c>
      <c r="N111" s="576"/>
      <c r="O111" s="67"/>
      <c r="P111" s="584"/>
      <c r="Q111" s="584"/>
      <c r="R111" s="577"/>
      <c r="S111" s="577"/>
      <c r="T111" s="577"/>
      <c r="U111" s="580"/>
      <c r="V111" s="581"/>
      <c r="W111" s="582"/>
      <c r="X111" s="585"/>
      <c r="Y111" s="784" t="s">
        <v>1</v>
      </c>
      <c r="Z111" s="576"/>
      <c r="AA111" s="67"/>
      <c r="AB111" s="584"/>
      <c r="AC111" s="584"/>
      <c r="AD111" s="577"/>
      <c r="AE111" s="580"/>
      <c r="AF111" s="580"/>
      <c r="AG111" s="580"/>
      <c r="AH111" s="581"/>
      <c r="AI111" s="582"/>
      <c r="AJ111" s="585"/>
      <c r="AK111" s="784" t="s">
        <v>1</v>
      </c>
      <c r="AM111"/>
      <c r="AN111"/>
      <c r="AO111" s="593"/>
      <c r="AP111" s="6">
        <v>1</v>
      </c>
      <c r="AQ111" s="73"/>
      <c r="AR111" s="73"/>
    </row>
    <row r="112" spans="1:44" s="1" customFormat="1" ht="18" customHeight="1">
      <c r="A112"/>
      <c r="B112" s="576"/>
      <c r="C112" s="67"/>
      <c r="D112" s="577"/>
      <c r="E112" s="578"/>
      <c r="F112" s="579"/>
      <c r="G112" s="580"/>
      <c r="H112" s="580"/>
      <c r="I112" s="580"/>
      <c r="J112" s="581"/>
      <c r="K112" s="582"/>
      <c r="L112" s="583"/>
      <c r="M112" s="784" t="s">
        <v>1</v>
      </c>
      <c r="N112" s="576"/>
      <c r="O112" s="67"/>
      <c r="P112" s="577"/>
      <c r="Q112" s="578"/>
      <c r="R112" s="579"/>
      <c r="S112" s="579"/>
      <c r="T112" s="579"/>
      <c r="U112" s="580"/>
      <c r="V112" s="581"/>
      <c r="W112" s="582"/>
      <c r="X112" s="583"/>
      <c r="Y112" s="784" t="s">
        <v>1</v>
      </c>
      <c r="Z112" s="576"/>
      <c r="AA112" s="67"/>
      <c r="AB112" s="577"/>
      <c r="AC112" s="578"/>
      <c r="AD112" s="579"/>
      <c r="AE112" s="580"/>
      <c r="AF112" s="580"/>
      <c r="AG112" s="580"/>
      <c r="AH112" s="581"/>
      <c r="AI112" s="582"/>
      <c r="AJ112" s="583"/>
      <c r="AK112" s="784" t="s">
        <v>1</v>
      </c>
      <c r="AM112"/>
      <c r="AN112"/>
      <c r="AO112" s="593"/>
      <c r="AP112" s="6">
        <v>1</v>
      </c>
      <c r="AQ112" s="73"/>
      <c r="AR112" s="73"/>
    </row>
    <row r="113" spans="1:44" s="1" customFormat="1" ht="18" customHeight="1">
      <c r="A113"/>
      <c r="B113" s="576"/>
      <c r="C113" s="67"/>
      <c r="D113" s="584"/>
      <c r="E113" s="584"/>
      <c r="F113" s="577"/>
      <c r="G113" s="580"/>
      <c r="H113" s="580"/>
      <c r="I113" s="580"/>
      <c r="J113" s="581"/>
      <c r="K113" s="582"/>
      <c r="L113" s="585"/>
      <c r="M113" s="784" t="s">
        <v>1</v>
      </c>
      <c r="N113" s="576"/>
      <c r="O113" s="67"/>
      <c r="P113" s="584"/>
      <c r="Q113" s="584"/>
      <c r="R113" s="577"/>
      <c r="S113" s="577"/>
      <c r="T113" s="577"/>
      <c r="U113" s="580"/>
      <c r="V113" s="581"/>
      <c r="W113" s="582"/>
      <c r="X113" s="585"/>
      <c r="Y113" s="784" t="s">
        <v>1</v>
      </c>
      <c r="Z113" s="576"/>
      <c r="AA113" s="67"/>
      <c r="AB113" s="584"/>
      <c r="AC113" s="584"/>
      <c r="AD113" s="577"/>
      <c r="AE113" s="580"/>
      <c r="AF113" s="580"/>
      <c r="AG113" s="580"/>
      <c r="AH113" s="581"/>
      <c r="AI113" s="582"/>
      <c r="AJ113" s="585"/>
      <c r="AK113" s="784" t="s">
        <v>1</v>
      </c>
      <c r="AM113"/>
      <c r="AN113"/>
      <c r="AO113" s="593"/>
      <c r="AP113" s="6">
        <v>1</v>
      </c>
      <c r="AQ113" s="73"/>
      <c r="AR113" s="73"/>
    </row>
    <row r="114" spans="1:44" s="1" customFormat="1" ht="18" customHeight="1">
      <c r="A114"/>
      <c r="B114" s="576"/>
      <c r="C114" s="67"/>
      <c r="D114" s="577"/>
      <c r="E114" s="578"/>
      <c r="F114" s="579"/>
      <c r="G114" s="580"/>
      <c r="H114" s="580"/>
      <c r="I114" s="580"/>
      <c r="J114" s="581"/>
      <c r="K114" s="582"/>
      <c r="L114" s="583"/>
      <c r="M114" s="784" t="s">
        <v>1</v>
      </c>
      <c r="N114" s="576"/>
      <c r="O114" s="67"/>
      <c r="P114" s="577"/>
      <c r="Q114" s="578"/>
      <c r="R114" s="579"/>
      <c r="S114" s="579"/>
      <c r="T114" s="579"/>
      <c r="U114" s="580"/>
      <c r="V114" s="581"/>
      <c r="W114" s="582"/>
      <c r="X114" s="583"/>
      <c r="Y114" s="784" t="s">
        <v>1</v>
      </c>
      <c r="Z114" s="576"/>
      <c r="AA114" s="67"/>
      <c r="AB114" s="577"/>
      <c r="AC114" s="578"/>
      <c r="AD114" s="579"/>
      <c r="AE114" s="580"/>
      <c r="AF114" s="580"/>
      <c r="AG114" s="580"/>
      <c r="AH114" s="581"/>
      <c r="AI114" s="582"/>
      <c r="AJ114" s="583"/>
      <c r="AK114" s="784" t="s">
        <v>1</v>
      </c>
      <c r="AM114"/>
      <c r="AN114"/>
      <c r="AO114" s="593"/>
      <c r="AP114" s="6">
        <v>1</v>
      </c>
      <c r="AQ114" s="73"/>
      <c r="AR114" s="73"/>
    </row>
    <row r="115" spans="1:44" s="1" customFormat="1" ht="18" customHeight="1">
      <c r="A115"/>
      <c r="B115" s="576"/>
      <c r="C115" s="67"/>
      <c r="D115" s="584"/>
      <c r="E115" s="584"/>
      <c r="F115" s="577"/>
      <c r="G115" s="580"/>
      <c r="H115" s="580"/>
      <c r="I115" s="580"/>
      <c r="J115" s="581"/>
      <c r="K115" s="582"/>
      <c r="L115" s="585"/>
      <c r="M115" s="784" t="s">
        <v>1</v>
      </c>
      <c r="N115" s="576"/>
      <c r="O115" s="67"/>
      <c r="P115" s="584"/>
      <c r="Q115" s="584"/>
      <c r="R115" s="577"/>
      <c r="S115" s="577"/>
      <c r="T115" s="577"/>
      <c r="U115" s="580"/>
      <c r="V115" s="581"/>
      <c r="W115" s="582"/>
      <c r="X115" s="585"/>
      <c r="Y115" s="784" t="s">
        <v>1</v>
      </c>
      <c r="Z115" s="576"/>
      <c r="AA115" s="67"/>
      <c r="AB115" s="584"/>
      <c r="AC115" s="584"/>
      <c r="AD115" s="577"/>
      <c r="AE115" s="580"/>
      <c r="AF115" s="580"/>
      <c r="AG115" s="580"/>
      <c r="AH115" s="581"/>
      <c r="AI115" s="582"/>
      <c r="AJ115" s="585"/>
      <c r="AK115" s="784" t="s">
        <v>1</v>
      </c>
      <c r="AM115"/>
      <c r="AN115"/>
      <c r="AO115" s="593"/>
      <c r="AP115" s="6">
        <v>1</v>
      </c>
      <c r="AQ115" s="73"/>
      <c r="AR115" s="73"/>
    </row>
    <row r="116" spans="1:44" s="1" customFormat="1" ht="18" customHeight="1">
      <c r="A116"/>
      <c r="B116" s="576"/>
      <c r="C116" s="67"/>
      <c r="D116" s="577"/>
      <c r="E116" s="578"/>
      <c r="F116" s="579"/>
      <c r="G116" s="580"/>
      <c r="H116" s="580"/>
      <c r="I116" s="580"/>
      <c r="J116" s="581"/>
      <c r="K116" s="582"/>
      <c r="L116" s="583"/>
      <c r="M116" s="784" t="s">
        <v>1</v>
      </c>
      <c r="N116" s="576"/>
      <c r="O116" s="67"/>
      <c r="P116" s="577"/>
      <c r="Q116" s="578"/>
      <c r="R116" s="579"/>
      <c r="S116" s="579"/>
      <c r="T116" s="579"/>
      <c r="U116" s="580"/>
      <c r="V116" s="581"/>
      <c r="W116" s="582"/>
      <c r="X116" s="583"/>
      <c r="Y116" s="784" t="s">
        <v>1</v>
      </c>
      <c r="Z116" s="576"/>
      <c r="AA116" s="67"/>
      <c r="AB116" s="577"/>
      <c r="AC116" s="578"/>
      <c r="AD116" s="579"/>
      <c r="AE116" s="580"/>
      <c r="AF116" s="580"/>
      <c r="AG116" s="580"/>
      <c r="AH116" s="581"/>
      <c r="AI116" s="582"/>
      <c r="AJ116" s="583"/>
      <c r="AK116" s="784" t="s">
        <v>1</v>
      </c>
      <c r="AM116"/>
      <c r="AN116"/>
      <c r="AO116" s="2"/>
      <c r="AP116" s="6">
        <v>1</v>
      </c>
      <c r="AQ116" s="73"/>
      <c r="AR116" s="73"/>
    </row>
    <row r="117" spans="1:44" s="1" customFormat="1" ht="18" customHeight="1">
      <c r="A117"/>
      <c r="B117" s="576"/>
      <c r="C117" s="67"/>
      <c r="D117" s="584"/>
      <c r="E117" s="584"/>
      <c r="F117" s="577"/>
      <c r="G117" s="580"/>
      <c r="H117" s="580"/>
      <c r="I117" s="580"/>
      <c r="J117" s="581"/>
      <c r="K117" s="582"/>
      <c r="L117" s="585"/>
      <c r="M117" s="784" t="s">
        <v>1</v>
      </c>
      <c r="N117" s="576"/>
      <c r="O117" s="67"/>
      <c r="P117" s="584"/>
      <c r="Q117" s="584"/>
      <c r="R117" s="577"/>
      <c r="S117" s="577"/>
      <c r="T117" s="577"/>
      <c r="U117" s="580"/>
      <c r="V117" s="581"/>
      <c r="W117" s="582"/>
      <c r="X117" s="585"/>
      <c r="Y117" s="784" t="s">
        <v>1</v>
      </c>
      <c r="Z117" s="576"/>
      <c r="AA117" s="67"/>
      <c r="AB117" s="584"/>
      <c r="AC117" s="584"/>
      <c r="AD117" s="577"/>
      <c r="AE117" s="580"/>
      <c r="AF117" s="580"/>
      <c r="AG117" s="580"/>
      <c r="AH117" s="581"/>
      <c r="AI117" s="582"/>
      <c r="AJ117" s="585"/>
      <c r="AK117" s="784" t="s">
        <v>1</v>
      </c>
      <c r="AM117"/>
      <c r="AN117"/>
      <c r="AO117" s="2"/>
      <c r="AP117" s="6">
        <v>1</v>
      </c>
      <c r="AQ117" s="73"/>
      <c r="AR117" s="73"/>
    </row>
    <row r="118" spans="1:44" s="1" customFormat="1" ht="18" customHeight="1">
      <c r="A118"/>
      <c r="B118" s="576"/>
      <c r="C118" s="67"/>
      <c r="D118" s="577"/>
      <c r="E118" s="578"/>
      <c r="F118" s="579"/>
      <c r="G118" s="580"/>
      <c r="H118" s="580"/>
      <c r="I118" s="580"/>
      <c r="J118" s="581"/>
      <c r="K118" s="582"/>
      <c r="L118" s="583"/>
      <c r="M118" s="784" t="s">
        <v>1</v>
      </c>
      <c r="N118" s="576"/>
      <c r="O118" s="67"/>
      <c r="P118" s="577"/>
      <c r="Q118" s="578"/>
      <c r="R118" s="579"/>
      <c r="S118" s="579"/>
      <c r="T118" s="579"/>
      <c r="U118" s="580"/>
      <c r="V118" s="581"/>
      <c r="W118" s="582"/>
      <c r="X118" s="583"/>
      <c r="Y118" s="784" t="s">
        <v>1</v>
      </c>
      <c r="Z118" s="576"/>
      <c r="AA118" s="67"/>
      <c r="AB118" s="577"/>
      <c r="AC118" s="578"/>
      <c r="AD118" s="579"/>
      <c r="AE118" s="580"/>
      <c r="AF118" s="580"/>
      <c r="AG118" s="580"/>
      <c r="AH118" s="581"/>
      <c r="AI118" s="582"/>
      <c r="AJ118" s="583"/>
      <c r="AK118" s="784" t="s">
        <v>1</v>
      </c>
      <c r="AM118"/>
      <c r="AN118"/>
      <c r="AO118" s="2"/>
      <c r="AP118" s="6">
        <v>1</v>
      </c>
      <c r="AQ118" s="73"/>
      <c r="AR118" s="73"/>
    </row>
    <row r="119" spans="1:44" s="1" customFormat="1" ht="18" customHeight="1">
      <c r="A119"/>
      <c r="B119" s="576"/>
      <c r="C119" s="67"/>
      <c r="D119" s="584"/>
      <c r="E119" s="584"/>
      <c r="F119" s="577"/>
      <c r="G119" s="580"/>
      <c r="H119" s="580"/>
      <c r="I119" s="580"/>
      <c r="J119" s="581"/>
      <c r="K119" s="582"/>
      <c r="L119" s="585"/>
      <c r="M119" s="784" t="s">
        <v>1</v>
      </c>
      <c r="N119" s="576"/>
      <c r="O119" s="67"/>
      <c r="P119" s="584"/>
      <c r="Q119" s="584"/>
      <c r="R119" s="577"/>
      <c r="S119" s="577"/>
      <c r="T119" s="577"/>
      <c r="U119" s="580"/>
      <c r="V119" s="581"/>
      <c r="W119" s="582"/>
      <c r="X119" s="585"/>
      <c r="Y119" s="784" t="s">
        <v>1</v>
      </c>
      <c r="Z119" s="576"/>
      <c r="AA119" s="67"/>
      <c r="AB119" s="584"/>
      <c r="AC119" s="584"/>
      <c r="AD119" s="577"/>
      <c r="AE119" s="580"/>
      <c r="AF119" s="580"/>
      <c r="AG119" s="580"/>
      <c r="AH119" s="581"/>
      <c r="AI119" s="582"/>
      <c r="AJ119" s="585"/>
      <c r="AK119" s="784" t="s">
        <v>1</v>
      </c>
      <c r="AM119"/>
      <c r="AN119"/>
      <c r="AO119" s="2"/>
      <c r="AP119" s="6">
        <v>1</v>
      </c>
      <c r="AQ119" s="73"/>
      <c r="AR119" s="73"/>
    </row>
    <row r="120" spans="1:44" s="1" customFormat="1" ht="18" customHeight="1">
      <c r="A120"/>
      <c r="B120" s="576"/>
      <c r="C120" s="67"/>
      <c r="D120" s="577"/>
      <c r="E120" s="578"/>
      <c r="F120" s="579"/>
      <c r="G120" s="580"/>
      <c r="H120" s="580"/>
      <c r="I120" s="580"/>
      <c r="J120" s="581"/>
      <c r="K120" s="582"/>
      <c r="L120" s="583"/>
      <c r="M120" s="784" t="s">
        <v>1</v>
      </c>
      <c r="N120" s="576"/>
      <c r="O120" s="67"/>
      <c r="P120" s="577"/>
      <c r="Q120" s="578"/>
      <c r="R120" s="579"/>
      <c r="S120" s="579"/>
      <c r="T120" s="579"/>
      <c r="U120" s="580"/>
      <c r="V120" s="581"/>
      <c r="W120" s="582"/>
      <c r="X120" s="583"/>
      <c r="Y120" s="784" t="s">
        <v>1</v>
      </c>
      <c r="Z120" s="576"/>
      <c r="AA120" s="67"/>
      <c r="AB120" s="577"/>
      <c r="AC120" s="578"/>
      <c r="AD120" s="579"/>
      <c r="AE120" s="580"/>
      <c r="AF120" s="580"/>
      <c r="AG120" s="580"/>
      <c r="AH120" s="581"/>
      <c r="AI120" s="582"/>
      <c r="AJ120" s="583"/>
      <c r="AK120" s="784" t="s">
        <v>1</v>
      </c>
      <c r="AM120"/>
      <c r="AN120"/>
      <c r="AO120" s="2"/>
      <c r="AP120" s="6">
        <v>1</v>
      </c>
      <c r="AQ120" s="73"/>
      <c r="AR120" s="73"/>
    </row>
    <row r="121" spans="1:44" s="1" customFormat="1" ht="18" customHeight="1">
      <c r="A121"/>
      <c r="B121" s="576"/>
      <c r="C121" s="67"/>
      <c r="D121" s="584"/>
      <c r="E121" s="584"/>
      <c r="F121" s="577"/>
      <c r="G121" s="580"/>
      <c r="H121" s="580"/>
      <c r="I121" s="580"/>
      <c r="J121" s="581"/>
      <c r="K121" s="582"/>
      <c r="L121" s="585"/>
      <c r="M121" s="784" t="s">
        <v>1</v>
      </c>
      <c r="N121" s="576"/>
      <c r="O121" s="67"/>
      <c r="P121" s="584"/>
      <c r="Q121" s="584"/>
      <c r="R121" s="577"/>
      <c r="S121" s="577"/>
      <c r="T121" s="577"/>
      <c r="U121" s="580"/>
      <c r="V121" s="581"/>
      <c r="W121" s="582"/>
      <c r="X121" s="585"/>
      <c r="Y121" s="784" t="s">
        <v>1</v>
      </c>
      <c r="Z121" s="576"/>
      <c r="AA121" s="67"/>
      <c r="AB121" s="584"/>
      <c r="AC121" s="584"/>
      <c r="AD121" s="577"/>
      <c r="AE121" s="580"/>
      <c r="AF121" s="580"/>
      <c r="AG121" s="580"/>
      <c r="AH121" s="581"/>
      <c r="AI121" s="582"/>
      <c r="AJ121" s="585"/>
      <c r="AK121" s="784" t="s">
        <v>1</v>
      </c>
      <c r="AM121"/>
      <c r="AN121"/>
      <c r="AO121" s="2"/>
      <c r="AP121" s="6">
        <v>1</v>
      </c>
      <c r="AQ121" s="73"/>
      <c r="AR121" s="73"/>
    </row>
    <row r="122" spans="1:44" s="1" customFormat="1" ht="18" customHeight="1">
      <c r="A122"/>
      <c r="B122" s="576"/>
      <c r="C122" s="67"/>
      <c r="D122" s="577"/>
      <c r="E122" s="578"/>
      <c r="F122" s="579"/>
      <c r="G122" s="580"/>
      <c r="H122" s="580"/>
      <c r="I122" s="580"/>
      <c r="J122" s="581"/>
      <c r="K122" s="582"/>
      <c r="L122" s="583"/>
      <c r="M122" s="784" t="s">
        <v>1</v>
      </c>
      <c r="N122" s="576"/>
      <c r="O122" s="67"/>
      <c r="P122" s="577"/>
      <c r="Q122" s="578"/>
      <c r="R122" s="579"/>
      <c r="S122" s="579"/>
      <c r="T122" s="579"/>
      <c r="U122" s="580"/>
      <c r="V122" s="581"/>
      <c r="W122" s="582"/>
      <c r="X122" s="583"/>
      <c r="Y122" s="784" t="s">
        <v>1</v>
      </c>
      <c r="Z122" s="576"/>
      <c r="AA122" s="67"/>
      <c r="AB122" s="577"/>
      <c r="AC122" s="578"/>
      <c r="AD122" s="579"/>
      <c r="AE122" s="580"/>
      <c r="AF122" s="580"/>
      <c r="AG122" s="580"/>
      <c r="AH122" s="581"/>
      <c r="AI122" s="582"/>
      <c r="AJ122" s="583"/>
      <c r="AK122" s="784" t="s">
        <v>1</v>
      </c>
      <c r="AM122"/>
      <c r="AN122"/>
      <c r="AO122" s="2"/>
      <c r="AP122" s="6">
        <v>1</v>
      </c>
      <c r="AQ122" s="73"/>
      <c r="AR122" s="73"/>
    </row>
    <row r="123" spans="1:44" s="1" customFormat="1" ht="18" customHeight="1">
      <c r="A123"/>
      <c r="B123" s="576"/>
      <c r="C123" s="67"/>
      <c r="D123" s="584"/>
      <c r="E123" s="584"/>
      <c r="F123" s="577"/>
      <c r="G123" s="580"/>
      <c r="H123" s="580"/>
      <c r="I123" s="580"/>
      <c r="J123" s="581"/>
      <c r="K123" s="582"/>
      <c r="L123" s="585"/>
      <c r="M123" s="784" t="s">
        <v>1</v>
      </c>
      <c r="N123" s="576"/>
      <c r="O123" s="67"/>
      <c r="P123" s="584"/>
      <c r="Q123" s="584"/>
      <c r="R123" s="577"/>
      <c r="S123" s="577"/>
      <c r="T123" s="577"/>
      <c r="U123" s="580"/>
      <c r="V123" s="581"/>
      <c r="W123" s="582"/>
      <c r="X123" s="585"/>
      <c r="Y123" s="784" t="s">
        <v>1</v>
      </c>
      <c r="Z123" s="576"/>
      <c r="AA123" s="67"/>
      <c r="AB123" s="584"/>
      <c r="AC123" s="584"/>
      <c r="AD123" s="577"/>
      <c r="AE123" s="580"/>
      <c r="AF123" s="580"/>
      <c r="AG123" s="580"/>
      <c r="AH123" s="581"/>
      <c r="AI123" s="582"/>
      <c r="AJ123" s="585"/>
      <c r="AK123" s="784" t="s">
        <v>1</v>
      </c>
      <c r="AM123"/>
      <c r="AN123"/>
      <c r="AO123" s="2"/>
      <c r="AP123" s="6">
        <v>1</v>
      </c>
      <c r="AQ123" s="73"/>
      <c r="AR123" s="73"/>
    </row>
    <row r="124" spans="1:44" s="1" customFormat="1" ht="18" customHeight="1">
      <c r="A124"/>
      <c r="B124" s="576"/>
      <c r="C124" s="67"/>
      <c r="D124" s="577"/>
      <c r="E124" s="578"/>
      <c r="F124" s="579"/>
      <c r="G124" s="580"/>
      <c r="H124" s="580"/>
      <c r="I124" s="580"/>
      <c r="J124" s="581"/>
      <c r="K124" s="582"/>
      <c r="L124" s="583"/>
      <c r="M124" s="784" t="s">
        <v>1</v>
      </c>
      <c r="N124" s="576"/>
      <c r="O124" s="67"/>
      <c r="P124" s="577"/>
      <c r="Q124" s="578"/>
      <c r="R124" s="579"/>
      <c r="S124" s="579"/>
      <c r="T124" s="579"/>
      <c r="U124" s="580"/>
      <c r="V124" s="581"/>
      <c r="W124" s="582"/>
      <c r="X124" s="583"/>
      <c r="Y124" s="784" t="s">
        <v>1</v>
      </c>
      <c r="Z124" s="576"/>
      <c r="AA124" s="67"/>
      <c r="AB124" s="577"/>
      <c r="AC124" s="578"/>
      <c r="AD124" s="579"/>
      <c r="AE124" s="580"/>
      <c r="AF124" s="580"/>
      <c r="AG124" s="580"/>
      <c r="AH124" s="581"/>
      <c r="AI124" s="582"/>
      <c r="AJ124" s="583"/>
      <c r="AK124" s="784" t="s">
        <v>1</v>
      </c>
      <c r="AM124"/>
      <c r="AN124"/>
      <c r="AO124" s="2"/>
      <c r="AP124" s="6">
        <v>1</v>
      </c>
      <c r="AQ124" s="73"/>
      <c r="AR124" s="73"/>
    </row>
    <row r="125" spans="1:44" s="1" customFormat="1" ht="18" customHeight="1">
      <c r="A125"/>
      <c r="B125" s="576"/>
      <c r="C125" s="67"/>
      <c r="D125" s="584"/>
      <c r="E125" s="584"/>
      <c r="F125" s="577"/>
      <c r="G125" s="580"/>
      <c r="H125" s="580"/>
      <c r="I125" s="580"/>
      <c r="J125" s="581"/>
      <c r="K125" s="582"/>
      <c r="L125" s="585"/>
      <c r="M125" s="784" t="s">
        <v>1</v>
      </c>
      <c r="N125" s="576"/>
      <c r="O125" s="67"/>
      <c r="P125" s="584"/>
      <c r="Q125" s="584"/>
      <c r="R125" s="577"/>
      <c r="S125" s="577"/>
      <c r="T125" s="577"/>
      <c r="U125" s="580"/>
      <c r="V125" s="581"/>
      <c r="W125" s="582"/>
      <c r="X125" s="585"/>
      <c r="Y125" s="784" t="s">
        <v>1</v>
      </c>
      <c r="Z125" s="576"/>
      <c r="AA125" s="67"/>
      <c r="AB125" s="584"/>
      <c r="AC125" s="584"/>
      <c r="AD125" s="577"/>
      <c r="AE125" s="580"/>
      <c r="AF125" s="580"/>
      <c r="AG125" s="580"/>
      <c r="AH125" s="581"/>
      <c r="AI125" s="582"/>
      <c r="AJ125" s="585"/>
      <c r="AK125" s="784" t="s">
        <v>1</v>
      </c>
      <c r="AM125"/>
      <c r="AN125"/>
      <c r="AO125" s="2"/>
      <c r="AP125" s="6">
        <v>1</v>
      </c>
      <c r="AQ125" s="73"/>
      <c r="AR125" s="73"/>
    </row>
    <row r="126" spans="1:44" s="1" customFormat="1" ht="18" customHeight="1">
      <c r="A126"/>
      <c r="B126" s="576"/>
      <c r="C126" s="67"/>
      <c r="D126" s="577"/>
      <c r="E126" s="578"/>
      <c r="F126" s="579"/>
      <c r="G126" s="580"/>
      <c r="H126" s="580"/>
      <c r="I126" s="580"/>
      <c r="J126" s="581"/>
      <c r="K126" s="582"/>
      <c r="L126" s="583"/>
      <c r="M126" s="784" t="s">
        <v>1</v>
      </c>
      <c r="N126" s="576"/>
      <c r="O126" s="67"/>
      <c r="P126" s="577"/>
      <c r="Q126" s="578"/>
      <c r="R126" s="579"/>
      <c r="S126" s="579"/>
      <c r="T126" s="579"/>
      <c r="U126" s="580"/>
      <c r="V126" s="581"/>
      <c r="W126" s="582"/>
      <c r="X126" s="583"/>
      <c r="Y126" s="784" t="s">
        <v>1</v>
      </c>
      <c r="Z126" s="576"/>
      <c r="AA126" s="67"/>
      <c r="AB126" s="577"/>
      <c r="AC126" s="578"/>
      <c r="AD126" s="579"/>
      <c r="AE126" s="580"/>
      <c r="AF126" s="580"/>
      <c r="AG126" s="580"/>
      <c r="AH126" s="581"/>
      <c r="AI126" s="582"/>
      <c r="AJ126" s="583"/>
      <c r="AK126" s="784" t="s">
        <v>1</v>
      </c>
      <c r="AM126"/>
      <c r="AN126"/>
      <c r="AO126" s="2"/>
      <c r="AP126" s="6">
        <v>1</v>
      </c>
      <c r="AQ126" s="73"/>
      <c r="AR126" s="73"/>
    </row>
    <row r="127" spans="1:44" s="1" customFormat="1" ht="18" customHeight="1">
      <c r="A127"/>
      <c r="B127" s="576"/>
      <c r="C127" s="67"/>
      <c r="D127" s="584"/>
      <c r="E127" s="584"/>
      <c r="F127" s="577"/>
      <c r="G127" s="580"/>
      <c r="H127" s="580"/>
      <c r="I127" s="580"/>
      <c r="J127" s="581"/>
      <c r="K127" s="582"/>
      <c r="L127" s="585"/>
      <c r="M127" s="784" t="s">
        <v>1</v>
      </c>
      <c r="N127" s="576"/>
      <c r="O127" s="67"/>
      <c r="P127" s="584"/>
      <c r="Q127" s="584"/>
      <c r="R127" s="577"/>
      <c r="S127" s="577"/>
      <c r="T127" s="577"/>
      <c r="U127" s="580"/>
      <c r="V127" s="581"/>
      <c r="W127" s="582"/>
      <c r="X127" s="585"/>
      <c r="Y127" s="784" t="s">
        <v>1</v>
      </c>
      <c r="Z127" s="576"/>
      <c r="AA127" s="67"/>
      <c r="AB127" s="584"/>
      <c r="AC127" s="584"/>
      <c r="AD127" s="577"/>
      <c r="AE127" s="580"/>
      <c r="AF127" s="580"/>
      <c r="AG127" s="580"/>
      <c r="AH127" s="581"/>
      <c r="AI127" s="582"/>
      <c r="AJ127" s="585"/>
      <c r="AK127" s="784" t="s">
        <v>1</v>
      </c>
      <c r="AM127"/>
      <c r="AN127" s="2"/>
      <c r="AO127" s="2"/>
      <c r="AP127" s="6">
        <v>1</v>
      </c>
      <c r="AQ127" s="73"/>
      <c r="AR127" s="73"/>
    </row>
    <row r="128" spans="1:44" s="1" customFormat="1" ht="18" customHeight="1">
      <c r="A128"/>
      <c r="B128" s="576"/>
      <c r="C128" s="67"/>
      <c r="D128" s="577"/>
      <c r="E128" s="578"/>
      <c r="F128" s="579"/>
      <c r="G128" s="580"/>
      <c r="H128" s="580"/>
      <c r="I128" s="580"/>
      <c r="J128" s="581"/>
      <c r="K128" s="582"/>
      <c r="L128" s="583"/>
      <c r="M128" s="784" t="s">
        <v>1</v>
      </c>
      <c r="N128" s="576"/>
      <c r="O128" s="67"/>
      <c r="P128" s="577"/>
      <c r="Q128" s="578"/>
      <c r="R128" s="579"/>
      <c r="S128" s="579"/>
      <c r="T128" s="579"/>
      <c r="U128" s="580"/>
      <c r="V128" s="581"/>
      <c r="W128" s="582"/>
      <c r="X128" s="583"/>
      <c r="Y128" s="784" t="s">
        <v>1</v>
      </c>
      <c r="Z128" s="576"/>
      <c r="AA128" s="67"/>
      <c r="AB128" s="577"/>
      <c r="AC128" s="578"/>
      <c r="AD128" s="579"/>
      <c r="AE128" s="580"/>
      <c r="AF128" s="580"/>
      <c r="AG128" s="580"/>
      <c r="AH128" s="581"/>
      <c r="AI128" s="582"/>
      <c r="AJ128" s="583"/>
      <c r="AK128" s="784" t="s">
        <v>1</v>
      </c>
      <c r="AM128"/>
      <c r="AN128" s="2"/>
      <c r="AO128" s="2"/>
      <c r="AP128" s="6">
        <v>1</v>
      </c>
      <c r="AQ128" s="73"/>
      <c r="AR128" s="73"/>
    </row>
    <row r="129" spans="1:44" s="1" customFormat="1" ht="18" customHeight="1">
      <c r="A129"/>
      <c r="B129" s="576"/>
      <c r="C129" s="67"/>
      <c r="D129" s="584"/>
      <c r="E129" s="584"/>
      <c r="F129" s="577"/>
      <c r="G129" s="580"/>
      <c r="H129" s="580"/>
      <c r="I129" s="580"/>
      <c r="J129" s="581"/>
      <c r="K129" s="582"/>
      <c r="L129" s="585"/>
      <c r="M129" s="784" t="s">
        <v>1</v>
      </c>
      <c r="N129" s="576"/>
      <c r="O129" s="67"/>
      <c r="P129" s="584"/>
      <c r="Q129" s="584"/>
      <c r="R129" s="577"/>
      <c r="S129" s="577"/>
      <c r="T129" s="577"/>
      <c r="U129" s="580"/>
      <c r="V129" s="581"/>
      <c r="W129" s="582"/>
      <c r="X129" s="585"/>
      <c r="Y129" s="784" t="s">
        <v>1</v>
      </c>
      <c r="Z129" s="576"/>
      <c r="AA129" s="67"/>
      <c r="AB129" s="584"/>
      <c r="AC129" s="584"/>
      <c r="AD129" s="577"/>
      <c r="AE129" s="580"/>
      <c r="AF129" s="580"/>
      <c r="AG129" s="580"/>
      <c r="AH129" s="581"/>
      <c r="AI129" s="582"/>
      <c r="AJ129" s="585"/>
      <c r="AK129" s="784" t="s">
        <v>1</v>
      </c>
      <c r="AM129"/>
      <c r="AN129" s="2"/>
      <c r="AO129" s="2"/>
      <c r="AP129" s="6">
        <v>1</v>
      </c>
      <c r="AQ129" s="73"/>
      <c r="AR129" s="73"/>
    </row>
    <row r="130" spans="1:44" s="1" customFormat="1" ht="18" customHeight="1">
      <c r="A130"/>
      <c r="B130" s="576"/>
      <c r="C130" s="67"/>
      <c r="D130" s="577"/>
      <c r="E130" s="578"/>
      <c r="F130" s="579"/>
      <c r="G130" s="580"/>
      <c r="H130" s="580"/>
      <c r="I130" s="580"/>
      <c r="J130" s="581"/>
      <c r="K130" s="582"/>
      <c r="L130" s="583"/>
      <c r="M130" s="784" t="s">
        <v>1</v>
      </c>
      <c r="N130" s="576"/>
      <c r="O130" s="67"/>
      <c r="P130" s="577"/>
      <c r="Q130" s="578"/>
      <c r="R130" s="579"/>
      <c r="S130" s="579"/>
      <c r="T130" s="579"/>
      <c r="U130" s="580"/>
      <c r="V130" s="581"/>
      <c r="W130" s="582"/>
      <c r="X130" s="583"/>
      <c r="Y130" s="784" t="s">
        <v>1</v>
      </c>
      <c r="Z130" s="576"/>
      <c r="AA130" s="67"/>
      <c r="AB130" s="577"/>
      <c r="AC130" s="578"/>
      <c r="AD130" s="579"/>
      <c r="AE130" s="580"/>
      <c r="AF130" s="580"/>
      <c r="AG130" s="580"/>
      <c r="AH130" s="581"/>
      <c r="AI130" s="582"/>
      <c r="AJ130" s="583"/>
      <c r="AK130" s="784" t="s">
        <v>1</v>
      </c>
      <c r="AM130"/>
      <c r="AN130" s="2"/>
      <c r="AO130" s="2"/>
      <c r="AP130" s="6">
        <v>1</v>
      </c>
      <c r="AQ130" s="73"/>
      <c r="AR130" s="73"/>
    </row>
    <row r="131" spans="1:44" s="1" customFormat="1" ht="18" customHeight="1">
      <c r="A131"/>
      <c r="B131" s="576"/>
      <c r="C131" s="67"/>
      <c r="D131" s="584"/>
      <c r="E131" s="584"/>
      <c r="F131" s="577"/>
      <c r="G131" s="580"/>
      <c r="H131" s="580"/>
      <c r="I131" s="580"/>
      <c r="J131" s="581"/>
      <c r="K131" s="582"/>
      <c r="L131" s="585"/>
      <c r="M131" s="784" t="s">
        <v>1</v>
      </c>
      <c r="N131" s="576"/>
      <c r="O131" s="67"/>
      <c r="P131" s="584"/>
      <c r="Q131" s="584"/>
      <c r="R131" s="577"/>
      <c r="S131" s="577"/>
      <c r="T131" s="577"/>
      <c r="U131" s="580"/>
      <c r="V131" s="581"/>
      <c r="W131" s="582"/>
      <c r="X131" s="585"/>
      <c r="Y131" s="784" t="s">
        <v>1</v>
      </c>
      <c r="Z131" s="576"/>
      <c r="AA131" s="67"/>
      <c r="AB131" s="584"/>
      <c r="AC131" s="584"/>
      <c r="AD131" s="577"/>
      <c r="AE131" s="580"/>
      <c r="AF131" s="580"/>
      <c r="AG131" s="580"/>
      <c r="AH131" s="581"/>
      <c r="AI131" s="582"/>
      <c r="AJ131" s="585"/>
      <c r="AK131" s="784" t="s">
        <v>1</v>
      </c>
      <c r="AM131"/>
      <c r="AN131" s="2"/>
      <c r="AO131" s="2"/>
      <c r="AP131" s="6">
        <v>1</v>
      </c>
      <c r="AQ131" s="73"/>
      <c r="AR131" s="73"/>
    </row>
    <row r="132" spans="1:44" s="1" customFormat="1" ht="18" customHeight="1">
      <c r="A132"/>
      <c r="B132" s="576"/>
      <c r="C132" s="67"/>
      <c r="D132" s="577"/>
      <c r="E132" s="578"/>
      <c r="F132" s="579"/>
      <c r="G132" s="580"/>
      <c r="H132" s="580"/>
      <c r="I132" s="580"/>
      <c r="J132" s="581"/>
      <c r="K132" s="582"/>
      <c r="L132" s="583"/>
      <c r="M132" s="784" t="s">
        <v>1</v>
      </c>
      <c r="N132" s="576"/>
      <c r="O132" s="67"/>
      <c r="P132" s="577"/>
      <c r="Q132" s="578"/>
      <c r="R132" s="579"/>
      <c r="S132" s="579"/>
      <c r="T132" s="579"/>
      <c r="U132" s="580"/>
      <c r="V132" s="581"/>
      <c r="W132" s="582"/>
      <c r="X132" s="583"/>
      <c r="Y132" s="784" t="s">
        <v>1</v>
      </c>
      <c r="Z132" s="576"/>
      <c r="AA132" s="67"/>
      <c r="AB132" s="577"/>
      <c r="AC132" s="578"/>
      <c r="AD132" s="579"/>
      <c r="AE132" s="580"/>
      <c r="AF132" s="580"/>
      <c r="AG132" s="580"/>
      <c r="AH132" s="581"/>
      <c r="AI132" s="582"/>
      <c r="AJ132" s="583"/>
      <c r="AK132" s="784" t="s">
        <v>1</v>
      </c>
      <c r="AM132"/>
      <c r="AN132" s="2"/>
      <c r="AO132" s="2"/>
      <c r="AP132" s="6">
        <v>1</v>
      </c>
      <c r="AQ132" s="73"/>
      <c r="AR132" s="73"/>
    </row>
    <row r="133" spans="1:44" s="1" customFormat="1" ht="18" customHeight="1">
      <c r="A133"/>
      <c r="B133" s="576"/>
      <c r="C133" s="67"/>
      <c r="D133" s="584"/>
      <c r="E133" s="584"/>
      <c r="F133" s="577"/>
      <c r="G133" s="580"/>
      <c r="H133" s="580"/>
      <c r="I133" s="580"/>
      <c r="J133" s="581"/>
      <c r="K133" s="582"/>
      <c r="L133" s="585"/>
      <c r="M133" s="784" t="s">
        <v>1</v>
      </c>
      <c r="N133" s="576"/>
      <c r="O133" s="67"/>
      <c r="P133" s="584"/>
      <c r="Q133" s="584"/>
      <c r="R133" s="577"/>
      <c r="S133" s="577"/>
      <c r="T133" s="577"/>
      <c r="U133" s="580"/>
      <c r="V133" s="581"/>
      <c r="W133" s="582"/>
      <c r="X133" s="585"/>
      <c r="Y133" s="784" t="s">
        <v>1</v>
      </c>
      <c r="Z133" s="576"/>
      <c r="AA133" s="67"/>
      <c r="AB133" s="584"/>
      <c r="AC133" s="584"/>
      <c r="AD133" s="577"/>
      <c r="AE133" s="580"/>
      <c r="AF133" s="580"/>
      <c r="AG133" s="580"/>
      <c r="AH133" s="581"/>
      <c r="AI133" s="582"/>
      <c r="AJ133" s="585"/>
      <c r="AK133" s="784" t="s">
        <v>1</v>
      </c>
      <c r="AM133"/>
      <c r="AN133" s="2"/>
      <c r="AO133" s="2"/>
      <c r="AP133" s="6">
        <v>1</v>
      </c>
      <c r="AQ133" s="73"/>
      <c r="AR133" s="73"/>
    </row>
    <row r="134" spans="1:44" s="1" customFormat="1" ht="18" customHeight="1">
      <c r="A134"/>
      <c r="B134" s="576"/>
      <c r="C134" s="67"/>
      <c r="D134" s="577"/>
      <c r="E134" s="578"/>
      <c r="F134" s="579"/>
      <c r="G134" s="580"/>
      <c r="H134" s="580"/>
      <c r="I134" s="580"/>
      <c r="J134" s="581"/>
      <c r="K134" s="582"/>
      <c r="L134" s="583"/>
      <c r="M134" s="784" t="s">
        <v>1</v>
      </c>
      <c r="N134" s="576"/>
      <c r="O134" s="67"/>
      <c r="P134" s="577"/>
      <c r="Q134" s="578"/>
      <c r="R134" s="579"/>
      <c r="S134" s="579"/>
      <c r="T134" s="579"/>
      <c r="U134" s="580"/>
      <c r="V134" s="581"/>
      <c r="W134" s="582"/>
      <c r="X134" s="583"/>
      <c r="Y134" s="784" t="s">
        <v>1</v>
      </c>
      <c r="Z134" s="576"/>
      <c r="AA134" s="67"/>
      <c r="AB134" s="577"/>
      <c r="AC134" s="578"/>
      <c r="AD134" s="579"/>
      <c r="AE134" s="580"/>
      <c r="AF134" s="580"/>
      <c r="AG134" s="580"/>
      <c r="AH134" s="581"/>
      <c r="AI134" s="582"/>
      <c r="AJ134" s="583"/>
      <c r="AK134" s="784" t="s">
        <v>1</v>
      </c>
      <c r="AM134"/>
      <c r="AN134" s="2"/>
      <c r="AO134" s="2"/>
      <c r="AP134" s="6">
        <v>1</v>
      </c>
      <c r="AQ134" s="73"/>
      <c r="AR134" s="73"/>
    </row>
    <row r="135" spans="1:44" s="1" customFormat="1" ht="18" customHeight="1">
      <c r="A135"/>
      <c r="B135" s="576"/>
      <c r="C135" s="67"/>
      <c r="D135" s="584"/>
      <c r="E135" s="584"/>
      <c r="F135" s="577"/>
      <c r="G135" s="580"/>
      <c r="H135" s="580"/>
      <c r="I135" s="580"/>
      <c r="J135" s="581"/>
      <c r="K135" s="582"/>
      <c r="L135" s="585"/>
      <c r="M135" s="784" t="s">
        <v>1</v>
      </c>
      <c r="N135" s="576"/>
      <c r="O135" s="67"/>
      <c r="P135" s="584"/>
      <c r="Q135" s="584"/>
      <c r="R135" s="577"/>
      <c r="S135" s="577"/>
      <c r="T135" s="577"/>
      <c r="U135" s="580"/>
      <c r="V135" s="581"/>
      <c r="W135" s="582"/>
      <c r="X135" s="585"/>
      <c r="Y135" s="784" t="s">
        <v>1</v>
      </c>
      <c r="Z135" s="576"/>
      <c r="AA135" s="67"/>
      <c r="AB135" s="584"/>
      <c r="AC135" s="584"/>
      <c r="AD135" s="577"/>
      <c r="AE135" s="580"/>
      <c r="AF135" s="580"/>
      <c r="AG135" s="580"/>
      <c r="AH135" s="581"/>
      <c r="AI135" s="582"/>
      <c r="AJ135" s="585"/>
      <c r="AK135" s="784" t="s">
        <v>1</v>
      </c>
      <c r="AM135"/>
      <c r="AN135" s="2"/>
      <c r="AO135" s="2"/>
      <c r="AP135" s="6">
        <v>1</v>
      </c>
      <c r="AQ135" s="73"/>
      <c r="AR135" s="73"/>
    </row>
    <row r="136" spans="1:44" s="1" customFormat="1" ht="18" customHeight="1">
      <c r="A136"/>
      <c r="B136" s="576"/>
      <c r="C136" s="67"/>
      <c r="D136" s="577"/>
      <c r="E136" s="578"/>
      <c r="F136" s="579"/>
      <c r="G136" s="580"/>
      <c r="H136" s="580"/>
      <c r="I136" s="580"/>
      <c r="J136" s="581"/>
      <c r="K136" s="582"/>
      <c r="L136" s="583"/>
      <c r="M136" s="784" t="s">
        <v>1</v>
      </c>
      <c r="N136" s="576"/>
      <c r="O136" s="67"/>
      <c r="P136" s="577"/>
      <c r="Q136" s="578"/>
      <c r="R136" s="579"/>
      <c r="S136" s="579"/>
      <c r="T136" s="579"/>
      <c r="U136" s="580"/>
      <c r="V136" s="581"/>
      <c r="W136" s="582"/>
      <c r="X136" s="583"/>
      <c r="Y136" s="784" t="s">
        <v>1</v>
      </c>
      <c r="Z136" s="576"/>
      <c r="AA136" s="67"/>
      <c r="AB136" s="577"/>
      <c r="AC136" s="578"/>
      <c r="AD136" s="579"/>
      <c r="AE136" s="580"/>
      <c r="AF136" s="580"/>
      <c r="AG136" s="580"/>
      <c r="AH136" s="581"/>
      <c r="AI136" s="582"/>
      <c r="AJ136" s="583"/>
      <c r="AK136" s="784" t="s">
        <v>1</v>
      </c>
      <c r="AM136"/>
      <c r="AN136" s="2"/>
      <c r="AO136" s="2"/>
      <c r="AP136" s="6">
        <v>1</v>
      </c>
      <c r="AQ136" s="73"/>
      <c r="AR136" s="73"/>
    </row>
    <row r="137" spans="1:44" s="1" customFormat="1" ht="18" customHeight="1">
      <c r="A137"/>
      <c r="B137" s="576"/>
      <c r="C137" s="67"/>
      <c r="D137" s="584"/>
      <c r="E137" s="584"/>
      <c r="F137" s="577"/>
      <c r="G137" s="580"/>
      <c r="H137" s="580"/>
      <c r="I137" s="580"/>
      <c r="J137" s="581"/>
      <c r="K137" s="582"/>
      <c r="L137" s="585"/>
      <c r="M137" s="784" t="s">
        <v>1</v>
      </c>
      <c r="N137" s="576"/>
      <c r="O137" s="67"/>
      <c r="P137" s="584"/>
      <c r="Q137" s="584"/>
      <c r="R137" s="577"/>
      <c r="S137" s="577"/>
      <c r="T137" s="577"/>
      <c r="U137" s="580"/>
      <c r="V137" s="581"/>
      <c r="W137" s="582"/>
      <c r="X137" s="585"/>
      <c r="Y137" s="784" t="s">
        <v>1</v>
      </c>
      <c r="Z137" s="576"/>
      <c r="AA137" s="67"/>
      <c r="AB137" s="584"/>
      <c r="AC137" s="584"/>
      <c r="AD137" s="577"/>
      <c r="AE137" s="580"/>
      <c r="AF137" s="580"/>
      <c r="AG137" s="580"/>
      <c r="AH137" s="581"/>
      <c r="AI137" s="582"/>
      <c r="AJ137" s="585"/>
      <c r="AK137" s="784" t="s">
        <v>1</v>
      </c>
      <c r="AM137"/>
      <c r="AN137" s="2"/>
      <c r="AO137" s="2"/>
      <c r="AP137" s="6">
        <v>1</v>
      </c>
      <c r="AQ137" s="73"/>
      <c r="AR137" s="73"/>
    </row>
    <row r="138" spans="1:44" s="1" customFormat="1" ht="18" customHeight="1">
      <c r="A138"/>
      <c r="B138" s="576"/>
      <c r="C138" s="67"/>
      <c r="D138" s="577"/>
      <c r="E138" s="578"/>
      <c r="F138" s="579"/>
      <c r="G138" s="580"/>
      <c r="H138" s="580"/>
      <c r="I138" s="580"/>
      <c r="J138" s="581"/>
      <c r="K138" s="582"/>
      <c r="L138" s="583"/>
      <c r="M138" s="784" t="s">
        <v>1</v>
      </c>
      <c r="N138" s="576"/>
      <c r="O138" s="67"/>
      <c r="P138" s="577"/>
      <c r="Q138" s="578"/>
      <c r="R138" s="579"/>
      <c r="S138" s="579"/>
      <c r="T138" s="579"/>
      <c r="U138" s="580"/>
      <c r="V138" s="581"/>
      <c r="W138" s="582"/>
      <c r="X138" s="583"/>
      <c r="Y138" s="784" t="s">
        <v>1</v>
      </c>
      <c r="Z138" s="576"/>
      <c r="AA138" s="67"/>
      <c r="AB138" s="577"/>
      <c r="AC138" s="578"/>
      <c r="AD138" s="579"/>
      <c r="AE138" s="580"/>
      <c r="AF138" s="580"/>
      <c r="AG138" s="580"/>
      <c r="AH138" s="581"/>
      <c r="AI138" s="582"/>
      <c r="AJ138" s="583"/>
      <c r="AK138" s="784" t="s">
        <v>1</v>
      </c>
      <c r="AM138"/>
      <c r="AN138" s="2"/>
      <c r="AO138" s="2"/>
      <c r="AP138" s="6">
        <v>1</v>
      </c>
      <c r="AQ138" s="73"/>
      <c r="AR138" s="73"/>
    </row>
    <row r="139" spans="1:44" s="1" customFormat="1" ht="18" customHeight="1">
      <c r="A139"/>
      <c r="B139" s="576"/>
      <c r="C139" s="67"/>
      <c r="D139" s="584"/>
      <c r="E139" s="584"/>
      <c r="F139" s="577"/>
      <c r="G139" s="580"/>
      <c r="H139" s="580"/>
      <c r="I139" s="580"/>
      <c r="J139" s="581"/>
      <c r="K139" s="582"/>
      <c r="L139" s="585"/>
      <c r="M139" s="784" t="s">
        <v>1</v>
      </c>
      <c r="N139" s="576"/>
      <c r="O139" s="67"/>
      <c r="P139" s="584"/>
      <c r="Q139" s="584"/>
      <c r="R139" s="577"/>
      <c r="S139" s="577"/>
      <c r="T139" s="577"/>
      <c r="U139" s="580"/>
      <c r="V139" s="581"/>
      <c r="W139" s="582"/>
      <c r="X139" s="585"/>
      <c r="Y139" s="784" t="s">
        <v>1</v>
      </c>
      <c r="Z139" s="576"/>
      <c r="AA139" s="67"/>
      <c r="AB139" s="584"/>
      <c r="AC139" s="584"/>
      <c r="AD139" s="577"/>
      <c r="AE139" s="580"/>
      <c r="AF139" s="580"/>
      <c r="AG139" s="580"/>
      <c r="AH139" s="581"/>
      <c r="AI139" s="582"/>
      <c r="AJ139" s="585"/>
      <c r="AK139" s="784" t="s">
        <v>1</v>
      </c>
      <c r="AM139"/>
      <c r="AN139" s="2"/>
      <c r="AO139" s="2"/>
      <c r="AP139" s="6">
        <v>1</v>
      </c>
      <c r="AQ139" s="73"/>
      <c r="AR139" s="73"/>
    </row>
    <row r="140" spans="1:44" s="1" customFormat="1" ht="18" customHeight="1">
      <c r="A140"/>
      <c r="B140" s="576"/>
      <c r="C140" s="67"/>
      <c r="D140" s="577"/>
      <c r="E140" s="578"/>
      <c r="F140" s="579"/>
      <c r="G140" s="580"/>
      <c r="H140" s="580"/>
      <c r="I140" s="580"/>
      <c r="J140" s="581"/>
      <c r="K140" s="582"/>
      <c r="L140" s="583"/>
      <c r="M140" s="784" t="s">
        <v>1</v>
      </c>
      <c r="N140" s="576"/>
      <c r="O140" s="67"/>
      <c r="P140" s="577"/>
      <c r="Q140" s="578"/>
      <c r="R140" s="579"/>
      <c r="S140" s="579"/>
      <c r="T140" s="579"/>
      <c r="U140" s="580"/>
      <c r="V140" s="581"/>
      <c r="W140" s="582"/>
      <c r="X140" s="583"/>
      <c r="Y140" s="784" t="s">
        <v>1</v>
      </c>
      <c r="Z140" s="576"/>
      <c r="AA140" s="67"/>
      <c r="AB140" s="577"/>
      <c r="AC140" s="578"/>
      <c r="AD140" s="579"/>
      <c r="AE140" s="580"/>
      <c r="AF140" s="580"/>
      <c r="AG140" s="580"/>
      <c r="AH140" s="581"/>
      <c r="AI140" s="582"/>
      <c r="AJ140" s="583"/>
      <c r="AK140" s="784" t="s">
        <v>1</v>
      </c>
      <c r="AM140"/>
      <c r="AN140" s="2"/>
      <c r="AO140" s="2"/>
      <c r="AP140" s="6">
        <v>1</v>
      </c>
      <c r="AQ140" s="73"/>
      <c r="AR140" s="73"/>
    </row>
    <row r="141" spans="1:44" s="1" customFormat="1" ht="18" customHeight="1">
      <c r="A141"/>
      <c r="B141" s="576"/>
      <c r="C141" s="67"/>
      <c r="D141" s="584"/>
      <c r="E141" s="584"/>
      <c r="F141" s="577"/>
      <c r="G141" s="580"/>
      <c r="H141" s="580"/>
      <c r="I141" s="580"/>
      <c r="J141" s="581"/>
      <c r="K141" s="582"/>
      <c r="L141" s="585"/>
      <c r="M141" s="784" t="s">
        <v>1</v>
      </c>
      <c r="N141" s="576"/>
      <c r="O141" s="67"/>
      <c r="P141" s="584"/>
      <c r="Q141" s="584"/>
      <c r="R141" s="577"/>
      <c r="S141" s="577"/>
      <c r="T141" s="577"/>
      <c r="U141" s="580"/>
      <c r="V141" s="581"/>
      <c r="W141" s="582"/>
      <c r="X141" s="585"/>
      <c r="Y141" s="784" t="s">
        <v>1</v>
      </c>
      <c r="Z141" s="576"/>
      <c r="AA141" s="67"/>
      <c r="AB141" s="584"/>
      <c r="AC141" s="584"/>
      <c r="AD141" s="577"/>
      <c r="AE141" s="580"/>
      <c r="AF141" s="580"/>
      <c r="AG141" s="580"/>
      <c r="AH141" s="581"/>
      <c r="AI141" s="582"/>
      <c r="AJ141" s="585"/>
      <c r="AK141" s="784" t="s">
        <v>1</v>
      </c>
      <c r="AM141"/>
      <c r="AN141" s="2"/>
      <c r="AO141" s="2"/>
      <c r="AP141" s="6">
        <v>1</v>
      </c>
      <c r="AQ141" s="73"/>
      <c r="AR141" s="73"/>
    </row>
    <row r="142" spans="1:44" s="1" customFormat="1" ht="18" customHeight="1">
      <c r="A142"/>
      <c r="B142" s="576"/>
      <c r="C142" s="67"/>
      <c r="D142" s="577"/>
      <c r="E142" s="578"/>
      <c r="F142" s="579"/>
      <c r="G142" s="580"/>
      <c r="H142" s="580"/>
      <c r="I142" s="580"/>
      <c r="J142" s="581"/>
      <c r="K142" s="582"/>
      <c r="L142" s="583"/>
      <c r="M142" s="784" t="s">
        <v>1</v>
      </c>
      <c r="N142" s="576"/>
      <c r="O142" s="67"/>
      <c r="P142" s="577"/>
      <c r="Q142" s="578"/>
      <c r="R142" s="579"/>
      <c r="S142" s="579"/>
      <c r="T142" s="579"/>
      <c r="U142" s="580"/>
      <c r="V142" s="581"/>
      <c r="W142" s="582"/>
      <c r="X142" s="583"/>
      <c r="Y142" s="784" t="s">
        <v>1</v>
      </c>
      <c r="Z142" s="576"/>
      <c r="AA142" s="67"/>
      <c r="AB142" s="577"/>
      <c r="AC142" s="578"/>
      <c r="AD142" s="579"/>
      <c r="AE142" s="580"/>
      <c r="AF142" s="580"/>
      <c r="AG142" s="580"/>
      <c r="AH142" s="581"/>
      <c r="AI142" s="582"/>
      <c r="AJ142" s="583"/>
      <c r="AK142" s="784" t="s">
        <v>1</v>
      </c>
      <c r="AM142"/>
      <c r="AN142" s="2"/>
      <c r="AO142" s="2"/>
      <c r="AP142" s="6">
        <v>1</v>
      </c>
      <c r="AQ142" s="73"/>
      <c r="AR142" s="73"/>
    </row>
    <row r="143" spans="1:44" s="1" customFormat="1" ht="18" customHeight="1">
      <c r="A143"/>
      <c r="B143" s="576"/>
      <c r="C143" s="67"/>
      <c r="D143" s="584"/>
      <c r="E143" s="584"/>
      <c r="F143" s="577"/>
      <c r="G143" s="580"/>
      <c r="H143" s="580"/>
      <c r="I143" s="580"/>
      <c r="J143" s="581"/>
      <c r="K143" s="582"/>
      <c r="L143" s="585"/>
      <c r="M143" s="784" t="s">
        <v>1</v>
      </c>
      <c r="N143" s="576"/>
      <c r="O143" s="67"/>
      <c r="P143" s="584"/>
      <c r="Q143" s="584"/>
      <c r="R143" s="577"/>
      <c r="S143" s="577"/>
      <c r="T143" s="577"/>
      <c r="U143" s="580"/>
      <c r="V143" s="581"/>
      <c r="W143" s="582"/>
      <c r="X143" s="585"/>
      <c r="Y143" s="784" t="s">
        <v>1</v>
      </c>
      <c r="Z143" s="576"/>
      <c r="AA143" s="67"/>
      <c r="AB143" s="584"/>
      <c r="AC143" s="584"/>
      <c r="AD143" s="577"/>
      <c r="AE143" s="580"/>
      <c r="AF143" s="580"/>
      <c r="AG143" s="580"/>
      <c r="AH143" s="581"/>
      <c r="AI143" s="582"/>
      <c r="AJ143" s="585"/>
      <c r="AK143" s="784" t="s">
        <v>1</v>
      </c>
      <c r="AM143"/>
      <c r="AN143" s="2"/>
      <c r="AO143" s="2"/>
      <c r="AP143" s="6">
        <v>1</v>
      </c>
      <c r="AQ143" s="73"/>
      <c r="AR143" s="73"/>
    </row>
    <row r="144" spans="1:44" s="1" customFormat="1" ht="18" customHeight="1">
      <c r="A144"/>
      <c r="B144" s="576"/>
      <c r="C144" s="67"/>
      <c r="D144" s="577"/>
      <c r="E144" s="578"/>
      <c r="F144" s="579"/>
      <c r="G144" s="580"/>
      <c r="H144" s="580"/>
      <c r="I144" s="580"/>
      <c r="J144" s="581"/>
      <c r="K144" s="582"/>
      <c r="L144" s="583"/>
      <c r="M144" s="784" t="s">
        <v>1</v>
      </c>
      <c r="N144" s="576"/>
      <c r="O144" s="67"/>
      <c r="P144" s="577"/>
      <c r="Q144" s="578"/>
      <c r="R144" s="579"/>
      <c r="S144" s="579"/>
      <c r="T144" s="579"/>
      <c r="U144" s="580"/>
      <c r="V144" s="581"/>
      <c r="W144" s="582"/>
      <c r="X144" s="583"/>
      <c r="Y144" s="784" t="s">
        <v>1</v>
      </c>
      <c r="Z144" s="576"/>
      <c r="AA144" s="67"/>
      <c r="AB144" s="577"/>
      <c r="AC144" s="578"/>
      <c r="AD144" s="579"/>
      <c r="AE144" s="580"/>
      <c r="AF144" s="580"/>
      <c r="AG144" s="580"/>
      <c r="AH144" s="581"/>
      <c r="AI144" s="582"/>
      <c r="AJ144" s="583"/>
      <c r="AK144" s="784" t="s">
        <v>1</v>
      </c>
      <c r="AM144"/>
      <c r="AN144" s="2"/>
      <c r="AO144" s="2"/>
      <c r="AP144" s="6">
        <v>1</v>
      </c>
      <c r="AQ144" s="73"/>
      <c r="AR144" s="73"/>
    </row>
    <row r="145" spans="1:44" s="1" customFormat="1" ht="18" customHeight="1">
      <c r="A145"/>
      <c r="B145" s="576"/>
      <c r="C145" s="67"/>
      <c r="D145" s="584"/>
      <c r="E145" s="584"/>
      <c r="F145" s="577"/>
      <c r="G145" s="580"/>
      <c r="H145" s="580"/>
      <c r="I145" s="580"/>
      <c r="J145" s="581"/>
      <c r="K145" s="582"/>
      <c r="L145" s="585"/>
      <c r="M145" s="784" t="s">
        <v>1</v>
      </c>
      <c r="N145" s="576"/>
      <c r="O145" s="67"/>
      <c r="P145" s="584"/>
      <c r="Q145" s="584"/>
      <c r="R145" s="577"/>
      <c r="S145" s="577"/>
      <c r="T145" s="577"/>
      <c r="U145" s="580"/>
      <c r="V145" s="581"/>
      <c r="W145" s="582"/>
      <c r="X145" s="585"/>
      <c r="Y145" s="784" t="s">
        <v>1</v>
      </c>
      <c r="Z145" s="576"/>
      <c r="AA145" s="67"/>
      <c r="AB145" s="584"/>
      <c r="AC145" s="584"/>
      <c r="AD145" s="577"/>
      <c r="AE145" s="580"/>
      <c r="AF145" s="580"/>
      <c r="AG145" s="580"/>
      <c r="AH145" s="581"/>
      <c r="AI145" s="582"/>
      <c r="AJ145" s="585"/>
      <c r="AK145" s="784" t="s">
        <v>1</v>
      </c>
      <c r="AM145"/>
      <c r="AN145" s="2"/>
      <c r="AO145" s="2"/>
      <c r="AP145" s="6">
        <v>1</v>
      </c>
      <c r="AQ145" s="73"/>
      <c r="AR145" s="73"/>
    </row>
    <row r="146" spans="1:44" s="1" customFormat="1" ht="18" customHeight="1">
      <c r="A146"/>
      <c r="B146" s="576"/>
      <c r="C146" s="67"/>
      <c r="D146" s="577"/>
      <c r="E146" s="578"/>
      <c r="F146" s="579"/>
      <c r="G146" s="580"/>
      <c r="H146" s="580"/>
      <c r="I146" s="580"/>
      <c r="J146" s="581"/>
      <c r="K146" s="582"/>
      <c r="L146" s="583"/>
      <c r="M146" s="784" t="s">
        <v>1</v>
      </c>
      <c r="N146" s="576"/>
      <c r="O146" s="67"/>
      <c r="P146" s="577"/>
      <c r="Q146" s="578"/>
      <c r="R146" s="579"/>
      <c r="S146" s="579"/>
      <c r="T146" s="579"/>
      <c r="U146" s="580"/>
      <c r="V146" s="581"/>
      <c r="W146" s="582"/>
      <c r="X146" s="583"/>
      <c r="Y146" s="784" t="s">
        <v>1</v>
      </c>
      <c r="Z146" s="576"/>
      <c r="AA146" s="67"/>
      <c r="AB146" s="577"/>
      <c r="AC146" s="578"/>
      <c r="AD146" s="579"/>
      <c r="AE146" s="580"/>
      <c r="AF146" s="580"/>
      <c r="AG146" s="580"/>
      <c r="AH146" s="581"/>
      <c r="AI146" s="582"/>
      <c r="AJ146" s="583"/>
      <c r="AK146" s="784" t="s">
        <v>1</v>
      </c>
      <c r="AM146"/>
      <c r="AN146"/>
      <c r="AO146" s="2"/>
      <c r="AP146" s="6">
        <v>1</v>
      </c>
      <c r="AQ146" s="73"/>
      <c r="AR146" s="73"/>
    </row>
    <row r="147" spans="1:44" s="1" customFormat="1" ht="18" customHeight="1">
      <c r="A147"/>
      <c r="B147" s="576"/>
      <c r="C147" s="67"/>
      <c r="D147" s="584"/>
      <c r="E147" s="584"/>
      <c r="F147" s="577"/>
      <c r="G147" s="580"/>
      <c r="H147" s="580"/>
      <c r="I147" s="580"/>
      <c r="J147" s="581"/>
      <c r="K147" s="582"/>
      <c r="L147" s="585"/>
      <c r="M147" s="784" t="s">
        <v>1</v>
      </c>
      <c r="N147" s="576"/>
      <c r="O147" s="67"/>
      <c r="P147" s="584"/>
      <c r="Q147" s="584"/>
      <c r="R147" s="577"/>
      <c r="S147" s="577"/>
      <c r="T147" s="577"/>
      <c r="U147" s="580"/>
      <c r="V147" s="581"/>
      <c r="W147" s="582"/>
      <c r="X147" s="585"/>
      <c r="Y147" s="784" t="s">
        <v>1</v>
      </c>
      <c r="Z147" s="576"/>
      <c r="AA147" s="67"/>
      <c r="AB147" s="584"/>
      <c r="AC147" s="584"/>
      <c r="AD147" s="577"/>
      <c r="AE147" s="580"/>
      <c r="AF147" s="580"/>
      <c r="AG147" s="580"/>
      <c r="AH147" s="581"/>
      <c r="AI147" s="582"/>
      <c r="AJ147" s="585"/>
      <c r="AK147" s="784" t="s">
        <v>1</v>
      </c>
      <c r="AM147"/>
      <c r="AN147"/>
      <c r="AO147" s="2"/>
      <c r="AP147" s="6">
        <v>1</v>
      </c>
      <c r="AQ147" s="73"/>
      <c r="AR147" s="73"/>
    </row>
    <row r="148" spans="1:44" s="1" customFormat="1" ht="18" customHeight="1">
      <c r="A148"/>
      <c r="B148" s="576"/>
      <c r="C148" s="67"/>
      <c r="D148" s="577"/>
      <c r="E148" s="578"/>
      <c r="F148" s="579"/>
      <c r="G148" s="580"/>
      <c r="H148" s="580"/>
      <c r="I148" s="580"/>
      <c r="J148" s="581"/>
      <c r="K148" s="582"/>
      <c r="L148" s="583"/>
      <c r="M148" s="784" t="s">
        <v>1</v>
      </c>
      <c r="N148" s="576"/>
      <c r="O148" s="67"/>
      <c r="P148" s="577"/>
      <c r="Q148" s="578"/>
      <c r="R148" s="579"/>
      <c r="S148" s="579"/>
      <c r="T148" s="579"/>
      <c r="U148" s="580"/>
      <c r="V148" s="581"/>
      <c r="W148" s="582"/>
      <c r="X148" s="583"/>
      <c r="Y148" s="784" t="s">
        <v>1</v>
      </c>
      <c r="Z148" s="576"/>
      <c r="AA148" s="67"/>
      <c r="AB148" s="577"/>
      <c r="AC148" s="578"/>
      <c r="AD148" s="579"/>
      <c r="AE148" s="580"/>
      <c r="AF148" s="580"/>
      <c r="AG148" s="580"/>
      <c r="AH148" s="581"/>
      <c r="AI148" s="582"/>
      <c r="AJ148" s="583"/>
      <c r="AK148" s="784" t="s">
        <v>1</v>
      </c>
      <c r="AM148"/>
      <c r="AN148"/>
      <c r="AO148" s="2"/>
      <c r="AP148" s="6">
        <v>1</v>
      </c>
      <c r="AQ148" s="73"/>
      <c r="AR148" s="73"/>
    </row>
    <row r="149" spans="1:44" s="1" customFormat="1" ht="18" customHeight="1">
      <c r="A149"/>
      <c r="B149" s="576"/>
      <c r="C149" s="67"/>
      <c r="D149" s="584"/>
      <c r="E149" s="584"/>
      <c r="F149" s="577"/>
      <c r="G149" s="580"/>
      <c r="H149" s="580"/>
      <c r="I149" s="580"/>
      <c r="J149" s="581"/>
      <c r="K149" s="582"/>
      <c r="L149" s="585"/>
      <c r="M149" s="784" t="s">
        <v>1</v>
      </c>
      <c r="N149" s="576"/>
      <c r="O149" s="67"/>
      <c r="P149" s="584"/>
      <c r="Q149" s="584"/>
      <c r="R149" s="577"/>
      <c r="S149" s="577"/>
      <c r="T149" s="577"/>
      <c r="U149" s="580"/>
      <c r="V149" s="581"/>
      <c r="W149" s="582"/>
      <c r="X149" s="585"/>
      <c r="Y149" s="784" t="s">
        <v>1</v>
      </c>
      <c r="Z149" s="576"/>
      <c r="AA149" s="67"/>
      <c r="AB149" s="584"/>
      <c r="AC149" s="584"/>
      <c r="AD149" s="577"/>
      <c r="AE149" s="580"/>
      <c r="AF149" s="580"/>
      <c r="AG149" s="580"/>
      <c r="AH149" s="581"/>
      <c r="AI149" s="582"/>
      <c r="AJ149" s="585"/>
      <c r="AK149" s="784" t="s">
        <v>1</v>
      </c>
      <c r="AM149"/>
      <c r="AN149"/>
      <c r="AO149" s="2"/>
      <c r="AP149" s="6">
        <v>1</v>
      </c>
      <c r="AQ149" s="73"/>
      <c r="AR149" s="73"/>
    </row>
    <row r="150" spans="1:44" s="1" customFormat="1" ht="18" customHeight="1">
      <c r="A150"/>
      <c r="B150" s="576"/>
      <c r="C150" s="67"/>
      <c r="D150" s="577"/>
      <c r="E150" s="578"/>
      <c r="F150" s="579"/>
      <c r="G150" s="580"/>
      <c r="H150" s="580"/>
      <c r="I150" s="580"/>
      <c r="J150" s="581"/>
      <c r="K150" s="582"/>
      <c r="L150" s="583"/>
      <c r="M150" s="784" t="s">
        <v>1</v>
      </c>
      <c r="N150" s="576"/>
      <c r="O150" s="67"/>
      <c r="P150" s="577"/>
      <c r="Q150" s="578"/>
      <c r="R150" s="579"/>
      <c r="S150" s="579"/>
      <c r="T150" s="579"/>
      <c r="U150" s="580"/>
      <c r="V150" s="581"/>
      <c r="W150" s="582"/>
      <c r="X150" s="583"/>
      <c r="Y150" s="784" t="s">
        <v>1</v>
      </c>
      <c r="Z150" s="576"/>
      <c r="AA150" s="67"/>
      <c r="AB150" s="577"/>
      <c r="AC150" s="578"/>
      <c r="AD150" s="579"/>
      <c r="AE150" s="580"/>
      <c r="AF150" s="580"/>
      <c r="AG150" s="580"/>
      <c r="AH150" s="581"/>
      <c r="AI150" s="582"/>
      <c r="AJ150" s="583"/>
      <c r="AK150" s="784" t="s">
        <v>1</v>
      </c>
      <c r="AM150"/>
      <c r="AN150"/>
      <c r="AO150" s="2"/>
      <c r="AP150" s="6">
        <v>1</v>
      </c>
      <c r="AQ150" s="73"/>
      <c r="AR150" s="73"/>
    </row>
    <row r="151" spans="1:44" s="1" customFormat="1" ht="18" customHeight="1">
      <c r="A151"/>
      <c r="B151" s="576"/>
      <c r="C151" s="67"/>
      <c r="D151" s="584"/>
      <c r="E151" s="584"/>
      <c r="F151" s="577"/>
      <c r="G151" s="580"/>
      <c r="H151" s="580"/>
      <c r="I151" s="580"/>
      <c r="J151" s="581"/>
      <c r="K151" s="582"/>
      <c r="L151" s="585"/>
      <c r="M151" s="784" t="s">
        <v>1</v>
      </c>
      <c r="N151" s="576"/>
      <c r="O151" s="67"/>
      <c r="P151" s="584"/>
      <c r="Q151" s="584"/>
      <c r="R151" s="577"/>
      <c r="S151" s="577"/>
      <c r="T151" s="577"/>
      <c r="U151" s="580"/>
      <c r="V151" s="581"/>
      <c r="W151" s="582"/>
      <c r="X151" s="585"/>
      <c r="Y151" s="784" t="s">
        <v>1</v>
      </c>
      <c r="Z151" s="576"/>
      <c r="AA151" s="67"/>
      <c r="AB151" s="584"/>
      <c r="AC151" s="584"/>
      <c r="AD151" s="577"/>
      <c r="AE151" s="580"/>
      <c r="AF151" s="580"/>
      <c r="AG151" s="580"/>
      <c r="AH151" s="581"/>
      <c r="AI151" s="582"/>
      <c r="AJ151" s="585"/>
      <c r="AK151" s="784" t="s">
        <v>1</v>
      </c>
      <c r="AM151"/>
      <c r="AN151"/>
      <c r="AO151" s="2"/>
      <c r="AP151" s="6">
        <v>1</v>
      </c>
      <c r="AQ151" s="73"/>
      <c r="AR151" s="73"/>
    </row>
    <row r="152" spans="1:44" s="1" customFormat="1" ht="18" customHeight="1">
      <c r="A152"/>
      <c r="B152" s="576"/>
      <c r="C152" s="67"/>
      <c r="D152" s="577"/>
      <c r="E152" s="578"/>
      <c r="F152" s="579"/>
      <c r="G152" s="580"/>
      <c r="H152" s="580"/>
      <c r="I152" s="580"/>
      <c r="J152" s="581"/>
      <c r="K152" s="582"/>
      <c r="L152" s="583"/>
      <c r="M152" s="784" t="s">
        <v>1</v>
      </c>
      <c r="N152" s="576"/>
      <c r="O152" s="67"/>
      <c r="P152" s="577"/>
      <c r="Q152" s="578"/>
      <c r="R152" s="579"/>
      <c r="S152" s="579"/>
      <c r="T152" s="579"/>
      <c r="U152" s="580"/>
      <c r="V152" s="581"/>
      <c r="W152" s="582"/>
      <c r="X152" s="583"/>
      <c r="Y152" s="784" t="s">
        <v>1</v>
      </c>
      <c r="Z152" s="576"/>
      <c r="AA152" s="67"/>
      <c r="AB152" s="577"/>
      <c r="AC152" s="578"/>
      <c r="AD152" s="579"/>
      <c r="AE152" s="580"/>
      <c r="AF152" s="580"/>
      <c r="AG152" s="580"/>
      <c r="AH152" s="581"/>
      <c r="AI152" s="582"/>
      <c r="AJ152" s="583"/>
      <c r="AK152" s="784" t="s">
        <v>1</v>
      </c>
      <c r="AM152"/>
      <c r="AN152"/>
      <c r="AO152" s="2"/>
      <c r="AP152" s="6">
        <v>1</v>
      </c>
      <c r="AQ152" s="73"/>
      <c r="AR152" s="73"/>
    </row>
    <row r="153" spans="1:44" s="1" customFormat="1" ht="18" customHeight="1">
      <c r="A153"/>
      <c r="B153" s="576"/>
      <c r="C153" s="67"/>
      <c r="D153" s="584"/>
      <c r="E153" s="584"/>
      <c r="F153" s="577"/>
      <c r="G153" s="580"/>
      <c r="H153" s="580"/>
      <c r="I153" s="580"/>
      <c r="J153" s="581"/>
      <c r="K153" s="582"/>
      <c r="L153" s="585"/>
      <c r="M153" s="784" t="s">
        <v>1</v>
      </c>
      <c r="N153" s="576"/>
      <c r="O153" s="67"/>
      <c r="P153" s="584"/>
      <c r="Q153" s="584"/>
      <c r="R153" s="577"/>
      <c r="S153" s="577"/>
      <c r="T153" s="577"/>
      <c r="U153" s="580"/>
      <c r="V153" s="581"/>
      <c r="W153" s="582"/>
      <c r="X153" s="585"/>
      <c r="Y153" s="784" t="s">
        <v>1</v>
      </c>
      <c r="Z153" s="576"/>
      <c r="AA153" s="67"/>
      <c r="AB153" s="584"/>
      <c r="AC153" s="584"/>
      <c r="AD153" s="577"/>
      <c r="AE153" s="580"/>
      <c r="AF153" s="580"/>
      <c r="AG153" s="580"/>
      <c r="AH153" s="581"/>
      <c r="AI153" s="582"/>
      <c r="AJ153" s="585"/>
      <c r="AK153" s="784" t="s">
        <v>1</v>
      </c>
      <c r="AM153"/>
      <c r="AN153"/>
      <c r="AO153" s="2"/>
      <c r="AP153" s="6">
        <v>1</v>
      </c>
      <c r="AQ153" s="73"/>
      <c r="AR153" s="73"/>
    </row>
    <row r="154" spans="1:44" s="1" customFormat="1" ht="18" customHeight="1">
      <c r="A154"/>
      <c r="B154" s="576"/>
      <c r="C154" s="67"/>
      <c r="D154" s="577"/>
      <c r="E154" s="578"/>
      <c r="F154" s="579"/>
      <c r="G154" s="580"/>
      <c r="H154" s="580"/>
      <c r="I154" s="580"/>
      <c r="J154" s="581"/>
      <c r="K154" s="582"/>
      <c r="L154" s="583"/>
      <c r="M154" s="784" t="s">
        <v>1</v>
      </c>
      <c r="N154" s="576"/>
      <c r="O154" s="67"/>
      <c r="P154" s="577"/>
      <c r="Q154" s="578"/>
      <c r="R154" s="579"/>
      <c r="S154" s="579"/>
      <c r="T154" s="579"/>
      <c r="U154" s="580"/>
      <c r="V154" s="581"/>
      <c r="W154" s="582"/>
      <c r="X154" s="583"/>
      <c r="Y154" s="784" t="s">
        <v>1</v>
      </c>
      <c r="Z154" s="576"/>
      <c r="AA154" s="67"/>
      <c r="AB154" s="577"/>
      <c r="AC154" s="578"/>
      <c r="AD154" s="579"/>
      <c r="AE154" s="580"/>
      <c r="AF154" s="580"/>
      <c r="AG154" s="580"/>
      <c r="AH154" s="581"/>
      <c r="AI154" s="582"/>
      <c r="AJ154" s="583"/>
      <c r="AK154" s="784" t="s">
        <v>1</v>
      </c>
      <c r="AM154"/>
      <c r="AN154"/>
      <c r="AO154" s="2"/>
      <c r="AP154" s="6">
        <v>1</v>
      </c>
      <c r="AQ154" s="73"/>
      <c r="AR154" s="73"/>
    </row>
    <row r="155" spans="1:44" s="1" customFormat="1" ht="18" customHeight="1">
      <c r="A155"/>
      <c r="B155" s="576"/>
      <c r="C155" s="67"/>
      <c r="D155" s="584"/>
      <c r="E155" s="584"/>
      <c r="F155" s="577"/>
      <c r="G155" s="580"/>
      <c r="H155" s="580"/>
      <c r="I155" s="580"/>
      <c r="J155" s="581"/>
      <c r="K155" s="582"/>
      <c r="L155" s="585"/>
      <c r="M155" s="784" t="s">
        <v>1</v>
      </c>
      <c r="N155" s="576"/>
      <c r="O155" s="67"/>
      <c r="P155" s="584"/>
      <c r="Q155" s="584"/>
      <c r="R155" s="577"/>
      <c r="S155" s="577"/>
      <c r="T155" s="577"/>
      <c r="U155" s="580"/>
      <c r="V155" s="581"/>
      <c r="W155" s="582"/>
      <c r="X155" s="585"/>
      <c r="Y155" s="784" t="s">
        <v>1</v>
      </c>
      <c r="Z155" s="576"/>
      <c r="AA155" s="67"/>
      <c r="AB155" s="584"/>
      <c r="AC155" s="584"/>
      <c r="AD155" s="577"/>
      <c r="AE155" s="580"/>
      <c r="AF155" s="580"/>
      <c r="AG155" s="580"/>
      <c r="AH155" s="581"/>
      <c r="AI155" s="582"/>
      <c r="AJ155" s="585"/>
      <c r="AK155" s="784" t="s">
        <v>1</v>
      </c>
      <c r="AM155"/>
      <c r="AN155"/>
      <c r="AO155" s="2"/>
      <c r="AP155" s="6">
        <v>1</v>
      </c>
      <c r="AQ155" s="73"/>
      <c r="AR155" s="73"/>
    </row>
    <row r="156" spans="1:44" s="1" customFormat="1" ht="18" customHeight="1">
      <c r="A156"/>
      <c r="B156" s="576"/>
      <c r="C156" s="67"/>
      <c r="D156" s="577"/>
      <c r="E156" s="578"/>
      <c r="F156" s="579"/>
      <c r="G156" s="580"/>
      <c r="H156" s="580"/>
      <c r="I156" s="580"/>
      <c r="J156" s="581"/>
      <c r="K156" s="582"/>
      <c r="L156" s="583"/>
      <c r="M156" s="784" t="s">
        <v>1</v>
      </c>
      <c r="N156" s="576"/>
      <c r="O156" s="67"/>
      <c r="P156" s="577"/>
      <c r="Q156" s="578"/>
      <c r="R156" s="579"/>
      <c r="S156" s="579"/>
      <c r="T156" s="579"/>
      <c r="U156" s="580"/>
      <c r="V156" s="581"/>
      <c r="W156" s="582"/>
      <c r="X156" s="583"/>
      <c r="Y156" s="784" t="s">
        <v>1</v>
      </c>
      <c r="Z156" s="576"/>
      <c r="AA156" s="67"/>
      <c r="AB156" s="577"/>
      <c r="AC156" s="578"/>
      <c r="AD156" s="579"/>
      <c r="AE156" s="580"/>
      <c r="AF156" s="580"/>
      <c r="AG156" s="580"/>
      <c r="AH156" s="581"/>
      <c r="AI156" s="582"/>
      <c r="AJ156" s="583"/>
      <c r="AK156" s="784" t="s">
        <v>1</v>
      </c>
      <c r="AM156"/>
      <c r="AN156"/>
      <c r="AO156" s="2"/>
      <c r="AP156" s="6">
        <v>1</v>
      </c>
      <c r="AQ156" s="73"/>
      <c r="AR156" s="73"/>
    </row>
    <row r="157" spans="1:44" s="1" customFormat="1" ht="18" customHeight="1">
      <c r="A157"/>
      <c r="B157" s="576"/>
      <c r="C157" s="67"/>
      <c r="D157" s="584"/>
      <c r="E157" s="584"/>
      <c r="F157" s="577"/>
      <c r="G157" s="580"/>
      <c r="H157" s="580"/>
      <c r="I157" s="580"/>
      <c r="J157" s="581"/>
      <c r="K157" s="582"/>
      <c r="L157" s="585"/>
      <c r="M157" s="784" t="s">
        <v>1</v>
      </c>
      <c r="N157" s="576"/>
      <c r="O157" s="67"/>
      <c r="P157" s="584"/>
      <c r="Q157" s="584"/>
      <c r="R157" s="577"/>
      <c r="S157" s="577"/>
      <c r="T157" s="577"/>
      <c r="U157" s="580"/>
      <c r="V157" s="581"/>
      <c r="W157" s="582"/>
      <c r="X157" s="585"/>
      <c r="Y157" s="784" t="s">
        <v>1</v>
      </c>
      <c r="Z157" s="576"/>
      <c r="AA157" s="67"/>
      <c r="AB157" s="584"/>
      <c r="AC157" s="584"/>
      <c r="AD157" s="577"/>
      <c r="AE157" s="580"/>
      <c r="AF157" s="580"/>
      <c r="AG157" s="580"/>
      <c r="AH157" s="581"/>
      <c r="AI157" s="582"/>
      <c r="AJ157" s="585"/>
      <c r="AK157" s="784" t="s">
        <v>1</v>
      </c>
      <c r="AM157"/>
      <c r="AN157"/>
      <c r="AO157" s="2"/>
      <c r="AP157" s="6">
        <v>1</v>
      </c>
      <c r="AQ157" s="73"/>
      <c r="AR157" s="73"/>
    </row>
    <row r="158" spans="1:44" s="1" customFormat="1" ht="18" customHeight="1">
      <c r="A158"/>
      <c r="B158" s="576"/>
      <c r="C158" s="67"/>
      <c r="D158" s="577"/>
      <c r="E158" s="578"/>
      <c r="F158" s="579"/>
      <c r="G158" s="580"/>
      <c r="H158" s="580"/>
      <c r="I158" s="580"/>
      <c r="J158" s="581"/>
      <c r="K158" s="582"/>
      <c r="L158" s="583"/>
      <c r="M158" s="784" t="s">
        <v>1</v>
      </c>
      <c r="N158" s="576"/>
      <c r="O158" s="67"/>
      <c r="P158" s="577"/>
      <c r="Q158" s="578"/>
      <c r="R158" s="579"/>
      <c r="S158" s="579"/>
      <c r="T158" s="579"/>
      <c r="U158" s="580"/>
      <c r="V158" s="581"/>
      <c r="W158" s="582"/>
      <c r="X158" s="583"/>
      <c r="Y158" s="784" t="s">
        <v>1</v>
      </c>
      <c r="Z158" s="576"/>
      <c r="AA158" s="67"/>
      <c r="AB158" s="577"/>
      <c r="AC158" s="578"/>
      <c r="AD158" s="579"/>
      <c r="AE158" s="580"/>
      <c r="AF158" s="580"/>
      <c r="AG158" s="580"/>
      <c r="AH158" s="581"/>
      <c r="AI158" s="582"/>
      <c r="AJ158" s="583"/>
      <c r="AK158" s="784" t="s">
        <v>1</v>
      </c>
      <c r="AM158"/>
      <c r="AN158"/>
      <c r="AO158" s="2"/>
      <c r="AP158" s="6">
        <v>1</v>
      </c>
      <c r="AQ158" s="73"/>
      <c r="AR158" s="73"/>
    </row>
    <row r="159" spans="1:44" s="1" customFormat="1" ht="18" customHeight="1">
      <c r="A159"/>
      <c r="B159" s="576"/>
      <c r="C159" s="67"/>
      <c r="D159" s="584"/>
      <c r="E159" s="584"/>
      <c r="F159" s="577"/>
      <c r="G159" s="580"/>
      <c r="H159" s="580"/>
      <c r="I159" s="580"/>
      <c r="J159" s="581"/>
      <c r="K159" s="582"/>
      <c r="L159" s="585"/>
      <c r="M159" s="784" t="s">
        <v>1</v>
      </c>
      <c r="N159" s="576"/>
      <c r="O159" s="67"/>
      <c r="P159" s="584"/>
      <c r="Q159" s="584"/>
      <c r="R159" s="577"/>
      <c r="S159" s="577"/>
      <c r="T159" s="577"/>
      <c r="U159" s="580"/>
      <c r="V159" s="581"/>
      <c r="W159" s="582"/>
      <c r="X159" s="585"/>
      <c r="Y159" s="784" t="s">
        <v>1</v>
      </c>
      <c r="Z159" s="576"/>
      <c r="AA159" s="67"/>
      <c r="AB159" s="584"/>
      <c r="AC159" s="584"/>
      <c r="AD159" s="577"/>
      <c r="AE159" s="580"/>
      <c r="AF159" s="580"/>
      <c r="AG159" s="580"/>
      <c r="AH159" s="581"/>
      <c r="AI159" s="582"/>
      <c r="AJ159" s="585"/>
      <c r="AK159" s="784" t="s">
        <v>1</v>
      </c>
      <c r="AM159"/>
      <c r="AN159"/>
      <c r="AO159" s="2"/>
      <c r="AP159" s="6">
        <v>1</v>
      </c>
      <c r="AQ159" s="73"/>
      <c r="AR159" s="73"/>
    </row>
    <row r="160" spans="1:44" s="1" customFormat="1" ht="18" customHeight="1">
      <c r="A160"/>
      <c r="B160" s="576"/>
      <c r="C160" s="67"/>
      <c r="D160" s="577"/>
      <c r="E160" s="578"/>
      <c r="F160" s="579"/>
      <c r="G160" s="580"/>
      <c r="H160" s="580"/>
      <c r="I160" s="580"/>
      <c r="J160" s="581"/>
      <c r="K160" s="582"/>
      <c r="L160" s="583"/>
      <c r="M160" s="784" t="s">
        <v>1</v>
      </c>
      <c r="N160" s="576"/>
      <c r="O160" s="67"/>
      <c r="P160" s="577"/>
      <c r="Q160" s="578"/>
      <c r="R160" s="579"/>
      <c r="S160" s="579"/>
      <c r="T160" s="579"/>
      <c r="U160" s="580"/>
      <c r="V160" s="581"/>
      <c r="W160" s="582"/>
      <c r="X160" s="583"/>
      <c r="Y160" s="784" t="s">
        <v>1</v>
      </c>
      <c r="Z160" s="576"/>
      <c r="AA160" s="67"/>
      <c r="AB160" s="577"/>
      <c r="AC160" s="578"/>
      <c r="AD160" s="579"/>
      <c r="AE160" s="580"/>
      <c r="AF160" s="580"/>
      <c r="AG160" s="580"/>
      <c r="AH160" s="581"/>
      <c r="AI160" s="582"/>
      <c r="AJ160" s="583"/>
      <c r="AK160" s="784" t="s">
        <v>1</v>
      </c>
      <c r="AM160"/>
      <c r="AN160"/>
      <c r="AO160" s="2"/>
      <c r="AP160" s="6">
        <v>1</v>
      </c>
      <c r="AQ160" s="73"/>
      <c r="AR160" s="73"/>
    </row>
    <row r="161" spans="1:44" s="1" customFormat="1" ht="18" customHeight="1">
      <c r="A161"/>
      <c r="B161" s="576"/>
      <c r="C161" s="67"/>
      <c r="D161" s="584"/>
      <c r="E161" s="584"/>
      <c r="F161" s="577"/>
      <c r="G161" s="580"/>
      <c r="H161" s="580"/>
      <c r="I161" s="580"/>
      <c r="J161" s="581"/>
      <c r="K161" s="582"/>
      <c r="L161" s="585"/>
      <c r="M161" s="784" t="s">
        <v>1</v>
      </c>
      <c r="N161" s="576"/>
      <c r="O161" s="67"/>
      <c r="P161" s="584"/>
      <c r="Q161" s="584"/>
      <c r="R161" s="577"/>
      <c r="S161" s="577"/>
      <c r="T161" s="577"/>
      <c r="U161" s="580"/>
      <c r="V161" s="581"/>
      <c r="W161" s="582"/>
      <c r="X161" s="585"/>
      <c r="Y161" s="784" t="s">
        <v>1</v>
      </c>
      <c r="Z161" s="576"/>
      <c r="AA161" s="67"/>
      <c r="AB161" s="584"/>
      <c r="AC161" s="584"/>
      <c r="AD161" s="577"/>
      <c r="AE161" s="580"/>
      <c r="AF161" s="580"/>
      <c r="AG161" s="580"/>
      <c r="AH161" s="581"/>
      <c r="AI161" s="582"/>
      <c r="AJ161" s="585"/>
      <c r="AK161" s="784" t="s">
        <v>1</v>
      </c>
      <c r="AM161"/>
      <c r="AN161"/>
      <c r="AO161" s="2"/>
      <c r="AP161" s="6">
        <v>1</v>
      </c>
      <c r="AQ161" s="73"/>
      <c r="AR161" s="73"/>
    </row>
    <row r="162" spans="1:44" s="1" customFormat="1" ht="18" customHeight="1">
      <c r="A162"/>
      <c r="B162" s="576"/>
      <c r="C162" s="67"/>
      <c r="D162" s="577"/>
      <c r="E162" s="578"/>
      <c r="F162" s="579"/>
      <c r="G162" s="580"/>
      <c r="H162" s="580"/>
      <c r="I162" s="580"/>
      <c r="J162" s="581"/>
      <c r="K162" s="582"/>
      <c r="L162" s="583"/>
      <c r="M162" s="784" t="s">
        <v>1</v>
      </c>
      <c r="N162" s="576"/>
      <c r="O162" s="67"/>
      <c r="P162" s="577"/>
      <c r="Q162" s="578"/>
      <c r="R162" s="579"/>
      <c r="S162" s="579"/>
      <c r="T162" s="579"/>
      <c r="U162" s="580"/>
      <c r="V162" s="581"/>
      <c r="W162" s="582"/>
      <c r="X162" s="583"/>
      <c r="Y162" s="784" t="s">
        <v>1</v>
      </c>
      <c r="Z162" s="576"/>
      <c r="AA162" s="67"/>
      <c r="AB162" s="577"/>
      <c r="AC162" s="578"/>
      <c r="AD162" s="579"/>
      <c r="AE162" s="580"/>
      <c r="AF162" s="580"/>
      <c r="AG162" s="580"/>
      <c r="AH162" s="581"/>
      <c r="AI162" s="582"/>
      <c r="AJ162" s="583"/>
      <c r="AK162" s="784" t="s">
        <v>1</v>
      </c>
      <c r="AM162"/>
      <c r="AN162"/>
      <c r="AO162" s="2"/>
      <c r="AP162" s="6">
        <v>1</v>
      </c>
      <c r="AQ162" s="73"/>
      <c r="AR162" s="73"/>
    </row>
    <row r="163" spans="1:44" s="1" customFormat="1" ht="18" customHeight="1">
      <c r="A163"/>
      <c r="B163" s="576"/>
      <c r="C163" s="67"/>
      <c r="D163" s="584"/>
      <c r="E163" s="584"/>
      <c r="F163" s="577"/>
      <c r="G163" s="580"/>
      <c r="H163" s="580"/>
      <c r="I163" s="580"/>
      <c r="J163" s="581"/>
      <c r="K163" s="582"/>
      <c r="L163" s="585"/>
      <c r="M163" s="784" t="s">
        <v>1</v>
      </c>
      <c r="N163" s="576"/>
      <c r="O163" s="67"/>
      <c r="P163" s="584"/>
      <c r="Q163" s="584"/>
      <c r="R163" s="577"/>
      <c r="S163" s="577"/>
      <c r="T163" s="577"/>
      <c r="U163" s="580"/>
      <c r="V163" s="581"/>
      <c r="W163" s="582"/>
      <c r="X163" s="585"/>
      <c r="Y163" s="784" t="s">
        <v>1</v>
      </c>
      <c r="Z163" s="576"/>
      <c r="AA163" s="67"/>
      <c r="AB163" s="584"/>
      <c r="AC163" s="584"/>
      <c r="AD163" s="577"/>
      <c r="AE163" s="580"/>
      <c r="AF163" s="580"/>
      <c r="AG163" s="580"/>
      <c r="AH163" s="581"/>
      <c r="AI163" s="582"/>
      <c r="AJ163" s="585"/>
      <c r="AK163" s="784" t="s">
        <v>1</v>
      </c>
      <c r="AM163"/>
      <c r="AN163"/>
      <c r="AO163" s="2"/>
      <c r="AP163" s="6">
        <v>1</v>
      </c>
      <c r="AQ163" s="73"/>
      <c r="AR163" s="73"/>
    </row>
    <row r="164" spans="1:44" s="1" customFormat="1" ht="18" customHeight="1">
      <c r="A164"/>
      <c r="B164" s="576"/>
      <c r="C164" s="67"/>
      <c r="D164" s="577"/>
      <c r="E164" s="578"/>
      <c r="F164" s="579"/>
      <c r="G164" s="580"/>
      <c r="H164" s="580"/>
      <c r="I164" s="580"/>
      <c r="J164" s="581"/>
      <c r="K164" s="582"/>
      <c r="L164" s="583"/>
      <c r="M164" s="784" t="s">
        <v>1</v>
      </c>
      <c r="N164" s="576"/>
      <c r="O164" s="67"/>
      <c r="P164" s="577"/>
      <c r="Q164" s="578"/>
      <c r="R164" s="579"/>
      <c r="S164" s="579"/>
      <c r="T164" s="579"/>
      <c r="U164" s="580"/>
      <c r="V164" s="581"/>
      <c r="W164" s="582"/>
      <c r="X164" s="583"/>
      <c r="Y164" s="784" t="s">
        <v>1</v>
      </c>
      <c r="Z164" s="576"/>
      <c r="AA164" s="67"/>
      <c r="AB164" s="577"/>
      <c r="AC164" s="578"/>
      <c r="AD164" s="579"/>
      <c r="AE164" s="580"/>
      <c r="AF164" s="580"/>
      <c r="AG164" s="580"/>
      <c r="AH164" s="581"/>
      <c r="AI164" s="582"/>
      <c r="AJ164" s="583"/>
      <c r="AK164" s="784" t="s">
        <v>1</v>
      </c>
      <c r="AM164"/>
      <c r="AN164"/>
      <c r="AO164" s="2"/>
      <c r="AP164" s="6">
        <v>1</v>
      </c>
      <c r="AQ164" s="73"/>
      <c r="AR164" s="73"/>
    </row>
    <row r="165" spans="1:44" s="1" customFormat="1" ht="18" customHeight="1">
      <c r="A165"/>
      <c r="B165" s="576"/>
      <c r="C165" s="67"/>
      <c r="D165" s="584"/>
      <c r="E165" s="584"/>
      <c r="F165" s="577"/>
      <c r="G165" s="580"/>
      <c r="H165" s="580"/>
      <c r="I165" s="580"/>
      <c r="J165" s="581"/>
      <c r="K165" s="582"/>
      <c r="L165" s="585"/>
      <c r="M165" s="784" t="s">
        <v>1</v>
      </c>
      <c r="N165" s="576"/>
      <c r="O165" s="67"/>
      <c r="P165" s="584"/>
      <c r="Q165" s="584"/>
      <c r="R165" s="577"/>
      <c r="S165" s="577"/>
      <c r="T165" s="577"/>
      <c r="U165" s="580"/>
      <c r="V165" s="581"/>
      <c r="W165" s="582"/>
      <c r="X165" s="585"/>
      <c r="Y165" s="784" t="s">
        <v>1</v>
      </c>
      <c r="Z165" s="576"/>
      <c r="AA165" s="67"/>
      <c r="AB165" s="584"/>
      <c r="AC165" s="584"/>
      <c r="AD165" s="577"/>
      <c r="AE165" s="580"/>
      <c r="AF165" s="580"/>
      <c r="AG165" s="580"/>
      <c r="AH165" s="581"/>
      <c r="AI165" s="582"/>
      <c r="AJ165" s="585"/>
      <c r="AK165" s="784" t="s">
        <v>1</v>
      </c>
      <c r="AM165"/>
      <c r="AN165"/>
      <c r="AO165" s="2"/>
      <c r="AP165" s="6">
        <v>1</v>
      </c>
      <c r="AQ165" s="73"/>
      <c r="AR165" s="73"/>
    </row>
    <row r="166" spans="1:44" s="1" customFormat="1" ht="18" customHeight="1">
      <c r="A166"/>
      <c r="B166" s="576"/>
      <c r="C166" s="67"/>
      <c r="D166" s="577"/>
      <c r="E166" s="578"/>
      <c r="F166" s="579"/>
      <c r="G166" s="580"/>
      <c r="H166" s="580"/>
      <c r="I166" s="580"/>
      <c r="J166" s="581"/>
      <c r="K166" s="582"/>
      <c r="L166" s="583"/>
      <c r="M166" s="784" t="s">
        <v>1</v>
      </c>
      <c r="N166" s="576"/>
      <c r="O166" s="67"/>
      <c r="P166" s="577"/>
      <c r="Q166" s="578"/>
      <c r="R166" s="579"/>
      <c r="S166" s="579"/>
      <c r="T166" s="579"/>
      <c r="U166" s="580"/>
      <c r="V166" s="581"/>
      <c r="W166" s="582"/>
      <c r="X166" s="583"/>
      <c r="Y166" s="784" t="s">
        <v>1</v>
      </c>
      <c r="Z166" s="576"/>
      <c r="AA166" s="67"/>
      <c r="AB166" s="577"/>
      <c r="AC166" s="578"/>
      <c r="AD166" s="579"/>
      <c r="AE166" s="580"/>
      <c r="AF166" s="580"/>
      <c r="AG166" s="580"/>
      <c r="AH166" s="581"/>
      <c r="AI166" s="582"/>
      <c r="AJ166" s="583"/>
      <c r="AK166" s="784" t="s">
        <v>1</v>
      </c>
      <c r="AM166"/>
      <c r="AN166"/>
      <c r="AO166" s="2"/>
      <c r="AP166" s="6">
        <v>1</v>
      </c>
      <c r="AQ166" s="73"/>
      <c r="AR166" s="73"/>
    </row>
    <row r="167" spans="1:44" s="1" customFormat="1" ht="18" customHeight="1">
      <c r="A167"/>
      <c r="B167" s="576"/>
      <c r="C167" s="67"/>
      <c r="D167" s="584"/>
      <c r="E167" s="584"/>
      <c r="F167" s="577"/>
      <c r="G167" s="580"/>
      <c r="H167" s="580"/>
      <c r="I167" s="580"/>
      <c r="J167" s="581"/>
      <c r="K167" s="582"/>
      <c r="L167" s="585"/>
      <c r="M167" s="784" t="s">
        <v>1</v>
      </c>
      <c r="N167" s="576"/>
      <c r="O167" s="67"/>
      <c r="P167" s="584"/>
      <c r="Q167" s="584"/>
      <c r="R167" s="577"/>
      <c r="S167" s="577"/>
      <c r="T167" s="577"/>
      <c r="U167" s="580"/>
      <c r="V167" s="581"/>
      <c r="W167" s="582"/>
      <c r="X167" s="585"/>
      <c r="Y167" s="784" t="s">
        <v>1</v>
      </c>
      <c r="Z167" s="576"/>
      <c r="AA167" s="67"/>
      <c r="AB167" s="584"/>
      <c r="AC167" s="584"/>
      <c r="AD167" s="577"/>
      <c r="AE167" s="580"/>
      <c r="AF167" s="580"/>
      <c r="AG167" s="580"/>
      <c r="AH167" s="581"/>
      <c r="AI167" s="582"/>
      <c r="AJ167" s="585"/>
      <c r="AK167" s="784" t="s">
        <v>1</v>
      </c>
      <c r="AM167"/>
      <c r="AN167"/>
      <c r="AO167" s="2"/>
      <c r="AP167" s="6">
        <v>1</v>
      </c>
      <c r="AQ167" s="73"/>
      <c r="AR167" s="73"/>
    </row>
    <row r="168" spans="1:44" s="1" customFormat="1" ht="18" customHeight="1">
      <c r="A168"/>
      <c r="B168" s="576"/>
      <c r="C168" s="67"/>
      <c r="D168" s="577"/>
      <c r="E168" s="578"/>
      <c r="F168" s="579"/>
      <c r="G168" s="580"/>
      <c r="H168" s="580"/>
      <c r="I168" s="580"/>
      <c r="J168" s="581"/>
      <c r="K168" s="582"/>
      <c r="L168" s="583"/>
      <c r="M168" s="784" t="s">
        <v>1</v>
      </c>
      <c r="N168" s="576"/>
      <c r="O168" s="67"/>
      <c r="P168" s="577"/>
      <c r="Q168" s="578"/>
      <c r="R168" s="579"/>
      <c r="S168" s="579"/>
      <c r="T168" s="579"/>
      <c r="U168" s="580"/>
      <c r="V168" s="581"/>
      <c r="W168" s="582"/>
      <c r="X168" s="583"/>
      <c r="Y168" s="784" t="s">
        <v>1</v>
      </c>
      <c r="Z168" s="576"/>
      <c r="AA168" s="67"/>
      <c r="AB168" s="577"/>
      <c r="AC168" s="578"/>
      <c r="AD168" s="579"/>
      <c r="AE168" s="580"/>
      <c r="AF168" s="580"/>
      <c r="AG168" s="580"/>
      <c r="AH168" s="581"/>
      <c r="AI168" s="582"/>
      <c r="AJ168" s="583"/>
      <c r="AK168" s="784" t="s">
        <v>1</v>
      </c>
      <c r="AM168"/>
      <c r="AN168"/>
      <c r="AO168" s="2"/>
      <c r="AP168" s="6">
        <v>1</v>
      </c>
      <c r="AQ168" s="73"/>
      <c r="AR168" s="73"/>
    </row>
    <row r="169" spans="1:44" s="1" customFormat="1" ht="18" customHeight="1">
      <c r="A169"/>
      <c r="B169" s="576"/>
      <c r="C169" s="67"/>
      <c r="D169" s="584"/>
      <c r="E169" s="584"/>
      <c r="F169" s="577"/>
      <c r="G169" s="580"/>
      <c r="H169" s="580"/>
      <c r="I169" s="580"/>
      <c r="J169" s="581"/>
      <c r="K169" s="582"/>
      <c r="L169" s="585"/>
      <c r="M169" s="784" t="s">
        <v>1</v>
      </c>
      <c r="N169" s="576"/>
      <c r="O169" s="67"/>
      <c r="P169" s="584"/>
      <c r="Q169" s="584"/>
      <c r="R169" s="577"/>
      <c r="S169" s="577"/>
      <c r="T169" s="577"/>
      <c r="U169" s="580"/>
      <c r="V169" s="581"/>
      <c r="W169" s="582"/>
      <c r="X169" s="585"/>
      <c r="Y169" s="784" t="s">
        <v>1</v>
      </c>
      <c r="Z169" s="576"/>
      <c r="AA169" s="67"/>
      <c r="AB169" s="584"/>
      <c r="AC169" s="584"/>
      <c r="AD169" s="577"/>
      <c r="AE169" s="580"/>
      <c r="AF169" s="580"/>
      <c r="AG169" s="580"/>
      <c r="AH169" s="581"/>
      <c r="AI169" s="582"/>
      <c r="AJ169" s="585"/>
      <c r="AK169" s="784" t="s">
        <v>1</v>
      </c>
      <c r="AM169"/>
      <c r="AN169"/>
      <c r="AO169" s="2"/>
      <c r="AP169" s="6">
        <v>1</v>
      </c>
      <c r="AQ169" s="73"/>
      <c r="AR169" s="73"/>
    </row>
    <row r="170" spans="1:44" s="1" customFormat="1" ht="18" customHeight="1">
      <c r="A170"/>
      <c r="B170" s="576"/>
      <c r="C170" s="67"/>
      <c r="D170" s="577"/>
      <c r="E170" s="578"/>
      <c r="F170" s="579"/>
      <c r="G170" s="580"/>
      <c r="H170" s="580"/>
      <c r="I170" s="580"/>
      <c r="J170" s="581"/>
      <c r="K170" s="582"/>
      <c r="L170" s="583"/>
      <c r="M170" s="784" t="s">
        <v>1</v>
      </c>
      <c r="N170" s="576"/>
      <c r="O170" s="67"/>
      <c r="P170" s="577"/>
      <c r="Q170" s="578"/>
      <c r="R170" s="579"/>
      <c r="S170" s="579"/>
      <c r="T170" s="579"/>
      <c r="U170" s="580"/>
      <c r="V170" s="581"/>
      <c r="W170" s="582"/>
      <c r="X170" s="583"/>
      <c r="Y170" s="784" t="s">
        <v>1</v>
      </c>
      <c r="Z170" s="576"/>
      <c r="AA170" s="67"/>
      <c r="AB170" s="577"/>
      <c r="AC170" s="578"/>
      <c r="AD170" s="579"/>
      <c r="AE170" s="580"/>
      <c r="AF170" s="580"/>
      <c r="AG170" s="580"/>
      <c r="AH170" s="581"/>
      <c r="AI170" s="582"/>
      <c r="AJ170" s="583"/>
      <c r="AK170" s="784" t="s">
        <v>1</v>
      </c>
      <c r="AM170"/>
      <c r="AN170"/>
      <c r="AO170" s="2"/>
      <c r="AP170" s="6">
        <v>1</v>
      </c>
      <c r="AQ170" s="73"/>
      <c r="AR170" s="73"/>
    </row>
    <row r="171" spans="1:44" s="1" customFormat="1" ht="18" customHeight="1">
      <c r="A171"/>
      <c r="B171" s="576"/>
      <c r="C171" s="67"/>
      <c r="D171" s="584"/>
      <c r="E171" s="584"/>
      <c r="F171" s="577"/>
      <c r="G171" s="580"/>
      <c r="H171" s="580"/>
      <c r="I171" s="580"/>
      <c r="J171" s="581"/>
      <c r="K171" s="582"/>
      <c r="L171" s="585"/>
      <c r="M171" s="784" t="s">
        <v>1</v>
      </c>
      <c r="N171" s="576"/>
      <c r="O171" s="67"/>
      <c r="P171" s="584"/>
      <c r="Q171" s="584"/>
      <c r="R171" s="577"/>
      <c r="S171" s="577"/>
      <c r="T171" s="577"/>
      <c r="U171" s="580"/>
      <c r="V171" s="581"/>
      <c r="W171" s="582"/>
      <c r="X171" s="585"/>
      <c r="Y171" s="784" t="s">
        <v>1</v>
      </c>
      <c r="Z171" s="576"/>
      <c r="AA171" s="67"/>
      <c r="AB171" s="584"/>
      <c r="AC171" s="584"/>
      <c r="AD171" s="577"/>
      <c r="AE171" s="580"/>
      <c r="AF171" s="580"/>
      <c r="AG171" s="580"/>
      <c r="AH171" s="581"/>
      <c r="AI171" s="582"/>
      <c r="AJ171" s="585"/>
      <c r="AK171" s="784" t="s">
        <v>1</v>
      </c>
      <c r="AM171"/>
      <c r="AN171"/>
      <c r="AO171" s="2"/>
      <c r="AP171" s="6">
        <v>1</v>
      </c>
    </row>
    <row r="172" spans="1:44" s="1" customFormat="1" ht="18" customHeight="1">
      <c r="A172"/>
      <c r="B172" s="576"/>
      <c r="C172" s="67"/>
      <c r="D172" s="577"/>
      <c r="E172" s="578"/>
      <c r="F172" s="579"/>
      <c r="G172" s="580"/>
      <c r="H172" s="580"/>
      <c r="I172" s="580"/>
      <c r="J172" s="581"/>
      <c r="K172" s="582"/>
      <c r="L172" s="583"/>
      <c r="M172" s="784" t="s">
        <v>1</v>
      </c>
      <c r="N172" s="576"/>
      <c r="O172" s="67"/>
      <c r="P172" s="577"/>
      <c r="Q172" s="578"/>
      <c r="R172" s="579"/>
      <c r="S172" s="579"/>
      <c r="T172" s="579"/>
      <c r="U172" s="580"/>
      <c r="V172" s="581"/>
      <c r="W172" s="582"/>
      <c r="X172" s="583"/>
      <c r="Y172" s="784" t="s">
        <v>1</v>
      </c>
      <c r="Z172" s="576"/>
      <c r="AA172" s="67"/>
      <c r="AB172" s="577"/>
      <c r="AC172" s="578"/>
      <c r="AD172" s="579"/>
      <c r="AE172" s="580"/>
      <c r="AF172" s="580"/>
      <c r="AG172" s="580"/>
      <c r="AH172" s="581"/>
      <c r="AI172" s="582"/>
      <c r="AJ172" s="583"/>
      <c r="AK172" s="784" t="s">
        <v>1</v>
      </c>
      <c r="AM172"/>
      <c r="AN172"/>
      <c r="AO172" s="2"/>
      <c r="AP172" s="6">
        <v>1</v>
      </c>
      <c r="AQ172" s="73"/>
      <c r="AR172" s="73"/>
    </row>
    <row r="173" spans="1:44" s="1" customFormat="1" ht="18" customHeight="1">
      <c r="A173"/>
      <c r="B173" s="576"/>
      <c r="C173" s="67"/>
      <c r="D173" s="584"/>
      <c r="E173" s="584"/>
      <c r="F173" s="577"/>
      <c r="G173" s="580"/>
      <c r="H173" s="580"/>
      <c r="I173" s="580"/>
      <c r="J173" s="581"/>
      <c r="K173" s="582"/>
      <c r="L173" s="585"/>
      <c r="M173" s="784" t="s">
        <v>1</v>
      </c>
      <c r="N173" s="576"/>
      <c r="O173" s="67"/>
      <c r="P173" s="584"/>
      <c r="Q173" s="584"/>
      <c r="R173" s="577"/>
      <c r="S173" s="577"/>
      <c r="T173" s="577"/>
      <c r="U173" s="580"/>
      <c r="V173" s="581"/>
      <c r="W173" s="582"/>
      <c r="X173" s="585"/>
      <c r="Y173" s="784" t="s">
        <v>1</v>
      </c>
      <c r="Z173" s="576"/>
      <c r="AA173" s="67"/>
      <c r="AB173" s="584"/>
      <c r="AC173" s="584"/>
      <c r="AD173" s="577"/>
      <c r="AE173" s="580"/>
      <c r="AF173" s="580"/>
      <c r="AG173" s="580"/>
      <c r="AH173" s="581"/>
      <c r="AI173" s="582"/>
      <c r="AJ173" s="585"/>
      <c r="AK173" s="784" t="s">
        <v>1</v>
      </c>
      <c r="AM173"/>
      <c r="AN173"/>
      <c r="AO173" s="2"/>
      <c r="AP173" s="6">
        <v>1</v>
      </c>
      <c r="AQ173" s="73"/>
      <c r="AR173" s="73"/>
    </row>
    <row r="174" spans="1:44" s="1" customFormat="1" ht="18" customHeight="1">
      <c r="A174"/>
      <c r="B174" s="576"/>
      <c r="C174" s="67"/>
      <c r="D174" s="577"/>
      <c r="E174" s="578"/>
      <c r="F174" s="579"/>
      <c r="G174" s="580"/>
      <c r="H174" s="580"/>
      <c r="I174" s="580"/>
      <c r="J174" s="581"/>
      <c r="K174" s="582"/>
      <c r="L174" s="583"/>
      <c r="M174" s="784" t="s">
        <v>1</v>
      </c>
      <c r="N174" s="576"/>
      <c r="O174" s="67"/>
      <c r="P174" s="577"/>
      <c r="Q174" s="578"/>
      <c r="R174" s="579"/>
      <c r="S174" s="579"/>
      <c r="T174" s="579"/>
      <c r="U174" s="580"/>
      <c r="V174" s="581"/>
      <c r="W174" s="582"/>
      <c r="X174" s="583"/>
      <c r="Y174" s="784" t="s">
        <v>1</v>
      </c>
      <c r="Z174" s="576"/>
      <c r="AA174" s="67"/>
      <c r="AB174" s="577"/>
      <c r="AC174" s="578"/>
      <c r="AD174" s="579"/>
      <c r="AE174" s="580"/>
      <c r="AF174" s="580"/>
      <c r="AG174" s="580"/>
      <c r="AH174" s="581"/>
      <c r="AI174" s="582"/>
      <c r="AJ174" s="583"/>
      <c r="AK174" s="784" t="s">
        <v>1</v>
      </c>
      <c r="AM174"/>
      <c r="AN174"/>
      <c r="AO174" s="2"/>
      <c r="AP174" s="6">
        <v>1</v>
      </c>
      <c r="AQ174" s="73"/>
      <c r="AR174" s="73"/>
    </row>
    <row r="175" spans="1:44" s="1" customFormat="1" ht="18" customHeight="1">
      <c r="A175"/>
      <c r="B175" s="576"/>
      <c r="C175" s="67"/>
      <c r="D175" s="584"/>
      <c r="E175" s="584"/>
      <c r="F175" s="577"/>
      <c r="G175" s="580"/>
      <c r="H175" s="580"/>
      <c r="I175" s="580"/>
      <c r="J175" s="581"/>
      <c r="K175" s="582"/>
      <c r="L175" s="585"/>
      <c r="M175" s="784" t="s">
        <v>1</v>
      </c>
      <c r="N175" s="576"/>
      <c r="O175" s="67"/>
      <c r="P175" s="584"/>
      <c r="Q175" s="584"/>
      <c r="R175" s="577"/>
      <c r="S175" s="577"/>
      <c r="T175" s="577"/>
      <c r="U175" s="580"/>
      <c r="V175" s="581"/>
      <c r="W175" s="582"/>
      <c r="X175" s="585"/>
      <c r="Y175" s="784" t="s">
        <v>1</v>
      </c>
      <c r="Z175" s="576"/>
      <c r="AA175" s="67"/>
      <c r="AB175" s="584"/>
      <c r="AC175" s="584"/>
      <c r="AD175" s="577"/>
      <c r="AE175" s="580"/>
      <c r="AF175" s="580"/>
      <c r="AG175" s="580"/>
      <c r="AH175" s="581"/>
      <c r="AI175" s="582"/>
      <c r="AJ175" s="585"/>
      <c r="AK175" s="784" t="s">
        <v>1</v>
      </c>
      <c r="AM175"/>
      <c r="AN175"/>
      <c r="AO175" s="2"/>
      <c r="AP175" s="6">
        <v>1</v>
      </c>
      <c r="AQ175" s="73"/>
      <c r="AR175" s="73"/>
    </row>
    <row r="176" spans="1:44" s="1" customFormat="1" ht="18" customHeight="1">
      <c r="A176"/>
      <c r="B176" s="576"/>
      <c r="C176" s="67"/>
      <c r="D176" s="577"/>
      <c r="E176" s="578"/>
      <c r="F176" s="579"/>
      <c r="G176" s="580"/>
      <c r="H176" s="580"/>
      <c r="I176" s="580"/>
      <c r="J176" s="581"/>
      <c r="K176" s="582"/>
      <c r="L176" s="583"/>
      <c r="M176" s="784" t="s">
        <v>1</v>
      </c>
      <c r="N176" s="576"/>
      <c r="O176" s="67"/>
      <c r="P176" s="577"/>
      <c r="Q176" s="578"/>
      <c r="R176" s="579"/>
      <c r="S176" s="579"/>
      <c r="T176" s="579"/>
      <c r="U176" s="580"/>
      <c r="V176" s="581"/>
      <c r="W176" s="582"/>
      <c r="X176" s="583"/>
      <c r="Y176" s="784" t="s">
        <v>1</v>
      </c>
      <c r="Z176" s="576"/>
      <c r="AA176" s="67"/>
      <c r="AB176" s="577"/>
      <c r="AC176" s="578"/>
      <c r="AD176" s="579"/>
      <c r="AE176" s="580"/>
      <c r="AF176" s="580"/>
      <c r="AG176" s="580"/>
      <c r="AH176" s="581"/>
      <c r="AI176" s="582"/>
      <c r="AJ176" s="583"/>
      <c r="AK176" s="784" t="s">
        <v>1</v>
      </c>
      <c r="AM176"/>
      <c r="AN176"/>
      <c r="AO176" s="2"/>
      <c r="AP176" s="6">
        <v>1</v>
      </c>
      <c r="AQ176" s="73"/>
      <c r="AR176" s="73"/>
    </row>
    <row r="177" spans="1:44" s="1" customFormat="1" ht="18" customHeight="1">
      <c r="A177"/>
      <c r="B177" s="576"/>
      <c r="C177" s="67"/>
      <c r="D177" s="584"/>
      <c r="E177" s="584"/>
      <c r="F177" s="577"/>
      <c r="G177" s="580"/>
      <c r="H177" s="580"/>
      <c r="I177" s="580"/>
      <c r="J177" s="581"/>
      <c r="K177" s="582"/>
      <c r="L177" s="585"/>
      <c r="M177" s="784" t="s">
        <v>1</v>
      </c>
      <c r="N177" s="576"/>
      <c r="O177" s="67"/>
      <c r="P177" s="584"/>
      <c r="Q177" s="584"/>
      <c r="R177" s="577"/>
      <c r="S177" s="577"/>
      <c r="T177" s="577"/>
      <c r="U177" s="580"/>
      <c r="V177" s="581"/>
      <c r="W177" s="582"/>
      <c r="X177" s="585"/>
      <c r="Y177" s="784" t="s">
        <v>1</v>
      </c>
      <c r="Z177" s="576"/>
      <c r="AA177" s="67"/>
      <c r="AB177" s="584"/>
      <c r="AC177" s="584"/>
      <c r="AD177" s="577"/>
      <c r="AE177" s="580"/>
      <c r="AF177" s="580"/>
      <c r="AG177" s="580"/>
      <c r="AH177" s="581"/>
      <c r="AI177" s="582"/>
      <c r="AJ177" s="585"/>
      <c r="AK177" s="784" t="s">
        <v>1</v>
      </c>
      <c r="AM177"/>
      <c r="AN177"/>
      <c r="AO177" s="2"/>
      <c r="AP177" s="6">
        <v>1</v>
      </c>
      <c r="AQ177" s="73"/>
      <c r="AR177" s="73"/>
    </row>
    <row r="178" spans="1:44" s="1" customFormat="1" ht="18" customHeight="1">
      <c r="A178"/>
      <c r="B178" s="576"/>
      <c r="C178" s="67"/>
      <c r="D178" s="577"/>
      <c r="E178" s="578"/>
      <c r="F178" s="579"/>
      <c r="G178" s="580"/>
      <c r="H178" s="580"/>
      <c r="I178" s="580"/>
      <c r="J178" s="581"/>
      <c r="K178" s="582"/>
      <c r="L178" s="583"/>
      <c r="M178" s="784" t="s">
        <v>1</v>
      </c>
      <c r="N178" s="576"/>
      <c r="O178" s="67"/>
      <c r="P178" s="577"/>
      <c r="Q178" s="578"/>
      <c r="R178" s="579"/>
      <c r="S178" s="579"/>
      <c r="T178" s="579"/>
      <c r="U178" s="580"/>
      <c r="V178" s="581"/>
      <c r="W178" s="582"/>
      <c r="X178" s="583"/>
      <c r="Y178" s="784" t="s">
        <v>1</v>
      </c>
      <c r="Z178" s="576"/>
      <c r="AA178" s="67"/>
      <c r="AB178" s="577"/>
      <c r="AC178" s="578"/>
      <c r="AD178" s="579"/>
      <c r="AE178" s="580"/>
      <c r="AF178" s="580"/>
      <c r="AG178" s="580"/>
      <c r="AH178" s="581"/>
      <c r="AI178" s="582"/>
      <c r="AJ178" s="583"/>
      <c r="AK178" s="784" t="s">
        <v>1</v>
      </c>
      <c r="AM178"/>
      <c r="AN178"/>
      <c r="AO178" s="2"/>
      <c r="AP178" s="6">
        <v>1</v>
      </c>
      <c r="AQ178" s="73"/>
      <c r="AR178" s="73"/>
    </row>
    <row r="179" spans="1:44" s="1" customFormat="1" ht="18" customHeight="1">
      <c r="A179"/>
      <c r="B179" s="576"/>
      <c r="C179" s="67"/>
      <c r="D179" s="584"/>
      <c r="E179" s="584"/>
      <c r="F179" s="577"/>
      <c r="G179" s="580"/>
      <c r="H179" s="580"/>
      <c r="I179" s="580"/>
      <c r="J179" s="581"/>
      <c r="K179" s="582"/>
      <c r="L179" s="585"/>
      <c r="M179" s="784" t="s">
        <v>1</v>
      </c>
      <c r="N179" s="576"/>
      <c r="O179" s="67"/>
      <c r="P179" s="584"/>
      <c r="Q179" s="584"/>
      <c r="R179" s="577"/>
      <c r="S179" s="577"/>
      <c r="T179" s="577"/>
      <c r="U179" s="580"/>
      <c r="V179" s="581"/>
      <c r="W179" s="582"/>
      <c r="X179" s="585"/>
      <c r="Y179" s="784" t="s">
        <v>1</v>
      </c>
      <c r="Z179" s="576"/>
      <c r="AA179" s="67"/>
      <c r="AB179" s="584"/>
      <c r="AC179" s="584"/>
      <c r="AD179" s="577"/>
      <c r="AE179" s="580"/>
      <c r="AF179" s="580"/>
      <c r="AG179" s="580"/>
      <c r="AH179" s="581"/>
      <c r="AI179" s="582"/>
      <c r="AJ179" s="585"/>
      <c r="AK179" s="784" t="s">
        <v>1</v>
      </c>
      <c r="AM179"/>
      <c r="AN179"/>
      <c r="AO179" s="2"/>
      <c r="AP179" s="6">
        <v>1</v>
      </c>
      <c r="AQ179" s="73"/>
      <c r="AR179" s="73"/>
    </row>
    <row r="180" spans="1:44" s="1" customFormat="1" ht="18" customHeight="1">
      <c r="A180"/>
      <c r="B180" s="576"/>
      <c r="C180" s="67"/>
      <c r="D180" s="577"/>
      <c r="E180" s="578"/>
      <c r="F180" s="579"/>
      <c r="G180" s="580"/>
      <c r="H180" s="580"/>
      <c r="I180" s="580"/>
      <c r="J180" s="581"/>
      <c r="K180" s="582"/>
      <c r="L180" s="583"/>
      <c r="M180" s="784" t="s">
        <v>1</v>
      </c>
      <c r="N180" s="576"/>
      <c r="O180" s="67"/>
      <c r="P180" s="577"/>
      <c r="Q180" s="578"/>
      <c r="R180" s="579"/>
      <c r="S180" s="579"/>
      <c r="T180" s="579"/>
      <c r="U180" s="580"/>
      <c r="V180" s="581"/>
      <c r="W180" s="582"/>
      <c r="X180" s="583"/>
      <c r="Y180" s="784" t="s">
        <v>1</v>
      </c>
      <c r="Z180" s="576"/>
      <c r="AA180" s="67"/>
      <c r="AB180" s="577"/>
      <c r="AC180" s="578"/>
      <c r="AD180" s="579"/>
      <c r="AE180" s="580"/>
      <c r="AF180" s="580"/>
      <c r="AG180" s="580"/>
      <c r="AH180" s="581"/>
      <c r="AI180" s="582"/>
      <c r="AJ180" s="583"/>
      <c r="AK180" s="784" t="s">
        <v>1</v>
      </c>
      <c r="AM180"/>
      <c r="AN180"/>
      <c r="AO180" s="2"/>
      <c r="AP180" s="6">
        <v>1</v>
      </c>
      <c r="AQ180" s="73"/>
      <c r="AR180" s="73"/>
    </row>
    <row r="181" spans="1:44" s="1" customFormat="1" ht="18" customHeight="1">
      <c r="A181"/>
      <c r="B181" s="576"/>
      <c r="C181" s="67"/>
      <c r="D181" s="584"/>
      <c r="E181" s="584"/>
      <c r="F181" s="577"/>
      <c r="G181" s="580"/>
      <c r="H181" s="580"/>
      <c r="I181" s="580"/>
      <c r="J181" s="581"/>
      <c r="K181" s="582"/>
      <c r="L181" s="585"/>
      <c r="M181" s="784" t="s">
        <v>1</v>
      </c>
      <c r="N181" s="576"/>
      <c r="O181" s="67"/>
      <c r="P181" s="584"/>
      <c r="Q181" s="584"/>
      <c r="R181" s="577"/>
      <c r="S181" s="577"/>
      <c r="T181" s="577"/>
      <c r="U181" s="580"/>
      <c r="V181" s="581"/>
      <c r="W181" s="582"/>
      <c r="X181" s="585"/>
      <c r="Y181" s="784" t="s">
        <v>1</v>
      </c>
      <c r="Z181" s="576"/>
      <c r="AA181" s="67"/>
      <c r="AB181" s="584"/>
      <c r="AC181" s="584"/>
      <c r="AD181" s="577"/>
      <c r="AE181" s="580"/>
      <c r="AF181" s="580"/>
      <c r="AG181" s="580"/>
      <c r="AH181" s="581"/>
      <c r="AI181" s="582"/>
      <c r="AJ181" s="585"/>
      <c r="AK181" s="784" t="s">
        <v>1</v>
      </c>
      <c r="AM181"/>
      <c r="AN181"/>
      <c r="AO181" s="2"/>
      <c r="AP181" s="6">
        <v>1</v>
      </c>
      <c r="AQ181" s="73"/>
      <c r="AR181" s="73"/>
    </row>
    <row r="182" spans="1:44" s="1" customFormat="1" ht="18" customHeight="1">
      <c r="A182"/>
      <c r="B182" s="576"/>
      <c r="C182" s="67"/>
      <c r="D182" s="577"/>
      <c r="E182" s="578"/>
      <c r="F182" s="579"/>
      <c r="G182" s="580"/>
      <c r="H182" s="580"/>
      <c r="I182" s="580"/>
      <c r="J182" s="581"/>
      <c r="K182" s="582"/>
      <c r="L182" s="583"/>
      <c r="M182" s="784" t="s">
        <v>1</v>
      </c>
      <c r="N182" s="576"/>
      <c r="O182" s="67"/>
      <c r="P182" s="577"/>
      <c r="Q182" s="578"/>
      <c r="R182" s="579"/>
      <c r="S182" s="579"/>
      <c r="T182" s="579"/>
      <c r="U182" s="580"/>
      <c r="V182" s="581"/>
      <c r="W182" s="582"/>
      <c r="X182" s="583"/>
      <c r="Y182" s="784" t="s">
        <v>1</v>
      </c>
      <c r="Z182" s="576"/>
      <c r="AA182" s="67"/>
      <c r="AB182" s="577"/>
      <c r="AC182" s="578"/>
      <c r="AD182" s="579"/>
      <c r="AE182" s="580"/>
      <c r="AF182" s="580"/>
      <c r="AG182" s="580"/>
      <c r="AH182" s="581"/>
      <c r="AI182" s="582"/>
      <c r="AJ182" s="583"/>
      <c r="AK182" s="784" t="s">
        <v>1</v>
      </c>
      <c r="AM182"/>
      <c r="AN182"/>
      <c r="AO182" s="2"/>
      <c r="AP182" s="6">
        <v>1</v>
      </c>
      <c r="AQ182" s="73"/>
      <c r="AR182" s="73"/>
    </row>
    <row r="183" spans="1:44" s="1" customFormat="1" ht="18" customHeight="1">
      <c r="A183"/>
      <c r="B183" s="576"/>
      <c r="C183" s="67"/>
      <c r="D183" s="584"/>
      <c r="E183" s="584"/>
      <c r="F183" s="577"/>
      <c r="G183" s="580"/>
      <c r="H183" s="580"/>
      <c r="I183" s="580"/>
      <c r="J183" s="581"/>
      <c r="K183" s="582"/>
      <c r="L183" s="585"/>
      <c r="M183" s="784" t="s">
        <v>1</v>
      </c>
      <c r="N183" s="576"/>
      <c r="O183" s="67"/>
      <c r="P183" s="584"/>
      <c r="Q183" s="584"/>
      <c r="R183" s="577"/>
      <c r="S183" s="577"/>
      <c r="T183" s="577"/>
      <c r="U183" s="580"/>
      <c r="V183" s="581"/>
      <c r="W183" s="582"/>
      <c r="X183" s="585"/>
      <c r="Y183" s="784" t="s">
        <v>1</v>
      </c>
      <c r="Z183" s="576"/>
      <c r="AA183" s="67"/>
      <c r="AB183" s="584"/>
      <c r="AC183" s="584"/>
      <c r="AD183" s="577"/>
      <c r="AE183" s="580"/>
      <c r="AF183" s="580"/>
      <c r="AG183" s="580"/>
      <c r="AH183" s="581"/>
      <c r="AI183" s="582"/>
      <c r="AJ183" s="585"/>
      <c r="AK183" s="784" t="s">
        <v>1</v>
      </c>
      <c r="AM183"/>
      <c r="AN183"/>
      <c r="AO183" s="2"/>
      <c r="AP183" s="6">
        <v>1</v>
      </c>
      <c r="AQ183" s="73"/>
      <c r="AR183" s="73"/>
    </row>
    <row r="184" spans="1:44" s="1" customFormat="1" ht="18" customHeight="1">
      <c r="A184"/>
      <c r="B184" s="576"/>
      <c r="C184" s="67"/>
      <c r="D184" s="577"/>
      <c r="E184" s="578"/>
      <c r="F184" s="579"/>
      <c r="G184" s="580"/>
      <c r="H184" s="580"/>
      <c r="I184" s="580"/>
      <c r="J184" s="581"/>
      <c r="K184" s="582"/>
      <c r="L184" s="583"/>
      <c r="M184" s="784" t="s">
        <v>1</v>
      </c>
      <c r="N184" s="576"/>
      <c r="O184" s="67"/>
      <c r="P184" s="577"/>
      <c r="Q184" s="578"/>
      <c r="R184" s="579"/>
      <c r="S184" s="579"/>
      <c r="T184" s="579"/>
      <c r="U184" s="580"/>
      <c r="V184" s="581"/>
      <c r="W184" s="582"/>
      <c r="X184" s="583"/>
      <c r="Y184" s="784" t="s">
        <v>1</v>
      </c>
      <c r="Z184" s="576"/>
      <c r="AA184" s="67"/>
      <c r="AB184" s="577"/>
      <c r="AC184" s="578"/>
      <c r="AD184" s="579"/>
      <c r="AE184" s="580"/>
      <c r="AF184" s="580"/>
      <c r="AG184" s="580"/>
      <c r="AH184" s="581"/>
      <c r="AI184" s="582"/>
      <c r="AJ184" s="583"/>
      <c r="AK184" s="784" t="s">
        <v>1</v>
      </c>
      <c r="AM184"/>
      <c r="AN184"/>
      <c r="AO184" s="2"/>
      <c r="AP184" s="6">
        <v>1</v>
      </c>
      <c r="AQ184" s="73"/>
      <c r="AR184" s="73"/>
    </row>
    <row r="185" spans="1:44" s="1" customFormat="1" ht="18" customHeight="1">
      <c r="A185"/>
      <c r="B185" s="576"/>
      <c r="C185" s="67"/>
      <c r="D185" s="584"/>
      <c r="E185" s="584"/>
      <c r="F185" s="577"/>
      <c r="G185" s="580"/>
      <c r="H185" s="580"/>
      <c r="I185" s="580"/>
      <c r="J185" s="581"/>
      <c r="K185" s="582"/>
      <c r="L185" s="585"/>
      <c r="M185" s="784" t="s">
        <v>1</v>
      </c>
      <c r="N185" s="576"/>
      <c r="O185" s="67"/>
      <c r="P185" s="584"/>
      <c r="Q185" s="584"/>
      <c r="R185" s="577"/>
      <c r="S185" s="577"/>
      <c r="T185" s="577"/>
      <c r="U185" s="580"/>
      <c r="V185" s="581"/>
      <c r="W185" s="582"/>
      <c r="X185" s="585"/>
      <c r="Y185" s="784" t="s">
        <v>1</v>
      </c>
      <c r="Z185" s="576"/>
      <c r="AA185" s="67"/>
      <c r="AB185" s="584"/>
      <c r="AC185" s="584"/>
      <c r="AD185" s="577"/>
      <c r="AE185" s="580"/>
      <c r="AF185" s="580"/>
      <c r="AG185" s="580"/>
      <c r="AH185" s="581"/>
      <c r="AI185" s="582"/>
      <c r="AJ185" s="585"/>
      <c r="AK185" s="784" t="s">
        <v>1</v>
      </c>
      <c r="AM185"/>
      <c r="AN185"/>
      <c r="AO185" s="2"/>
      <c r="AP185" s="6">
        <v>1</v>
      </c>
      <c r="AQ185" s="73"/>
      <c r="AR185" s="73"/>
    </row>
    <row r="186" spans="1:44" s="1" customFormat="1" ht="18" customHeight="1">
      <c r="A186"/>
      <c r="B186" s="576"/>
      <c r="C186" s="67"/>
      <c r="D186" s="577"/>
      <c r="E186" s="578"/>
      <c r="F186" s="579"/>
      <c r="G186" s="580"/>
      <c r="H186" s="580"/>
      <c r="I186" s="580"/>
      <c r="J186" s="581"/>
      <c r="K186" s="582"/>
      <c r="L186" s="583"/>
      <c r="M186" s="784" t="s">
        <v>1</v>
      </c>
      <c r="N186" s="576"/>
      <c r="O186" s="67"/>
      <c r="P186" s="577"/>
      <c r="Q186" s="578"/>
      <c r="R186" s="579"/>
      <c r="S186" s="579"/>
      <c r="T186" s="579"/>
      <c r="U186" s="580"/>
      <c r="V186" s="581"/>
      <c r="W186" s="582"/>
      <c r="X186" s="583"/>
      <c r="Y186" s="784" t="s">
        <v>1</v>
      </c>
      <c r="Z186" s="576"/>
      <c r="AA186" s="67"/>
      <c r="AB186" s="577"/>
      <c r="AC186" s="578"/>
      <c r="AD186" s="579"/>
      <c r="AE186" s="580"/>
      <c r="AF186" s="580"/>
      <c r="AG186" s="580"/>
      <c r="AH186" s="581"/>
      <c r="AI186" s="582"/>
      <c r="AJ186" s="583"/>
      <c r="AK186" s="784" t="s">
        <v>1</v>
      </c>
      <c r="AM186"/>
      <c r="AN186"/>
      <c r="AO186" s="2"/>
      <c r="AP186" s="6">
        <v>1</v>
      </c>
      <c r="AQ186" s="73"/>
      <c r="AR186" s="73"/>
    </row>
    <row r="187" spans="1:44" s="1" customFormat="1" ht="18" customHeight="1">
      <c r="A187"/>
      <c r="B187" s="576"/>
      <c r="C187" s="67"/>
      <c r="D187" s="584"/>
      <c r="E187" s="584"/>
      <c r="F187" s="577"/>
      <c r="G187" s="580"/>
      <c r="H187" s="580"/>
      <c r="I187" s="580"/>
      <c r="J187" s="581"/>
      <c r="K187" s="582"/>
      <c r="L187" s="585"/>
      <c r="M187" s="784" t="s">
        <v>1</v>
      </c>
      <c r="N187" s="576"/>
      <c r="O187" s="67"/>
      <c r="P187" s="584"/>
      <c r="Q187" s="584"/>
      <c r="R187" s="577"/>
      <c r="S187" s="577"/>
      <c r="T187" s="577"/>
      <c r="U187" s="580"/>
      <c r="V187" s="581"/>
      <c r="W187" s="582"/>
      <c r="X187" s="585"/>
      <c r="Y187" s="784" t="s">
        <v>1</v>
      </c>
      <c r="Z187" s="576"/>
      <c r="AA187" s="67"/>
      <c r="AB187" s="584"/>
      <c r="AC187" s="584"/>
      <c r="AD187" s="577"/>
      <c r="AE187" s="580"/>
      <c r="AF187" s="580"/>
      <c r="AG187" s="580"/>
      <c r="AH187" s="581"/>
      <c r="AI187" s="582"/>
      <c r="AJ187" s="585"/>
      <c r="AK187" s="784" t="s">
        <v>1</v>
      </c>
      <c r="AM187"/>
      <c r="AN187"/>
      <c r="AO187" s="2"/>
      <c r="AP187" s="6">
        <v>1</v>
      </c>
      <c r="AQ187" s="73"/>
      <c r="AR187" s="73"/>
    </row>
    <row r="188" spans="1:44" s="1" customFormat="1" ht="18" customHeight="1">
      <c r="A188"/>
      <c r="B188" s="576"/>
      <c r="C188" s="67"/>
      <c r="D188" s="577"/>
      <c r="E188" s="578"/>
      <c r="F188" s="579"/>
      <c r="G188" s="580"/>
      <c r="H188" s="580"/>
      <c r="I188" s="580"/>
      <c r="J188" s="581"/>
      <c r="K188" s="582"/>
      <c r="L188" s="583"/>
      <c r="M188" s="784" t="s">
        <v>1</v>
      </c>
      <c r="N188" s="576"/>
      <c r="O188" s="67"/>
      <c r="P188" s="577"/>
      <c r="Q188" s="578"/>
      <c r="R188" s="579"/>
      <c r="S188" s="579"/>
      <c r="T188" s="579"/>
      <c r="U188" s="580"/>
      <c r="V188" s="581"/>
      <c r="W188" s="582"/>
      <c r="X188" s="583"/>
      <c r="Y188" s="784" t="s">
        <v>1</v>
      </c>
      <c r="Z188" s="576"/>
      <c r="AA188" s="67"/>
      <c r="AB188" s="577"/>
      <c r="AC188" s="578"/>
      <c r="AD188" s="579"/>
      <c r="AE188" s="580"/>
      <c r="AF188" s="580"/>
      <c r="AG188" s="580"/>
      <c r="AH188" s="581"/>
      <c r="AI188" s="582"/>
      <c r="AJ188" s="583"/>
      <c r="AK188" s="784" t="s">
        <v>1</v>
      </c>
      <c r="AM188"/>
      <c r="AN188"/>
      <c r="AO188" s="2"/>
      <c r="AP188" s="6">
        <v>1</v>
      </c>
      <c r="AQ188" s="73"/>
      <c r="AR188" s="73"/>
    </row>
    <row r="189" spans="1:44" s="1" customFormat="1" ht="18" customHeight="1">
      <c r="A189"/>
      <c r="B189" s="576"/>
      <c r="C189" s="67"/>
      <c r="D189" s="584"/>
      <c r="E189" s="584"/>
      <c r="F189" s="577"/>
      <c r="G189" s="580"/>
      <c r="H189" s="580"/>
      <c r="I189" s="580"/>
      <c r="J189" s="581"/>
      <c r="K189" s="582"/>
      <c r="L189" s="585"/>
      <c r="M189" s="784" t="s">
        <v>1</v>
      </c>
      <c r="N189" s="576"/>
      <c r="O189" s="67"/>
      <c r="P189" s="584"/>
      <c r="Q189" s="584"/>
      <c r="R189" s="577"/>
      <c r="S189" s="577"/>
      <c r="T189" s="577"/>
      <c r="U189" s="580"/>
      <c r="V189" s="581"/>
      <c r="W189" s="582"/>
      <c r="X189" s="585"/>
      <c r="Y189" s="784" t="s">
        <v>1</v>
      </c>
      <c r="Z189" s="576"/>
      <c r="AA189" s="67"/>
      <c r="AB189" s="584"/>
      <c r="AC189" s="584"/>
      <c r="AD189" s="577"/>
      <c r="AE189" s="580"/>
      <c r="AF189" s="580"/>
      <c r="AG189" s="580"/>
      <c r="AH189" s="581"/>
      <c r="AI189" s="582"/>
      <c r="AJ189" s="585"/>
      <c r="AK189" s="784" t="s">
        <v>1</v>
      </c>
      <c r="AM189"/>
      <c r="AN189"/>
      <c r="AO189" s="2"/>
      <c r="AP189" s="6">
        <v>1</v>
      </c>
      <c r="AQ189" s="73"/>
      <c r="AR189" s="73"/>
    </row>
    <row r="190" spans="1:44" s="1" customFormat="1" ht="18" customHeight="1">
      <c r="A190"/>
      <c r="B190" s="576"/>
      <c r="C190" s="67"/>
      <c r="D190" s="577"/>
      <c r="E190" s="578"/>
      <c r="F190" s="579"/>
      <c r="G190" s="580"/>
      <c r="H190" s="580"/>
      <c r="I190" s="580"/>
      <c r="J190" s="581"/>
      <c r="K190" s="582"/>
      <c r="L190" s="583"/>
      <c r="M190" s="784" t="s">
        <v>1</v>
      </c>
      <c r="N190" s="576"/>
      <c r="O190" s="67"/>
      <c r="P190" s="577"/>
      <c r="Q190" s="578"/>
      <c r="R190" s="579"/>
      <c r="S190" s="579"/>
      <c r="T190" s="579"/>
      <c r="U190" s="580"/>
      <c r="V190" s="581"/>
      <c r="W190" s="582"/>
      <c r="X190" s="583"/>
      <c r="Y190" s="784" t="s">
        <v>1</v>
      </c>
      <c r="Z190" s="576"/>
      <c r="AA190" s="67"/>
      <c r="AB190" s="577"/>
      <c r="AC190" s="578"/>
      <c r="AD190" s="579"/>
      <c r="AE190" s="580"/>
      <c r="AF190" s="580"/>
      <c r="AG190" s="580"/>
      <c r="AH190" s="581"/>
      <c r="AI190" s="582"/>
      <c r="AJ190" s="583"/>
      <c r="AK190" s="784" t="s">
        <v>1</v>
      </c>
      <c r="AM190"/>
      <c r="AN190"/>
      <c r="AO190" s="2"/>
      <c r="AP190" s="6">
        <v>1</v>
      </c>
      <c r="AQ190" s="73"/>
      <c r="AR190" s="73"/>
    </row>
    <row r="191" spans="1:44" s="1" customFormat="1" ht="18" customHeight="1">
      <c r="A191"/>
      <c r="B191" s="576"/>
      <c r="C191" s="67"/>
      <c r="D191" s="584"/>
      <c r="E191" s="584"/>
      <c r="F191" s="577"/>
      <c r="G191" s="580"/>
      <c r="H191" s="580"/>
      <c r="I191" s="580"/>
      <c r="J191" s="581"/>
      <c r="K191" s="582"/>
      <c r="L191" s="585"/>
      <c r="M191" s="784" t="s">
        <v>1</v>
      </c>
      <c r="N191" s="576"/>
      <c r="O191" s="67"/>
      <c r="P191" s="584"/>
      <c r="Q191" s="584"/>
      <c r="R191" s="577"/>
      <c r="S191" s="577"/>
      <c r="T191" s="577"/>
      <c r="U191" s="580"/>
      <c r="V191" s="581"/>
      <c r="W191" s="582"/>
      <c r="X191" s="585"/>
      <c r="Y191" s="784" t="s">
        <v>1</v>
      </c>
      <c r="Z191" s="576"/>
      <c r="AA191" s="67"/>
      <c r="AB191" s="584"/>
      <c r="AC191" s="584"/>
      <c r="AD191" s="577"/>
      <c r="AE191" s="580"/>
      <c r="AF191" s="580"/>
      <c r="AG191" s="580"/>
      <c r="AH191" s="581"/>
      <c r="AI191" s="582"/>
      <c r="AJ191" s="585"/>
      <c r="AK191" s="784" t="s">
        <v>1</v>
      </c>
      <c r="AM191"/>
      <c r="AN191"/>
      <c r="AO191" s="2"/>
      <c r="AP191" s="6">
        <v>1</v>
      </c>
      <c r="AQ191" s="73"/>
      <c r="AR191" s="73"/>
    </row>
    <row r="192" spans="1:44" s="1" customFormat="1" ht="18" customHeight="1">
      <c r="A192"/>
      <c r="B192" s="576"/>
      <c r="C192" s="67"/>
      <c r="D192" s="577"/>
      <c r="E192" s="578"/>
      <c r="F192" s="579"/>
      <c r="G192" s="580"/>
      <c r="H192" s="580"/>
      <c r="I192" s="580"/>
      <c r="J192" s="581"/>
      <c r="K192" s="582"/>
      <c r="L192" s="583"/>
      <c r="M192" s="784" t="s">
        <v>1</v>
      </c>
      <c r="N192" s="576"/>
      <c r="O192" s="67"/>
      <c r="P192" s="577"/>
      <c r="Q192" s="578"/>
      <c r="R192" s="579"/>
      <c r="S192" s="579"/>
      <c r="T192" s="579"/>
      <c r="U192" s="580"/>
      <c r="V192" s="581"/>
      <c r="W192" s="582"/>
      <c r="X192" s="583"/>
      <c r="Y192" s="784" t="s">
        <v>1</v>
      </c>
      <c r="Z192" s="576"/>
      <c r="AA192" s="67"/>
      <c r="AB192" s="577"/>
      <c r="AC192" s="578"/>
      <c r="AD192" s="579"/>
      <c r="AE192" s="580"/>
      <c r="AF192" s="580"/>
      <c r="AG192" s="580"/>
      <c r="AH192" s="581"/>
      <c r="AI192" s="582"/>
      <c r="AJ192" s="583"/>
      <c r="AK192" s="784" t="s">
        <v>1</v>
      </c>
      <c r="AM192"/>
      <c r="AN192"/>
      <c r="AO192" s="2"/>
      <c r="AP192" s="6">
        <v>1</v>
      </c>
      <c r="AQ192" s="73"/>
      <c r="AR192" s="73"/>
    </row>
    <row r="193" spans="1:44" s="1" customFormat="1" ht="18" customHeight="1">
      <c r="A193"/>
      <c r="B193" s="576"/>
      <c r="C193" s="67"/>
      <c r="D193" s="584"/>
      <c r="E193" s="584"/>
      <c r="F193" s="577"/>
      <c r="G193" s="580"/>
      <c r="H193" s="580"/>
      <c r="I193" s="580"/>
      <c r="J193" s="581"/>
      <c r="K193" s="582"/>
      <c r="L193" s="585"/>
      <c r="M193" s="784" t="s">
        <v>1</v>
      </c>
      <c r="N193" s="576"/>
      <c r="O193" s="67"/>
      <c r="P193" s="584"/>
      <c r="Q193" s="584"/>
      <c r="R193" s="577"/>
      <c r="S193" s="577"/>
      <c r="T193" s="577"/>
      <c r="U193" s="580"/>
      <c r="V193" s="581"/>
      <c r="W193" s="582"/>
      <c r="X193" s="585"/>
      <c r="Y193" s="784" t="s">
        <v>1</v>
      </c>
      <c r="Z193" s="576"/>
      <c r="AA193" s="67"/>
      <c r="AB193" s="584"/>
      <c r="AC193" s="584"/>
      <c r="AD193" s="577"/>
      <c r="AE193" s="580"/>
      <c r="AF193" s="580"/>
      <c r="AG193" s="580"/>
      <c r="AH193" s="581"/>
      <c r="AI193" s="582"/>
      <c r="AJ193" s="585"/>
      <c r="AK193" s="784" t="s">
        <v>1</v>
      </c>
      <c r="AL193"/>
      <c r="AM193"/>
      <c r="AN193"/>
      <c r="AO193" s="2"/>
      <c r="AP193" s="6">
        <v>1</v>
      </c>
      <c r="AQ193" s="73"/>
      <c r="AR193" s="73"/>
    </row>
    <row r="194" spans="1:44" s="1" customFormat="1" ht="18" customHeight="1">
      <c r="A194"/>
      <c r="B194" s="576"/>
      <c r="C194" s="67"/>
      <c r="D194" s="577"/>
      <c r="E194" s="578"/>
      <c r="F194" s="579"/>
      <c r="G194" s="580"/>
      <c r="H194" s="580"/>
      <c r="I194" s="580"/>
      <c r="J194" s="581"/>
      <c r="K194" s="582"/>
      <c r="L194" s="583"/>
      <c r="M194" s="784" t="s">
        <v>1</v>
      </c>
      <c r="N194" s="576"/>
      <c r="O194" s="67"/>
      <c r="P194" s="577"/>
      <c r="Q194" s="578"/>
      <c r="R194" s="579"/>
      <c r="S194" s="579"/>
      <c r="T194" s="579"/>
      <c r="U194" s="580"/>
      <c r="V194" s="581"/>
      <c r="W194" s="582"/>
      <c r="X194" s="583"/>
      <c r="Y194" s="784" t="s">
        <v>1</v>
      </c>
      <c r="Z194" s="576"/>
      <c r="AA194" s="67"/>
      <c r="AB194" s="577"/>
      <c r="AC194" s="578"/>
      <c r="AD194" s="579"/>
      <c r="AE194" s="580"/>
      <c r="AF194" s="580"/>
      <c r="AG194" s="580"/>
      <c r="AH194" s="581"/>
      <c r="AI194" s="582"/>
      <c r="AJ194" s="583"/>
      <c r="AK194" s="784" t="s">
        <v>1</v>
      </c>
      <c r="AL194"/>
      <c r="AM194"/>
      <c r="AN194"/>
      <c r="AO194" s="2"/>
      <c r="AP194" s="6">
        <v>1</v>
      </c>
      <c r="AQ194" s="73"/>
      <c r="AR194" s="73"/>
    </row>
    <row r="195" spans="1:44" s="1" customFormat="1" ht="18" customHeight="1">
      <c r="A195"/>
      <c r="B195" s="576"/>
      <c r="C195" s="67"/>
      <c r="D195" s="584"/>
      <c r="E195" s="584"/>
      <c r="F195" s="577"/>
      <c r="G195" s="580"/>
      <c r="H195" s="580"/>
      <c r="I195" s="580"/>
      <c r="J195" s="581"/>
      <c r="K195" s="582"/>
      <c r="L195" s="585"/>
      <c r="M195" s="784" t="s">
        <v>1</v>
      </c>
      <c r="N195" s="576"/>
      <c r="O195" s="67"/>
      <c r="P195" s="584"/>
      <c r="Q195" s="584"/>
      <c r="R195" s="577"/>
      <c r="S195" s="577"/>
      <c r="T195" s="577"/>
      <c r="U195" s="580"/>
      <c r="V195" s="581"/>
      <c r="W195" s="582"/>
      <c r="X195" s="585"/>
      <c r="Y195" s="784" t="s">
        <v>1</v>
      </c>
      <c r="Z195" s="576"/>
      <c r="AA195" s="67"/>
      <c r="AB195" s="584"/>
      <c r="AC195" s="584"/>
      <c r="AD195" s="577"/>
      <c r="AE195" s="580"/>
      <c r="AF195" s="580"/>
      <c r="AG195" s="580"/>
      <c r="AH195" s="581"/>
      <c r="AI195" s="582"/>
      <c r="AJ195" s="585"/>
      <c r="AK195" s="784" t="s">
        <v>1</v>
      </c>
      <c r="AL195"/>
      <c r="AM195"/>
      <c r="AN195"/>
      <c r="AO195" s="2"/>
      <c r="AP195" s="6">
        <v>1</v>
      </c>
      <c r="AQ195" s="73"/>
      <c r="AR195" s="73"/>
    </row>
    <row r="196" spans="1:44" s="1" customFormat="1" ht="18" customHeight="1">
      <c r="A196"/>
      <c r="B196" s="576"/>
      <c r="C196" s="67"/>
      <c r="D196" s="577"/>
      <c r="E196" s="578"/>
      <c r="F196" s="579"/>
      <c r="G196" s="580"/>
      <c r="H196" s="580"/>
      <c r="I196" s="580"/>
      <c r="J196" s="581"/>
      <c r="K196" s="582"/>
      <c r="L196" s="583"/>
      <c r="M196" s="784" t="s">
        <v>1</v>
      </c>
      <c r="N196" s="576"/>
      <c r="O196" s="67"/>
      <c r="P196" s="577"/>
      <c r="Q196" s="578"/>
      <c r="R196" s="579"/>
      <c r="S196" s="579"/>
      <c r="T196" s="579"/>
      <c r="U196" s="580"/>
      <c r="V196" s="581"/>
      <c r="W196" s="582"/>
      <c r="X196" s="583"/>
      <c r="Y196" s="784" t="s">
        <v>1</v>
      </c>
      <c r="Z196" s="576"/>
      <c r="AA196" s="67"/>
      <c r="AB196" s="577"/>
      <c r="AC196" s="578"/>
      <c r="AD196" s="579"/>
      <c r="AE196" s="580"/>
      <c r="AF196" s="580"/>
      <c r="AG196" s="580"/>
      <c r="AH196" s="581"/>
      <c r="AI196" s="582"/>
      <c r="AJ196" s="583"/>
      <c r="AK196" s="784" t="s">
        <v>1</v>
      </c>
      <c r="AL196"/>
      <c r="AM196"/>
      <c r="AN196"/>
      <c r="AO196" s="2"/>
      <c r="AP196" s="6">
        <v>1</v>
      </c>
      <c r="AQ196" s="73"/>
      <c r="AR196" s="73"/>
    </row>
    <row r="197" spans="1:44" s="1" customFormat="1" ht="18" customHeight="1">
      <c r="A197"/>
      <c r="B197" s="576"/>
      <c r="C197" s="67"/>
      <c r="D197" s="584"/>
      <c r="E197" s="584"/>
      <c r="F197" s="577"/>
      <c r="G197" s="580"/>
      <c r="H197" s="580"/>
      <c r="I197" s="580"/>
      <c r="J197" s="581"/>
      <c r="K197" s="582"/>
      <c r="L197" s="585"/>
      <c r="M197" s="784" t="s">
        <v>1</v>
      </c>
      <c r="N197" s="576"/>
      <c r="O197" s="67"/>
      <c r="P197" s="584"/>
      <c r="Q197" s="584"/>
      <c r="R197" s="577"/>
      <c r="S197" s="577"/>
      <c r="T197" s="577"/>
      <c r="U197" s="580"/>
      <c r="V197" s="581"/>
      <c r="W197" s="582"/>
      <c r="X197" s="585"/>
      <c r="Y197" s="784" t="s">
        <v>1</v>
      </c>
      <c r="Z197" s="576"/>
      <c r="AA197" s="67"/>
      <c r="AB197" s="584"/>
      <c r="AC197" s="584"/>
      <c r="AD197" s="577"/>
      <c r="AE197" s="580"/>
      <c r="AF197" s="580"/>
      <c r="AG197" s="580"/>
      <c r="AH197" s="581"/>
      <c r="AI197" s="582"/>
      <c r="AJ197" s="585"/>
      <c r="AK197" s="784" t="s">
        <v>1</v>
      </c>
      <c r="AL197"/>
      <c r="AM197"/>
      <c r="AN197"/>
      <c r="AO197" s="2"/>
      <c r="AP197" s="6">
        <v>1</v>
      </c>
      <c r="AQ197" s="73"/>
      <c r="AR197" s="73"/>
    </row>
    <row r="198" spans="1:44" s="1" customFormat="1" ht="18" customHeight="1">
      <c r="A198"/>
      <c r="B198" s="576"/>
      <c r="C198" s="67"/>
      <c r="D198" s="577"/>
      <c r="E198" s="578"/>
      <c r="F198" s="579"/>
      <c r="G198" s="580"/>
      <c r="H198" s="580"/>
      <c r="I198" s="580"/>
      <c r="J198" s="581"/>
      <c r="K198" s="582"/>
      <c r="L198" s="583"/>
      <c r="M198" s="784" t="s">
        <v>1</v>
      </c>
      <c r="N198" s="576"/>
      <c r="O198" s="67"/>
      <c r="P198" s="577"/>
      <c r="Q198" s="578"/>
      <c r="R198" s="579"/>
      <c r="S198" s="579"/>
      <c r="T198" s="579"/>
      <c r="U198" s="580"/>
      <c r="V198" s="581"/>
      <c r="W198" s="582"/>
      <c r="X198" s="583"/>
      <c r="Y198" s="784" t="s">
        <v>1</v>
      </c>
      <c r="Z198" s="576"/>
      <c r="AA198" s="67"/>
      <c r="AB198" s="577"/>
      <c r="AC198" s="578"/>
      <c r="AD198" s="579"/>
      <c r="AE198" s="580"/>
      <c r="AF198" s="580"/>
      <c r="AG198" s="580"/>
      <c r="AH198" s="581"/>
      <c r="AI198" s="582"/>
      <c r="AJ198" s="583"/>
      <c r="AK198" s="784" t="s">
        <v>1</v>
      </c>
      <c r="AL198"/>
      <c r="AM198"/>
      <c r="AN198"/>
      <c r="AO198" s="2"/>
      <c r="AP198" s="6">
        <v>1</v>
      </c>
      <c r="AQ198" s="73"/>
      <c r="AR198" s="73"/>
    </row>
    <row r="199" spans="1:44" s="1" customFormat="1" ht="18" customHeight="1">
      <c r="B199" s="576"/>
      <c r="C199" s="67"/>
      <c r="D199" s="584"/>
      <c r="E199" s="584"/>
      <c r="F199" s="577"/>
      <c r="G199" s="580"/>
      <c r="H199" s="580"/>
      <c r="I199" s="580"/>
      <c r="J199" s="581"/>
      <c r="K199" s="582"/>
      <c r="L199" s="585"/>
      <c r="M199" s="784" t="s">
        <v>1</v>
      </c>
      <c r="N199" s="576"/>
      <c r="O199" s="67"/>
      <c r="P199" s="584"/>
      <c r="Q199" s="584"/>
      <c r="R199" s="577"/>
      <c r="S199" s="577"/>
      <c r="T199" s="577"/>
      <c r="U199" s="580"/>
      <c r="V199" s="581"/>
      <c r="W199" s="582"/>
      <c r="X199" s="585"/>
      <c r="Y199" s="784" t="s">
        <v>1</v>
      </c>
      <c r="Z199" s="576"/>
      <c r="AA199" s="67"/>
      <c r="AB199" s="584"/>
      <c r="AC199" s="584"/>
      <c r="AD199" s="577"/>
      <c r="AE199" s="580"/>
      <c r="AF199" s="580"/>
      <c r="AG199" s="580"/>
      <c r="AH199" s="581"/>
      <c r="AI199" s="582"/>
      <c r="AJ199" s="585"/>
      <c r="AK199" s="784" t="s">
        <v>1</v>
      </c>
      <c r="AL199"/>
      <c r="AM199"/>
      <c r="AN199"/>
      <c r="AO199" s="2"/>
      <c r="AP199" s="6">
        <v>1</v>
      </c>
      <c r="AQ199" s="73"/>
      <c r="AR199" s="73"/>
    </row>
    <row r="200" spans="1:44" s="1" customFormat="1" ht="18" customHeight="1">
      <c r="B200" s="576"/>
      <c r="C200" s="67"/>
      <c r="D200" s="577"/>
      <c r="E200" s="578"/>
      <c r="F200" s="579"/>
      <c r="G200" s="580"/>
      <c r="H200" s="580"/>
      <c r="I200" s="580"/>
      <c r="J200" s="581"/>
      <c r="K200" s="582"/>
      <c r="L200" s="583"/>
      <c r="M200" s="784" t="s">
        <v>1</v>
      </c>
      <c r="N200" s="576"/>
      <c r="O200" s="67"/>
      <c r="P200" s="577"/>
      <c r="Q200" s="578"/>
      <c r="R200" s="579"/>
      <c r="S200" s="579"/>
      <c r="T200" s="579"/>
      <c r="U200" s="580"/>
      <c r="V200" s="581"/>
      <c r="W200" s="582"/>
      <c r="X200" s="583"/>
      <c r="Y200" s="784" t="s">
        <v>1</v>
      </c>
      <c r="Z200" s="576"/>
      <c r="AA200" s="67"/>
      <c r="AB200" s="577"/>
      <c r="AC200" s="578"/>
      <c r="AD200" s="579"/>
      <c r="AE200" s="580"/>
      <c r="AF200" s="580"/>
      <c r="AG200" s="580"/>
      <c r="AH200" s="581"/>
      <c r="AI200" s="582"/>
      <c r="AJ200" s="583"/>
      <c r="AK200" s="784" t="s">
        <v>1</v>
      </c>
      <c r="AL200"/>
      <c r="AM200"/>
      <c r="AN200"/>
      <c r="AO200" s="2"/>
      <c r="AP200" s="6">
        <v>1</v>
      </c>
      <c r="AQ200" s="73"/>
      <c r="AR200" s="73"/>
    </row>
    <row r="201" spans="1:44" s="1" customFormat="1" ht="18" customHeight="1">
      <c r="B201" s="576"/>
      <c r="C201" s="67"/>
      <c r="D201" s="584"/>
      <c r="E201" s="584"/>
      <c r="F201" s="577"/>
      <c r="G201" s="580"/>
      <c r="H201" s="580"/>
      <c r="I201" s="580"/>
      <c r="J201" s="581"/>
      <c r="K201" s="582"/>
      <c r="L201" s="585"/>
      <c r="M201" s="784" t="s">
        <v>1</v>
      </c>
      <c r="N201" s="576"/>
      <c r="O201" s="67"/>
      <c r="P201" s="584"/>
      <c r="Q201" s="584"/>
      <c r="R201" s="577"/>
      <c r="S201" s="577"/>
      <c r="T201" s="577"/>
      <c r="U201" s="580"/>
      <c r="V201" s="581"/>
      <c r="W201" s="582"/>
      <c r="X201" s="585"/>
      <c r="Y201" s="784" t="s">
        <v>1</v>
      </c>
      <c r="Z201" s="576"/>
      <c r="AA201" s="67"/>
      <c r="AB201" s="584"/>
      <c r="AC201" s="584"/>
      <c r="AD201" s="577"/>
      <c r="AE201" s="580"/>
      <c r="AF201" s="580"/>
      <c r="AG201" s="580"/>
      <c r="AH201" s="581"/>
      <c r="AI201" s="582"/>
      <c r="AJ201" s="585"/>
      <c r="AK201" s="784" t="s">
        <v>1</v>
      </c>
      <c r="AL201"/>
      <c r="AM201"/>
      <c r="AN201"/>
      <c r="AO201" s="2"/>
      <c r="AP201" s="6">
        <v>1</v>
      </c>
      <c r="AQ201" s="73"/>
      <c r="AR201" s="73"/>
    </row>
    <row r="202" spans="1:44" s="1" customFormat="1" ht="18" customHeight="1">
      <c r="B202" s="576"/>
      <c r="C202" s="67"/>
      <c r="D202" s="577"/>
      <c r="E202" s="578"/>
      <c r="F202" s="579"/>
      <c r="G202" s="580"/>
      <c r="H202" s="580"/>
      <c r="I202" s="580"/>
      <c r="J202" s="581"/>
      <c r="K202" s="582"/>
      <c r="L202" s="583"/>
      <c r="M202" s="784" t="s">
        <v>1</v>
      </c>
      <c r="N202" s="576"/>
      <c r="O202" s="67"/>
      <c r="P202" s="577"/>
      <c r="Q202" s="578"/>
      <c r="R202" s="579"/>
      <c r="S202" s="579"/>
      <c r="T202" s="579"/>
      <c r="U202" s="580"/>
      <c r="V202" s="581"/>
      <c r="W202" s="582"/>
      <c r="X202" s="583"/>
      <c r="Y202" s="784" t="s">
        <v>1</v>
      </c>
      <c r="Z202" s="576"/>
      <c r="AA202" s="67"/>
      <c r="AB202" s="577"/>
      <c r="AC202" s="578"/>
      <c r="AD202" s="579"/>
      <c r="AE202" s="580"/>
      <c r="AF202" s="580"/>
      <c r="AG202" s="580"/>
      <c r="AH202" s="581"/>
      <c r="AI202" s="582"/>
      <c r="AJ202" s="583"/>
      <c r="AK202" s="784" t="s">
        <v>1</v>
      </c>
      <c r="AL202"/>
      <c r="AM202"/>
      <c r="AN202"/>
      <c r="AO202" s="2"/>
      <c r="AP202" s="6">
        <v>1</v>
      </c>
      <c r="AQ202" s="73"/>
      <c r="AR202" s="73"/>
    </row>
    <row r="203" spans="1:44" s="1" customFormat="1" ht="18" customHeight="1">
      <c r="B203" s="576"/>
      <c r="C203" s="67"/>
      <c r="D203" s="584"/>
      <c r="E203" s="584"/>
      <c r="F203" s="577"/>
      <c r="G203" s="580"/>
      <c r="H203" s="580"/>
      <c r="I203" s="580"/>
      <c r="J203" s="581"/>
      <c r="K203" s="582"/>
      <c r="L203" s="585"/>
      <c r="M203" s="784" t="s">
        <v>1</v>
      </c>
      <c r="N203" s="576"/>
      <c r="O203" s="67"/>
      <c r="P203" s="584"/>
      <c r="Q203" s="584"/>
      <c r="R203" s="577"/>
      <c r="S203" s="577"/>
      <c r="T203" s="577"/>
      <c r="U203" s="580"/>
      <c r="V203" s="581"/>
      <c r="W203" s="582"/>
      <c r="X203" s="585"/>
      <c r="Y203" s="784" t="s">
        <v>1</v>
      </c>
      <c r="Z203" s="576"/>
      <c r="AA203" s="67"/>
      <c r="AB203" s="584"/>
      <c r="AC203" s="584"/>
      <c r="AD203" s="577"/>
      <c r="AE203" s="580"/>
      <c r="AF203" s="580"/>
      <c r="AG203" s="580"/>
      <c r="AH203" s="581"/>
      <c r="AI203" s="582"/>
      <c r="AJ203" s="585"/>
      <c r="AK203" s="784" t="s">
        <v>1</v>
      </c>
      <c r="AL203"/>
      <c r="AM203"/>
      <c r="AN203"/>
      <c r="AO203" s="2"/>
      <c r="AP203" s="6">
        <v>1</v>
      </c>
      <c r="AQ203" s="73"/>
      <c r="AR203" s="73"/>
    </row>
    <row r="204" spans="1:44" s="1" customFormat="1" ht="18" customHeight="1">
      <c r="B204" s="576"/>
      <c r="C204" s="67"/>
      <c r="D204" s="577"/>
      <c r="E204" s="578"/>
      <c r="F204" s="579"/>
      <c r="G204" s="580"/>
      <c r="H204" s="580"/>
      <c r="I204" s="580"/>
      <c r="J204" s="581"/>
      <c r="K204" s="582"/>
      <c r="L204" s="583"/>
      <c r="M204" s="784" t="s">
        <v>1</v>
      </c>
      <c r="N204" s="576"/>
      <c r="O204" s="67"/>
      <c r="P204" s="577"/>
      <c r="Q204" s="578"/>
      <c r="R204" s="579"/>
      <c r="S204" s="579"/>
      <c r="T204" s="579"/>
      <c r="U204" s="580"/>
      <c r="V204" s="581"/>
      <c r="W204" s="582"/>
      <c r="X204" s="583"/>
      <c r="Y204" s="784" t="s">
        <v>1</v>
      </c>
      <c r="Z204" s="576"/>
      <c r="AA204" s="67"/>
      <c r="AB204" s="577"/>
      <c r="AC204" s="578"/>
      <c r="AD204" s="579"/>
      <c r="AE204" s="580"/>
      <c r="AF204" s="580"/>
      <c r="AG204" s="580"/>
      <c r="AH204" s="581"/>
      <c r="AI204" s="582"/>
      <c r="AJ204" s="583"/>
      <c r="AK204" s="784" t="s">
        <v>1</v>
      </c>
      <c r="AL204"/>
      <c r="AM204"/>
      <c r="AN204"/>
      <c r="AO204" s="2"/>
      <c r="AP204" s="6">
        <v>1</v>
      </c>
      <c r="AQ204" s="73"/>
      <c r="AR204" s="73"/>
    </row>
    <row r="205" spans="1:44" s="1" customFormat="1" ht="18" customHeight="1">
      <c r="B205" s="576"/>
      <c r="C205" s="67"/>
      <c r="D205" s="584"/>
      <c r="E205" s="584"/>
      <c r="F205" s="577"/>
      <c r="G205" s="580"/>
      <c r="H205" s="580"/>
      <c r="I205" s="580"/>
      <c r="J205" s="581"/>
      <c r="K205" s="582"/>
      <c r="L205" s="585"/>
      <c r="M205" s="784" t="s">
        <v>1</v>
      </c>
      <c r="N205" s="576"/>
      <c r="O205" s="67"/>
      <c r="P205" s="584"/>
      <c r="Q205" s="584"/>
      <c r="R205" s="577"/>
      <c r="S205" s="577"/>
      <c r="T205" s="577"/>
      <c r="U205" s="580"/>
      <c r="V205" s="581"/>
      <c r="W205" s="582"/>
      <c r="X205" s="585"/>
      <c r="Y205" s="784" t="s">
        <v>1</v>
      </c>
      <c r="Z205" s="576"/>
      <c r="AA205" s="67"/>
      <c r="AB205" s="584"/>
      <c r="AC205" s="584"/>
      <c r="AD205" s="577"/>
      <c r="AE205" s="580"/>
      <c r="AF205" s="580"/>
      <c r="AG205" s="580"/>
      <c r="AH205" s="581"/>
      <c r="AI205" s="582"/>
      <c r="AJ205" s="585"/>
      <c r="AK205" s="784" t="s">
        <v>1</v>
      </c>
      <c r="AL205"/>
      <c r="AM205"/>
      <c r="AN205"/>
      <c r="AO205" s="2"/>
      <c r="AP205" s="6">
        <v>1</v>
      </c>
      <c r="AQ205" s="73"/>
      <c r="AR205" s="73"/>
    </row>
    <row r="206" spans="1:44" s="1" customFormat="1" ht="18" customHeight="1">
      <c r="B206" s="576"/>
      <c r="C206" s="67"/>
      <c r="D206" s="577"/>
      <c r="E206" s="578"/>
      <c r="F206" s="579"/>
      <c r="G206" s="580"/>
      <c r="H206" s="580"/>
      <c r="I206" s="580"/>
      <c r="J206" s="581"/>
      <c r="K206" s="582"/>
      <c r="L206" s="583"/>
      <c r="M206" s="784" t="s">
        <v>1</v>
      </c>
      <c r="N206" s="576"/>
      <c r="O206" s="67"/>
      <c r="P206" s="577"/>
      <c r="Q206" s="578"/>
      <c r="R206" s="579"/>
      <c r="S206" s="579"/>
      <c r="T206" s="579"/>
      <c r="U206" s="580"/>
      <c r="V206" s="581"/>
      <c r="W206" s="582"/>
      <c r="X206" s="583"/>
      <c r="Y206" s="784" t="s">
        <v>1</v>
      </c>
      <c r="Z206" s="576"/>
      <c r="AA206" s="67"/>
      <c r="AB206" s="577"/>
      <c r="AC206" s="578"/>
      <c r="AD206" s="579"/>
      <c r="AE206" s="580"/>
      <c r="AF206" s="580"/>
      <c r="AG206" s="580"/>
      <c r="AH206" s="581"/>
      <c r="AI206" s="582"/>
      <c r="AJ206" s="583"/>
      <c r="AK206" s="784" t="s">
        <v>1</v>
      </c>
      <c r="AL206"/>
      <c r="AM206"/>
      <c r="AN206"/>
      <c r="AO206" s="2"/>
      <c r="AP206" s="6">
        <v>1</v>
      </c>
      <c r="AQ206" s="73"/>
      <c r="AR206" s="73"/>
    </row>
    <row r="207" spans="1:44" s="1" customFormat="1" ht="18" customHeight="1">
      <c r="B207" s="576"/>
      <c r="C207" s="67"/>
      <c r="D207" s="584"/>
      <c r="E207" s="584"/>
      <c r="F207" s="577"/>
      <c r="G207" s="580"/>
      <c r="H207" s="580"/>
      <c r="I207" s="580"/>
      <c r="J207" s="581"/>
      <c r="K207" s="582"/>
      <c r="L207" s="585"/>
      <c r="M207" s="784" t="s">
        <v>1</v>
      </c>
      <c r="N207" s="576"/>
      <c r="O207" s="67"/>
      <c r="P207" s="584"/>
      <c r="Q207" s="584"/>
      <c r="R207" s="577"/>
      <c r="S207" s="577"/>
      <c r="T207" s="577"/>
      <c r="U207" s="580"/>
      <c r="V207" s="581"/>
      <c r="W207" s="582"/>
      <c r="X207" s="585"/>
      <c r="Y207" s="784" t="s">
        <v>1</v>
      </c>
      <c r="Z207" s="576"/>
      <c r="AA207" s="67"/>
      <c r="AB207" s="584"/>
      <c r="AC207" s="584"/>
      <c r="AD207" s="577"/>
      <c r="AE207" s="580"/>
      <c r="AF207" s="580"/>
      <c r="AG207" s="580"/>
      <c r="AH207" s="581"/>
      <c r="AI207" s="582"/>
      <c r="AJ207" s="585"/>
      <c r="AK207" s="784" t="s">
        <v>1</v>
      </c>
      <c r="AL207"/>
      <c r="AM207"/>
      <c r="AN207"/>
      <c r="AO207" s="2"/>
      <c r="AP207" s="6">
        <v>1</v>
      </c>
      <c r="AQ207" s="73"/>
      <c r="AR207" s="73"/>
    </row>
    <row r="208" spans="1:44" s="1" customFormat="1" ht="18" customHeight="1">
      <c r="B208" s="576"/>
      <c r="C208" s="67"/>
      <c r="D208" s="577"/>
      <c r="E208" s="578"/>
      <c r="F208" s="579"/>
      <c r="G208" s="580"/>
      <c r="H208" s="580"/>
      <c r="I208" s="580"/>
      <c r="J208" s="581"/>
      <c r="K208" s="582"/>
      <c r="L208" s="583"/>
      <c r="M208" s="784" t="s">
        <v>1</v>
      </c>
      <c r="N208" s="576"/>
      <c r="O208" s="67"/>
      <c r="P208" s="577"/>
      <c r="Q208" s="578"/>
      <c r="R208" s="579"/>
      <c r="S208" s="579"/>
      <c r="T208" s="579"/>
      <c r="U208" s="580"/>
      <c r="V208" s="581"/>
      <c r="W208" s="582"/>
      <c r="X208" s="583"/>
      <c r="Y208" s="784" t="s">
        <v>1</v>
      </c>
      <c r="Z208" s="576"/>
      <c r="AA208" s="67"/>
      <c r="AB208" s="577"/>
      <c r="AC208" s="578"/>
      <c r="AD208" s="579"/>
      <c r="AE208" s="580"/>
      <c r="AF208" s="580"/>
      <c r="AG208" s="580"/>
      <c r="AH208" s="581"/>
      <c r="AI208" s="582"/>
      <c r="AJ208" s="583"/>
      <c r="AK208" s="784" t="s">
        <v>1</v>
      </c>
      <c r="AL208"/>
      <c r="AM208"/>
      <c r="AN208"/>
      <c r="AO208" s="2"/>
      <c r="AP208" s="6">
        <v>1</v>
      </c>
      <c r="AQ208" s="73"/>
      <c r="AR208" s="73"/>
    </row>
    <row r="209" spans="2:44" s="1" customFormat="1" ht="18" customHeight="1">
      <c r="B209" s="576"/>
      <c r="C209" s="67"/>
      <c r="D209" s="584"/>
      <c r="E209" s="584"/>
      <c r="F209" s="577"/>
      <c r="G209" s="580"/>
      <c r="H209" s="580"/>
      <c r="I209" s="580"/>
      <c r="J209" s="581"/>
      <c r="K209" s="582"/>
      <c r="L209" s="585"/>
      <c r="M209" s="784" t="s">
        <v>1</v>
      </c>
      <c r="N209" s="576"/>
      <c r="O209" s="67"/>
      <c r="P209" s="584"/>
      <c r="Q209" s="584"/>
      <c r="R209" s="577"/>
      <c r="S209" s="577"/>
      <c r="T209" s="577"/>
      <c r="U209" s="580"/>
      <c r="V209" s="581"/>
      <c r="W209" s="582"/>
      <c r="X209" s="585"/>
      <c r="Y209" s="784" t="s">
        <v>1</v>
      </c>
      <c r="Z209" s="576"/>
      <c r="AA209" s="67"/>
      <c r="AB209" s="584"/>
      <c r="AC209" s="584"/>
      <c r="AD209" s="577"/>
      <c r="AE209" s="580"/>
      <c r="AF209" s="580"/>
      <c r="AG209" s="580"/>
      <c r="AH209" s="581"/>
      <c r="AI209" s="582"/>
      <c r="AJ209" s="585"/>
      <c r="AK209" s="784" t="s">
        <v>1</v>
      </c>
      <c r="AL209"/>
      <c r="AM209"/>
      <c r="AN209"/>
      <c r="AO209" s="2"/>
      <c r="AP209" s="6">
        <v>1</v>
      </c>
      <c r="AQ209" s="73"/>
      <c r="AR209" s="73"/>
    </row>
    <row r="210" spans="2:44" s="1" customFormat="1" ht="18" customHeight="1">
      <c r="B210" s="576"/>
      <c r="C210" s="67"/>
      <c r="D210" s="577"/>
      <c r="E210" s="578"/>
      <c r="F210" s="579"/>
      <c r="G210" s="580"/>
      <c r="H210" s="580"/>
      <c r="I210" s="580"/>
      <c r="J210" s="581"/>
      <c r="K210" s="582"/>
      <c r="L210" s="583"/>
      <c r="M210" s="784" t="s">
        <v>1</v>
      </c>
      <c r="N210" s="576"/>
      <c r="O210" s="67"/>
      <c r="P210" s="577"/>
      <c r="Q210" s="578"/>
      <c r="R210" s="579"/>
      <c r="S210" s="579"/>
      <c r="T210" s="579"/>
      <c r="U210" s="580"/>
      <c r="V210" s="581"/>
      <c r="W210" s="582"/>
      <c r="X210" s="583"/>
      <c r="Y210" s="784" t="s">
        <v>1</v>
      </c>
      <c r="Z210" s="576"/>
      <c r="AA210" s="67"/>
      <c r="AB210" s="577"/>
      <c r="AC210" s="578"/>
      <c r="AD210" s="579"/>
      <c r="AE210" s="580"/>
      <c r="AF210" s="580"/>
      <c r="AG210" s="580"/>
      <c r="AH210" s="581"/>
      <c r="AI210" s="582"/>
      <c r="AJ210" s="583"/>
      <c r="AK210" s="784" t="s">
        <v>1</v>
      </c>
      <c r="AL210"/>
      <c r="AM210"/>
      <c r="AN210"/>
      <c r="AO210" s="2"/>
      <c r="AP210" s="6">
        <v>1</v>
      </c>
      <c r="AQ210" s="73"/>
      <c r="AR210" s="73"/>
    </row>
    <row r="211" spans="2:44" s="1" customFormat="1" ht="18" customHeight="1">
      <c r="B211" s="576"/>
      <c r="C211" s="67"/>
      <c r="D211" s="584"/>
      <c r="E211" s="584"/>
      <c r="F211" s="577"/>
      <c r="G211" s="580"/>
      <c r="H211" s="580"/>
      <c r="I211" s="580"/>
      <c r="J211" s="581"/>
      <c r="K211" s="582"/>
      <c r="L211" s="585"/>
      <c r="M211" s="784" t="s">
        <v>1</v>
      </c>
      <c r="N211" s="576"/>
      <c r="O211" s="67"/>
      <c r="P211" s="584"/>
      <c r="Q211" s="584"/>
      <c r="R211" s="577"/>
      <c r="S211" s="577"/>
      <c r="T211" s="577"/>
      <c r="U211" s="580"/>
      <c r="V211" s="581"/>
      <c r="W211" s="582"/>
      <c r="X211" s="585"/>
      <c r="Y211" s="784" t="s">
        <v>1</v>
      </c>
      <c r="Z211" s="576"/>
      <c r="AA211" s="67"/>
      <c r="AB211" s="584"/>
      <c r="AC211" s="584"/>
      <c r="AD211" s="577"/>
      <c r="AE211" s="580"/>
      <c r="AF211" s="580"/>
      <c r="AG211" s="580"/>
      <c r="AH211" s="581"/>
      <c r="AI211" s="582"/>
      <c r="AJ211" s="585"/>
      <c r="AK211" s="784" t="s">
        <v>1</v>
      </c>
      <c r="AL211"/>
      <c r="AM211"/>
      <c r="AN211"/>
      <c r="AO211" s="2"/>
      <c r="AP211" s="6">
        <v>1</v>
      </c>
      <c r="AQ211" s="73"/>
      <c r="AR211" s="73"/>
    </row>
    <row r="212" spans="2:44" s="1" customFormat="1" ht="18" customHeight="1">
      <c r="B212" s="576"/>
      <c r="C212" s="67"/>
      <c r="D212" s="577"/>
      <c r="E212" s="578"/>
      <c r="F212" s="579"/>
      <c r="G212" s="580"/>
      <c r="H212" s="580"/>
      <c r="I212" s="580"/>
      <c r="J212" s="581"/>
      <c r="K212" s="582"/>
      <c r="L212" s="583"/>
      <c r="M212" s="784" t="s">
        <v>1</v>
      </c>
      <c r="N212" s="576"/>
      <c r="O212" s="67"/>
      <c r="P212" s="577"/>
      <c r="Q212" s="578"/>
      <c r="R212" s="579"/>
      <c r="S212" s="579"/>
      <c r="T212" s="579"/>
      <c r="U212" s="580"/>
      <c r="V212" s="581"/>
      <c r="W212" s="582"/>
      <c r="X212" s="583"/>
      <c r="Y212" s="784" t="s">
        <v>1</v>
      </c>
      <c r="Z212" s="576"/>
      <c r="AA212" s="67"/>
      <c r="AB212" s="577"/>
      <c r="AC212" s="578"/>
      <c r="AD212" s="579"/>
      <c r="AE212" s="580"/>
      <c r="AF212" s="580"/>
      <c r="AG212" s="580"/>
      <c r="AH212" s="581"/>
      <c r="AI212" s="582"/>
      <c r="AJ212" s="583"/>
      <c r="AK212" s="784" t="s">
        <v>1</v>
      </c>
      <c r="AL212"/>
      <c r="AM212"/>
      <c r="AN212"/>
      <c r="AO212" s="2"/>
      <c r="AP212" s="6">
        <v>1</v>
      </c>
      <c r="AQ212" s="73"/>
      <c r="AR212" s="73"/>
    </row>
    <row r="213" spans="2:44" s="1" customFormat="1" ht="18" customHeight="1">
      <c r="B213" s="576"/>
      <c r="C213" s="67"/>
      <c r="D213" s="584"/>
      <c r="E213" s="584"/>
      <c r="F213" s="577"/>
      <c r="G213" s="580"/>
      <c r="H213" s="580"/>
      <c r="I213" s="580"/>
      <c r="J213" s="581"/>
      <c r="K213" s="582"/>
      <c r="L213" s="585"/>
      <c r="M213" s="784" t="s">
        <v>1</v>
      </c>
      <c r="N213" s="576"/>
      <c r="O213" s="67"/>
      <c r="P213" s="584"/>
      <c r="Q213" s="584"/>
      <c r="R213" s="577"/>
      <c r="S213" s="577"/>
      <c r="T213" s="577"/>
      <c r="U213" s="580"/>
      <c r="V213" s="581"/>
      <c r="W213" s="582"/>
      <c r="X213" s="585"/>
      <c r="Y213" s="784" t="s">
        <v>1</v>
      </c>
      <c r="Z213" s="576"/>
      <c r="AA213" s="67"/>
      <c r="AB213" s="584"/>
      <c r="AC213" s="584"/>
      <c r="AD213" s="577"/>
      <c r="AE213" s="580"/>
      <c r="AF213" s="580"/>
      <c r="AG213" s="580"/>
      <c r="AH213" s="581"/>
      <c r="AI213" s="582"/>
      <c r="AJ213" s="585"/>
      <c r="AK213" s="784" t="s">
        <v>1</v>
      </c>
      <c r="AL213"/>
      <c r="AM213"/>
      <c r="AN213"/>
      <c r="AO213" s="2"/>
      <c r="AP213" s="6">
        <v>1</v>
      </c>
      <c r="AQ213" s="73"/>
      <c r="AR213" s="73"/>
    </row>
    <row r="214" spans="2:44" s="1" customFormat="1" ht="18" customHeight="1">
      <c r="B214" s="576"/>
      <c r="C214" s="67"/>
      <c r="D214" s="577"/>
      <c r="E214" s="578"/>
      <c r="F214" s="579"/>
      <c r="G214" s="580"/>
      <c r="H214" s="580"/>
      <c r="I214" s="580"/>
      <c r="J214" s="581"/>
      <c r="K214" s="582"/>
      <c r="L214" s="583"/>
      <c r="M214" s="784" t="s">
        <v>1</v>
      </c>
      <c r="N214" s="576"/>
      <c r="O214" s="67"/>
      <c r="P214" s="577"/>
      <c r="Q214" s="578"/>
      <c r="R214" s="579"/>
      <c r="S214" s="579"/>
      <c r="T214" s="579"/>
      <c r="U214" s="580"/>
      <c r="V214" s="581"/>
      <c r="W214" s="582"/>
      <c r="X214" s="583"/>
      <c r="Y214" s="784" t="s">
        <v>1</v>
      </c>
      <c r="Z214" s="576"/>
      <c r="AA214" s="67"/>
      <c r="AB214" s="577"/>
      <c r="AC214" s="578"/>
      <c r="AD214" s="579"/>
      <c r="AE214" s="580"/>
      <c r="AF214" s="580"/>
      <c r="AG214" s="580"/>
      <c r="AH214" s="581"/>
      <c r="AI214" s="582"/>
      <c r="AJ214" s="583"/>
      <c r="AK214" s="784" t="s">
        <v>1</v>
      </c>
      <c r="AL214"/>
      <c r="AM214"/>
      <c r="AN214"/>
      <c r="AO214" s="2"/>
      <c r="AP214" s="6">
        <v>1</v>
      </c>
      <c r="AQ214" s="73"/>
      <c r="AR214" s="73"/>
    </row>
    <row r="215" spans="2:44" s="1" customFormat="1" ht="18" customHeight="1">
      <c r="B215" s="576"/>
      <c r="C215" s="67"/>
      <c r="D215" s="584"/>
      <c r="E215" s="584"/>
      <c r="F215" s="577"/>
      <c r="G215" s="580"/>
      <c r="H215" s="580"/>
      <c r="I215" s="580"/>
      <c r="J215" s="581"/>
      <c r="K215" s="582"/>
      <c r="L215" s="585"/>
      <c r="M215" s="784" t="s">
        <v>1</v>
      </c>
      <c r="N215" s="576"/>
      <c r="O215" s="67"/>
      <c r="P215" s="584"/>
      <c r="Q215" s="584"/>
      <c r="R215" s="577"/>
      <c r="S215" s="577"/>
      <c r="T215" s="577"/>
      <c r="U215" s="580"/>
      <c r="V215" s="581"/>
      <c r="W215" s="582"/>
      <c r="X215" s="585"/>
      <c r="Y215" s="784" t="s">
        <v>1</v>
      </c>
      <c r="Z215" s="576"/>
      <c r="AA215" s="67"/>
      <c r="AB215" s="584"/>
      <c r="AC215" s="584"/>
      <c r="AD215" s="577"/>
      <c r="AE215" s="580"/>
      <c r="AF215" s="580"/>
      <c r="AG215" s="580"/>
      <c r="AH215" s="581"/>
      <c r="AI215" s="582"/>
      <c r="AJ215" s="585"/>
      <c r="AK215" s="784" t="s">
        <v>1</v>
      </c>
      <c r="AL215"/>
      <c r="AM215"/>
      <c r="AN215"/>
      <c r="AO215" s="2"/>
      <c r="AP215" s="6">
        <v>1</v>
      </c>
      <c r="AQ215" s="73"/>
      <c r="AR215" s="73"/>
    </row>
    <row r="216" spans="2:44" s="1" customFormat="1" ht="18" customHeight="1">
      <c r="B216" s="576"/>
      <c r="C216" s="67"/>
      <c r="D216" s="577"/>
      <c r="E216" s="578"/>
      <c r="F216" s="579"/>
      <c r="G216" s="580"/>
      <c r="H216" s="580"/>
      <c r="I216" s="580"/>
      <c r="J216" s="581"/>
      <c r="K216" s="582"/>
      <c r="L216" s="583"/>
      <c r="M216" s="784" t="s">
        <v>1</v>
      </c>
      <c r="N216" s="576"/>
      <c r="O216" s="67"/>
      <c r="P216" s="577"/>
      <c r="Q216" s="578"/>
      <c r="R216" s="579"/>
      <c r="S216" s="579"/>
      <c r="T216" s="579"/>
      <c r="U216" s="580"/>
      <c r="V216" s="581"/>
      <c r="W216" s="582"/>
      <c r="X216" s="583"/>
      <c r="Y216" s="784" t="s">
        <v>1</v>
      </c>
      <c r="Z216" s="576"/>
      <c r="AA216" s="67"/>
      <c r="AB216" s="577"/>
      <c r="AC216" s="578"/>
      <c r="AD216" s="579"/>
      <c r="AE216" s="580"/>
      <c r="AF216" s="580"/>
      <c r="AG216" s="580"/>
      <c r="AH216" s="581"/>
      <c r="AI216" s="582"/>
      <c r="AJ216" s="583"/>
      <c r="AK216" s="784" t="s">
        <v>1</v>
      </c>
      <c r="AL216"/>
      <c r="AM216"/>
      <c r="AN216"/>
      <c r="AO216" s="2"/>
      <c r="AP216" s="6">
        <v>1</v>
      </c>
      <c r="AQ216" s="73"/>
      <c r="AR216" s="73"/>
    </row>
    <row r="217" spans="2:44" s="1" customFormat="1" ht="18" customHeight="1">
      <c r="B217" s="576"/>
      <c r="C217" s="67"/>
      <c r="D217" s="584"/>
      <c r="E217" s="584"/>
      <c r="F217" s="577"/>
      <c r="G217" s="580"/>
      <c r="H217" s="580"/>
      <c r="I217" s="580"/>
      <c r="J217" s="581"/>
      <c r="K217" s="582"/>
      <c r="L217" s="585"/>
      <c r="M217" s="784" t="s">
        <v>1</v>
      </c>
      <c r="N217" s="576"/>
      <c r="O217" s="67"/>
      <c r="P217" s="584"/>
      <c r="Q217" s="584"/>
      <c r="R217" s="577"/>
      <c r="S217" s="577"/>
      <c r="T217" s="577"/>
      <c r="U217" s="580"/>
      <c r="V217" s="581"/>
      <c r="W217" s="582"/>
      <c r="X217" s="585"/>
      <c r="Y217" s="784" t="s">
        <v>1</v>
      </c>
      <c r="Z217" s="576"/>
      <c r="AA217" s="67"/>
      <c r="AB217" s="584"/>
      <c r="AC217" s="584"/>
      <c r="AD217" s="577"/>
      <c r="AE217" s="580"/>
      <c r="AF217" s="580"/>
      <c r="AG217" s="580"/>
      <c r="AH217" s="581"/>
      <c r="AI217" s="582"/>
      <c r="AJ217" s="585"/>
      <c r="AK217" s="784" t="s">
        <v>1</v>
      </c>
      <c r="AL217"/>
      <c r="AM217"/>
      <c r="AN217"/>
      <c r="AO217" s="2"/>
      <c r="AP217" s="6">
        <v>1</v>
      </c>
      <c r="AQ217" s="73"/>
      <c r="AR217" s="73"/>
    </row>
    <row r="218" spans="2:44" s="1" customFormat="1" ht="18" customHeight="1">
      <c r="B218" s="576"/>
      <c r="C218" s="67"/>
      <c r="D218" s="577"/>
      <c r="E218" s="578"/>
      <c r="F218" s="579"/>
      <c r="G218" s="580"/>
      <c r="H218" s="580"/>
      <c r="I218" s="580"/>
      <c r="J218" s="581"/>
      <c r="K218" s="582"/>
      <c r="L218" s="583"/>
      <c r="M218" s="784" t="s">
        <v>1</v>
      </c>
      <c r="N218" s="576"/>
      <c r="O218" s="67"/>
      <c r="P218" s="577"/>
      <c r="Q218" s="578"/>
      <c r="R218" s="579"/>
      <c r="S218" s="579"/>
      <c r="T218" s="579"/>
      <c r="U218" s="580"/>
      <c r="V218" s="581"/>
      <c r="W218" s="582"/>
      <c r="X218" s="583"/>
      <c r="Y218" s="784" t="s">
        <v>1</v>
      </c>
      <c r="Z218" s="576"/>
      <c r="AA218" s="67"/>
      <c r="AB218" s="577"/>
      <c r="AC218" s="578"/>
      <c r="AD218" s="579"/>
      <c r="AE218" s="580"/>
      <c r="AF218" s="580"/>
      <c r="AG218" s="580"/>
      <c r="AH218" s="581"/>
      <c r="AI218" s="582"/>
      <c r="AJ218" s="583"/>
      <c r="AK218" s="784" t="s">
        <v>1</v>
      </c>
      <c r="AL218"/>
      <c r="AM218"/>
      <c r="AN218"/>
      <c r="AO218" s="2"/>
      <c r="AP218" s="6">
        <v>1</v>
      </c>
      <c r="AQ218" s="73"/>
      <c r="AR218" s="73"/>
    </row>
    <row r="219" spans="2:44" s="1" customFormat="1" ht="18" customHeight="1">
      <c r="B219" s="576"/>
      <c r="C219" s="67"/>
      <c r="D219" s="584"/>
      <c r="E219" s="584"/>
      <c r="F219" s="577"/>
      <c r="G219" s="580"/>
      <c r="H219" s="580"/>
      <c r="I219" s="580"/>
      <c r="J219" s="581"/>
      <c r="K219" s="582"/>
      <c r="L219" s="585"/>
      <c r="M219" s="784" t="s">
        <v>1</v>
      </c>
      <c r="N219" s="576"/>
      <c r="O219" s="67"/>
      <c r="P219" s="584"/>
      <c r="Q219" s="584"/>
      <c r="R219" s="577"/>
      <c r="S219" s="577"/>
      <c r="T219" s="577"/>
      <c r="U219" s="580"/>
      <c r="V219" s="581"/>
      <c r="W219" s="582"/>
      <c r="X219" s="585"/>
      <c r="Y219" s="784" t="s">
        <v>1</v>
      </c>
      <c r="Z219" s="576"/>
      <c r="AA219" s="67"/>
      <c r="AB219" s="584"/>
      <c r="AC219" s="584"/>
      <c r="AD219" s="577"/>
      <c r="AE219" s="580"/>
      <c r="AF219" s="580"/>
      <c r="AG219" s="580"/>
      <c r="AH219" s="581"/>
      <c r="AI219" s="582"/>
      <c r="AJ219" s="585"/>
      <c r="AK219" s="784" t="s">
        <v>1</v>
      </c>
      <c r="AL219"/>
      <c r="AM219"/>
      <c r="AN219"/>
      <c r="AO219" s="2"/>
      <c r="AP219" s="6">
        <v>1</v>
      </c>
      <c r="AQ219" s="73"/>
      <c r="AR219" s="73"/>
    </row>
    <row r="220" spans="2:44" s="1" customFormat="1" ht="18" customHeight="1">
      <c r="B220" s="576"/>
      <c r="C220" s="67"/>
      <c r="D220" s="577"/>
      <c r="E220" s="578"/>
      <c r="F220" s="579"/>
      <c r="G220" s="580"/>
      <c r="H220" s="580"/>
      <c r="I220" s="580"/>
      <c r="J220" s="581"/>
      <c r="K220" s="582"/>
      <c r="L220" s="583"/>
      <c r="M220" s="784" t="s">
        <v>1</v>
      </c>
      <c r="N220" s="576"/>
      <c r="O220" s="67"/>
      <c r="P220" s="577"/>
      <c r="Q220" s="578"/>
      <c r="R220" s="579"/>
      <c r="S220" s="579"/>
      <c r="T220" s="579"/>
      <c r="U220" s="580"/>
      <c r="V220" s="581"/>
      <c r="W220" s="582"/>
      <c r="X220" s="583"/>
      <c r="Y220" s="784" t="s">
        <v>1</v>
      </c>
      <c r="Z220" s="576"/>
      <c r="AA220" s="67"/>
      <c r="AB220" s="577"/>
      <c r="AC220" s="578"/>
      <c r="AD220" s="579"/>
      <c r="AE220" s="580"/>
      <c r="AF220" s="580"/>
      <c r="AG220" s="580"/>
      <c r="AH220" s="581"/>
      <c r="AI220" s="582"/>
      <c r="AJ220" s="583"/>
      <c r="AK220" s="784" t="s">
        <v>1</v>
      </c>
      <c r="AL220"/>
      <c r="AM220"/>
      <c r="AN220"/>
      <c r="AO220" s="2"/>
      <c r="AP220" s="6">
        <v>1</v>
      </c>
      <c r="AQ220" s="73"/>
      <c r="AR220" s="73"/>
    </row>
    <row r="221" spans="2:44" s="1" customFormat="1" ht="18" customHeight="1">
      <c r="B221" s="576"/>
      <c r="C221" s="67"/>
      <c r="D221" s="584"/>
      <c r="E221" s="584"/>
      <c r="F221" s="577"/>
      <c r="G221" s="580"/>
      <c r="H221" s="580"/>
      <c r="I221" s="580"/>
      <c r="J221" s="581"/>
      <c r="K221" s="582"/>
      <c r="L221" s="585"/>
      <c r="M221" s="784" t="s">
        <v>1</v>
      </c>
      <c r="N221" s="576"/>
      <c r="O221" s="67"/>
      <c r="P221" s="584"/>
      <c r="Q221" s="584"/>
      <c r="R221" s="577"/>
      <c r="S221" s="577"/>
      <c r="T221" s="577"/>
      <c r="U221" s="580"/>
      <c r="V221" s="581"/>
      <c r="W221" s="582"/>
      <c r="X221" s="585"/>
      <c r="Y221" s="784" t="s">
        <v>1</v>
      </c>
      <c r="Z221" s="576"/>
      <c r="AA221" s="67"/>
      <c r="AB221" s="584"/>
      <c r="AC221" s="584"/>
      <c r="AD221" s="577"/>
      <c r="AE221" s="580"/>
      <c r="AF221" s="580"/>
      <c r="AG221" s="580"/>
      <c r="AH221" s="581"/>
      <c r="AI221" s="582"/>
      <c r="AJ221" s="585"/>
      <c r="AK221" s="784" t="s">
        <v>1</v>
      </c>
      <c r="AL221"/>
      <c r="AM221"/>
      <c r="AN221"/>
      <c r="AO221" s="2"/>
      <c r="AP221" s="6">
        <v>1</v>
      </c>
      <c r="AQ221" s="73"/>
      <c r="AR221" s="73"/>
    </row>
    <row r="222" spans="2:44" s="1" customFormat="1" ht="18" customHeight="1">
      <c r="B222" s="576"/>
      <c r="C222" s="67"/>
      <c r="D222" s="577"/>
      <c r="E222" s="578"/>
      <c r="F222" s="579"/>
      <c r="G222" s="580"/>
      <c r="H222" s="580"/>
      <c r="I222" s="580"/>
      <c r="J222" s="581"/>
      <c r="K222" s="582"/>
      <c r="L222" s="583"/>
      <c r="M222" s="784" t="s">
        <v>1</v>
      </c>
      <c r="N222" s="576"/>
      <c r="O222" s="67"/>
      <c r="P222" s="577"/>
      <c r="Q222" s="578"/>
      <c r="R222" s="579"/>
      <c r="S222" s="579"/>
      <c r="T222" s="579"/>
      <c r="U222" s="580"/>
      <c r="V222" s="581"/>
      <c r="W222" s="582"/>
      <c r="X222" s="583"/>
      <c r="Y222" s="784" t="s">
        <v>1</v>
      </c>
      <c r="Z222" s="576"/>
      <c r="AA222" s="67"/>
      <c r="AB222" s="577"/>
      <c r="AC222" s="578"/>
      <c r="AD222" s="579"/>
      <c r="AE222" s="580"/>
      <c r="AF222" s="580"/>
      <c r="AG222" s="580"/>
      <c r="AH222" s="581"/>
      <c r="AI222" s="582"/>
      <c r="AJ222" s="583"/>
      <c r="AK222" s="784" t="s">
        <v>1</v>
      </c>
      <c r="AL222"/>
      <c r="AM222"/>
      <c r="AN222"/>
      <c r="AO222" s="2"/>
      <c r="AP222" s="6">
        <v>1</v>
      </c>
      <c r="AQ222" s="73"/>
      <c r="AR222" s="73"/>
    </row>
    <row r="223" spans="2:44" s="1" customFormat="1" ht="18" customHeight="1">
      <c r="B223" s="576"/>
      <c r="C223" s="67"/>
      <c r="D223" s="584"/>
      <c r="E223" s="584"/>
      <c r="F223" s="577"/>
      <c r="G223" s="580"/>
      <c r="H223" s="580"/>
      <c r="I223" s="580"/>
      <c r="J223" s="581"/>
      <c r="K223" s="582"/>
      <c r="L223" s="585"/>
      <c r="M223" s="784" t="s">
        <v>1</v>
      </c>
      <c r="N223" s="576"/>
      <c r="O223" s="67"/>
      <c r="P223" s="584"/>
      <c r="Q223" s="584"/>
      <c r="R223" s="577"/>
      <c r="S223" s="577"/>
      <c r="T223" s="577"/>
      <c r="U223" s="580"/>
      <c r="V223" s="581"/>
      <c r="W223" s="582"/>
      <c r="X223" s="585"/>
      <c r="Y223" s="784" t="s">
        <v>1</v>
      </c>
      <c r="Z223" s="576"/>
      <c r="AA223" s="67"/>
      <c r="AB223" s="584"/>
      <c r="AC223" s="584"/>
      <c r="AD223" s="577"/>
      <c r="AE223" s="580"/>
      <c r="AF223" s="580"/>
      <c r="AG223" s="580"/>
      <c r="AH223" s="581"/>
      <c r="AI223" s="582"/>
      <c r="AJ223" s="585"/>
      <c r="AK223" s="784" t="s">
        <v>1</v>
      </c>
      <c r="AL223"/>
      <c r="AM223"/>
      <c r="AN223"/>
      <c r="AO223" s="2"/>
      <c r="AP223" s="6">
        <v>1</v>
      </c>
      <c r="AQ223" s="73"/>
      <c r="AR223" s="73"/>
    </row>
    <row r="224" spans="2:44" s="1" customFormat="1" ht="18" customHeight="1">
      <c r="B224" s="576"/>
      <c r="C224" s="67"/>
      <c r="D224" s="577"/>
      <c r="E224" s="578"/>
      <c r="F224" s="579"/>
      <c r="G224" s="580"/>
      <c r="H224" s="580"/>
      <c r="I224" s="580"/>
      <c r="J224" s="581"/>
      <c r="K224" s="582"/>
      <c r="L224" s="583"/>
      <c r="M224" s="784" t="s">
        <v>1</v>
      </c>
      <c r="N224" s="576"/>
      <c r="O224" s="67"/>
      <c r="P224" s="577"/>
      <c r="Q224" s="578"/>
      <c r="R224" s="579"/>
      <c r="S224" s="579"/>
      <c r="T224" s="579"/>
      <c r="U224" s="580"/>
      <c r="V224" s="581"/>
      <c r="W224" s="582"/>
      <c r="X224" s="583"/>
      <c r="Y224" s="784" t="s">
        <v>1</v>
      </c>
      <c r="Z224" s="576"/>
      <c r="AA224" s="67"/>
      <c r="AB224" s="577"/>
      <c r="AC224" s="578"/>
      <c r="AD224" s="579"/>
      <c r="AE224" s="580"/>
      <c r="AF224" s="580"/>
      <c r="AG224" s="580"/>
      <c r="AH224" s="581"/>
      <c r="AI224" s="582"/>
      <c r="AJ224" s="583"/>
      <c r="AK224" s="784" t="s">
        <v>1</v>
      </c>
      <c r="AL224"/>
      <c r="AM224"/>
      <c r="AN224"/>
      <c r="AO224" s="2"/>
      <c r="AP224" s="6">
        <v>1</v>
      </c>
      <c r="AQ224" s="73"/>
      <c r="AR224" s="73"/>
    </row>
    <row r="225" spans="2:44" s="1" customFormat="1" ht="18" customHeight="1">
      <c r="B225" s="576"/>
      <c r="C225" s="67"/>
      <c r="D225" s="584"/>
      <c r="E225" s="584"/>
      <c r="F225" s="577"/>
      <c r="G225" s="580"/>
      <c r="H225" s="580"/>
      <c r="I225" s="580"/>
      <c r="J225" s="581"/>
      <c r="K225" s="582"/>
      <c r="L225" s="585"/>
      <c r="M225" s="784" t="s">
        <v>1</v>
      </c>
      <c r="N225" s="576"/>
      <c r="O225" s="67"/>
      <c r="P225" s="584"/>
      <c r="Q225" s="584"/>
      <c r="R225" s="577"/>
      <c r="S225" s="577"/>
      <c r="T225" s="577"/>
      <c r="U225" s="580"/>
      <c r="V225" s="581"/>
      <c r="W225" s="582"/>
      <c r="X225" s="585"/>
      <c r="Y225" s="784" t="s">
        <v>1</v>
      </c>
      <c r="Z225" s="576"/>
      <c r="AA225" s="67"/>
      <c r="AB225" s="584"/>
      <c r="AC225" s="584"/>
      <c r="AD225" s="577"/>
      <c r="AE225" s="580"/>
      <c r="AF225" s="580"/>
      <c r="AG225" s="580"/>
      <c r="AH225" s="581"/>
      <c r="AI225" s="582"/>
      <c r="AJ225" s="585"/>
      <c r="AK225" s="784" t="s">
        <v>1</v>
      </c>
      <c r="AL225"/>
      <c r="AM225"/>
      <c r="AN225"/>
      <c r="AO225" s="2"/>
      <c r="AP225" s="6">
        <v>1</v>
      </c>
      <c r="AQ225" s="73"/>
      <c r="AR225" s="73"/>
    </row>
    <row r="226" spans="2:44" s="1" customFormat="1" ht="18" customHeight="1">
      <c r="B226" s="576"/>
      <c r="C226" s="67"/>
      <c r="D226" s="577"/>
      <c r="E226" s="578"/>
      <c r="F226" s="579"/>
      <c r="G226" s="580"/>
      <c r="H226" s="580"/>
      <c r="I226" s="580"/>
      <c r="J226" s="581"/>
      <c r="K226" s="582"/>
      <c r="L226" s="583"/>
      <c r="M226" s="784" t="s">
        <v>1</v>
      </c>
      <c r="N226" s="576"/>
      <c r="O226" s="67"/>
      <c r="P226" s="577"/>
      <c r="Q226" s="578"/>
      <c r="R226" s="579"/>
      <c r="S226" s="579"/>
      <c r="T226" s="579"/>
      <c r="U226" s="580"/>
      <c r="V226" s="581"/>
      <c r="W226" s="582"/>
      <c r="X226" s="583"/>
      <c r="Y226" s="784" t="s">
        <v>1</v>
      </c>
      <c r="Z226" s="576"/>
      <c r="AA226" s="67"/>
      <c r="AB226" s="577"/>
      <c r="AC226" s="578"/>
      <c r="AD226" s="579"/>
      <c r="AE226" s="580"/>
      <c r="AF226" s="580"/>
      <c r="AG226" s="580"/>
      <c r="AH226" s="581"/>
      <c r="AI226" s="582"/>
      <c r="AJ226" s="583"/>
      <c r="AK226" s="784" t="s">
        <v>1</v>
      </c>
      <c r="AL226"/>
      <c r="AM226"/>
      <c r="AN226"/>
      <c r="AO226" s="2"/>
      <c r="AP226" s="6">
        <v>1</v>
      </c>
      <c r="AQ226" s="73"/>
      <c r="AR226" s="73"/>
    </row>
    <row r="227" spans="2:44" s="1" customFormat="1" ht="18" customHeight="1">
      <c r="B227" s="576"/>
      <c r="C227" s="67"/>
      <c r="D227" s="584"/>
      <c r="E227" s="584"/>
      <c r="F227" s="577"/>
      <c r="G227" s="580"/>
      <c r="H227" s="580"/>
      <c r="I227" s="580"/>
      <c r="J227" s="581"/>
      <c r="K227" s="582"/>
      <c r="L227" s="585"/>
      <c r="M227" s="784" t="s">
        <v>1</v>
      </c>
      <c r="N227" s="576"/>
      <c r="O227" s="67"/>
      <c r="P227" s="584"/>
      <c r="Q227" s="584"/>
      <c r="R227" s="577"/>
      <c r="S227" s="577"/>
      <c r="T227" s="577"/>
      <c r="U227" s="580"/>
      <c r="V227" s="581"/>
      <c r="W227" s="582"/>
      <c r="X227" s="585"/>
      <c r="Y227" s="784" t="s">
        <v>1</v>
      </c>
      <c r="Z227" s="576"/>
      <c r="AA227" s="67"/>
      <c r="AB227" s="584"/>
      <c r="AC227" s="584"/>
      <c r="AD227" s="577"/>
      <c r="AE227" s="580"/>
      <c r="AF227" s="580"/>
      <c r="AG227" s="580"/>
      <c r="AH227" s="581"/>
      <c r="AI227" s="582"/>
      <c r="AJ227" s="585"/>
      <c r="AK227" s="784" t="s">
        <v>1</v>
      </c>
      <c r="AL227"/>
      <c r="AM227"/>
      <c r="AN227"/>
      <c r="AO227" s="2"/>
      <c r="AP227" s="6">
        <v>1</v>
      </c>
      <c r="AQ227" s="73"/>
      <c r="AR227" s="73"/>
    </row>
    <row r="228" spans="2:44" s="1" customFormat="1" ht="18" customHeight="1">
      <c r="B228" s="576"/>
      <c r="C228" s="67"/>
      <c r="D228" s="577"/>
      <c r="E228" s="578"/>
      <c r="F228" s="579"/>
      <c r="G228" s="580"/>
      <c r="H228" s="580"/>
      <c r="I228" s="580"/>
      <c r="J228" s="581"/>
      <c r="K228" s="582"/>
      <c r="L228" s="583"/>
      <c r="M228" s="784" t="s">
        <v>1</v>
      </c>
      <c r="N228" s="576"/>
      <c r="O228" s="67"/>
      <c r="P228" s="577"/>
      <c r="Q228" s="578"/>
      <c r="R228" s="579"/>
      <c r="S228" s="579"/>
      <c r="T228" s="579"/>
      <c r="U228" s="580"/>
      <c r="V228" s="581"/>
      <c r="W228" s="582"/>
      <c r="X228" s="583"/>
      <c r="Y228" s="784" t="s">
        <v>1</v>
      </c>
      <c r="Z228" s="576"/>
      <c r="AA228" s="67"/>
      <c r="AB228" s="577"/>
      <c r="AC228" s="578"/>
      <c r="AD228" s="579"/>
      <c r="AE228" s="580"/>
      <c r="AF228" s="580"/>
      <c r="AG228" s="580"/>
      <c r="AH228" s="581"/>
      <c r="AI228" s="582"/>
      <c r="AJ228" s="583"/>
      <c r="AK228" s="784" t="s">
        <v>1</v>
      </c>
      <c r="AL228"/>
      <c r="AM228"/>
      <c r="AN228"/>
      <c r="AO228" s="2"/>
      <c r="AP228" s="6">
        <v>1</v>
      </c>
      <c r="AQ228" s="73"/>
      <c r="AR228" s="73"/>
    </row>
    <row r="229" spans="2:44" s="1" customFormat="1" ht="18" customHeight="1">
      <c r="B229" s="576"/>
      <c r="C229" s="67"/>
      <c r="D229" s="584"/>
      <c r="E229" s="584"/>
      <c r="F229" s="577"/>
      <c r="G229" s="580"/>
      <c r="H229" s="580"/>
      <c r="I229" s="580"/>
      <c r="J229" s="581"/>
      <c r="K229" s="582"/>
      <c r="L229" s="585"/>
      <c r="M229" s="784" t="s">
        <v>1</v>
      </c>
      <c r="N229" s="576"/>
      <c r="O229" s="67"/>
      <c r="P229" s="584"/>
      <c r="Q229" s="584"/>
      <c r="R229" s="577"/>
      <c r="S229" s="577"/>
      <c r="T229" s="577"/>
      <c r="U229" s="580"/>
      <c r="V229" s="581"/>
      <c r="W229" s="582"/>
      <c r="X229" s="585"/>
      <c r="Y229" s="784" t="s">
        <v>1</v>
      </c>
      <c r="Z229" s="576"/>
      <c r="AA229" s="67"/>
      <c r="AB229" s="584"/>
      <c r="AC229" s="584"/>
      <c r="AD229" s="577"/>
      <c r="AE229" s="580"/>
      <c r="AF229" s="580"/>
      <c r="AG229" s="580"/>
      <c r="AH229" s="581"/>
      <c r="AI229" s="582"/>
      <c r="AJ229" s="585"/>
      <c r="AK229" s="784" t="s">
        <v>1</v>
      </c>
      <c r="AL229"/>
      <c r="AM229"/>
      <c r="AN229"/>
      <c r="AO229" s="2"/>
      <c r="AP229" s="6">
        <v>1</v>
      </c>
      <c r="AQ229" s="73"/>
      <c r="AR229" s="73"/>
    </row>
    <row r="230" spans="2:44" s="1" customFormat="1" ht="18" customHeight="1">
      <c r="B230" s="576"/>
      <c r="C230" s="67"/>
      <c r="D230" s="577"/>
      <c r="E230" s="578"/>
      <c r="F230" s="579"/>
      <c r="G230" s="580"/>
      <c r="H230" s="580"/>
      <c r="I230" s="580"/>
      <c r="J230" s="581"/>
      <c r="K230" s="582"/>
      <c r="L230" s="583"/>
      <c r="M230" s="784" t="s">
        <v>1</v>
      </c>
      <c r="N230" s="576"/>
      <c r="O230" s="67"/>
      <c r="P230" s="577"/>
      <c r="Q230" s="578"/>
      <c r="R230" s="579"/>
      <c r="S230" s="579"/>
      <c r="T230" s="579"/>
      <c r="U230" s="580"/>
      <c r="V230" s="581"/>
      <c r="W230" s="582"/>
      <c r="X230" s="583"/>
      <c r="Y230" s="784" t="s">
        <v>1</v>
      </c>
      <c r="Z230" s="576"/>
      <c r="AA230" s="67"/>
      <c r="AB230" s="577"/>
      <c r="AC230" s="578"/>
      <c r="AD230" s="579"/>
      <c r="AE230" s="580"/>
      <c r="AF230" s="580"/>
      <c r="AG230" s="580"/>
      <c r="AH230" s="581"/>
      <c r="AI230" s="582"/>
      <c r="AJ230" s="583"/>
      <c r="AK230" s="784" t="s">
        <v>1</v>
      </c>
      <c r="AL230"/>
      <c r="AM230"/>
      <c r="AN230"/>
      <c r="AO230" s="2"/>
      <c r="AP230" s="6">
        <v>1</v>
      </c>
      <c r="AQ230" s="73"/>
      <c r="AR230" s="73"/>
    </row>
    <row r="231" spans="2:44" s="1" customFormat="1" ht="18" customHeight="1">
      <c r="B231" s="576"/>
      <c r="C231" s="67"/>
      <c r="D231" s="584"/>
      <c r="E231" s="584"/>
      <c r="F231" s="577"/>
      <c r="G231" s="580"/>
      <c r="H231" s="580"/>
      <c r="I231" s="580"/>
      <c r="J231" s="581"/>
      <c r="K231" s="582"/>
      <c r="L231" s="585"/>
      <c r="M231" s="784" t="s">
        <v>1</v>
      </c>
      <c r="N231" s="576"/>
      <c r="O231" s="67"/>
      <c r="P231" s="584"/>
      <c r="Q231" s="584"/>
      <c r="R231" s="577"/>
      <c r="S231" s="577"/>
      <c r="T231" s="577"/>
      <c r="U231" s="580"/>
      <c r="V231" s="581"/>
      <c r="W231" s="582"/>
      <c r="X231" s="585"/>
      <c r="Y231" s="784" t="s">
        <v>1</v>
      </c>
      <c r="Z231" s="576"/>
      <c r="AA231" s="67"/>
      <c r="AB231" s="584"/>
      <c r="AC231" s="584"/>
      <c r="AD231" s="577"/>
      <c r="AE231" s="580"/>
      <c r="AF231" s="580"/>
      <c r="AG231" s="580"/>
      <c r="AH231" s="581"/>
      <c r="AI231" s="582"/>
      <c r="AJ231" s="585"/>
      <c r="AK231" s="784" t="s">
        <v>1</v>
      </c>
      <c r="AL231"/>
      <c r="AM231"/>
      <c r="AN231" s="2"/>
      <c r="AO231" s="2"/>
      <c r="AP231" s="6">
        <v>1</v>
      </c>
      <c r="AQ231" s="73"/>
      <c r="AR231" s="73"/>
    </row>
    <row r="232" spans="2:44" s="1" customFormat="1" ht="18" customHeight="1">
      <c r="B232" s="576"/>
      <c r="C232" s="67"/>
      <c r="D232" s="577"/>
      <c r="E232" s="578"/>
      <c r="F232" s="579"/>
      <c r="G232" s="580"/>
      <c r="H232" s="580"/>
      <c r="I232" s="580"/>
      <c r="J232" s="581"/>
      <c r="K232" s="582"/>
      <c r="L232" s="583"/>
      <c r="M232" s="784" t="s">
        <v>1</v>
      </c>
      <c r="N232" s="576"/>
      <c r="O232" s="67"/>
      <c r="P232" s="577"/>
      <c r="Q232" s="578"/>
      <c r="R232" s="579"/>
      <c r="S232" s="579"/>
      <c r="T232" s="579"/>
      <c r="U232" s="580"/>
      <c r="V232" s="581"/>
      <c r="W232" s="582"/>
      <c r="X232" s="583"/>
      <c r="Y232" s="784" t="s">
        <v>1</v>
      </c>
      <c r="Z232" s="576"/>
      <c r="AA232" s="67"/>
      <c r="AB232" s="577"/>
      <c r="AC232" s="578"/>
      <c r="AD232" s="579"/>
      <c r="AE232" s="580"/>
      <c r="AF232" s="580"/>
      <c r="AG232" s="580"/>
      <c r="AH232" s="581"/>
      <c r="AI232" s="582"/>
      <c r="AJ232" s="583"/>
      <c r="AK232" s="784" t="s">
        <v>1</v>
      </c>
      <c r="AL232"/>
      <c r="AM232"/>
      <c r="AN232" s="2"/>
      <c r="AO232" s="2"/>
      <c r="AP232" s="6">
        <v>1</v>
      </c>
      <c r="AQ232" s="73"/>
      <c r="AR232" s="73"/>
    </row>
    <row r="233" spans="2:44" s="1" customFormat="1" ht="18" customHeight="1">
      <c r="B233" s="576"/>
      <c r="C233" s="67"/>
      <c r="D233" s="584"/>
      <c r="E233" s="584"/>
      <c r="F233" s="577"/>
      <c r="G233" s="580"/>
      <c r="H233" s="580"/>
      <c r="I233" s="580"/>
      <c r="J233" s="581"/>
      <c r="K233" s="582"/>
      <c r="L233" s="585"/>
      <c r="M233" s="784" t="s">
        <v>1</v>
      </c>
      <c r="N233" s="576"/>
      <c r="O233" s="67"/>
      <c r="P233" s="584"/>
      <c r="Q233" s="584"/>
      <c r="R233" s="577"/>
      <c r="S233" s="577"/>
      <c r="T233" s="577"/>
      <c r="U233" s="580"/>
      <c r="V233" s="581"/>
      <c r="W233" s="582"/>
      <c r="X233" s="585"/>
      <c r="Y233" s="784" t="s">
        <v>1</v>
      </c>
      <c r="Z233" s="576"/>
      <c r="AA233" s="67"/>
      <c r="AB233" s="584"/>
      <c r="AC233" s="584"/>
      <c r="AD233" s="577"/>
      <c r="AE233" s="580"/>
      <c r="AF233" s="580"/>
      <c r="AG233" s="580"/>
      <c r="AH233" s="581"/>
      <c r="AI233" s="582"/>
      <c r="AJ233" s="585"/>
      <c r="AK233" s="784" t="s">
        <v>1</v>
      </c>
      <c r="AL233"/>
      <c r="AM233"/>
      <c r="AN233" s="2"/>
      <c r="AO233" s="2"/>
      <c r="AP233" s="6">
        <v>1</v>
      </c>
      <c r="AQ233" s="73"/>
      <c r="AR233" s="73"/>
    </row>
    <row r="234" spans="2:44" s="1" customFormat="1" ht="18" customHeight="1">
      <c r="B234" s="576"/>
      <c r="C234" s="67"/>
      <c r="D234" s="577"/>
      <c r="E234" s="578"/>
      <c r="F234" s="579"/>
      <c r="G234" s="580"/>
      <c r="H234" s="580"/>
      <c r="I234" s="580"/>
      <c r="J234" s="581"/>
      <c r="K234" s="582"/>
      <c r="L234" s="583"/>
      <c r="M234" s="784" t="s">
        <v>1</v>
      </c>
      <c r="N234" s="576"/>
      <c r="O234" s="67"/>
      <c r="P234" s="577"/>
      <c r="Q234" s="578"/>
      <c r="R234" s="579"/>
      <c r="S234" s="579"/>
      <c r="T234" s="579"/>
      <c r="U234" s="580"/>
      <c r="V234" s="581"/>
      <c r="W234" s="582"/>
      <c r="X234" s="583"/>
      <c r="Y234" s="784" t="s">
        <v>1</v>
      </c>
      <c r="Z234" s="576"/>
      <c r="AA234" s="67"/>
      <c r="AB234" s="577"/>
      <c r="AC234" s="578"/>
      <c r="AD234" s="579"/>
      <c r="AE234" s="580"/>
      <c r="AF234" s="580"/>
      <c r="AG234" s="580"/>
      <c r="AH234" s="581"/>
      <c r="AI234" s="582"/>
      <c r="AJ234" s="583"/>
      <c r="AK234" s="784" t="s">
        <v>1</v>
      </c>
      <c r="AL234"/>
      <c r="AM234"/>
      <c r="AN234" s="2"/>
      <c r="AO234" s="2"/>
      <c r="AP234" s="6">
        <v>1</v>
      </c>
      <c r="AQ234" s="73"/>
      <c r="AR234" s="73"/>
    </row>
    <row r="235" spans="2:44" s="1" customFormat="1" ht="18" customHeight="1">
      <c r="B235" s="576"/>
      <c r="C235" s="67"/>
      <c r="D235" s="584"/>
      <c r="E235" s="584"/>
      <c r="F235" s="577"/>
      <c r="G235" s="580"/>
      <c r="H235" s="580"/>
      <c r="I235" s="580"/>
      <c r="J235" s="581"/>
      <c r="K235" s="582"/>
      <c r="L235" s="585"/>
      <c r="M235" s="784" t="s">
        <v>1</v>
      </c>
      <c r="N235" s="576"/>
      <c r="O235" s="67"/>
      <c r="P235" s="584"/>
      <c r="Q235" s="584"/>
      <c r="R235" s="577"/>
      <c r="S235" s="577"/>
      <c r="T235" s="577"/>
      <c r="U235" s="580"/>
      <c r="V235" s="581"/>
      <c r="W235" s="582"/>
      <c r="X235" s="585"/>
      <c r="Y235" s="784" t="s">
        <v>1</v>
      </c>
      <c r="Z235" s="576"/>
      <c r="AA235" s="67"/>
      <c r="AB235" s="584"/>
      <c r="AC235" s="584"/>
      <c r="AD235" s="577"/>
      <c r="AE235" s="580"/>
      <c r="AF235" s="580"/>
      <c r="AG235" s="580"/>
      <c r="AH235" s="581"/>
      <c r="AI235" s="582"/>
      <c r="AJ235" s="585"/>
      <c r="AK235" s="784" t="s">
        <v>1</v>
      </c>
      <c r="AL235"/>
      <c r="AM235"/>
      <c r="AN235" s="2"/>
      <c r="AO235" s="2"/>
      <c r="AP235" s="6">
        <v>1</v>
      </c>
      <c r="AQ235" s="73"/>
      <c r="AR235" s="73"/>
    </row>
    <row r="236" spans="2:44" s="1" customFormat="1" ht="18" customHeight="1">
      <c r="B236" s="576"/>
      <c r="C236" s="67"/>
      <c r="D236" s="577"/>
      <c r="E236" s="578"/>
      <c r="F236" s="579"/>
      <c r="G236" s="580"/>
      <c r="H236" s="580"/>
      <c r="I236" s="580"/>
      <c r="J236" s="581"/>
      <c r="K236" s="582"/>
      <c r="L236" s="583"/>
      <c r="M236" s="784" t="s">
        <v>1</v>
      </c>
      <c r="N236" s="576"/>
      <c r="O236" s="67"/>
      <c r="P236" s="577"/>
      <c r="Q236" s="578"/>
      <c r="R236" s="579"/>
      <c r="S236" s="579"/>
      <c r="T236" s="579"/>
      <c r="U236" s="580"/>
      <c r="V236" s="581"/>
      <c r="W236" s="582"/>
      <c r="X236" s="583"/>
      <c r="Y236" s="784" t="s">
        <v>1</v>
      </c>
      <c r="Z236" s="576"/>
      <c r="AA236" s="67"/>
      <c r="AB236" s="577"/>
      <c r="AC236" s="578"/>
      <c r="AD236" s="579"/>
      <c r="AE236" s="580"/>
      <c r="AF236" s="580"/>
      <c r="AG236" s="580"/>
      <c r="AH236" s="581"/>
      <c r="AI236" s="582"/>
      <c r="AJ236" s="583"/>
      <c r="AK236" s="784" t="s">
        <v>1</v>
      </c>
      <c r="AL236"/>
      <c r="AM236"/>
      <c r="AN236" s="2"/>
      <c r="AO236" s="2"/>
      <c r="AP236" s="6">
        <v>1</v>
      </c>
      <c r="AQ236" s="73"/>
      <c r="AR236" s="73"/>
    </row>
    <row r="237" spans="2:44" s="1" customFormat="1" ht="18" customHeight="1">
      <c r="B237" s="576"/>
      <c r="C237" s="67"/>
      <c r="D237" s="584"/>
      <c r="E237" s="584"/>
      <c r="F237" s="577"/>
      <c r="G237" s="580"/>
      <c r="H237" s="580"/>
      <c r="I237" s="580"/>
      <c r="J237" s="581"/>
      <c r="K237" s="582"/>
      <c r="L237" s="585"/>
      <c r="M237" s="784" t="s">
        <v>1</v>
      </c>
      <c r="N237" s="576"/>
      <c r="O237" s="67"/>
      <c r="P237" s="584"/>
      <c r="Q237" s="584"/>
      <c r="R237" s="577"/>
      <c r="S237" s="577"/>
      <c r="T237" s="577"/>
      <c r="U237" s="580"/>
      <c r="V237" s="581"/>
      <c r="W237" s="582"/>
      <c r="X237" s="585"/>
      <c r="Y237" s="784" t="s">
        <v>1</v>
      </c>
      <c r="Z237" s="576"/>
      <c r="AA237" s="67"/>
      <c r="AB237" s="584"/>
      <c r="AC237" s="584"/>
      <c r="AD237" s="577"/>
      <c r="AE237" s="580"/>
      <c r="AF237" s="580"/>
      <c r="AG237" s="580"/>
      <c r="AH237" s="581"/>
      <c r="AI237" s="582"/>
      <c r="AJ237" s="585"/>
      <c r="AK237" s="784" t="s">
        <v>1</v>
      </c>
      <c r="AL237"/>
      <c r="AM237"/>
      <c r="AN237" s="2"/>
      <c r="AO237" s="2"/>
      <c r="AP237" s="6">
        <v>1</v>
      </c>
      <c r="AQ237" s="73"/>
      <c r="AR237" s="73"/>
    </row>
    <row r="238" spans="2:44" s="1" customFormat="1" ht="18" customHeight="1">
      <c r="B238" s="576"/>
      <c r="C238" s="67"/>
      <c r="D238" s="577"/>
      <c r="E238" s="578"/>
      <c r="F238" s="579"/>
      <c r="G238" s="580"/>
      <c r="H238" s="580"/>
      <c r="I238" s="580"/>
      <c r="J238" s="581"/>
      <c r="K238" s="582"/>
      <c r="L238" s="583"/>
      <c r="M238" s="784" t="s">
        <v>1</v>
      </c>
      <c r="N238" s="576"/>
      <c r="O238" s="67"/>
      <c r="P238" s="577"/>
      <c r="Q238" s="578"/>
      <c r="R238" s="579"/>
      <c r="S238" s="579"/>
      <c r="T238" s="579"/>
      <c r="U238" s="580"/>
      <c r="V238" s="581"/>
      <c r="W238" s="582"/>
      <c r="X238" s="583"/>
      <c r="Y238" s="784" t="s">
        <v>1</v>
      </c>
      <c r="Z238" s="576"/>
      <c r="AA238" s="67"/>
      <c r="AB238" s="577"/>
      <c r="AC238" s="578"/>
      <c r="AD238" s="579"/>
      <c r="AE238" s="580"/>
      <c r="AF238" s="580"/>
      <c r="AG238" s="580"/>
      <c r="AH238" s="581"/>
      <c r="AI238" s="582"/>
      <c r="AJ238" s="583"/>
      <c r="AK238" s="784" t="s">
        <v>1</v>
      </c>
      <c r="AL238"/>
      <c r="AM238"/>
      <c r="AN238" s="2"/>
      <c r="AO238" s="2"/>
      <c r="AP238" s="6">
        <v>1</v>
      </c>
      <c r="AQ238" s="73"/>
      <c r="AR238" s="73"/>
    </row>
    <row r="239" spans="2:44" s="1" customFormat="1" ht="18" customHeight="1">
      <c r="B239" s="576"/>
      <c r="C239" s="67"/>
      <c r="D239" s="584"/>
      <c r="E239" s="584"/>
      <c r="F239" s="577"/>
      <c r="G239" s="580"/>
      <c r="H239" s="580"/>
      <c r="I239" s="580"/>
      <c r="J239" s="581"/>
      <c r="K239" s="582"/>
      <c r="L239" s="585"/>
      <c r="M239" s="784" t="s">
        <v>1</v>
      </c>
      <c r="N239" s="576"/>
      <c r="O239" s="67"/>
      <c r="P239" s="584"/>
      <c r="Q239" s="584"/>
      <c r="R239" s="577"/>
      <c r="S239" s="577"/>
      <c r="T239" s="577"/>
      <c r="U239" s="580"/>
      <c r="V239" s="581"/>
      <c r="W239" s="582"/>
      <c r="X239" s="585"/>
      <c r="Y239" s="784" t="s">
        <v>1</v>
      </c>
      <c r="Z239" s="576"/>
      <c r="AA239" s="67"/>
      <c r="AB239" s="584"/>
      <c r="AC239" s="584"/>
      <c r="AD239" s="577"/>
      <c r="AE239" s="580"/>
      <c r="AF239" s="580"/>
      <c r="AG239" s="580"/>
      <c r="AH239" s="581"/>
      <c r="AI239" s="582"/>
      <c r="AJ239" s="585"/>
      <c r="AK239" s="784" t="s">
        <v>1</v>
      </c>
      <c r="AL239"/>
      <c r="AM239"/>
      <c r="AN239" s="2"/>
      <c r="AO239" s="2"/>
      <c r="AP239" s="6">
        <v>1</v>
      </c>
      <c r="AQ239" s="73"/>
      <c r="AR239" s="73"/>
    </row>
    <row r="240" spans="2:44" s="1" customFormat="1" ht="18" customHeight="1">
      <c r="B240" s="576"/>
      <c r="C240" s="67"/>
      <c r="D240" s="577"/>
      <c r="E240" s="578"/>
      <c r="F240" s="579"/>
      <c r="G240" s="580"/>
      <c r="H240" s="580"/>
      <c r="I240" s="580"/>
      <c r="J240" s="581"/>
      <c r="K240" s="582"/>
      <c r="L240" s="583"/>
      <c r="M240" s="784" t="s">
        <v>1</v>
      </c>
      <c r="N240" s="576"/>
      <c r="O240" s="67"/>
      <c r="P240" s="577"/>
      <c r="Q240" s="578"/>
      <c r="R240" s="579"/>
      <c r="S240" s="579"/>
      <c r="T240" s="579"/>
      <c r="U240" s="580"/>
      <c r="V240" s="581"/>
      <c r="W240" s="582"/>
      <c r="X240" s="583"/>
      <c r="Y240" s="784" t="s">
        <v>1</v>
      </c>
      <c r="Z240" s="576"/>
      <c r="AA240" s="67"/>
      <c r="AB240" s="577"/>
      <c r="AC240" s="578"/>
      <c r="AD240" s="579"/>
      <c r="AE240" s="580"/>
      <c r="AF240" s="580"/>
      <c r="AG240" s="580"/>
      <c r="AH240" s="581"/>
      <c r="AI240" s="582"/>
      <c r="AJ240" s="583"/>
      <c r="AK240" s="784" t="s">
        <v>1</v>
      </c>
      <c r="AL240"/>
      <c r="AM240"/>
      <c r="AN240" s="2"/>
      <c r="AO240" s="2"/>
      <c r="AP240" s="6">
        <v>1</v>
      </c>
      <c r="AQ240" s="73"/>
      <c r="AR240" s="73"/>
    </row>
    <row r="241" spans="2:44" s="1" customFormat="1" ht="18" customHeight="1">
      <c r="B241" s="576"/>
      <c r="C241" s="67"/>
      <c r="D241" s="584"/>
      <c r="E241" s="584"/>
      <c r="F241" s="577"/>
      <c r="G241" s="580"/>
      <c r="H241" s="580"/>
      <c r="I241" s="580"/>
      <c r="J241" s="581"/>
      <c r="K241" s="582"/>
      <c r="L241" s="585"/>
      <c r="M241" s="784" t="s">
        <v>1</v>
      </c>
      <c r="N241" s="576"/>
      <c r="O241" s="67"/>
      <c r="P241" s="584"/>
      <c r="Q241" s="584"/>
      <c r="R241" s="577"/>
      <c r="S241" s="577"/>
      <c r="T241" s="577"/>
      <c r="U241" s="580"/>
      <c r="V241" s="581"/>
      <c r="W241" s="582"/>
      <c r="X241" s="585"/>
      <c r="Y241" s="784" t="s">
        <v>1</v>
      </c>
      <c r="Z241" s="576"/>
      <c r="AA241" s="67"/>
      <c r="AB241" s="584"/>
      <c r="AC241" s="584"/>
      <c r="AD241" s="577"/>
      <c r="AE241" s="580"/>
      <c r="AF241" s="580"/>
      <c r="AG241" s="580"/>
      <c r="AH241" s="581"/>
      <c r="AI241" s="582"/>
      <c r="AJ241" s="585"/>
      <c r="AK241" s="784" t="s">
        <v>1</v>
      </c>
      <c r="AL241"/>
      <c r="AM241"/>
      <c r="AN241" s="2"/>
      <c r="AO241" s="2"/>
      <c r="AP241" s="6">
        <v>1</v>
      </c>
      <c r="AQ241" s="73"/>
      <c r="AR241" s="73"/>
    </row>
    <row r="242" spans="2:44" s="1" customFormat="1" ht="18" customHeight="1">
      <c r="B242" s="576"/>
      <c r="C242" s="67"/>
      <c r="D242" s="577"/>
      <c r="E242" s="578"/>
      <c r="F242" s="579"/>
      <c r="G242" s="580"/>
      <c r="H242" s="580"/>
      <c r="I242" s="580"/>
      <c r="J242" s="581"/>
      <c r="K242" s="582"/>
      <c r="L242" s="583"/>
      <c r="M242" s="784" t="s">
        <v>1</v>
      </c>
      <c r="N242" s="576"/>
      <c r="O242" s="67"/>
      <c r="P242" s="577"/>
      <c r="Q242" s="578"/>
      <c r="R242" s="579"/>
      <c r="S242" s="579"/>
      <c r="T242" s="579"/>
      <c r="U242" s="580"/>
      <c r="V242" s="581"/>
      <c r="W242" s="582"/>
      <c r="X242" s="583"/>
      <c r="Y242" s="784" t="s">
        <v>1</v>
      </c>
      <c r="Z242" s="576"/>
      <c r="AA242" s="67"/>
      <c r="AB242" s="577"/>
      <c r="AC242" s="578"/>
      <c r="AD242" s="579"/>
      <c r="AE242" s="580"/>
      <c r="AF242" s="580"/>
      <c r="AG242" s="580"/>
      <c r="AH242" s="581"/>
      <c r="AI242" s="582"/>
      <c r="AJ242" s="583"/>
      <c r="AK242" s="784" t="s">
        <v>1</v>
      </c>
      <c r="AL242"/>
      <c r="AM242"/>
      <c r="AN242" s="2"/>
      <c r="AO242" s="2"/>
      <c r="AP242" s="6">
        <v>1</v>
      </c>
      <c r="AQ242" s="73"/>
      <c r="AR242" s="73"/>
    </row>
    <row r="243" spans="2:44" s="1" customFormat="1" ht="18" customHeight="1">
      <c r="B243" s="576"/>
      <c r="C243" s="67"/>
      <c r="D243" s="584"/>
      <c r="E243" s="584"/>
      <c r="F243" s="577"/>
      <c r="G243" s="580"/>
      <c r="H243" s="580"/>
      <c r="I243" s="580"/>
      <c r="J243" s="581"/>
      <c r="K243" s="582"/>
      <c r="L243" s="585"/>
      <c r="M243" s="784" t="s">
        <v>1</v>
      </c>
      <c r="N243" s="576"/>
      <c r="O243" s="67"/>
      <c r="P243" s="584"/>
      <c r="Q243" s="584"/>
      <c r="R243" s="577"/>
      <c r="S243" s="577"/>
      <c r="T243" s="577"/>
      <c r="U243" s="580"/>
      <c r="V243" s="581"/>
      <c r="W243" s="582"/>
      <c r="X243" s="585"/>
      <c r="Y243" s="784" t="s">
        <v>1</v>
      </c>
      <c r="Z243" s="576"/>
      <c r="AA243" s="67"/>
      <c r="AB243" s="584"/>
      <c r="AC243" s="584"/>
      <c r="AD243" s="577"/>
      <c r="AE243" s="580"/>
      <c r="AF243" s="580"/>
      <c r="AG243" s="580"/>
      <c r="AH243" s="581"/>
      <c r="AI243" s="582"/>
      <c r="AJ243" s="585"/>
      <c r="AK243" s="784" t="s">
        <v>1</v>
      </c>
      <c r="AL243"/>
      <c r="AM243"/>
      <c r="AN243" s="2"/>
      <c r="AO243" s="2"/>
      <c r="AP243" s="6">
        <v>1</v>
      </c>
      <c r="AQ243" s="73"/>
      <c r="AR243" s="73"/>
    </row>
    <row r="244" spans="2:44" s="1" customFormat="1" ht="18" customHeight="1">
      <c r="B244" s="576"/>
      <c r="C244" s="67"/>
      <c r="D244" s="577"/>
      <c r="E244" s="578"/>
      <c r="F244" s="579"/>
      <c r="G244" s="580"/>
      <c r="H244" s="580"/>
      <c r="I244" s="580"/>
      <c r="J244" s="581"/>
      <c r="K244" s="582"/>
      <c r="L244" s="583"/>
      <c r="M244" s="784" t="s">
        <v>1</v>
      </c>
      <c r="N244" s="576"/>
      <c r="O244" s="67"/>
      <c r="P244" s="577"/>
      <c r="Q244" s="578"/>
      <c r="R244" s="579"/>
      <c r="S244" s="579"/>
      <c r="T244" s="579"/>
      <c r="U244" s="580"/>
      <c r="V244" s="581"/>
      <c r="W244" s="582"/>
      <c r="X244" s="583"/>
      <c r="Y244" s="784" t="s">
        <v>1</v>
      </c>
      <c r="Z244" s="576"/>
      <c r="AA244" s="67"/>
      <c r="AB244" s="577"/>
      <c r="AC244" s="578"/>
      <c r="AD244" s="579"/>
      <c r="AE244" s="580"/>
      <c r="AF244" s="580"/>
      <c r="AG244" s="580"/>
      <c r="AH244" s="581"/>
      <c r="AI244" s="582"/>
      <c r="AJ244" s="583"/>
      <c r="AK244" s="784" t="s">
        <v>1</v>
      </c>
      <c r="AL244"/>
      <c r="AM244"/>
      <c r="AN244" s="2"/>
      <c r="AO244" s="2"/>
      <c r="AP244" s="6">
        <v>1</v>
      </c>
      <c r="AQ244" s="73"/>
      <c r="AR244" s="73"/>
    </row>
    <row r="245" spans="2:44" s="1" customFormat="1" ht="18" customHeight="1">
      <c r="B245" s="576"/>
      <c r="C245" s="67"/>
      <c r="D245" s="584"/>
      <c r="E245" s="584"/>
      <c r="F245" s="577"/>
      <c r="G245" s="580"/>
      <c r="H245" s="580"/>
      <c r="I245" s="580"/>
      <c r="J245" s="581"/>
      <c r="K245" s="582"/>
      <c r="L245" s="585"/>
      <c r="M245" s="784" t="s">
        <v>1</v>
      </c>
      <c r="N245" s="576"/>
      <c r="O245" s="67"/>
      <c r="P245" s="584"/>
      <c r="Q245" s="584"/>
      <c r="R245" s="577"/>
      <c r="S245" s="577"/>
      <c r="T245" s="577"/>
      <c r="U245" s="580"/>
      <c r="V245" s="581"/>
      <c r="W245" s="582"/>
      <c r="X245" s="585"/>
      <c r="Y245" s="784" t="s">
        <v>1</v>
      </c>
      <c r="Z245" s="576"/>
      <c r="AA245" s="67"/>
      <c r="AB245" s="584"/>
      <c r="AC245" s="584"/>
      <c r="AD245" s="577"/>
      <c r="AE245" s="580"/>
      <c r="AF245" s="580"/>
      <c r="AG245" s="580"/>
      <c r="AH245" s="581"/>
      <c r="AI245" s="582"/>
      <c r="AJ245" s="585"/>
      <c r="AK245" s="784" t="s">
        <v>1</v>
      </c>
      <c r="AL245"/>
      <c r="AM245"/>
      <c r="AN245" s="2"/>
      <c r="AO245" s="2"/>
      <c r="AP245" s="6">
        <v>1</v>
      </c>
      <c r="AQ245" s="73"/>
      <c r="AR245" s="73"/>
    </row>
    <row r="246" spans="2:44" s="1" customFormat="1" ht="18" customHeight="1">
      <c r="B246" s="576"/>
      <c r="C246" s="67"/>
      <c r="D246" s="577"/>
      <c r="E246" s="578"/>
      <c r="F246" s="579"/>
      <c r="G246" s="580"/>
      <c r="H246" s="580"/>
      <c r="I246" s="580"/>
      <c r="J246" s="581"/>
      <c r="K246" s="582"/>
      <c r="L246" s="583"/>
      <c r="M246" s="784" t="s">
        <v>1</v>
      </c>
      <c r="N246" s="576"/>
      <c r="O246" s="67"/>
      <c r="P246" s="577"/>
      <c r="Q246" s="578"/>
      <c r="R246" s="579"/>
      <c r="S246" s="579"/>
      <c r="T246" s="579"/>
      <c r="U246" s="580"/>
      <c r="V246" s="581"/>
      <c r="W246" s="582"/>
      <c r="X246" s="583"/>
      <c r="Y246" s="784" t="s">
        <v>1</v>
      </c>
      <c r="Z246" s="576"/>
      <c r="AA246" s="67"/>
      <c r="AB246" s="577"/>
      <c r="AC246" s="578"/>
      <c r="AD246" s="579"/>
      <c r="AE246" s="580"/>
      <c r="AF246" s="580"/>
      <c r="AG246" s="580"/>
      <c r="AH246" s="581"/>
      <c r="AI246" s="582"/>
      <c r="AJ246" s="583"/>
      <c r="AK246" s="784" t="s">
        <v>1</v>
      </c>
      <c r="AL246"/>
      <c r="AM246"/>
      <c r="AN246" s="2"/>
      <c r="AO246" s="2"/>
      <c r="AP246" s="6">
        <v>1</v>
      </c>
      <c r="AQ246" s="73"/>
      <c r="AR246" s="73"/>
    </row>
    <row r="247" spans="2:44" s="1" customFormat="1" ht="18" customHeight="1">
      <c r="B247" s="576"/>
      <c r="C247" s="67"/>
      <c r="D247" s="584"/>
      <c r="E247" s="584"/>
      <c r="F247" s="577"/>
      <c r="G247" s="580"/>
      <c r="H247" s="580"/>
      <c r="I247" s="580"/>
      <c r="J247" s="581"/>
      <c r="K247" s="582"/>
      <c r="L247" s="585"/>
      <c r="M247" s="784" t="s">
        <v>1</v>
      </c>
      <c r="N247" s="576"/>
      <c r="O247" s="67"/>
      <c r="P247" s="584"/>
      <c r="Q247" s="584"/>
      <c r="R247" s="577"/>
      <c r="S247" s="577"/>
      <c r="T247" s="577"/>
      <c r="U247" s="580"/>
      <c r="V247" s="581"/>
      <c r="W247" s="582"/>
      <c r="X247" s="585"/>
      <c r="Y247" s="784" t="s">
        <v>1</v>
      </c>
      <c r="Z247" s="576"/>
      <c r="AA247" s="67"/>
      <c r="AB247" s="584"/>
      <c r="AC247" s="584"/>
      <c r="AD247" s="577"/>
      <c r="AE247" s="580"/>
      <c r="AF247" s="580"/>
      <c r="AG247" s="580"/>
      <c r="AH247" s="581"/>
      <c r="AI247" s="582"/>
      <c r="AJ247" s="585"/>
      <c r="AK247" s="784" t="s">
        <v>1</v>
      </c>
      <c r="AL247"/>
      <c r="AM247"/>
      <c r="AN247" s="2"/>
      <c r="AO247" s="2"/>
      <c r="AP247" s="6">
        <v>1</v>
      </c>
      <c r="AQ247" s="73"/>
      <c r="AR247" s="73"/>
    </row>
    <row r="248" spans="2:44" s="1" customFormat="1" ht="18" customHeight="1">
      <c r="B248" s="576"/>
      <c r="C248" s="67"/>
      <c r="D248" s="577"/>
      <c r="E248" s="578"/>
      <c r="F248" s="579"/>
      <c r="G248" s="580"/>
      <c r="H248" s="580"/>
      <c r="I248" s="580"/>
      <c r="J248" s="581"/>
      <c r="K248" s="582"/>
      <c r="L248" s="583"/>
      <c r="M248" s="784" t="s">
        <v>1</v>
      </c>
      <c r="N248" s="576"/>
      <c r="O248" s="67"/>
      <c r="P248" s="577"/>
      <c r="Q248" s="578"/>
      <c r="R248" s="579"/>
      <c r="S248" s="579"/>
      <c r="T248" s="579"/>
      <c r="U248" s="580"/>
      <c r="V248" s="581"/>
      <c r="W248" s="582"/>
      <c r="X248" s="583"/>
      <c r="Y248" s="784" t="s">
        <v>1</v>
      </c>
      <c r="Z248" s="576"/>
      <c r="AA248" s="67"/>
      <c r="AB248" s="577"/>
      <c r="AC248" s="578"/>
      <c r="AD248" s="579"/>
      <c r="AE248" s="580"/>
      <c r="AF248" s="580"/>
      <c r="AG248" s="580"/>
      <c r="AH248" s="581"/>
      <c r="AI248" s="582"/>
      <c r="AJ248" s="583"/>
      <c r="AK248" s="784" t="s">
        <v>1</v>
      </c>
      <c r="AL248"/>
      <c r="AM248"/>
      <c r="AN248" s="2"/>
      <c r="AO248" s="2"/>
      <c r="AP248" s="6">
        <v>1</v>
      </c>
      <c r="AQ248" s="73"/>
      <c r="AR248" s="73"/>
    </row>
    <row r="249" spans="2:44" s="1" customFormat="1" ht="18" customHeight="1">
      <c r="B249" s="576"/>
      <c r="C249" s="67"/>
      <c r="D249" s="584"/>
      <c r="E249" s="584"/>
      <c r="F249" s="577"/>
      <c r="G249" s="580"/>
      <c r="H249" s="580"/>
      <c r="I249" s="580"/>
      <c r="J249" s="581"/>
      <c r="K249" s="582"/>
      <c r="L249" s="585"/>
      <c r="M249" s="784" t="s">
        <v>1</v>
      </c>
      <c r="N249" s="576"/>
      <c r="O249" s="67"/>
      <c r="P249" s="584"/>
      <c r="Q249" s="584"/>
      <c r="R249" s="577"/>
      <c r="S249" s="577"/>
      <c r="T249" s="577"/>
      <c r="U249" s="580"/>
      <c r="V249" s="581"/>
      <c r="W249" s="582"/>
      <c r="X249" s="585"/>
      <c r="Y249" s="784" t="s">
        <v>1</v>
      </c>
      <c r="Z249" s="576"/>
      <c r="AA249" s="67"/>
      <c r="AB249" s="584"/>
      <c r="AC249" s="584"/>
      <c r="AD249" s="577"/>
      <c r="AE249" s="580"/>
      <c r="AF249" s="580"/>
      <c r="AG249" s="580"/>
      <c r="AH249" s="581"/>
      <c r="AI249" s="582"/>
      <c r="AJ249" s="585"/>
      <c r="AK249" s="784" t="s">
        <v>1</v>
      </c>
      <c r="AL249"/>
      <c r="AM249"/>
      <c r="AN249" s="2"/>
      <c r="AO249" s="2"/>
      <c r="AP249" s="6">
        <v>1</v>
      </c>
      <c r="AQ249" s="73"/>
      <c r="AR249" s="73"/>
    </row>
    <row r="250" spans="2:44" s="1" customFormat="1" ht="18" customHeight="1">
      <c r="B250" s="576"/>
      <c r="C250" s="67"/>
      <c r="D250" s="577"/>
      <c r="E250" s="578"/>
      <c r="F250" s="579"/>
      <c r="G250" s="580"/>
      <c r="H250" s="580"/>
      <c r="I250" s="580"/>
      <c r="J250" s="581"/>
      <c r="K250" s="582"/>
      <c r="L250" s="583"/>
      <c r="M250" s="784" t="s">
        <v>1</v>
      </c>
      <c r="N250" s="576"/>
      <c r="O250" s="67"/>
      <c r="P250" s="577"/>
      <c r="Q250" s="578"/>
      <c r="R250" s="579"/>
      <c r="S250" s="579"/>
      <c r="T250" s="579"/>
      <c r="U250" s="580"/>
      <c r="V250" s="581"/>
      <c r="W250" s="582"/>
      <c r="X250" s="583"/>
      <c r="Y250" s="784" t="s">
        <v>1</v>
      </c>
      <c r="Z250" s="576"/>
      <c r="AA250" s="67"/>
      <c r="AB250" s="577"/>
      <c r="AC250" s="578"/>
      <c r="AD250" s="579"/>
      <c r="AE250" s="580"/>
      <c r="AF250" s="580"/>
      <c r="AG250" s="580"/>
      <c r="AH250" s="581"/>
      <c r="AI250" s="582"/>
      <c r="AJ250" s="583"/>
      <c r="AK250" s="784" t="s">
        <v>1</v>
      </c>
      <c r="AL250"/>
      <c r="AM250"/>
      <c r="AN250" s="2"/>
      <c r="AO250" s="2"/>
      <c r="AP250" s="6">
        <v>1</v>
      </c>
      <c r="AQ250" s="73"/>
      <c r="AR250" s="73"/>
    </row>
    <row r="251" spans="2:44" s="1" customFormat="1" ht="18" customHeight="1">
      <c r="B251" s="576"/>
      <c r="C251" s="67"/>
      <c r="D251" s="584"/>
      <c r="E251" s="584"/>
      <c r="F251" s="577"/>
      <c r="G251" s="580"/>
      <c r="H251" s="580"/>
      <c r="I251" s="580"/>
      <c r="J251" s="581"/>
      <c r="K251" s="582"/>
      <c r="L251" s="585"/>
      <c r="M251" s="784" t="s">
        <v>1</v>
      </c>
      <c r="N251" s="576"/>
      <c r="O251" s="67"/>
      <c r="P251" s="584"/>
      <c r="Q251" s="584"/>
      <c r="R251" s="577"/>
      <c r="S251" s="577"/>
      <c r="T251" s="577"/>
      <c r="U251" s="580"/>
      <c r="V251" s="581"/>
      <c r="W251" s="582"/>
      <c r="X251" s="585"/>
      <c r="Y251" s="784" t="s">
        <v>1</v>
      </c>
      <c r="Z251" s="576"/>
      <c r="AA251" s="67"/>
      <c r="AB251" s="584"/>
      <c r="AC251" s="584"/>
      <c r="AD251" s="577"/>
      <c r="AE251" s="580"/>
      <c r="AF251" s="580"/>
      <c r="AG251" s="580"/>
      <c r="AH251" s="581"/>
      <c r="AI251" s="582"/>
      <c r="AJ251" s="585"/>
      <c r="AK251" s="784" t="s">
        <v>1</v>
      </c>
      <c r="AL251"/>
      <c r="AM251"/>
      <c r="AN251" s="2"/>
      <c r="AO251" s="2"/>
      <c r="AP251" s="6">
        <v>1</v>
      </c>
      <c r="AQ251" s="73"/>
      <c r="AR251" s="73"/>
    </row>
    <row r="252" spans="2:44" s="1" customFormat="1" ht="18" customHeight="1">
      <c r="B252" s="576"/>
      <c r="C252" s="67"/>
      <c r="D252" s="577"/>
      <c r="E252" s="578"/>
      <c r="F252" s="579"/>
      <c r="G252" s="580"/>
      <c r="H252" s="580"/>
      <c r="I252" s="580"/>
      <c r="J252" s="581"/>
      <c r="K252" s="582"/>
      <c r="L252" s="583"/>
      <c r="M252" s="784" t="s">
        <v>1</v>
      </c>
      <c r="N252" s="576"/>
      <c r="O252" s="67"/>
      <c r="P252" s="577"/>
      <c r="Q252" s="578"/>
      <c r="R252" s="579"/>
      <c r="S252" s="579"/>
      <c r="T252" s="579"/>
      <c r="U252" s="580"/>
      <c r="V252" s="581"/>
      <c r="W252" s="582"/>
      <c r="X252" s="583"/>
      <c r="Y252" s="784" t="s">
        <v>1</v>
      </c>
      <c r="Z252" s="576"/>
      <c r="AA252" s="67"/>
      <c r="AB252" s="577"/>
      <c r="AC252" s="578"/>
      <c r="AD252" s="579"/>
      <c r="AE252" s="580"/>
      <c r="AF252" s="580"/>
      <c r="AG252" s="580"/>
      <c r="AH252" s="581"/>
      <c r="AI252" s="582"/>
      <c r="AJ252" s="583"/>
      <c r="AK252" s="784" t="s">
        <v>1</v>
      </c>
      <c r="AL252"/>
      <c r="AM252"/>
      <c r="AN252" s="2"/>
      <c r="AO252" s="2"/>
      <c r="AP252" s="6">
        <v>1</v>
      </c>
      <c r="AQ252" s="73"/>
      <c r="AR252" s="73"/>
    </row>
    <row r="253" spans="2:44" s="1" customFormat="1" ht="18" customHeight="1">
      <c r="B253" s="576"/>
      <c r="C253" s="67"/>
      <c r="D253" s="584"/>
      <c r="E253" s="584"/>
      <c r="F253" s="577"/>
      <c r="G253" s="580"/>
      <c r="H253" s="580"/>
      <c r="I253" s="580"/>
      <c r="J253" s="581"/>
      <c r="K253" s="582"/>
      <c r="L253" s="585"/>
      <c r="M253" s="784" t="s">
        <v>1</v>
      </c>
      <c r="N253" s="576"/>
      <c r="O253" s="67"/>
      <c r="P253" s="584"/>
      <c r="Q253" s="584"/>
      <c r="R253" s="577"/>
      <c r="S253" s="577"/>
      <c r="T253" s="577"/>
      <c r="U253" s="580"/>
      <c r="V253" s="581"/>
      <c r="W253" s="582"/>
      <c r="X253" s="585"/>
      <c r="Y253" s="784" t="s">
        <v>1</v>
      </c>
      <c r="Z253" s="576"/>
      <c r="AA253" s="67"/>
      <c r="AB253" s="584"/>
      <c r="AC253" s="584"/>
      <c r="AD253" s="577"/>
      <c r="AE253" s="580"/>
      <c r="AF253" s="580"/>
      <c r="AG253" s="580"/>
      <c r="AH253" s="581"/>
      <c r="AI253" s="582"/>
      <c r="AJ253" s="585"/>
      <c r="AK253" s="784" t="s">
        <v>1</v>
      </c>
      <c r="AL253"/>
      <c r="AM253"/>
      <c r="AN253" s="2"/>
      <c r="AO253" s="2"/>
      <c r="AP253" s="6">
        <v>1</v>
      </c>
      <c r="AQ253" s="73"/>
      <c r="AR253" s="73"/>
    </row>
    <row r="254" spans="2:44" s="1" customFormat="1" ht="18" customHeight="1">
      <c r="B254" s="576"/>
      <c r="C254" s="67"/>
      <c r="D254" s="577"/>
      <c r="E254" s="578"/>
      <c r="F254" s="579"/>
      <c r="G254" s="580"/>
      <c r="H254" s="580"/>
      <c r="I254" s="580"/>
      <c r="J254" s="581"/>
      <c r="K254" s="582"/>
      <c r="L254" s="583"/>
      <c r="M254" s="784" t="s">
        <v>1</v>
      </c>
      <c r="N254" s="576"/>
      <c r="O254" s="67"/>
      <c r="P254" s="577"/>
      <c r="Q254" s="578"/>
      <c r="R254" s="579"/>
      <c r="S254" s="579"/>
      <c r="T254" s="579"/>
      <c r="U254" s="580"/>
      <c r="V254" s="581"/>
      <c r="W254" s="582"/>
      <c r="X254" s="583"/>
      <c r="Y254" s="784" t="s">
        <v>1</v>
      </c>
      <c r="Z254" s="576"/>
      <c r="AA254" s="67"/>
      <c r="AB254" s="577"/>
      <c r="AC254" s="578"/>
      <c r="AD254" s="579"/>
      <c r="AE254" s="580"/>
      <c r="AF254" s="580"/>
      <c r="AG254" s="580"/>
      <c r="AH254" s="581"/>
      <c r="AI254" s="582"/>
      <c r="AJ254" s="583"/>
      <c r="AK254" s="784" t="s">
        <v>1</v>
      </c>
      <c r="AL254"/>
      <c r="AM254"/>
      <c r="AN254" s="2"/>
      <c r="AO254" s="2"/>
      <c r="AP254" s="6">
        <v>1</v>
      </c>
      <c r="AQ254" s="73"/>
      <c r="AR254" s="73"/>
    </row>
    <row r="255" spans="2:44" s="1" customFormat="1" ht="18" customHeight="1">
      <c r="B255" s="576"/>
      <c r="C255" s="67"/>
      <c r="D255" s="584"/>
      <c r="E255" s="584"/>
      <c r="F255" s="577"/>
      <c r="G255" s="580"/>
      <c r="H255" s="580"/>
      <c r="I255" s="580"/>
      <c r="J255" s="581"/>
      <c r="K255" s="582"/>
      <c r="L255" s="585"/>
      <c r="M255" s="784" t="s">
        <v>1</v>
      </c>
      <c r="N255" s="576"/>
      <c r="O255" s="67"/>
      <c r="P255" s="584"/>
      <c r="Q255" s="584"/>
      <c r="R255" s="577"/>
      <c r="S255" s="577"/>
      <c r="T255" s="577"/>
      <c r="U255" s="580"/>
      <c r="V255" s="581"/>
      <c r="W255" s="582"/>
      <c r="X255" s="585"/>
      <c r="Y255" s="784" t="s">
        <v>1</v>
      </c>
      <c r="Z255" s="576"/>
      <c r="AA255" s="67"/>
      <c r="AB255" s="584"/>
      <c r="AC255" s="584"/>
      <c r="AD255" s="577"/>
      <c r="AE255" s="580"/>
      <c r="AF255" s="580"/>
      <c r="AG255" s="580"/>
      <c r="AH255" s="581"/>
      <c r="AI255" s="582"/>
      <c r="AJ255" s="585"/>
      <c r="AK255" s="784" t="s">
        <v>1</v>
      </c>
      <c r="AL255"/>
      <c r="AM255"/>
      <c r="AN255" s="2"/>
      <c r="AO255" s="2"/>
      <c r="AP255" s="6">
        <v>1</v>
      </c>
      <c r="AQ255" s="73"/>
      <c r="AR255" s="73"/>
    </row>
    <row r="256" spans="2:44" s="1" customFormat="1" ht="18" customHeight="1">
      <c r="B256" s="576"/>
      <c r="C256" s="67"/>
      <c r="D256" s="577"/>
      <c r="E256" s="578"/>
      <c r="F256" s="579"/>
      <c r="G256" s="580"/>
      <c r="H256" s="580"/>
      <c r="I256" s="580"/>
      <c r="J256" s="581"/>
      <c r="K256" s="582"/>
      <c r="L256" s="583"/>
      <c r="M256" s="784" t="s">
        <v>1</v>
      </c>
      <c r="N256" s="576"/>
      <c r="O256" s="67"/>
      <c r="P256" s="577"/>
      <c r="Q256" s="578"/>
      <c r="R256" s="579"/>
      <c r="S256" s="579"/>
      <c r="T256" s="579"/>
      <c r="U256" s="580"/>
      <c r="V256" s="581"/>
      <c r="W256" s="582"/>
      <c r="X256" s="583"/>
      <c r="Y256" s="784" t="s">
        <v>1</v>
      </c>
      <c r="Z256" s="576"/>
      <c r="AA256" s="67"/>
      <c r="AB256" s="577"/>
      <c r="AC256" s="578"/>
      <c r="AD256" s="579"/>
      <c r="AE256" s="580"/>
      <c r="AF256" s="580"/>
      <c r="AG256" s="580"/>
      <c r="AH256" s="581"/>
      <c r="AI256" s="582"/>
      <c r="AJ256" s="583"/>
      <c r="AK256" s="784" t="s">
        <v>1</v>
      </c>
      <c r="AL256"/>
      <c r="AM256"/>
      <c r="AN256" s="2"/>
      <c r="AO256" s="2"/>
      <c r="AP256" s="6">
        <v>1</v>
      </c>
      <c r="AQ256" s="73"/>
      <c r="AR256" s="73"/>
    </row>
    <row r="257" spans="2:44" s="1" customFormat="1" ht="18" customHeight="1">
      <c r="B257" s="576"/>
      <c r="C257" s="67"/>
      <c r="D257" s="584"/>
      <c r="E257" s="584"/>
      <c r="F257" s="577"/>
      <c r="G257" s="580"/>
      <c r="H257" s="580"/>
      <c r="I257" s="580"/>
      <c r="J257" s="581"/>
      <c r="K257" s="582"/>
      <c r="L257" s="585"/>
      <c r="M257" s="784" t="s">
        <v>1</v>
      </c>
      <c r="N257" s="576"/>
      <c r="O257" s="67"/>
      <c r="P257" s="584"/>
      <c r="Q257" s="584"/>
      <c r="R257" s="577"/>
      <c r="S257" s="577"/>
      <c r="T257" s="577"/>
      <c r="U257" s="580"/>
      <c r="V257" s="581"/>
      <c r="W257" s="582"/>
      <c r="X257" s="585"/>
      <c r="Y257" s="784" t="s">
        <v>1</v>
      </c>
      <c r="Z257" s="576"/>
      <c r="AA257" s="67"/>
      <c r="AB257" s="584"/>
      <c r="AC257" s="584"/>
      <c r="AD257" s="577"/>
      <c r="AE257" s="580"/>
      <c r="AF257" s="580"/>
      <c r="AG257" s="580"/>
      <c r="AH257" s="581"/>
      <c r="AI257" s="582"/>
      <c r="AJ257" s="585"/>
      <c r="AK257" s="784" t="s">
        <v>1</v>
      </c>
      <c r="AL257"/>
      <c r="AM257"/>
      <c r="AN257" s="2"/>
      <c r="AO257" s="2"/>
      <c r="AP257" s="6">
        <v>1</v>
      </c>
      <c r="AQ257" s="73"/>
      <c r="AR257" s="73"/>
    </row>
    <row r="258" spans="2:44" s="1" customFormat="1" ht="18" customHeight="1">
      <c r="B258" s="576"/>
      <c r="C258" s="67"/>
      <c r="D258" s="577"/>
      <c r="E258" s="578"/>
      <c r="F258" s="579"/>
      <c r="G258" s="580"/>
      <c r="H258" s="580"/>
      <c r="I258" s="580"/>
      <c r="J258" s="581"/>
      <c r="K258" s="582"/>
      <c r="L258" s="583"/>
      <c r="M258" s="784" t="s">
        <v>1</v>
      </c>
      <c r="N258" s="576"/>
      <c r="O258" s="67"/>
      <c r="P258" s="577"/>
      <c r="Q258" s="578"/>
      <c r="R258" s="579"/>
      <c r="S258" s="579"/>
      <c r="T258" s="579"/>
      <c r="U258" s="580"/>
      <c r="V258" s="581"/>
      <c r="W258" s="582"/>
      <c r="X258" s="583"/>
      <c r="Y258" s="784" t="s">
        <v>1</v>
      </c>
      <c r="Z258" s="576"/>
      <c r="AA258" s="67"/>
      <c r="AB258" s="577"/>
      <c r="AC258" s="578"/>
      <c r="AD258" s="579"/>
      <c r="AE258" s="580"/>
      <c r="AF258" s="580"/>
      <c r="AG258" s="580"/>
      <c r="AH258" s="581"/>
      <c r="AI258" s="582"/>
      <c r="AJ258" s="583"/>
      <c r="AK258" s="784" t="s">
        <v>1</v>
      </c>
      <c r="AL258"/>
      <c r="AM258"/>
      <c r="AN258" s="2"/>
      <c r="AO258" s="2"/>
      <c r="AP258" s="6">
        <v>1</v>
      </c>
      <c r="AQ258" s="73"/>
      <c r="AR258" s="73"/>
    </row>
    <row r="259" spans="2:44" s="1" customFormat="1" ht="18" customHeight="1">
      <c r="B259" s="576"/>
      <c r="C259" s="67"/>
      <c r="D259" s="584"/>
      <c r="E259" s="584"/>
      <c r="F259" s="577"/>
      <c r="G259" s="580"/>
      <c r="H259" s="580"/>
      <c r="I259" s="580"/>
      <c r="J259" s="581"/>
      <c r="K259" s="582"/>
      <c r="L259" s="585"/>
      <c r="M259" s="784" t="s">
        <v>1</v>
      </c>
      <c r="N259" s="576"/>
      <c r="O259" s="67"/>
      <c r="P259" s="584"/>
      <c r="Q259" s="584"/>
      <c r="R259" s="577"/>
      <c r="S259" s="577"/>
      <c r="T259" s="577"/>
      <c r="U259" s="580"/>
      <c r="V259" s="581"/>
      <c r="W259" s="582"/>
      <c r="X259" s="585"/>
      <c r="Y259" s="784" t="s">
        <v>1</v>
      </c>
      <c r="Z259" s="576"/>
      <c r="AA259" s="67"/>
      <c r="AB259" s="584"/>
      <c r="AC259" s="584"/>
      <c r="AD259" s="577"/>
      <c r="AE259" s="580"/>
      <c r="AF259" s="580"/>
      <c r="AG259" s="580"/>
      <c r="AH259" s="581"/>
      <c r="AI259" s="582"/>
      <c r="AJ259" s="585"/>
      <c r="AK259" s="784" t="s">
        <v>1</v>
      </c>
      <c r="AL259"/>
      <c r="AM259"/>
      <c r="AN259" s="2"/>
      <c r="AO259" s="2"/>
      <c r="AP259" s="6">
        <v>1</v>
      </c>
      <c r="AQ259" s="73"/>
      <c r="AR259" s="73"/>
    </row>
    <row r="260" spans="2:44" s="1" customFormat="1" ht="18" customHeight="1">
      <c r="B260" s="576"/>
      <c r="C260" s="67"/>
      <c r="D260" s="577"/>
      <c r="E260" s="578"/>
      <c r="F260" s="579"/>
      <c r="G260" s="580"/>
      <c r="H260" s="580"/>
      <c r="I260" s="580"/>
      <c r="J260" s="581"/>
      <c r="K260" s="582"/>
      <c r="L260" s="583"/>
      <c r="M260" s="784" t="s">
        <v>1</v>
      </c>
      <c r="N260" s="576"/>
      <c r="O260" s="67"/>
      <c r="P260" s="577"/>
      <c r="Q260" s="578"/>
      <c r="R260" s="579"/>
      <c r="S260" s="579"/>
      <c r="T260" s="579"/>
      <c r="U260" s="580"/>
      <c r="V260" s="581"/>
      <c r="W260" s="582"/>
      <c r="X260" s="583"/>
      <c r="Y260" s="784" t="s">
        <v>1</v>
      </c>
      <c r="Z260" s="576"/>
      <c r="AA260" s="67"/>
      <c r="AB260" s="577"/>
      <c r="AC260" s="578"/>
      <c r="AD260" s="579"/>
      <c r="AE260" s="580"/>
      <c r="AF260" s="580"/>
      <c r="AG260" s="580"/>
      <c r="AH260" s="581"/>
      <c r="AI260" s="582"/>
      <c r="AJ260" s="583"/>
      <c r="AK260" s="784" t="s">
        <v>1</v>
      </c>
      <c r="AL260"/>
      <c r="AM260"/>
      <c r="AN260" s="2"/>
      <c r="AO260" s="2"/>
      <c r="AP260" s="6">
        <v>1</v>
      </c>
      <c r="AQ260" s="73"/>
      <c r="AR260" s="73"/>
    </row>
    <row r="261" spans="2:44" s="1" customFormat="1" ht="18" customHeight="1">
      <c r="B261" s="576"/>
      <c r="C261" s="67"/>
      <c r="D261" s="584"/>
      <c r="E261" s="584"/>
      <c r="F261" s="577"/>
      <c r="G261" s="580"/>
      <c r="H261" s="580"/>
      <c r="I261" s="580"/>
      <c r="J261" s="581"/>
      <c r="K261" s="582"/>
      <c r="L261" s="585"/>
      <c r="M261" s="784" t="s">
        <v>1</v>
      </c>
      <c r="N261" s="576"/>
      <c r="O261" s="67"/>
      <c r="P261" s="584"/>
      <c r="Q261" s="584"/>
      <c r="R261" s="577"/>
      <c r="S261" s="577"/>
      <c r="T261" s="577"/>
      <c r="U261" s="580"/>
      <c r="V261" s="581"/>
      <c r="W261" s="582"/>
      <c r="X261" s="585"/>
      <c r="Y261" s="784" t="s">
        <v>1</v>
      </c>
      <c r="Z261" s="576"/>
      <c r="AA261" s="67"/>
      <c r="AB261" s="584"/>
      <c r="AC261" s="584"/>
      <c r="AD261" s="577"/>
      <c r="AE261" s="580"/>
      <c r="AF261" s="580"/>
      <c r="AG261" s="580"/>
      <c r="AH261" s="581"/>
      <c r="AI261" s="582"/>
      <c r="AJ261" s="585"/>
      <c r="AK261" s="784" t="s">
        <v>1</v>
      </c>
      <c r="AL261"/>
      <c r="AM261"/>
      <c r="AN261" s="2"/>
      <c r="AO261" s="2"/>
      <c r="AP261" s="6">
        <v>1</v>
      </c>
      <c r="AQ261" s="73"/>
      <c r="AR261" s="73"/>
    </row>
    <row r="262" spans="2:44" s="1" customFormat="1" ht="18" customHeight="1">
      <c r="B262" s="576"/>
      <c r="C262" s="67"/>
      <c r="D262" s="577"/>
      <c r="E262" s="578"/>
      <c r="F262" s="579"/>
      <c r="G262" s="580"/>
      <c r="H262" s="580"/>
      <c r="I262" s="580"/>
      <c r="J262" s="581"/>
      <c r="K262" s="582"/>
      <c r="L262" s="583"/>
      <c r="M262" s="784" t="s">
        <v>1</v>
      </c>
      <c r="N262" s="576"/>
      <c r="O262" s="67"/>
      <c r="P262" s="577"/>
      <c r="Q262" s="578"/>
      <c r="R262" s="579"/>
      <c r="S262" s="579"/>
      <c r="T262" s="579"/>
      <c r="U262" s="580"/>
      <c r="V262" s="581"/>
      <c r="W262" s="582"/>
      <c r="X262" s="583"/>
      <c r="Y262" s="784" t="s">
        <v>1</v>
      </c>
      <c r="Z262" s="576"/>
      <c r="AA262" s="67"/>
      <c r="AB262" s="577"/>
      <c r="AC262" s="578"/>
      <c r="AD262" s="579"/>
      <c r="AE262" s="580"/>
      <c r="AF262" s="580"/>
      <c r="AG262" s="580"/>
      <c r="AH262" s="581"/>
      <c r="AI262" s="582"/>
      <c r="AJ262" s="583"/>
      <c r="AK262" s="784" t="s">
        <v>1</v>
      </c>
      <c r="AL262"/>
      <c r="AM262"/>
      <c r="AN262" s="2"/>
      <c r="AO262" s="2"/>
      <c r="AP262" s="6">
        <v>1</v>
      </c>
      <c r="AQ262" s="73"/>
      <c r="AR262" s="73"/>
    </row>
    <row r="263" spans="2:44" s="1" customFormat="1" ht="18" customHeight="1">
      <c r="B263" s="576"/>
      <c r="C263" s="67"/>
      <c r="D263" s="584"/>
      <c r="E263" s="584"/>
      <c r="F263" s="577"/>
      <c r="G263" s="580"/>
      <c r="H263" s="580"/>
      <c r="I263" s="580"/>
      <c r="J263" s="581"/>
      <c r="K263" s="582"/>
      <c r="L263" s="585"/>
      <c r="M263" s="784" t="s">
        <v>1</v>
      </c>
      <c r="N263" s="576"/>
      <c r="O263" s="67"/>
      <c r="P263" s="584"/>
      <c r="Q263" s="584"/>
      <c r="R263" s="577"/>
      <c r="S263" s="577"/>
      <c r="T263" s="577"/>
      <c r="U263" s="580"/>
      <c r="V263" s="581"/>
      <c r="W263" s="582"/>
      <c r="X263" s="585"/>
      <c r="Y263" s="784" t="s">
        <v>1</v>
      </c>
      <c r="Z263" s="576"/>
      <c r="AA263" s="67"/>
      <c r="AB263" s="584"/>
      <c r="AC263" s="584"/>
      <c r="AD263" s="577"/>
      <c r="AE263" s="580"/>
      <c r="AF263" s="580"/>
      <c r="AG263" s="580"/>
      <c r="AH263" s="581"/>
      <c r="AI263" s="582"/>
      <c r="AJ263" s="585"/>
      <c r="AK263" s="784" t="s">
        <v>1</v>
      </c>
      <c r="AL263"/>
      <c r="AM263"/>
      <c r="AN263" s="2"/>
      <c r="AO263" s="2"/>
      <c r="AP263" s="6">
        <v>1</v>
      </c>
      <c r="AQ263" s="73"/>
      <c r="AR263" s="73"/>
    </row>
    <row r="264" spans="2:44" s="1" customFormat="1" ht="18" customHeight="1">
      <c r="B264" s="576"/>
      <c r="C264" s="67"/>
      <c r="D264" s="577"/>
      <c r="E264" s="578"/>
      <c r="F264" s="579"/>
      <c r="G264" s="580"/>
      <c r="H264" s="580"/>
      <c r="I264" s="580"/>
      <c r="J264" s="581"/>
      <c r="K264" s="582"/>
      <c r="L264" s="583"/>
      <c r="M264" s="784" t="s">
        <v>1</v>
      </c>
      <c r="N264" s="576"/>
      <c r="O264" s="67"/>
      <c r="P264" s="577"/>
      <c r="Q264" s="578"/>
      <c r="R264" s="579"/>
      <c r="S264" s="579"/>
      <c r="T264" s="579"/>
      <c r="U264" s="580"/>
      <c r="V264" s="581"/>
      <c r="W264" s="582"/>
      <c r="X264" s="583"/>
      <c r="Y264" s="784" t="s">
        <v>1</v>
      </c>
      <c r="Z264" s="576"/>
      <c r="AA264" s="67"/>
      <c r="AB264" s="577"/>
      <c r="AC264" s="578"/>
      <c r="AD264" s="579"/>
      <c r="AE264" s="580"/>
      <c r="AF264" s="580"/>
      <c r="AG264" s="580"/>
      <c r="AH264" s="581"/>
      <c r="AI264" s="582"/>
      <c r="AJ264" s="583"/>
      <c r="AK264" s="784" t="s">
        <v>1</v>
      </c>
      <c r="AL264"/>
      <c r="AM264"/>
      <c r="AN264" s="2"/>
      <c r="AO264" s="2"/>
      <c r="AP264" s="6">
        <v>1</v>
      </c>
      <c r="AQ264" s="73"/>
      <c r="AR264" s="73"/>
    </row>
    <row r="265" spans="2:44" s="1" customFormat="1" ht="18" customHeight="1">
      <c r="B265" s="576"/>
      <c r="C265" s="67"/>
      <c r="D265" s="584"/>
      <c r="E265" s="584"/>
      <c r="F265" s="577"/>
      <c r="G265" s="580"/>
      <c r="H265" s="580"/>
      <c r="I265" s="580"/>
      <c r="J265" s="581"/>
      <c r="K265" s="582"/>
      <c r="L265" s="585"/>
      <c r="M265" s="784" t="s">
        <v>1</v>
      </c>
      <c r="N265" s="576"/>
      <c r="O265" s="67"/>
      <c r="P265" s="584"/>
      <c r="Q265" s="584"/>
      <c r="R265" s="577"/>
      <c r="S265" s="577"/>
      <c r="T265" s="577"/>
      <c r="U265" s="580"/>
      <c r="V265" s="581"/>
      <c r="W265" s="582"/>
      <c r="X265" s="585"/>
      <c r="Y265" s="784" t="s">
        <v>1</v>
      </c>
      <c r="Z265" s="576"/>
      <c r="AA265" s="67"/>
      <c r="AB265" s="584"/>
      <c r="AC265" s="584"/>
      <c r="AD265" s="577"/>
      <c r="AE265" s="580"/>
      <c r="AF265" s="580"/>
      <c r="AG265" s="580"/>
      <c r="AH265" s="581"/>
      <c r="AI265" s="582"/>
      <c r="AJ265" s="585"/>
      <c r="AK265" s="784" t="s">
        <v>1</v>
      </c>
      <c r="AL265"/>
      <c r="AM265"/>
      <c r="AN265" s="2"/>
      <c r="AO265" s="2"/>
      <c r="AP265" s="6">
        <v>1</v>
      </c>
      <c r="AQ265" s="73"/>
      <c r="AR265" s="73"/>
    </row>
    <row r="266" spans="2:44" s="1" customFormat="1" ht="18" customHeight="1">
      <c r="B266" s="576"/>
      <c r="C266" s="67"/>
      <c r="D266" s="577"/>
      <c r="E266" s="578"/>
      <c r="F266" s="579"/>
      <c r="G266" s="580"/>
      <c r="H266" s="580"/>
      <c r="I266" s="580"/>
      <c r="J266" s="581"/>
      <c r="K266" s="582"/>
      <c r="L266" s="583"/>
      <c r="M266" s="784" t="s">
        <v>1</v>
      </c>
      <c r="N266" s="576"/>
      <c r="O266" s="67"/>
      <c r="P266" s="577"/>
      <c r="Q266" s="578"/>
      <c r="R266" s="579"/>
      <c r="S266" s="579"/>
      <c r="T266" s="579"/>
      <c r="U266" s="580"/>
      <c r="V266" s="581"/>
      <c r="W266" s="582"/>
      <c r="X266" s="583"/>
      <c r="Y266" s="784" t="s">
        <v>1</v>
      </c>
      <c r="Z266" s="576"/>
      <c r="AA266" s="67"/>
      <c r="AB266" s="577"/>
      <c r="AC266" s="578"/>
      <c r="AD266" s="579"/>
      <c r="AE266" s="580"/>
      <c r="AF266" s="580"/>
      <c r="AG266" s="580"/>
      <c r="AH266" s="581"/>
      <c r="AI266" s="582"/>
      <c r="AJ266" s="583"/>
      <c r="AK266" s="784" t="s">
        <v>1</v>
      </c>
      <c r="AL266"/>
      <c r="AM266"/>
      <c r="AN266" s="2"/>
      <c r="AO266" s="2"/>
      <c r="AP266" s="6">
        <v>1</v>
      </c>
      <c r="AQ266" s="73"/>
      <c r="AR266" s="73"/>
    </row>
    <row r="267" spans="2:44" s="1" customFormat="1" ht="18" customHeight="1">
      <c r="B267" s="576"/>
      <c r="C267" s="67"/>
      <c r="D267" s="584"/>
      <c r="E267" s="584"/>
      <c r="F267" s="577"/>
      <c r="G267" s="580"/>
      <c r="H267" s="580"/>
      <c r="I267" s="580"/>
      <c r="J267" s="581"/>
      <c r="K267" s="582"/>
      <c r="L267" s="585"/>
      <c r="M267" s="784" t="s">
        <v>1</v>
      </c>
      <c r="N267" s="576"/>
      <c r="O267" s="67"/>
      <c r="P267" s="584"/>
      <c r="Q267" s="584"/>
      <c r="R267" s="577"/>
      <c r="S267" s="577"/>
      <c r="T267" s="577"/>
      <c r="U267" s="580"/>
      <c r="V267" s="581"/>
      <c r="W267" s="582"/>
      <c r="X267" s="585"/>
      <c r="Y267" s="784" t="s">
        <v>1</v>
      </c>
      <c r="Z267" s="576"/>
      <c r="AA267" s="67"/>
      <c r="AB267" s="584"/>
      <c r="AC267" s="584"/>
      <c r="AD267" s="577"/>
      <c r="AE267" s="580"/>
      <c r="AF267" s="580"/>
      <c r="AG267" s="580"/>
      <c r="AH267" s="581"/>
      <c r="AI267" s="582"/>
      <c r="AJ267" s="585"/>
      <c r="AK267" s="784" t="s">
        <v>1</v>
      </c>
      <c r="AL267"/>
      <c r="AM267"/>
      <c r="AN267" s="2"/>
      <c r="AO267" s="2"/>
      <c r="AP267" s="6">
        <v>1</v>
      </c>
      <c r="AQ267" s="73"/>
      <c r="AR267" s="73"/>
    </row>
    <row r="268" spans="2:44" s="1" customFormat="1" ht="18" customHeight="1">
      <c r="B268" s="576"/>
      <c r="C268" s="67"/>
      <c r="D268" s="577"/>
      <c r="E268" s="578"/>
      <c r="F268" s="579"/>
      <c r="G268" s="580"/>
      <c r="H268" s="580"/>
      <c r="I268" s="580"/>
      <c r="J268" s="581"/>
      <c r="K268" s="582"/>
      <c r="L268" s="583"/>
      <c r="M268" s="784" t="s">
        <v>1</v>
      </c>
      <c r="N268" s="576"/>
      <c r="O268" s="67"/>
      <c r="P268" s="577"/>
      <c r="Q268" s="578"/>
      <c r="R268" s="579"/>
      <c r="S268" s="579"/>
      <c r="T268" s="579"/>
      <c r="U268" s="580"/>
      <c r="V268" s="581"/>
      <c r="W268" s="582"/>
      <c r="X268" s="583"/>
      <c r="Y268" s="784" t="s">
        <v>1</v>
      </c>
      <c r="Z268" s="576"/>
      <c r="AA268" s="67"/>
      <c r="AB268" s="577"/>
      <c r="AC268" s="578"/>
      <c r="AD268" s="579"/>
      <c r="AE268" s="580"/>
      <c r="AF268" s="580"/>
      <c r="AG268" s="580"/>
      <c r="AH268" s="581"/>
      <c r="AI268" s="582"/>
      <c r="AJ268" s="583"/>
      <c r="AK268" s="784" t="s">
        <v>1</v>
      </c>
      <c r="AL268"/>
      <c r="AM268"/>
      <c r="AN268" s="2"/>
      <c r="AO268" s="2"/>
      <c r="AP268" s="6">
        <v>1</v>
      </c>
      <c r="AQ268" s="73"/>
      <c r="AR268" s="73"/>
    </row>
    <row r="269" spans="2:44" s="1" customFormat="1" ht="18" customHeight="1">
      <c r="B269" s="576"/>
      <c r="C269" s="67"/>
      <c r="D269" s="584"/>
      <c r="E269" s="584"/>
      <c r="F269" s="577"/>
      <c r="G269" s="580"/>
      <c r="H269" s="580"/>
      <c r="I269" s="580"/>
      <c r="J269" s="581"/>
      <c r="K269" s="582"/>
      <c r="L269" s="585"/>
      <c r="M269" s="784" t="s">
        <v>1</v>
      </c>
      <c r="N269" s="576"/>
      <c r="O269" s="67"/>
      <c r="P269" s="584"/>
      <c r="Q269" s="584"/>
      <c r="R269" s="577"/>
      <c r="S269" s="577"/>
      <c r="T269" s="577"/>
      <c r="U269" s="580"/>
      <c r="V269" s="581"/>
      <c r="W269" s="582"/>
      <c r="X269" s="585"/>
      <c r="Y269" s="784" t="s">
        <v>1</v>
      </c>
      <c r="Z269" s="576"/>
      <c r="AA269" s="67"/>
      <c r="AB269" s="584"/>
      <c r="AC269" s="584"/>
      <c r="AD269" s="577"/>
      <c r="AE269" s="580"/>
      <c r="AF269" s="580"/>
      <c r="AG269" s="580"/>
      <c r="AH269" s="581"/>
      <c r="AI269" s="582"/>
      <c r="AJ269" s="585"/>
      <c r="AK269" s="784" t="s">
        <v>1</v>
      </c>
      <c r="AL269"/>
      <c r="AM269"/>
      <c r="AN269" s="2"/>
      <c r="AO269" s="2"/>
      <c r="AP269" s="6">
        <v>1</v>
      </c>
      <c r="AQ269" s="73"/>
      <c r="AR269" s="73"/>
    </row>
    <row r="270" spans="2:44" s="1" customFormat="1" ht="18" customHeight="1">
      <c r="B270" s="576"/>
      <c r="C270" s="67"/>
      <c r="D270" s="577"/>
      <c r="E270" s="578"/>
      <c r="F270" s="579"/>
      <c r="G270" s="580"/>
      <c r="H270" s="580"/>
      <c r="I270" s="580"/>
      <c r="J270" s="581"/>
      <c r="K270" s="582"/>
      <c r="L270" s="583"/>
      <c r="M270" s="784" t="s">
        <v>1</v>
      </c>
      <c r="N270" s="576"/>
      <c r="O270" s="67"/>
      <c r="P270" s="577"/>
      <c r="Q270" s="578"/>
      <c r="R270" s="579"/>
      <c r="S270" s="579"/>
      <c r="T270" s="579"/>
      <c r="U270" s="580"/>
      <c r="V270" s="581"/>
      <c r="W270" s="582"/>
      <c r="X270" s="583"/>
      <c r="Y270" s="784" t="s">
        <v>1</v>
      </c>
      <c r="Z270" s="576"/>
      <c r="AA270" s="67"/>
      <c r="AB270" s="577"/>
      <c r="AC270" s="578"/>
      <c r="AD270" s="579"/>
      <c r="AE270" s="580"/>
      <c r="AF270" s="580"/>
      <c r="AG270" s="580"/>
      <c r="AH270" s="581"/>
      <c r="AI270" s="582"/>
      <c r="AJ270" s="583"/>
      <c r="AK270" s="784" t="s">
        <v>1</v>
      </c>
      <c r="AL270"/>
      <c r="AM270"/>
      <c r="AN270" s="2"/>
      <c r="AO270" s="2"/>
      <c r="AP270" s="6">
        <v>1</v>
      </c>
      <c r="AQ270" s="73"/>
      <c r="AR270" s="73"/>
    </row>
    <row r="271" spans="2:44" s="1" customFormat="1" ht="18" customHeight="1">
      <c r="B271" s="576"/>
      <c r="C271" s="67"/>
      <c r="D271" s="584"/>
      <c r="E271" s="584"/>
      <c r="F271" s="577"/>
      <c r="G271" s="580"/>
      <c r="H271" s="580"/>
      <c r="I271" s="580"/>
      <c r="J271" s="581"/>
      <c r="K271" s="582"/>
      <c r="L271" s="585"/>
      <c r="M271" s="784" t="s">
        <v>1</v>
      </c>
      <c r="N271" s="576"/>
      <c r="O271" s="67"/>
      <c r="P271" s="584"/>
      <c r="Q271" s="584"/>
      <c r="R271" s="577"/>
      <c r="S271" s="577"/>
      <c r="T271" s="577"/>
      <c r="U271" s="580"/>
      <c r="V271" s="581"/>
      <c r="W271" s="582"/>
      <c r="X271" s="585"/>
      <c r="Y271" s="784" t="s">
        <v>1</v>
      </c>
      <c r="Z271" s="576"/>
      <c r="AA271" s="67"/>
      <c r="AB271" s="584"/>
      <c r="AC271" s="584"/>
      <c r="AD271" s="577"/>
      <c r="AE271" s="580"/>
      <c r="AF271" s="580"/>
      <c r="AG271" s="580"/>
      <c r="AH271" s="581"/>
      <c r="AI271" s="582"/>
      <c r="AJ271" s="585"/>
      <c r="AK271" s="784" t="s">
        <v>1</v>
      </c>
      <c r="AL271"/>
      <c r="AM271"/>
      <c r="AN271" s="2"/>
      <c r="AO271" s="2"/>
      <c r="AP271" s="6">
        <v>1</v>
      </c>
      <c r="AQ271" s="73"/>
      <c r="AR271" s="73"/>
    </row>
    <row r="272" spans="2:44" s="1" customFormat="1" ht="18" customHeight="1">
      <c r="B272" s="576"/>
      <c r="C272" s="67"/>
      <c r="D272" s="577"/>
      <c r="E272" s="578"/>
      <c r="F272" s="579"/>
      <c r="G272" s="580"/>
      <c r="H272" s="580"/>
      <c r="I272" s="580"/>
      <c r="J272" s="581"/>
      <c r="K272" s="582"/>
      <c r="L272" s="583"/>
      <c r="M272" s="784" t="s">
        <v>1</v>
      </c>
      <c r="N272" s="576"/>
      <c r="O272" s="67"/>
      <c r="P272" s="577"/>
      <c r="Q272" s="578"/>
      <c r="R272" s="579"/>
      <c r="S272" s="579"/>
      <c r="T272" s="579"/>
      <c r="U272" s="580"/>
      <c r="V272" s="581"/>
      <c r="W272" s="582"/>
      <c r="X272" s="583"/>
      <c r="Y272" s="784" t="s">
        <v>1</v>
      </c>
      <c r="Z272" s="576"/>
      <c r="AA272" s="67"/>
      <c r="AB272" s="577"/>
      <c r="AC272" s="578"/>
      <c r="AD272" s="579"/>
      <c r="AE272" s="580"/>
      <c r="AF272" s="580"/>
      <c r="AG272" s="580"/>
      <c r="AH272" s="581"/>
      <c r="AI272" s="582"/>
      <c r="AJ272" s="583"/>
      <c r="AK272" s="784" t="s">
        <v>1</v>
      </c>
      <c r="AL272"/>
      <c r="AM272"/>
      <c r="AN272" s="2"/>
      <c r="AO272" s="2"/>
      <c r="AP272" s="6">
        <v>1</v>
      </c>
      <c r="AQ272" s="73"/>
      <c r="AR272" s="73"/>
    </row>
    <row r="273" spans="2:44" s="1" customFormat="1" ht="18" customHeight="1">
      <c r="B273" s="576"/>
      <c r="C273" s="67"/>
      <c r="D273" s="584"/>
      <c r="E273" s="584"/>
      <c r="F273" s="577"/>
      <c r="G273" s="580"/>
      <c r="H273" s="580"/>
      <c r="I273" s="580"/>
      <c r="J273" s="581"/>
      <c r="K273" s="582"/>
      <c r="L273" s="585"/>
      <c r="M273" s="784" t="s">
        <v>1</v>
      </c>
      <c r="N273" s="576"/>
      <c r="O273" s="67"/>
      <c r="P273" s="584"/>
      <c r="Q273" s="584"/>
      <c r="R273" s="577"/>
      <c r="S273" s="577"/>
      <c r="T273" s="577"/>
      <c r="U273" s="580"/>
      <c r="V273" s="581"/>
      <c r="W273" s="582"/>
      <c r="X273" s="585"/>
      <c r="Y273" s="784" t="s">
        <v>1</v>
      </c>
      <c r="Z273" s="576"/>
      <c r="AA273" s="67"/>
      <c r="AB273" s="584"/>
      <c r="AC273" s="584"/>
      <c r="AD273" s="577"/>
      <c r="AE273" s="580"/>
      <c r="AF273" s="580"/>
      <c r="AG273" s="580"/>
      <c r="AH273" s="581"/>
      <c r="AI273" s="582"/>
      <c r="AJ273" s="585"/>
      <c r="AK273" s="784" t="s">
        <v>1</v>
      </c>
      <c r="AL273"/>
      <c r="AM273"/>
      <c r="AN273" s="2"/>
      <c r="AO273" s="2"/>
      <c r="AP273" s="6">
        <v>1</v>
      </c>
      <c r="AQ273" s="73"/>
      <c r="AR273" s="73"/>
    </row>
    <row r="274" spans="2:44" s="1" customFormat="1" ht="18" customHeight="1">
      <c r="B274" s="576"/>
      <c r="C274" s="67"/>
      <c r="D274" s="577"/>
      <c r="E274" s="578"/>
      <c r="F274" s="579"/>
      <c r="G274" s="580"/>
      <c r="H274" s="580"/>
      <c r="I274" s="580"/>
      <c r="J274" s="581"/>
      <c r="K274" s="582"/>
      <c r="L274" s="583"/>
      <c r="M274" s="784" t="s">
        <v>1</v>
      </c>
      <c r="N274" s="576"/>
      <c r="O274" s="67"/>
      <c r="P274" s="577"/>
      <c r="Q274" s="578"/>
      <c r="R274" s="579"/>
      <c r="S274" s="579"/>
      <c r="T274" s="579"/>
      <c r="U274" s="580"/>
      <c r="V274" s="581"/>
      <c r="W274" s="582"/>
      <c r="X274" s="583"/>
      <c r="Y274" s="784" t="s">
        <v>1</v>
      </c>
      <c r="Z274" s="576"/>
      <c r="AA274" s="67"/>
      <c r="AB274" s="577"/>
      <c r="AC274" s="578"/>
      <c r="AD274" s="579"/>
      <c r="AE274" s="580"/>
      <c r="AF274" s="580"/>
      <c r="AG274" s="580"/>
      <c r="AH274" s="581"/>
      <c r="AI274" s="582"/>
      <c r="AJ274" s="583"/>
      <c r="AK274" s="784" t="s">
        <v>1</v>
      </c>
      <c r="AL274"/>
      <c r="AM274"/>
      <c r="AN274" s="2"/>
      <c r="AO274" s="2"/>
      <c r="AP274" s="6">
        <v>1</v>
      </c>
      <c r="AQ274" s="73"/>
      <c r="AR274" s="73"/>
    </row>
    <row r="275" spans="2:44" s="1" customFormat="1" ht="18" customHeight="1">
      <c r="B275" s="576"/>
      <c r="C275" s="67"/>
      <c r="D275" s="584"/>
      <c r="E275" s="584"/>
      <c r="F275" s="577"/>
      <c r="G275" s="580"/>
      <c r="H275" s="580"/>
      <c r="I275" s="580"/>
      <c r="J275" s="581"/>
      <c r="K275" s="582"/>
      <c r="L275" s="585"/>
      <c r="M275" s="784" t="s">
        <v>1</v>
      </c>
      <c r="N275" s="576"/>
      <c r="O275" s="67"/>
      <c r="P275" s="584"/>
      <c r="Q275" s="584"/>
      <c r="R275" s="577"/>
      <c r="S275" s="577"/>
      <c r="T275" s="577"/>
      <c r="U275" s="580"/>
      <c r="V275" s="581"/>
      <c r="W275" s="582"/>
      <c r="X275" s="585"/>
      <c r="Y275" s="784" t="s">
        <v>1</v>
      </c>
      <c r="Z275" s="576"/>
      <c r="AA275" s="67"/>
      <c r="AB275" s="584"/>
      <c r="AC275" s="584"/>
      <c r="AD275" s="577"/>
      <c r="AE275" s="580"/>
      <c r="AF275" s="580"/>
      <c r="AG275" s="580"/>
      <c r="AH275" s="581"/>
      <c r="AI275" s="582"/>
      <c r="AJ275" s="585"/>
      <c r="AK275" s="784" t="s">
        <v>1</v>
      </c>
      <c r="AL275"/>
      <c r="AM275"/>
      <c r="AN275" s="2"/>
      <c r="AO275" s="2"/>
      <c r="AP275" s="6">
        <v>1</v>
      </c>
      <c r="AQ275" s="73"/>
      <c r="AR275" s="73"/>
    </row>
    <row r="276" spans="2:44" s="1" customFormat="1" ht="18" customHeight="1">
      <c r="B276" s="576"/>
      <c r="C276" s="67"/>
      <c r="D276" s="577"/>
      <c r="E276" s="578"/>
      <c r="F276" s="579"/>
      <c r="G276" s="580"/>
      <c r="H276" s="580"/>
      <c r="I276" s="580"/>
      <c r="J276" s="581"/>
      <c r="K276" s="582"/>
      <c r="L276" s="583"/>
      <c r="M276" s="784" t="s">
        <v>1</v>
      </c>
      <c r="N276" s="576"/>
      <c r="O276" s="67"/>
      <c r="P276" s="577"/>
      <c r="Q276" s="578"/>
      <c r="R276" s="579"/>
      <c r="S276" s="579"/>
      <c r="T276" s="579"/>
      <c r="U276" s="580"/>
      <c r="V276" s="581"/>
      <c r="W276" s="582"/>
      <c r="X276" s="583"/>
      <c r="Y276" s="784" t="s">
        <v>1</v>
      </c>
      <c r="Z276" s="576"/>
      <c r="AA276" s="67"/>
      <c r="AB276" s="577"/>
      <c r="AC276" s="578"/>
      <c r="AD276" s="579"/>
      <c r="AE276" s="580"/>
      <c r="AF276" s="580"/>
      <c r="AG276" s="580"/>
      <c r="AH276" s="581"/>
      <c r="AI276" s="582"/>
      <c r="AJ276" s="583"/>
      <c r="AK276" s="784" t="s">
        <v>1</v>
      </c>
      <c r="AL276"/>
      <c r="AM276"/>
      <c r="AN276" s="2"/>
      <c r="AO276" s="2"/>
      <c r="AP276" s="6">
        <v>1</v>
      </c>
      <c r="AQ276" s="73"/>
      <c r="AR276" s="73"/>
    </row>
    <row r="277" spans="2:44" s="1" customFormat="1" ht="18" customHeight="1">
      <c r="B277" s="576"/>
      <c r="C277" s="67"/>
      <c r="D277" s="584"/>
      <c r="E277" s="584"/>
      <c r="F277" s="577"/>
      <c r="G277" s="580"/>
      <c r="H277" s="580"/>
      <c r="I277" s="580"/>
      <c r="J277" s="581"/>
      <c r="K277" s="582"/>
      <c r="L277" s="585"/>
      <c r="M277" s="784" t="s">
        <v>1</v>
      </c>
      <c r="N277" s="576"/>
      <c r="O277" s="67"/>
      <c r="P277" s="584"/>
      <c r="Q277" s="584"/>
      <c r="R277" s="577"/>
      <c r="S277" s="577"/>
      <c r="T277" s="577"/>
      <c r="U277" s="580"/>
      <c r="V277" s="581"/>
      <c r="W277" s="582"/>
      <c r="X277" s="585"/>
      <c r="Y277" s="784" t="s">
        <v>1</v>
      </c>
      <c r="Z277" s="576"/>
      <c r="AA277" s="67"/>
      <c r="AB277" s="584"/>
      <c r="AC277" s="584"/>
      <c r="AD277" s="577"/>
      <c r="AE277" s="580"/>
      <c r="AF277" s="580"/>
      <c r="AG277" s="580"/>
      <c r="AH277" s="581"/>
      <c r="AI277" s="582"/>
      <c r="AJ277" s="585"/>
      <c r="AK277" s="784" t="s">
        <v>1</v>
      </c>
      <c r="AL277"/>
      <c r="AM277"/>
      <c r="AN277" s="2"/>
      <c r="AO277" s="2"/>
      <c r="AP277" s="6">
        <v>1</v>
      </c>
      <c r="AQ277" s="73"/>
      <c r="AR277" s="73"/>
    </row>
    <row r="278" spans="2:44" s="1" customFormat="1" ht="18" customHeight="1">
      <c r="B278" s="576"/>
      <c r="C278" s="67"/>
      <c r="D278" s="577"/>
      <c r="E278" s="578"/>
      <c r="F278" s="579"/>
      <c r="G278" s="580"/>
      <c r="H278" s="580"/>
      <c r="I278" s="580"/>
      <c r="J278" s="581"/>
      <c r="K278" s="582"/>
      <c r="L278" s="583"/>
      <c r="M278" s="784" t="s">
        <v>1</v>
      </c>
      <c r="N278" s="576"/>
      <c r="O278" s="67"/>
      <c r="P278" s="577"/>
      <c r="Q278" s="578"/>
      <c r="R278" s="579"/>
      <c r="S278" s="579"/>
      <c r="T278" s="579"/>
      <c r="U278" s="580"/>
      <c r="V278" s="581"/>
      <c r="W278" s="582"/>
      <c r="X278" s="583"/>
      <c r="Y278" s="784" t="s">
        <v>1</v>
      </c>
      <c r="Z278" s="576"/>
      <c r="AA278" s="67"/>
      <c r="AB278" s="577"/>
      <c r="AC278" s="578"/>
      <c r="AD278" s="579"/>
      <c r="AE278" s="580"/>
      <c r="AF278" s="580"/>
      <c r="AG278" s="580"/>
      <c r="AH278" s="581"/>
      <c r="AI278" s="582"/>
      <c r="AJ278" s="583"/>
      <c r="AK278" s="784" t="s">
        <v>1</v>
      </c>
      <c r="AL278"/>
      <c r="AM278"/>
      <c r="AN278" s="2"/>
      <c r="AO278" s="2"/>
      <c r="AP278" s="6">
        <v>1</v>
      </c>
      <c r="AQ278" s="73"/>
      <c r="AR278" s="73"/>
    </row>
    <row r="279" spans="2:44" s="1" customFormat="1" ht="18" customHeight="1">
      <c r="B279" s="576"/>
      <c r="C279" s="67"/>
      <c r="D279" s="584"/>
      <c r="E279" s="584"/>
      <c r="F279" s="577"/>
      <c r="G279" s="580"/>
      <c r="H279" s="580"/>
      <c r="I279" s="580"/>
      <c r="J279" s="581"/>
      <c r="K279" s="582"/>
      <c r="L279" s="585"/>
      <c r="M279" s="784" t="s">
        <v>1</v>
      </c>
      <c r="N279" s="576"/>
      <c r="O279" s="67"/>
      <c r="P279" s="584"/>
      <c r="Q279" s="584"/>
      <c r="R279" s="577"/>
      <c r="S279" s="577"/>
      <c r="T279" s="577"/>
      <c r="U279" s="580"/>
      <c r="V279" s="581"/>
      <c r="W279" s="582"/>
      <c r="X279" s="585"/>
      <c r="Y279" s="784" t="s">
        <v>1</v>
      </c>
      <c r="Z279" s="576"/>
      <c r="AA279" s="67"/>
      <c r="AB279" s="584"/>
      <c r="AC279" s="584"/>
      <c r="AD279" s="577"/>
      <c r="AE279" s="580"/>
      <c r="AF279" s="580"/>
      <c r="AG279" s="580"/>
      <c r="AH279" s="581"/>
      <c r="AI279" s="582"/>
      <c r="AJ279" s="585"/>
      <c r="AK279" s="784" t="s">
        <v>1</v>
      </c>
      <c r="AL279"/>
      <c r="AM279"/>
      <c r="AN279" s="2"/>
      <c r="AO279" s="2"/>
      <c r="AP279" s="6">
        <v>1</v>
      </c>
      <c r="AQ279" s="73"/>
      <c r="AR279" s="73"/>
    </row>
    <row r="280" spans="2:44" s="1" customFormat="1" ht="18" customHeight="1">
      <c r="B280" s="576"/>
      <c r="C280" s="67"/>
      <c r="D280" s="577"/>
      <c r="E280" s="578"/>
      <c r="F280" s="579"/>
      <c r="G280" s="580"/>
      <c r="H280" s="580"/>
      <c r="I280" s="580"/>
      <c r="J280" s="581"/>
      <c r="K280" s="582"/>
      <c r="L280" s="583"/>
      <c r="M280" s="784" t="s">
        <v>1</v>
      </c>
      <c r="N280" s="576"/>
      <c r="O280" s="67"/>
      <c r="P280" s="577"/>
      <c r="Q280" s="578"/>
      <c r="R280" s="579"/>
      <c r="S280" s="579"/>
      <c r="T280" s="579"/>
      <c r="U280" s="580"/>
      <c r="V280" s="581"/>
      <c r="W280" s="582"/>
      <c r="X280" s="583"/>
      <c r="Y280" s="784" t="s">
        <v>1</v>
      </c>
      <c r="Z280" s="576"/>
      <c r="AA280" s="67"/>
      <c r="AB280" s="577"/>
      <c r="AC280" s="578"/>
      <c r="AD280" s="579"/>
      <c r="AE280" s="580"/>
      <c r="AF280" s="580"/>
      <c r="AG280" s="580"/>
      <c r="AH280" s="581"/>
      <c r="AI280" s="582"/>
      <c r="AJ280" s="583"/>
      <c r="AK280" s="784" t="s">
        <v>1</v>
      </c>
      <c r="AL280"/>
      <c r="AM280"/>
      <c r="AN280" s="2"/>
      <c r="AO280" s="2"/>
      <c r="AP280" s="6">
        <v>1</v>
      </c>
      <c r="AQ280" s="73"/>
      <c r="AR280" s="73"/>
    </row>
    <row r="281" spans="2:44" s="1" customFormat="1" ht="18" customHeight="1">
      <c r="B281" s="576"/>
      <c r="C281" s="67"/>
      <c r="D281" s="584"/>
      <c r="E281" s="584"/>
      <c r="F281" s="577"/>
      <c r="G281" s="580"/>
      <c r="H281" s="580"/>
      <c r="I281" s="580"/>
      <c r="J281" s="581"/>
      <c r="K281" s="582"/>
      <c r="L281" s="585"/>
      <c r="M281" s="784" t="s">
        <v>1</v>
      </c>
      <c r="N281" s="576"/>
      <c r="O281" s="67"/>
      <c r="P281" s="584"/>
      <c r="Q281" s="584"/>
      <c r="R281" s="577"/>
      <c r="S281" s="577"/>
      <c r="T281" s="577"/>
      <c r="U281" s="580"/>
      <c r="V281" s="581"/>
      <c r="W281" s="582"/>
      <c r="X281" s="585"/>
      <c r="Y281" s="784" t="s">
        <v>1</v>
      </c>
      <c r="Z281" s="576"/>
      <c r="AA281" s="67"/>
      <c r="AB281" s="584"/>
      <c r="AC281" s="584"/>
      <c r="AD281" s="577"/>
      <c r="AE281" s="580"/>
      <c r="AF281" s="580"/>
      <c r="AG281" s="580"/>
      <c r="AH281" s="581"/>
      <c r="AI281" s="582"/>
      <c r="AJ281" s="585"/>
      <c r="AK281" s="784" t="s">
        <v>1</v>
      </c>
      <c r="AL281"/>
      <c r="AM281"/>
      <c r="AN281" s="2"/>
      <c r="AO281" s="2"/>
      <c r="AP281" s="6">
        <v>1</v>
      </c>
      <c r="AQ281" s="73"/>
      <c r="AR281" s="73"/>
    </row>
    <row r="282" spans="2:44" s="1" customFormat="1" ht="18" customHeight="1">
      <c r="B282" s="576"/>
      <c r="C282" s="67"/>
      <c r="D282" s="577"/>
      <c r="E282" s="578"/>
      <c r="F282" s="579"/>
      <c r="G282" s="580"/>
      <c r="H282" s="580"/>
      <c r="I282" s="580"/>
      <c r="J282" s="581"/>
      <c r="K282" s="582"/>
      <c r="L282" s="583"/>
      <c r="M282" s="784" t="s">
        <v>1</v>
      </c>
      <c r="N282" s="576"/>
      <c r="O282" s="67"/>
      <c r="P282" s="577"/>
      <c r="Q282" s="578"/>
      <c r="R282" s="579"/>
      <c r="S282" s="579"/>
      <c r="T282" s="579"/>
      <c r="U282" s="580"/>
      <c r="V282" s="581"/>
      <c r="W282" s="582"/>
      <c r="X282" s="583"/>
      <c r="Y282" s="784" t="s">
        <v>1</v>
      </c>
      <c r="Z282" s="576"/>
      <c r="AA282" s="67"/>
      <c r="AB282" s="577"/>
      <c r="AC282" s="578"/>
      <c r="AD282" s="579"/>
      <c r="AE282" s="580"/>
      <c r="AF282" s="580"/>
      <c r="AG282" s="580"/>
      <c r="AH282" s="581"/>
      <c r="AI282" s="582"/>
      <c r="AJ282" s="583"/>
      <c r="AK282" s="784" t="s">
        <v>1</v>
      </c>
      <c r="AL282"/>
      <c r="AM282"/>
      <c r="AN282" s="2"/>
      <c r="AO282" s="2"/>
      <c r="AP282" s="6">
        <v>1</v>
      </c>
      <c r="AQ282" s="73"/>
      <c r="AR282" s="73"/>
    </row>
    <row r="283" spans="2:44" s="1" customFormat="1" ht="18" customHeight="1">
      <c r="B283" s="576"/>
      <c r="C283" s="67"/>
      <c r="D283" s="584"/>
      <c r="E283" s="584"/>
      <c r="F283" s="577"/>
      <c r="G283" s="580"/>
      <c r="H283" s="580"/>
      <c r="I283" s="580"/>
      <c r="J283" s="581"/>
      <c r="K283" s="582"/>
      <c r="L283" s="585"/>
      <c r="M283" s="784" t="s">
        <v>1</v>
      </c>
      <c r="N283" s="576"/>
      <c r="O283" s="67"/>
      <c r="P283" s="584"/>
      <c r="Q283" s="584"/>
      <c r="R283" s="577"/>
      <c r="S283" s="577"/>
      <c r="T283" s="577"/>
      <c r="U283" s="580"/>
      <c r="V283" s="581"/>
      <c r="W283" s="582"/>
      <c r="X283" s="585"/>
      <c r="Y283" s="784" t="s">
        <v>1</v>
      </c>
      <c r="Z283" s="576"/>
      <c r="AA283" s="67"/>
      <c r="AB283" s="584"/>
      <c r="AC283" s="584"/>
      <c r="AD283" s="577"/>
      <c r="AE283" s="580"/>
      <c r="AF283" s="580"/>
      <c r="AG283" s="580"/>
      <c r="AH283" s="581"/>
      <c r="AI283" s="582"/>
      <c r="AJ283" s="585"/>
      <c r="AK283" s="784" t="s">
        <v>1</v>
      </c>
      <c r="AL283"/>
      <c r="AM283"/>
      <c r="AN283" s="2"/>
      <c r="AO283" s="2"/>
      <c r="AP283" s="6">
        <v>1</v>
      </c>
      <c r="AQ283" s="73"/>
      <c r="AR283" s="73"/>
    </row>
    <row r="284" spans="2:44" s="1" customFormat="1" ht="18" customHeight="1">
      <c r="B284" s="576"/>
      <c r="C284" s="67"/>
      <c r="D284" s="577"/>
      <c r="E284" s="578"/>
      <c r="F284" s="579"/>
      <c r="G284" s="580"/>
      <c r="H284" s="580"/>
      <c r="I284" s="580"/>
      <c r="J284" s="581"/>
      <c r="K284" s="582"/>
      <c r="L284" s="583"/>
      <c r="M284" s="784" t="s">
        <v>1</v>
      </c>
      <c r="N284" s="576"/>
      <c r="O284" s="67"/>
      <c r="P284" s="577"/>
      <c r="Q284" s="578"/>
      <c r="R284" s="579"/>
      <c r="S284" s="579"/>
      <c r="T284" s="579"/>
      <c r="U284" s="580"/>
      <c r="V284" s="581"/>
      <c r="W284" s="582"/>
      <c r="X284" s="583"/>
      <c r="Y284" s="784" t="s">
        <v>1</v>
      </c>
      <c r="Z284" s="576"/>
      <c r="AA284" s="67"/>
      <c r="AB284" s="577"/>
      <c r="AC284" s="578"/>
      <c r="AD284" s="579"/>
      <c r="AE284" s="580"/>
      <c r="AF284" s="580"/>
      <c r="AG284" s="580"/>
      <c r="AH284" s="581"/>
      <c r="AI284" s="582"/>
      <c r="AJ284" s="583"/>
      <c r="AK284" s="784" t="s">
        <v>1</v>
      </c>
      <c r="AL284"/>
      <c r="AM284"/>
      <c r="AN284" s="2"/>
      <c r="AO284" s="2"/>
      <c r="AP284" s="6">
        <v>1</v>
      </c>
      <c r="AQ284" s="73"/>
      <c r="AR284" s="73"/>
    </row>
    <row r="285" spans="2:44" s="1" customFormat="1" ht="18" customHeight="1">
      <c r="B285" s="576"/>
      <c r="C285" s="67"/>
      <c r="D285" s="584"/>
      <c r="E285" s="584"/>
      <c r="F285" s="577"/>
      <c r="G285" s="580"/>
      <c r="H285" s="580"/>
      <c r="I285" s="580"/>
      <c r="J285" s="581"/>
      <c r="K285" s="582"/>
      <c r="L285" s="585"/>
      <c r="M285" s="784" t="s">
        <v>1</v>
      </c>
      <c r="N285" s="576"/>
      <c r="O285" s="67"/>
      <c r="P285" s="584"/>
      <c r="Q285" s="584"/>
      <c r="R285" s="577"/>
      <c r="S285" s="577"/>
      <c r="T285" s="577"/>
      <c r="U285" s="580"/>
      <c r="V285" s="581"/>
      <c r="W285" s="582"/>
      <c r="X285" s="585"/>
      <c r="Y285" s="784" t="s">
        <v>1</v>
      </c>
      <c r="Z285" s="576"/>
      <c r="AA285" s="67"/>
      <c r="AB285" s="584"/>
      <c r="AC285" s="584"/>
      <c r="AD285" s="577"/>
      <c r="AE285" s="580"/>
      <c r="AF285" s="580"/>
      <c r="AG285" s="580"/>
      <c r="AH285" s="581"/>
      <c r="AI285" s="582"/>
      <c r="AJ285" s="585"/>
      <c r="AK285" s="784" t="s">
        <v>1</v>
      </c>
      <c r="AL285"/>
      <c r="AM285"/>
      <c r="AN285" s="2"/>
      <c r="AO285" s="2"/>
      <c r="AP285" s="6">
        <v>1</v>
      </c>
      <c r="AQ285" s="73"/>
      <c r="AR285" s="73"/>
    </row>
    <row r="286" spans="2:44" s="1" customFormat="1" ht="18" customHeight="1">
      <c r="B286" s="576"/>
      <c r="C286" s="67"/>
      <c r="D286" s="577"/>
      <c r="E286" s="578"/>
      <c r="F286" s="579"/>
      <c r="G286" s="580"/>
      <c r="H286" s="580"/>
      <c r="I286" s="580"/>
      <c r="J286" s="581"/>
      <c r="K286" s="582"/>
      <c r="L286" s="583"/>
      <c r="M286" s="784" t="s">
        <v>1</v>
      </c>
      <c r="N286" s="576"/>
      <c r="O286" s="67"/>
      <c r="P286" s="577"/>
      <c r="Q286" s="578"/>
      <c r="R286" s="579"/>
      <c r="S286" s="579"/>
      <c r="T286" s="579"/>
      <c r="U286" s="580"/>
      <c r="V286" s="581"/>
      <c r="W286" s="582"/>
      <c r="X286" s="583"/>
      <c r="Y286" s="784" t="s">
        <v>1</v>
      </c>
      <c r="Z286" s="576"/>
      <c r="AA286" s="67"/>
      <c r="AB286" s="577"/>
      <c r="AC286" s="578"/>
      <c r="AD286" s="579"/>
      <c r="AE286" s="580"/>
      <c r="AF286" s="580"/>
      <c r="AG286" s="580"/>
      <c r="AH286" s="581"/>
      <c r="AI286" s="582"/>
      <c r="AJ286" s="583"/>
      <c r="AK286" s="784" t="s">
        <v>1</v>
      </c>
      <c r="AL286"/>
      <c r="AM286"/>
      <c r="AN286" s="2"/>
      <c r="AO286" s="2"/>
      <c r="AP286" s="6">
        <v>1</v>
      </c>
      <c r="AQ286" s="73"/>
      <c r="AR286" s="73"/>
    </row>
    <row r="287" spans="2:44" s="1" customFormat="1" ht="18" customHeight="1">
      <c r="B287" s="576"/>
      <c r="C287" s="67"/>
      <c r="D287" s="584"/>
      <c r="E287" s="584"/>
      <c r="F287" s="577"/>
      <c r="G287" s="580"/>
      <c r="H287" s="580"/>
      <c r="I287" s="580"/>
      <c r="J287" s="581"/>
      <c r="K287" s="582"/>
      <c r="L287" s="585"/>
      <c r="M287" s="784" t="s">
        <v>1</v>
      </c>
      <c r="N287" s="576"/>
      <c r="O287" s="67"/>
      <c r="P287" s="584"/>
      <c r="Q287" s="584"/>
      <c r="R287" s="577"/>
      <c r="S287" s="577"/>
      <c r="T287" s="577"/>
      <c r="U287" s="580"/>
      <c r="V287" s="581"/>
      <c r="W287" s="582"/>
      <c r="X287" s="585"/>
      <c r="Y287" s="784" t="s">
        <v>1</v>
      </c>
      <c r="Z287" s="576"/>
      <c r="AA287" s="67"/>
      <c r="AB287" s="584"/>
      <c r="AC287" s="584"/>
      <c r="AD287" s="577"/>
      <c r="AE287" s="580"/>
      <c r="AF287" s="580"/>
      <c r="AG287" s="580"/>
      <c r="AH287" s="581"/>
      <c r="AI287" s="582"/>
      <c r="AJ287" s="585"/>
      <c r="AK287" s="784" t="s">
        <v>1</v>
      </c>
      <c r="AL287"/>
      <c r="AM287"/>
      <c r="AN287" s="2"/>
      <c r="AO287" s="2"/>
      <c r="AP287" s="6">
        <v>1</v>
      </c>
      <c r="AQ287" s="73"/>
      <c r="AR287" s="73"/>
    </row>
    <row r="288" spans="2:44" s="1" customFormat="1" ht="18" customHeight="1">
      <c r="B288" s="576"/>
      <c r="C288" s="67"/>
      <c r="D288" s="577"/>
      <c r="E288" s="578"/>
      <c r="F288" s="579"/>
      <c r="G288" s="580"/>
      <c r="H288" s="580"/>
      <c r="I288" s="580"/>
      <c r="J288" s="581"/>
      <c r="K288" s="582"/>
      <c r="L288" s="583"/>
      <c r="M288" s="784" t="s">
        <v>1</v>
      </c>
      <c r="N288" s="576"/>
      <c r="O288" s="67"/>
      <c r="P288" s="577"/>
      <c r="Q288" s="578"/>
      <c r="R288" s="579"/>
      <c r="S288" s="579"/>
      <c r="T288" s="579"/>
      <c r="U288" s="580"/>
      <c r="V288" s="581"/>
      <c r="W288" s="582"/>
      <c r="X288" s="583"/>
      <c r="Y288" s="784" t="s">
        <v>1</v>
      </c>
      <c r="Z288" s="576"/>
      <c r="AA288" s="67"/>
      <c r="AB288" s="577"/>
      <c r="AC288" s="578"/>
      <c r="AD288" s="579"/>
      <c r="AE288" s="580"/>
      <c r="AF288" s="580"/>
      <c r="AG288" s="580"/>
      <c r="AH288" s="581"/>
      <c r="AI288" s="582"/>
      <c r="AJ288" s="583"/>
      <c r="AK288" s="784" t="s">
        <v>1</v>
      </c>
      <c r="AL288"/>
      <c r="AM288"/>
      <c r="AN288" s="2"/>
      <c r="AO288" s="2"/>
      <c r="AP288" s="6">
        <v>1</v>
      </c>
      <c r="AQ288" s="73"/>
      <c r="AR288" s="73"/>
    </row>
    <row r="289" spans="2:44" s="1" customFormat="1" ht="18" customHeight="1">
      <c r="B289" s="576"/>
      <c r="C289" s="67"/>
      <c r="D289" s="584"/>
      <c r="E289" s="584"/>
      <c r="F289" s="577"/>
      <c r="G289" s="580"/>
      <c r="H289" s="580"/>
      <c r="I289" s="580"/>
      <c r="J289" s="581"/>
      <c r="K289" s="582"/>
      <c r="L289" s="585"/>
      <c r="M289" s="784" t="s">
        <v>1</v>
      </c>
      <c r="N289" s="576"/>
      <c r="O289" s="67"/>
      <c r="P289" s="584"/>
      <c r="Q289" s="584"/>
      <c r="R289" s="577"/>
      <c r="S289" s="577"/>
      <c r="T289" s="577"/>
      <c r="U289" s="580"/>
      <c r="V289" s="581"/>
      <c r="W289" s="582"/>
      <c r="X289" s="585"/>
      <c r="Y289" s="784" t="s">
        <v>1</v>
      </c>
      <c r="Z289" s="576"/>
      <c r="AA289" s="67"/>
      <c r="AB289" s="584"/>
      <c r="AC289" s="584"/>
      <c r="AD289" s="577"/>
      <c r="AE289" s="580"/>
      <c r="AF289" s="580"/>
      <c r="AG289" s="580"/>
      <c r="AH289" s="581"/>
      <c r="AI289" s="582"/>
      <c r="AJ289" s="585"/>
      <c r="AK289" s="784" t="s">
        <v>1</v>
      </c>
      <c r="AL289"/>
      <c r="AM289"/>
      <c r="AN289" s="2"/>
      <c r="AO289" s="2"/>
      <c r="AP289" s="6">
        <v>1</v>
      </c>
      <c r="AQ289" s="73"/>
      <c r="AR289" s="73"/>
    </row>
    <row r="290" spans="2:44" s="1" customFormat="1" ht="18" customHeight="1">
      <c r="B290" s="576"/>
      <c r="C290" s="67"/>
      <c r="D290" s="577"/>
      <c r="E290" s="578"/>
      <c r="F290" s="579"/>
      <c r="G290" s="580"/>
      <c r="H290" s="580"/>
      <c r="I290" s="580"/>
      <c r="J290" s="581"/>
      <c r="K290" s="582"/>
      <c r="L290" s="583"/>
      <c r="M290" s="784" t="s">
        <v>1</v>
      </c>
      <c r="N290" s="576"/>
      <c r="O290" s="67"/>
      <c r="P290" s="577"/>
      <c r="Q290" s="578"/>
      <c r="R290" s="579"/>
      <c r="S290" s="579"/>
      <c r="T290" s="579"/>
      <c r="U290" s="580"/>
      <c r="V290" s="581"/>
      <c r="W290" s="582"/>
      <c r="X290" s="583"/>
      <c r="Y290" s="784" t="s">
        <v>1</v>
      </c>
      <c r="Z290" s="576"/>
      <c r="AA290" s="67"/>
      <c r="AB290" s="577"/>
      <c r="AC290" s="578"/>
      <c r="AD290" s="579"/>
      <c r="AE290" s="580"/>
      <c r="AF290" s="580"/>
      <c r="AG290" s="580"/>
      <c r="AH290" s="581"/>
      <c r="AI290" s="582"/>
      <c r="AJ290" s="583"/>
      <c r="AK290" s="784" t="s">
        <v>1</v>
      </c>
      <c r="AL290"/>
      <c r="AM290"/>
      <c r="AN290" s="2"/>
      <c r="AO290" s="2"/>
      <c r="AP290" s="6">
        <v>1</v>
      </c>
      <c r="AQ290" s="73"/>
      <c r="AR290" s="73"/>
    </row>
    <row r="291" spans="2:44" s="1" customFormat="1" ht="18" customHeight="1">
      <c r="B291" s="576"/>
      <c r="C291" s="67"/>
      <c r="D291" s="584"/>
      <c r="E291" s="584"/>
      <c r="F291" s="577"/>
      <c r="G291" s="580"/>
      <c r="H291" s="580"/>
      <c r="I291" s="580"/>
      <c r="J291" s="581"/>
      <c r="K291" s="582"/>
      <c r="L291" s="585"/>
      <c r="M291" s="784" t="s">
        <v>1</v>
      </c>
      <c r="N291" s="576"/>
      <c r="O291" s="67"/>
      <c r="P291" s="584"/>
      <c r="Q291" s="584"/>
      <c r="R291" s="577"/>
      <c r="S291" s="577"/>
      <c r="T291" s="577"/>
      <c r="U291" s="580"/>
      <c r="V291" s="581"/>
      <c r="W291" s="582"/>
      <c r="X291" s="585"/>
      <c r="Y291" s="784" t="s">
        <v>1</v>
      </c>
      <c r="Z291" s="576"/>
      <c r="AA291" s="67"/>
      <c r="AB291" s="584"/>
      <c r="AC291" s="584"/>
      <c r="AD291" s="577"/>
      <c r="AE291" s="580"/>
      <c r="AF291" s="580"/>
      <c r="AG291" s="580"/>
      <c r="AH291" s="581"/>
      <c r="AI291" s="582"/>
      <c r="AJ291" s="585"/>
      <c r="AK291" s="784" t="s">
        <v>1</v>
      </c>
      <c r="AL291"/>
      <c r="AM291"/>
      <c r="AN291" s="2"/>
      <c r="AO291" s="2"/>
      <c r="AP291" s="6">
        <v>1</v>
      </c>
      <c r="AQ291" s="73"/>
      <c r="AR291" s="73"/>
    </row>
    <row r="292" spans="2:44" s="1" customFormat="1" ht="18" customHeight="1">
      <c r="B292" s="576"/>
      <c r="C292" s="67"/>
      <c r="D292" s="577"/>
      <c r="E292" s="578"/>
      <c r="F292" s="579"/>
      <c r="G292" s="580"/>
      <c r="H292" s="580"/>
      <c r="I292" s="580"/>
      <c r="J292" s="581"/>
      <c r="K292" s="582"/>
      <c r="L292" s="583"/>
      <c r="M292" s="784" t="s">
        <v>1</v>
      </c>
      <c r="N292" s="576"/>
      <c r="O292" s="67"/>
      <c r="P292" s="577"/>
      <c r="Q292" s="578"/>
      <c r="R292" s="579"/>
      <c r="S292" s="579"/>
      <c r="T292" s="579"/>
      <c r="U292" s="580"/>
      <c r="V292" s="581"/>
      <c r="W292" s="582"/>
      <c r="X292" s="583"/>
      <c r="Y292" s="784" t="s">
        <v>1</v>
      </c>
      <c r="Z292" s="576"/>
      <c r="AA292" s="67"/>
      <c r="AB292" s="577"/>
      <c r="AC292" s="578"/>
      <c r="AD292" s="579"/>
      <c r="AE292" s="580"/>
      <c r="AF292" s="580"/>
      <c r="AG292" s="580"/>
      <c r="AH292" s="581"/>
      <c r="AI292" s="582"/>
      <c r="AJ292" s="583"/>
      <c r="AK292" s="784" t="s">
        <v>1</v>
      </c>
      <c r="AL292"/>
      <c r="AM292"/>
      <c r="AN292" s="2"/>
      <c r="AO292" s="2"/>
      <c r="AP292" s="6">
        <v>1</v>
      </c>
      <c r="AQ292" s="73"/>
      <c r="AR292" s="73"/>
    </row>
    <row r="293" spans="2:44" s="1" customFormat="1" ht="18" customHeight="1">
      <c r="B293" s="576"/>
      <c r="C293" s="67"/>
      <c r="D293" s="584"/>
      <c r="E293" s="584"/>
      <c r="F293" s="577"/>
      <c r="G293" s="580"/>
      <c r="H293" s="580"/>
      <c r="I293" s="580"/>
      <c r="J293" s="581"/>
      <c r="K293" s="582"/>
      <c r="L293" s="585"/>
      <c r="M293" s="784" t="s">
        <v>1</v>
      </c>
      <c r="N293" s="576"/>
      <c r="O293" s="67"/>
      <c r="P293" s="584"/>
      <c r="Q293" s="584"/>
      <c r="R293" s="577"/>
      <c r="S293" s="577"/>
      <c r="T293" s="577"/>
      <c r="U293" s="580"/>
      <c r="V293" s="581"/>
      <c r="W293" s="582"/>
      <c r="X293" s="585"/>
      <c r="Y293" s="784" t="s">
        <v>1</v>
      </c>
      <c r="Z293" s="576"/>
      <c r="AA293" s="67"/>
      <c r="AB293" s="584"/>
      <c r="AC293" s="584"/>
      <c r="AD293" s="577"/>
      <c r="AE293" s="580"/>
      <c r="AF293" s="580"/>
      <c r="AG293" s="580"/>
      <c r="AH293" s="581"/>
      <c r="AI293" s="582"/>
      <c r="AJ293" s="585"/>
      <c r="AK293" s="784" t="s">
        <v>1</v>
      </c>
      <c r="AL293"/>
      <c r="AM293"/>
      <c r="AN293" s="2"/>
      <c r="AO293" s="2"/>
      <c r="AP293" s="6">
        <v>1</v>
      </c>
      <c r="AQ293" s="73"/>
      <c r="AR293" s="73"/>
    </row>
    <row r="294" spans="2:44" s="1" customFormat="1" ht="18" customHeight="1">
      <c r="B294" s="576"/>
      <c r="C294" s="67"/>
      <c r="D294" s="577"/>
      <c r="E294" s="578"/>
      <c r="F294" s="579"/>
      <c r="G294" s="580"/>
      <c r="H294" s="580"/>
      <c r="I294" s="580"/>
      <c r="J294" s="581"/>
      <c r="K294" s="582"/>
      <c r="L294" s="583"/>
      <c r="M294" s="784" t="s">
        <v>1</v>
      </c>
      <c r="N294" s="576"/>
      <c r="O294" s="67"/>
      <c r="P294" s="577"/>
      <c r="Q294" s="578"/>
      <c r="R294" s="579"/>
      <c r="S294" s="579"/>
      <c r="T294" s="579"/>
      <c r="U294" s="580"/>
      <c r="V294" s="581"/>
      <c r="W294" s="582"/>
      <c r="X294" s="583"/>
      <c r="Y294" s="784" t="s">
        <v>1</v>
      </c>
      <c r="Z294" s="576"/>
      <c r="AA294" s="67"/>
      <c r="AB294" s="577"/>
      <c r="AC294" s="578"/>
      <c r="AD294" s="579"/>
      <c r="AE294" s="580"/>
      <c r="AF294" s="580"/>
      <c r="AG294" s="580"/>
      <c r="AH294" s="581"/>
      <c r="AI294" s="582"/>
      <c r="AJ294" s="583"/>
      <c r="AK294" s="784" t="s">
        <v>1</v>
      </c>
      <c r="AL294"/>
      <c r="AM294"/>
      <c r="AN294" s="2"/>
      <c r="AO294" s="2"/>
      <c r="AP294" s="6">
        <v>1</v>
      </c>
      <c r="AQ294" s="73"/>
      <c r="AR294" s="73"/>
    </row>
    <row r="295" spans="2:44" s="1" customFormat="1" ht="18" customHeight="1">
      <c r="B295" s="576"/>
      <c r="C295" s="67"/>
      <c r="D295" s="584"/>
      <c r="E295" s="584"/>
      <c r="F295" s="577"/>
      <c r="G295" s="580"/>
      <c r="H295" s="580"/>
      <c r="I295" s="580"/>
      <c r="J295" s="581"/>
      <c r="K295" s="582"/>
      <c r="L295" s="585"/>
      <c r="M295" s="784" t="s">
        <v>1</v>
      </c>
      <c r="N295" s="576"/>
      <c r="O295" s="67"/>
      <c r="P295" s="584"/>
      <c r="Q295" s="584"/>
      <c r="R295" s="577"/>
      <c r="S295" s="577"/>
      <c r="T295" s="577"/>
      <c r="U295" s="580"/>
      <c r="V295" s="581"/>
      <c r="W295" s="582"/>
      <c r="X295" s="585"/>
      <c r="Y295" s="784" t="s">
        <v>1</v>
      </c>
      <c r="Z295" s="576"/>
      <c r="AA295" s="67"/>
      <c r="AB295" s="584"/>
      <c r="AC295" s="584"/>
      <c r="AD295" s="577"/>
      <c r="AE295" s="580"/>
      <c r="AF295" s="580"/>
      <c r="AG295" s="580"/>
      <c r="AH295" s="581"/>
      <c r="AI295" s="582"/>
      <c r="AJ295" s="585"/>
      <c r="AK295" s="784" t="s">
        <v>1</v>
      </c>
      <c r="AL295"/>
      <c r="AM295"/>
      <c r="AN295" s="2"/>
      <c r="AO295" s="2"/>
      <c r="AP295" s="6">
        <v>1</v>
      </c>
      <c r="AQ295" s="73"/>
      <c r="AR295" s="73"/>
    </row>
    <row r="296" spans="2:44" s="1" customFormat="1" ht="18" customHeight="1">
      <c r="B296" s="576"/>
      <c r="C296" s="67"/>
      <c r="D296" s="577"/>
      <c r="E296" s="578"/>
      <c r="F296" s="579"/>
      <c r="G296" s="580"/>
      <c r="H296" s="580"/>
      <c r="I296" s="580"/>
      <c r="J296" s="581"/>
      <c r="K296" s="582"/>
      <c r="L296" s="583"/>
      <c r="M296" s="784" t="s">
        <v>1</v>
      </c>
      <c r="N296" s="576"/>
      <c r="O296" s="67"/>
      <c r="P296" s="577"/>
      <c r="Q296" s="578"/>
      <c r="R296" s="579"/>
      <c r="S296" s="579"/>
      <c r="T296" s="579"/>
      <c r="U296" s="580"/>
      <c r="V296" s="581"/>
      <c r="W296" s="582"/>
      <c r="X296" s="583"/>
      <c r="Y296" s="784" t="s">
        <v>1</v>
      </c>
      <c r="Z296" s="576"/>
      <c r="AA296" s="67"/>
      <c r="AB296" s="577"/>
      <c r="AC296" s="578"/>
      <c r="AD296" s="579"/>
      <c r="AE296" s="580"/>
      <c r="AF296" s="580"/>
      <c r="AG296" s="580"/>
      <c r="AH296" s="581"/>
      <c r="AI296" s="582"/>
      <c r="AJ296" s="583"/>
      <c r="AK296" s="784" t="s">
        <v>1</v>
      </c>
      <c r="AL296"/>
      <c r="AM296"/>
      <c r="AN296" s="2"/>
      <c r="AO296" s="2"/>
      <c r="AP296" s="6">
        <v>1</v>
      </c>
      <c r="AQ296" s="73"/>
      <c r="AR296" s="73"/>
    </row>
    <row r="297" spans="2:44" s="1" customFormat="1" ht="18" customHeight="1">
      <c r="B297" s="576"/>
      <c r="C297" s="67"/>
      <c r="D297" s="584"/>
      <c r="E297" s="584"/>
      <c r="F297" s="577"/>
      <c r="G297" s="580"/>
      <c r="H297" s="580"/>
      <c r="I297" s="580"/>
      <c r="J297" s="581"/>
      <c r="K297" s="582"/>
      <c r="L297" s="585"/>
      <c r="M297" s="784" t="s">
        <v>1</v>
      </c>
      <c r="N297" s="576"/>
      <c r="O297" s="67"/>
      <c r="P297" s="584"/>
      <c r="Q297" s="584"/>
      <c r="R297" s="577"/>
      <c r="S297" s="577"/>
      <c r="T297" s="577"/>
      <c r="U297" s="580"/>
      <c r="V297" s="581"/>
      <c r="W297" s="582"/>
      <c r="X297" s="585"/>
      <c r="Y297" s="784" t="s">
        <v>1</v>
      </c>
      <c r="Z297" s="576"/>
      <c r="AA297" s="67"/>
      <c r="AB297" s="584"/>
      <c r="AC297" s="584"/>
      <c r="AD297" s="577"/>
      <c r="AE297" s="580"/>
      <c r="AF297" s="580"/>
      <c r="AG297" s="580"/>
      <c r="AH297" s="581"/>
      <c r="AI297" s="582"/>
      <c r="AJ297" s="585"/>
      <c r="AK297" s="784" t="s">
        <v>1</v>
      </c>
      <c r="AL297"/>
      <c r="AM297"/>
      <c r="AN297" s="2"/>
      <c r="AO297" s="2"/>
      <c r="AP297" s="6">
        <v>1</v>
      </c>
      <c r="AQ297" s="73"/>
      <c r="AR297" s="73"/>
    </row>
    <row r="298" spans="2:44" s="1" customFormat="1" ht="18" customHeight="1">
      <c r="B298" s="576"/>
      <c r="C298" s="67"/>
      <c r="D298" s="577"/>
      <c r="E298" s="578"/>
      <c r="F298" s="579"/>
      <c r="G298" s="580"/>
      <c r="H298" s="580"/>
      <c r="I298" s="580"/>
      <c r="J298" s="581"/>
      <c r="K298" s="582"/>
      <c r="L298" s="583"/>
      <c r="M298" s="784" t="s">
        <v>1</v>
      </c>
      <c r="N298" s="576"/>
      <c r="O298" s="67"/>
      <c r="P298" s="577"/>
      <c r="Q298" s="578"/>
      <c r="R298" s="579"/>
      <c r="S298" s="579"/>
      <c r="T298" s="579"/>
      <c r="U298" s="580"/>
      <c r="V298" s="581"/>
      <c r="W298" s="582"/>
      <c r="X298" s="583"/>
      <c r="Y298" s="784" t="s">
        <v>1</v>
      </c>
      <c r="Z298" s="576"/>
      <c r="AA298" s="67"/>
      <c r="AB298" s="577"/>
      <c r="AC298" s="578"/>
      <c r="AD298" s="579"/>
      <c r="AE298" s="580"/>
      <c r="AF298" s="580"/>
      <c r="AG298" s="580"/>
      <c r="AH298" s="581"/>
      <c r="AI298" s="582"/>
      <c r="AJ298" s="583"/>
      <c r="AK298" s="784" t="s">
        <v>1</v>
      </c>
      <c r="AL298"/>
      <c r="AM298"/>
      <c r="AN298" s="2"/>
      <c r="AO298" s="2"/>
      <c r="AP298" s="6">
        <v>1</v>
      </c>
      <c r="AQ298" s="73"/>
      <c r="AR298" s="73"/>
    </row>
    <row r="299" spans="2:44" s="1" customFormat="1" ht="18" customHeight="1">
      <c r="B299" s="576"/>
      <c r="C299" s="67"/>
      <c r="D299" s="584"/>
      <c r="E299" s="584"/>
      <c r="F299" s="577"/>
      <c r="G299" s="580"/>
      <c r="H299" s="580"/>
      <c r="I299" s="580"/>
      <c r="J299" s="581"/>
      <c r="K299" s="582"/>
      <c r="L299" s="585"/>
      <c r="M299" s="784" t="s">
        <v>1</v>
      </c>
      <c r="N299" s="576"/>
      <c r="O299" s="67"/>
      <c r="P299" s="584"/>
      <c r="Q299" s="584"/>
      <c r="R299" s="577"/>
      <c r="S299" s="577"/>
      <c r="T299" s="577"/>
      <c r="U299" s="580"/>
      <c r="V299" s="581"/>
      <c r="W299" s="582"/>
      <c r="X299" s="585"/>
      <c r="Y299" s="784" t="s">
        <v>1</v>
      </c>
      <c r="Z299" s="576"/>
      <c r="AA299" s="67"/>
      <c r="AB299" s="584"/>
      <c r="AC299" s="584"/>
      <c r="AD299" s="577"/>
      <c r="AE299" s="580"/>
      <c r="AF299" s="580"/>
      <c r="AG299" s="580"/>
      <c r="AH299" s="581"/>
      <c r="AI299" s="582"/>
      <c r="AJ299" s="585"/>
      <c r="AK299" s="784" t="s">
        <v>1</v>
      </c>
      <c r="AL299"/>
      <c r="AM299"/>
      <c r="AN299" s="2"/>
      <c r="AO299" s="2"/>
      <c r="AP299" s="6">
        <v>1</v>
      </c>
      <c r="AQ299" s="73"/>
      <c r="AR299" s="73"/>
    </row>
    <row r="300" spans="2:44" s="1" customFormat="1" ht="18" customHeight="1">
      <c r="B300" s="576"/>
      <c r="C300" s="67"/>
      <c r="D300" s="577"/>
      <c r="E300" s="578"/>
      <c r="F300" s="579"/>
      <c r="G300" s="580"/>
      <c r="H300" s="580"/>
      <c r="I300" s="580"/>
      <c r="J300" s="581"/>
      <c r="K300" s="582"/>
      <c r="L300" s="583"/>
      <c r="M300" s="784" t="s">
        <v>1</v>
      </c>
      <c r="N300" s="576"/>
      <c r="O300" s="67"/>
      <c r="P300" s="577"/>
      <c r="Q300" s="578"/>
      <c r="R300" s="579"/>
      <c r="S300" s="579"/>
      <c r="T300" s="579"/>
      <c r="U300" s="580"/>
      <c r="V300" s="581"/>
      <c r="W300" s="582"/>
      <c r="X300" s="583"/>
      <c r="Y300" s="784" t="s">
        <v>1</v>
      </c>
      <c r="Z300" s="576"/>
      <c r="AA300" s="67"/>
      <c r="AB300" s="577"/>
      <c r="AC300" s="578"/>
      <c r="AD300" s="579"/>
      <c r="AE300" s="580"/>
      <c r="AF300" s="580"/>
      <c r="AG300" s="580"/>
      <c r="AH300" s="581"/>
      <c r="AI300" s="582"/>
      <c r="AJ300" s="583"/>
      <c r="AK300" s="784" t="s">
        <v>1</v>
      </c>
      <c r="AL300"/>
      <c r="AM300"/>
      <c r="AN300" s="2"/>
      <c r="AO300" s="2"/>
      <c r="AP300" s="6">
        <v>1</v>
      </c>
      <c r="AQ300" s="73"/>
      <c r="AR300" s="73"/>
    </row>
    <row r="301" spans="2:44" s="1" customFormat="1" ht="18" customHeight="1">
      <c r="B301" s="576"/>
      <c r="C301" s="67"/>
      <c r="D301" s="584"/>
      <c r="E301" s="584"/>
      <c r="F301" s="577"/>
      <c r="G301" s="580"/>
      <c r="H301" s="580"/>
      <c r="I301" s="580"/>
      <c r="J301" s="581"/>
      <c r="K301" s="582"/>
      <c r="L301" s="585"/>
      <c r="M301" s="784" t="s">
        <v>1</v>
      </c>
      <c r="N301" s="576"/>
      <c r="O301" s="67"/>
      <c r="P301" s="584"/>
      <c r="Q301" s="584"/>
      <c r="R301" s="577"/>
      <c r="S301" s="577"/>
      <c r="T301" s="577"/>
      <c r="U301" s="580"/>
      <c r="V301" s="581"/>
      <c r="W301" s="582"/>
      <c r="X301" s="585"/>
      <c r="Y301" s="784" t="s">
        <v>1</v>
      </c>
      <c r="Z301" s="576"/>
      <c r="AA301" s="67"/>
      <c r="AB301" s="584"/>
      <c r="AC301" s="584"/>
      <c r="AD301" s="577"/>
      <c r="AE301" s="580"/>
      <c r="AF301" s="580"/>
      <c r="AG301" s="580"/>
      <c r="AH301" s="581"/>
      <c r="AI301" s="582"/>
      <c r="AJ301" s="585"/>
      <c r="AK301" s="784" t="s">
        <v>1</v>
      </c>
      <c r="AL301"/>
      <c r="AM301"/>
      <c r="AN301" s="2"/>
      <c r="AO301" s="2"/>
      <c r="AP301" s="6">
        <v>1</v>
      </c>
      <c r="AQ301" s="73"/>
      <c r="AR301" s="73"/>
    </row>
    <row r="302" spans="2:44" s="1" customFormat="1" ht="18" customHeight="1">
      <c r="B302" s="576"/>
      <c r="C302" s="67"/>
      <c r="D302" s="577"/>
      <c r="E302" s="578"/>
      <c r="F302" s="579"/>
      <c r="G302" s="580"/>
      <c r="H302" s="580"/>
      <c r="I302" s="580"/>
      <c r="J302" s="581"/>
      <c r="K302" s="582"/>
      <c r="L302" s="583"/>
      <c r="M302" s="784" t="s">
        <v>1</v>
      </c>
      <c r="N302" s="576"/>
      <c r="O302" s="67"/>
      <c r="P302" s="577"/>
      <c r="Q302" s="578"/>
      <c r="R302" s="579"/>
      <c r="S302" s="579"/>
      <c r="T302" s="579"/>
      <c r="U302" s="580"/>
      <c r="V302" s="581"/>
      <c r="W302" s="582"/>
      <c r="X302" s="583"/>
      <c r="Y302" s="784" t="s">
        <v>1</v>
      </c>
      <c r="Z302" s="576"/>
      <c r="AA302" s="67"/>
      <c r="AB302" s="577"/>
      <c r="AC302" s="578"/>
      <c r="AD302" s="579"/>
      <c r="AE302" s="580"/>
      <c r="AF302" s="580"/>
      <c r="AG302" s="580"/>
      <c r="AH302" s="581"/>
      <c r="AI302" s="582"/>
      <c r="AJ302" s="583"/>
      <c r="AK302" s="784" t="s">
        <v>1</v>
      </c>
      <c r="AL302"/>
      <c r="AM302"/>
      <c r="AN302" s="2"/>
      <c r="AO302" s="2"/>
      <c r="AP302" s="6">
        <v>1</v>
      </c>
      <c r="AQ302" s="73"/>
      <c r="AR302" s="73"/>
    </row>
    <row r="303" spans="2:44" s="1" customFormat="1" ht="18" customHeight="1">
      <c r="B303" s="576"/>
      <c r="C303" s="67"/>
      <c r="D303" s="584"/>
      <c r="E303" s="584"/>
      <c r="F303" s="577"/>
      <c r="G303" s="580"/>
      <c r="H303" s="580"/>
      <c r="I303" s="580"/>
      <c r="J303" s="581"/>
      <c r="K303" s="582"/>
      <c r="L303" s="585"/>
      <c r="M303" s="784" t="s">
        <v>1</v>
      </c>
      <c r="N303" s="576"/>
      <c r="O303" s="67"/>
      <c r="P303" s="584"/>
      <c r="Q303" s="584"/>
      <c r="R303" s="577"/>
      <c r="S303" s="577"/>
      <c r="T303" s="577"/>
      <c r="U303" s="580"/>
      <c r="V303" s="581"/>
      <c r="W303" s="582"/>
      <c r="X303" s="585"/>
      <c r="Y303" s="784" t="s">
        <v>1</v>
      </c>
      <c r="Z303" s="576"/>
      <c r="AA303" s="67"/>
      <c r="AB303" s="584"/>
      <c r="AC303" s="584"/>
      <c r="AD303" s="577"/>
      <c r="AE303" s="580"/>
      <c r="AF303" s="580"/>
      <c r="AG303" s="580"/>
      <c r="AH303" s="581"/>
      <c r="AI303" s="582"/>
      <c r="AJ303" s="585"/>
      <c r="AK303" s="784" t="s">
        <v>1</v>
      </c>
      <c r="AL303"/>
      <c r="AM303"/>
      <c r="AN303" s="2"/>
      <c r="AO303" s="2"/>
      <c r="AP303" s="6">
        <v>1</v>
      </c>
      <c r="AQ303" s="73"/>
      <c r="AR303" s="73"/>
    </row>
    <row r="304" spans="2:44" s="1" customFormat="1" ht="18" customHeight="1">
      <c r="B304" s="576"/>
      <c r="C304" s="67"/>
      <c r="D304" s="577"/>
      <c r="E304" s="578"/>
      <c r="F304" s="579"/>
      <c r="G304" s="580"/>
      <c r="H304" s="580"/>
      <c r="I304" s="580"/>
      <c r="J304" s="581"/>
      <c r="K304" s="582"/>
      <c r="L304" s="583"/>
      <c r="M304" s="784" t="s">
        <v>1</v>
      </c>
      <c r="N304" s="576"/>
      <c r="O304" s="67"/>
      <c r="P304" s="577"/>
      <c r="Q304" s="578"/>
      <c r="R304" s="579"/>
      <c r="S304" s="579"/>
      <c r="T304" s="579"/>
      <c r="U304" s="580"/>
      <c r="V304" s="581"/>
      <c r="W304" s="582"/>
      <c r="X304" s="583"/>
      <c r="Y304" s="784" t="s">
        <v>1</v>
      </c>
      <c r="Z304" s="576"/>
      <c r="AA304" s="67"/>
      <c r="AB304" s="577"/>
      <c r="AC304" s="578"/>
      <c r="AD304" s="579"/>
      <c r="AE304" s="580"/>
      <c r="AF304" s="580"/>
      <c r="AG304" s="580"/>
      <c r="AH304" s="581"/>
      <c r="AI304" s="582"/>
      <c r="AJ304" s="583"/>
      <c r="AK304" s="784" t="s">
        <v>1</v>
      </c>
      <c r="AL304"/>
      <c r="AM304"/>
      <c r="AN304" s="2"/>
      <c r="AO304" s="2"/>
      <c r="AP304" s="6">
        <v>1</v>
      </c>
      <c r="AQ304" s="73"/>
      <c r="AR304" s="73"/>
    </row>
    <row r="305" spans="2:44" s="1" customFormat="1" ht="18" customHeight="1">
      <c r="B305" s="576"/>
      <c r="C305" s="67"/>
      <c r="D305" s="584"/>
      <c r="E305" s="584"/>
      <c r="F305" s="577"/>
      <c r="G305" s="580"/>
      <c r="H305" s="580"/>
      <c r="I305" s="580"/>
      <c r="J305" s="581"/>
      <c r="K305" s="582"/>
      <c r="L305" s="585"/>
      <c r="M305" s="784" t="s">
        <v>1</v>
      </c>
      <c r="N305" s="576"/>
      <c r="O305" s="67"/>
      <c r="P305" s="584"/>
      <c r="Q305" s="584"/>
      <c r="R305" s="577"/>
      <c r="S305" s="577"/>
      <c r="T305" s="577"/>
      <c r="U305" s="580"/>
      <c r="V305" s="581"/>
      <c r="W305" s="582"/>
      <c r="X305" s="585"/>
      <c r="Y305" s="784" t="s">
        <v>1</v>
      </c>
      <c r="Z305" s="576"/>
      <c r="AA305" s="67"/>
      <c r="AB305" s="584"/>
      <c r="AC305" s="584"/>
      <c r="AD305" s="577"/>
      <c r="AE305" s="580"/>
      <c r="AF305" s="580"/>
      <c r="AG305" s="580"/>
      <c r="AH305" s="581"/>
      <c r="AI305" s="582"/>
      <c r="AJ305" s="585"/>
      <c r="AK305" s="784" t="s">
        <v>1</v>
      </c>
      <c r="AL305"/>
      <c r="AM305"/>
      <c r="AN305" s="2"/>
      <c r="AO305" s="2"/>
      <c r="AP305" s="6">
        <v>1</v>
      </c>
      <c r="AQ305" s="73"/>
      <c r="AR305" s="73"/>
    </row>
    <row r="306" spans="2:44" s="1" customFormat="1" ht="18" customHeight="1">
      <c r="B306" s="576"/>
      <c r="C306" s="67"/>
      <c r="D306" s="577"/>
      <c r="E306" s="578"/>
      <c r="F306" s="579"/>
      <c r="G306" s="580"/>
      <c r="H306" s="580"/>
      <c r="I306" s="580"/>
      <c r="J306" s="581"/>
      <c r="K306" s="582"/>
      <c r="L306" s="583"/>
      <c r="M306" s="784" t="s">
        <v>1</v>
      </c>
      <c r="N306" s="576"/>
      <c r="O306" s="67"/>
      <c r="P306" s="577"/>
      <c r="Q306" s="578"/>
      <c r="R306" s="579"/>
      <c r="S306" s="579"/>
      <c r="T306" s="579"/>
      <c r="U306" s="580"/>
      <c r="V306" s="581"/>
      <c r="W306" s="582"/>
      <c r="X306" s="583"/>
      <c r="Y306" s="784" t="s">
        <v>1</v>
      </c>
      <c r="Z306" s="576"/>
      <c r="AA306" s="67"/>
      <c r="AB306" s="577"/>
      <c r="AC306" s="578"/>
      <c r="AD306" s="579"/>
      <c r="AE306" s="580"/>
      <c r="AF306" s="580"/>
      <c r="AG306" s="580"/>
      <c r="AH306" s="581"/>
      <c r="AI306" s="582"/>
      <c r="AJ306" s="583"/>
      <c r="AK306" s="784" t="s">
        <v>1</v>
      </c>
      <c r="AL306"/>
      <c r="AM306"/>
      <c r="AN306" s="2"/>
      <c r="AO306" s="2"/>
      <c r="AP306" s="6">
        <v>1</v>
      </c>
      <c r="AQ306" s="73"/>
      <c r="AR306" s="73"/>
    </row>
    <row r="307" spans="2:44" s="1" customFormat="1" ht="18" customHeight="1">
      <c r="B307" s="576"/>
      <c r="C307" s="67"/>
      <c r="D307" s="584"/>
      <c r="E307" s="584"/>
      <c r="F307" s="577"/>
      <c r="G307" s="580"/>
      <c r="H307" s="580"/>
      <c r="I307" s="580"/>
      <c r="J307" s="581"/>
      <c r="K307" s="582"/>
      <c r="L307" s="585"/>
      <c r="M307" s="784" t="s">
        <v>1</v>
      </c>
      <c r="N307" s="576"/>
      <c r="O307" s="67"/>
      <c r="P307" s="584"/>
      <c r="Q307" s="584"/>
      <c r="R307" s="577"/>
      <c r="S307" s="577"/>
      <c r="T307" s="577"/>
      <c r="U307" s="580"/>
      <c r="V307" s="581"/>
      <c r="W307" s="582"/>
      <c r="X307" s="585"/>
      <c r="Y307" s="784" t="s">
        <v>1</v>
      </c>
      <c r="Z307" s="576"/>
      <c r="AA307" s="67"/>
      <c r="AB307" s="584"/>
      <c r="AC307" s="584"/>
      <c r="AD307" s="577"/>
      <c r="AE307" s="580"/>
      <c r="AF307" s="580"/>
      <c r="AG307" s="580"/>
      <c r="AH307" s="581"/>
      <c r="AI307" s="582"/>
      <c r="AJ307" s="585"/>
      <c r="AK307" s="784" t="s">
        <v>1</v>
      </c>
      <c r="AL307"/>
      <c r="AM307"/>
      <c r="AN307" s="2"/>
      <c r="AO307" s="2"/>
      <c r="AP307" s="6">
        <v>1</v>
      </c>
      <c r="AQ307" s="73"/>
      <c r="AR307" s="73"/>
    </row>
    <row r="308" spans="2:44" s="1" customFormat="1" ht="18" customHeight="1">
      <c r="B308" s="576"/>
      <c r="C308" s="67"/>
      <c r="D308" s="577"/>
      <c r="E308" s="578"/>
      <c r="F308" s="579"/>
      <c r="G308" s="580"/>
      <c r="H308" s="580"/>
      <c r="I308" s="580"/>
      <c r="J308" s="581"/>
      <c r="K308" s="582"/>
      <c r="L308" s="583"/>
      <c r="M308" s="784" t="s">
        <v>1</v>
      </c>
      <c r="N308" s="576"/>
      <c r="O308" s="67"/>
      <c r="P308" s="577"/>
      <c r="Q308" s="578"/>
      <c r="R308" s="579"/>
      <c r="S308" s="579"/>
      <c r="T308" s="579"/>
      <c r="U308" s="580"/>
      <c r="V308" s="581"/>
      <c r="W308" s="582"/>
      <c r="X308" s="583"/>
      <c r="Y308" s="784" t="s">
        <v>1</v>
      </c>
      <c r="Z308" s="576"/>
      <c r="AA308" s="67"/>
      <c r="AB308" s="577"/>
      <c r="AC308" s="578"/>
      <c r="AD308" s="579"/>
      <c r="AE308" s="580"/>
      <c r="AF308" s="580"/>
      <c r="AG308" s="580"/>
      <c r="AH308" s="581"/>
      <c r="AI308" s="582"/>
      <c r="AJ308" s="583"/>
      <c r="AK308" s="784" t="s">
        <v>1</v>
      </c>
      <c r="AL308"/>
      <c r="AM308"/>
      <c r="AN308" s="2"/>
      <c r="AO308" s="2"/>
      <c r="AP308" s="6">
        <v>1</v>
      </c>
      <c r="AQ308" s="73"/>
      <c r="AR308" s="73"/>
    </row>
    <row r="309" spans="2:44" s="1" customFormat="1" ht="18" customHeight="1">
      <c r="B309" s="576"/>
      <c r="C309" s="67"/>
      <c r="D309" s="584"/>
      <c r="E309" s="584"/>
      <c r="F309" s="577"/>
      <c r="G309" s="580"/>
      <c r="H309" s="580"/>
      <c r="I309" s="580"/>
      <c r="J309" s="581"/>
      <c r="K309" s="582"/>
      <c r="L309" s="585"/>
      <c r="M309" s="784" t="s">
        <v>1</v>
      </c>
      <c r="N309" s="576"/>
      <c r="O309" s="67"/>
      <c r="P309" s="584"/>
      <c r="Q309" s="584"/>
      <c r="R309" s="577"/>
      <c r="S309" s="577"/>
      <c r="T309" s="577"/>
      <c r="U309" s="580"/>
      <c r="V309" s="581"/>
      <c r="W309" s="582"/>
      <c r="X309" s="585"/>
      <c r="Y309" s="784" t="s">
        <v>1</v>
      </c>
      <c r="Z309" s="576"/>
      <c r="AA309" s="67"/>
      <c r="AB309" s="584"/>
      <c r="AC309" s="584"/>
      <c r="AD309" s="577"/>
      <c r="AE309" s="580"/>
      <c r="AF309" s="580"/>
      <c r="AG309" s="580"/>
      <c r="AH309" s="581"/>
      <c r="AI309" s="582"/>
      <c r="AJ309" s="585"/>
      <c r="AK309" s="784" t="s">
        <v>1</v>
      </c>
      <c r="AL309"/>
      <c r="AM309"/>
      <c r="AN309" s="2"/>
      <c r="AO309" s="2"/>
      <c r="AP309" s="6">
        <v>1</v>
      </c>
      <c r="AQ309" s="73"/>
      <c r="AR309" s="73"/>
    </row>
    <row r="310" spans="2:44" s="1" customFormat="1" ht="18" customHeight="1">
      <c r="B310" s="576"/>
      <c r="C310" s="67"/>
      <c r="D310" s="577"/>
      <c r="E310" s="578"/>
      <c r="F310" s="579"/>
      <c r="G310" s="580"/>
      <c r="H310" s="580"/>
      <c r="I310" s="580"/>
      <c r="J310" s="581"/>
      <c r="K310" s="582"/>
      <c r="L310" s="583"/>
      <c r="M310" s="784" t="s">
        <v>1</v>
      </c>
      <c r="N310" s="576"/>
      <c r="O310" s="67"/>
      <c r="P310" s="577"/>
      <c r="Q310" s="578"/>
      <c r="R310" s="579"/>
      <c r="S310" s="579"/>
      <c r="T310" s="579"/>
      <c r="U310" s="580"/>
      <c r="V310" s="581"/>
      <c r="W310" s="582"/>
      <c r="X310" s="583"/>
      <c r="Y310" s="784" t="s">
        <v>1</v>
      </c>
      <c r="Z310" s="576"/>
      <c r="AA310" s="67"/>
      <c r="AB310" s="577"/>
      <c r="AC310" s="578"/>
      <c r="AD310" s="579"/>
      <c r="AE310" s="580"/>
      <c r="AF310" s="580"/>
      <c r="AG310" s="580"/>
      <c r="AH310" s="581"/>
      <c r="AI310" s="582"/>
      <c r="AJ310" s="583"/>
      <c r="AK310" s="784" t="s">
        <v>1</v>
      </c>
      <c r="AL310"/>
      <c r="AM310"/>
      <c r="AN310" s="2"/>
      <c r="AO310" s="2"/>
      <c r="AP310" s="6">
        <v>1</v>
      </c>
      <c r="AQ310" s="73"/>
      <c r="AR310" s="73"/>
    </row>
    <row r="311" spans="2:44" s="1" customFormat="1" ht="18" customHeight="1">
      <c r="B311" s="576"/>
      <c r="C311" s="67"/>
      <c r="D311" s="584"/>
      <c r="E311" s="584"/>
      <c r="F311" s="577"/>
      <c r="G311" s="580"/>
      <c r="H311" s="580"/>
      <c r="I311" s="580"/>
      <c r="J311" s="581"/>
      <c r="K311" s="582"/>
      <c r="L311" s="585"/>
      <c r="M311" s="784" t="s">
        <v>1</v>
      </c>
      <c r="N311" s="576"/>
      <c r="O311" s="67"/>
      <c r="P311" s="584"/>
      <c r="Q311" s="584"/>
      <c r="R311" s="577"/>
      <c r="S311" s="577"/>
      <c r="T311" s="577"/>
      <c r="U311" s="580"/>
      <c r="V311" s="581"/>
      <c r="W311" s="582"/>
      <c r="X311" s="585"/>
      <c r="Y311" s="784" t="s">
        <v>1</v>
      </c>
      <c r="Z311" s="576"/>
      <c r="AA311" s="67"/>
      <c r="AB311" s="584"/>
      <c r="AC311" s="584"/>
      <c r="AD311" s="577"/>
      <c r="AE311" s="580"/>
      <c r="AF311" s="580"/>
      <c r="AG311" s="580"/>
      <c r="AH311" s="581"/>
      <c r="AI311" s="582"/>
      <c r="AJ311" s="585"/>
      <c r="AK311" s="784" t="s">
        <v>1</v>
      </c>
      <c r="AL311"/>
      <c r="AM311"/>
      <c r="AN311" s="2"/>
      <c r="AO311" s="2"/>
      <c r="AP311" s="6">
        <v>1</v>
      </c>
      <c r="AQ311" s="73"/>
      <c r="AR311" s="73"/>
    </row>
    <row r="312" spans="2:44" s="1" customFormat="1" ht="18" customHeight="1">
      <c r="B312" s="576"/>
      <c r="C312" s="67"/>
      <c r="D312" s="577"/>
      <c r="E312" s="578"/>
      <c r="F312" s="579"/>
      <c r="G312" s="580"/>
      <c r="H312" s="580"/>
      <c r="I312" s="580"/>
      <c r="J312" s="581"/>
      <c r="K312" s="582"/>
      <c r="L312" s="583"/>
      <c r="M312" s="784" t="s">
        <v>1</v>
      </c>
      <c r="N312" s="576"/>
      <c r="O312" s="67"/>
      <c r="P312" s="577"/>
      <c r="Q312" s="578"/>
      <c r="R312" s="579"/>
      <c r="S312" s="579"/>
      <c r="T312" s="579"/>
      <c r="U312" s="580"/>
      <c r="V312" s="581"/>
      <c r="W312" s="582"/>
      <c r="X312" s="583"/>
      <c r="Y312" s="784" t="s">
        <v>1</v>
      </c>
      <c r="Z312" s="576"/>
      <c r="AA312" s="67"/>
      <c r="AB312" s="577"/>
      <c r="AC312" s="578"/>
      <c r="AD312" s="579"/>
      <c r="AE312" s="580"/>
      <c r="AF312" s="580"/>
      <c r="AG312" s="580"/>
      <c r="AH312" s="581"/>
      <c r="AI312" s="582"/>
      <c r="AJ312" s="583"/>
      <c r="AK312" s="784" t="s">
        <v>1</v>
      </c>
      <c r="AL312"/>
      <c r="AM312"/>
      <c r="AN312" s="2"/>
      <c r="AO312" s="2"/>
      <c r="AP312" s="6">
        <v>1</v>
      </c>
      <c r="AQ312" s="73"/>
      <c r="AR312" s="73"/>
    </row>
    <row r="313" spans="2:44" s="1" customFormat="1" ht="18" customHeight="1">
      <c r="B313" s="576"/>
      <c r="C313" s="67"/>
      <c r="D313" s="584"/>
      <c r="E313" s="584"/>
      <c r="F313" s="577"/>
      <c r="G313" s="580"/>
      <c r="H313" s="580"/>
      <c r="I313" s="580"/>
      <c r="J313" s="581"/>
      <c r="K313" s="582"/>
      <c r="L313" s="585"/>
      <c r="M313" s="784" t="s">
        <v>1</v>
      </c>
      <c r="N313" s="576"/>
      <c r="O313" s="67"/>
      <c r="P313" s="584"/>
      <c r="Q313" s="584"/>
      <c r="R313" s="577"/>
      <c r="S313" s="577"/>
      <c r="T313" s="577"/>
      <c r="U313" s="580"/>
      <c r="V313" s="581"/>
      <c r="W313" s="582"/>
      <c r="X313" s="585"/>
      <c r="Y313" s="784" t="s">
        <v>1</v>
      </c>
      <c r="Z313" s="576"/>
      <c r="AA313" s="67"/>
      <c r="AB313" s="584"/>
      <c r="AC313" s="584"/>
      <c r="AD313" s="577"/>
      <c r="AE313" s="580"/>
      <c r="AF313" s="580"/>
      <c r="AG313" s="580"/>
      <c r="AH313" s="581"/>
      <c r="AI313" s="582"/>
      <c r="AJ313" s="585"/>
      <c r="AK313" s="784" t="s">
        <v>1</v>
      </c>
      <c r="AL313"/>
      <c r="AM313"/>
      <c r="AN313" s="2"/>
      <c r="AO313" s="2"/>
      <c r="AP313" s="6">
        <v>1</v>
      </c>
      <c r="AQ313" s="73"/>
      <c r="AR313" s="73"/>
    </row>
    <row r="314" spans="2:44" s="1" customFormat="1" ht="18" customHeight="1">
      <c r="B314" s="576"/>
      <c r="C314" s="67"/>
      <c r="D314" s="577"/>
      <c r="E314" s="578"/>
      <c r="F314" s="579"/>
      <c r="G314" s="580"/>
      <c r="H314" s="580"/>
      <c r="I314" s="580"/>
      <c r="J314" s="581"/>
      <c r="K314" s="582"/>
      <c r="L314" s="583"/>
      <c r="M314" s="784" t="s">
        <v>1</v>
      </c>
      <c r="N314" s="576"/>
      <c r="O314" s="67"/>
      <c r="P314" s="577"/>
      <c r="Q314" s="578"/>
      <c r="R314" s="579"/>
      <c r="S314" s="579"/>
      <c r="T314" s="579"/>
      <c r="U314" s="580"/>
      <c r="V314" s="581"/>
      <c r="W314" s="582"/>
      <c r="X314" s="583"/>
      <c r="Y314" s="784" t="s">
        <v>1</v>
      </c>
      <c r="Z314" s="576"/>
      <c r="AA314" s="67"/>
      <c r="AB314" s="577"/>
      <c r="AC314" s="578"/>
      <c r="AD314" s="579"/>
      <c r="AE314" s="580"/>
      <c r="AF314" s="580"/>
      <c r="AG314" s="580"/>
      <c r="AH314" s="581"/>
      <c r="AI314" s="582"/>
      <c r="AJ314" s="583"/>
      <c r="AK314" s="784" t="s">
        <v>1</v>
      </c>
      <c r="AL314"/>
      <c r="AM314"/>
      <c r="AN314" s="2"/>
      <c r="AO314" s="2"/>
      <c r="AP314" s="6">
        <v>1</v>
      </c>
      <c r="AQ314" s="73"/>
      <c r="AR314" s="73"/>
    </row>
    <row r="315" spans="2:44" s="1" customFormat="1" ht="18" customHeight="1">
      <c r="B315" s="576"/>
      <c r="C315" s="67"/>
      <c r="D315" s="584"/>
      <c r="E315" s="584"/>
      <c r="F315" s="577"/>
      <c r="G315" s="580"/>
      <c r="H315" s="580"/>
      <c r="I315" s="580"/>
      <c r="J315" s="581"/>
      <c r="K315" s="582"/>
      <c r="L315" s="585"/>
      <c r="M315" s="784" t="s">
        <v>1</v>
      </c>
      <c r="N315" s="576"/>
      <c r="O315" s="67"/>
      <c r="P315" s="584"/>
      <c r="Q315" s="584"/>
      <c r="R315" s="577"/>
      <c r="S315" s="577"/>
      <c r="T315" s="577"/>
      <c r="U315" s="580"/>
      <c r="V315" s="581"/>
      <c r="W315" s="582"/>
      <c r="X315" s="585"/>
      <c r="Y315" s="784" t="s">
        <v>1</v>
      </c>
      <c r="Z315" s="576"/>
      <c r="AA315" s="67"/>
      <c r="AB315" s="584"/>
      <c r="AC315" s="584"/>
      <c r="AD315" s="577"/>
      <c r="AE315" s="580"/>
      <c r="AF315" s="580"/>
      <c r="AG315" s="580"/>
      <c r="AH315" s="581"/>
      <c r="AI315" s="582"/>
      <c r="AJ315" s="585"/>
      <c r="AK315" s="784" t="s">
        <v>1</v>
      </c>
      <c r="AL315"/>
      <c r="AM315"/>
      <c r="AN315" s="2"/>
      <c r="AO315" s="2"/>
      <c r="AP315" s="6">
        <v>1</v>
      </c>
      <c r="AQ315" s="73"/>
      <c r="AR315" s="73"/>
    </row>
    <row r="316" spans="2:44" s="1" customFormat="1" ht="18" customHeight="1">
      <c r="B316" s="576"/>
      <c r="C316" s="67"/>
      <c r="D316" s="577"/>
      <c r="E316" s="578"/>
      <c r="F316" s="579"/>
      <c r="G316" s="580"/>
      <c r="H316" s="580"/>
      <c r="I316" s="580"/>
      <c r="J316" s="581"/>
      <c r="K316" s="582"/>
      <c r="L316" s="583"/>
      <c r="M316" s="784" t="s">
        <v>1</v>
      </c>
      <c r="N316" s="576"/>
      <c r="O316" s="67"/>
      <c r="P316" s="577"/>
      <c r="Q316" s="578"/>
      <c r="R316" s="579"/>
      <c r="S316" s="579"/>
      <c r="T316" s="579"/>
      <c r="U316" s="580"/>
      <c r="V316" s="581"/>
      <c r="W316" s="582"/>
      <c r="X316" s="583"/>
      <c r="Y316" s="784" t="s">
        <v>1</v>
      </c>
      <c r="Z316" s="576"/>
      <c r="AA316" s="67"/>
      <c r="AB316" s="577"/>
      <c r="AC316" s="578"/>
      <c r="AD316" s="579"/>
      <c r="AE316" s="580"/>
      <c r="AF316" s="580"/>
      <c r="AG316" s="580"/>
      <c r="AH316" s="581"/>
      <c r="AI316" s="582"/>
      <c r="AJ316" s="583"/>
      <c r="AK316" s="784" t="s">
        <v>1</v>
      </c>
      <c r="AL316"/>
      <c r="AM316"/>
      <c r="AN316" s="2"/>
      <c r="AO316" s="2"/>
      <c r="AP316" s="6">
        <v>1</v>
      </c>
      <c r="AQ316" s="73"/>
      <c r="AR316" s="73"/>
    </row>
    <row r="317" spans="2:44" s="1" customFormat="1" ht="18" customHeight="1">
      <c r="B317" s="576"/>
      <c r="C317" s="67"/>
      <c r="D317" s="584"/>
      <c r="E317" s="584"/>
      <c r="F317" s="577"/>
      <c r="G317" s="580"/>
      <c r="H317" s="580"/>
      <c r="I317" s="580"/>
      <c r="J317" s="581"/>
      <c r="K317" s="582"/>
      <c r="L317" s="585"/>
      <c r="M317" s="784" t="s">
        <v>1</v>
      </c>
      <c r="N317" s="576"/>
      <c r="O317" s="67"/>
      <c r="P317" s="584"/>
      <c r="Q317" s="584"/>
      <c r="R317" s="577"/>
      <c r="S317" s="577"/>
      <c r="T317" s="577"/>
      <c r="U317" s="580"/>
      <c r="V317" s="581"/>
      <c r="W317" s="582"/>
      <c r="X317" s="585"/>
      <c r="Y317" s="784" t="s">
        <v>1</v>
      </c>
      <c r="Z317" s="576"/>
      <c r="AA317" s="67"/>
      <c r="AB317" s="584"/>
      <c r="AC317" s="584"/>
      <c r="AD317" s="577"/>
      <c r="AE317" s="580"/>
      <c r="AF317" s="580"/>
      <c r="AG317" s="580"/>
      <c r="AH317" s="581"/>
      <c r="AI317" s="582"/>
      <c r="AJ317" s="585"/>
      <c r="AK317" s="784" t="s">
        <v>1</v>
      </c>
      <c r="AL317"/>
      <c r="AM317"/>
      <c r="AN317" s="2"/>
      <c r="AO317" s="2"/>
      <c r="AP317" s="6">
        <v>1</v>
      </c>
      <c r="AQ317" s="73"/>
      <c r="AR317" s="73"/>
    </row>
    <row r="318" spans="2:44" s="1" customFormat="1" ht="18" customHeight="1">
      <c r="B318" s="576"/>
      <c r="C318" s="67"/>
      <c r="D318" s="577"/>
      <c r="E318" s="578"/>
      <c r="F318" s="579"/>
      <c r="G318" s="580"/>
      <c r="H318" s="580"/>
      <c r="I318" s="580"/>
      <c r="J318" s="581"/>
      <c r="K318" s="582"/>
      <c r="L318" s="583"/>
      <c r="M318" s="784" t="s">
        <v>1</v>
      </c>
      <c r="N318" s="576"/>
      <c r="O318" s="67"/>
      <c r="P318" s="577"/>
      <c r="Q318" s="578"/>
      <c r="R318" s="579"/>
      <c r="S318" s="579"/>
      <c r="T318" s="579"/>
      <c r="U318" s="580"/>
      <c r="V318" s="581"/>
      <c r="W318" s="582"/>
      <c r="X318" s="583"/>
      <c r="Y318" s="784" t="s">
        <v>1</v>
      </c>
      <c r="Z318" s="576"/>
      <c r="AA318" s="67"/>
      <c r="AB318" s="577"/>
      <c r="AC318" s="578"/>
      <c r="AD318" s="579"/>
      <c r="AE318" s="580"/>
      <c r="AF318" s="580"/>
      <c r="AG318" s="580"/>
      <c r="AH318" s="581"/>
      <c r="AI318" s="582"/>
      <c r="AJ318" s="583"/>
      <c r="AK318" s="784" t="s">
        <v>1</v>
      </c>
      <c r="AL318"/>
      <c r="AM318"/>
      <c r="AN318" s="2"/>
      <c r="AO318" s="2"/>
      <c r="AP318" s="6">
        <v>1</v>
      </c>
      <c r="AQ318" s="73"/>
      <c r="AR318" s="73"/>
    </row>
    <row r="319" spans="2:44" s="1" customFormat="1" ht="18" customHeight="1">
      <c r="B319" s="576"/>
      <c r="C319" s="67"/>
      <c r="D319" s="584"/>
      <c r="E319" s="584"/>
      <c r="F319" s="577"/>
      <c r="G319" s="580"/>
      <c r="H319" s="580"/>
      <c r="I319" s="580"/>
      <c r="J319" s="581"/>
      <c r="K319" s="582"/>
      <c r="L319" s="585"/>
      <c r="M319" s="784" t="s">
        <v>1</v>
      </c>
      <c r="N319" s="576"/>
      <c r="O319" s="67"/>
      <c r="P319" s="584"/>
      <c r="Q319" s="584"/>
      <c r="R319" s="577"/>
      <c r="S319" s="577"/>
      <c r="T319" s="577"/>
      <c r="U319" s="580"/>
      <c r="V319" s="581"/>
      <c r="W319" s="582"/>
      <c r="X319" s="585"/>
      <c r="Y319" s="784" t="s">
        <v>1</v>
      </c>
      <c r="Z319" s="576"/>
      <c r="AA319" s="67"/>
      <c r="AB319" s="584"/>
      <c r="AC319" s="584"/>
      <c r="AD319" s="577"/>
      <c r="AE319" s="580"/>
      <c r="AF319" s="580"/>
      <c r="AG319" s="580"/>
      <c r="AH319" s="581"/>
      <c r="AI319" s="582"/>
      <c r="AJ319" s="585"/>
      <c r="AK319" s="784" t="s">
        <v>1</v>
      </c>
      <c r="AL319"/>
      <c r="AM319"/>
      <c r="AN319" s="2"/>
      <c r="AO319" s="2"/>
      <c r="AP319" s="6">
        <v>1</v>
      </c>
      <c r="AQ319" s="73"/>
      <c r="AR319" s="73"/>
    </row>
    <row r="320" spans="2:44" s="1" customFormat="1" ht="18" customHeight="1">
      <c r="B320" s="576"/>
      <c r="C320" s="67"/>
      <c r="D320" s="577"/>
      <c r="E320" s="578"/>
      <c r="F320" s="579"/>
      <c r="G320" s="580"/>
      <c r="H320" s="580"/>
      <c r="I320" s="580"/>
      <c r="J320" s="581"/>
      <c r="K320" s="582"/>
      <c r="L320" s="583"/>
      <c r="M320" s="784" t="s">
        <v>1</v>
      </c>
      <c r="N320" s="576"/>
      <c r="O320" s="67"/>
      <c r="P320" s="577"/>
      <c r="Q320" s="578"/>
      <c r="R320" s="579"/>
      <c r="S320" s="579"/>
      <c r="T320" s="579"/>
      <c r="U320" s="580"/>
      <c r="V320" s="581"/>
      <c r="W320" s="582"/>
      <c r="X320" s="583"/>
      <c r="Y320" s="784" t="s">
        <v>1</v>
      </c>
      <c r="Z320" s="576"/>
      <c r="AA320" s="67"/>
      <c r="AB320" s="577"/>
      <c r="AC320" s="578"/>
      <c r="AD320" s="579"/>
      <c r="AE320" s="580"/>
      <c r="AF320" s="580"/>
      <c r="AG320" s="580"/>
      <c r="AH320" s="581"/>
      <c r="AI320" s="582"/>
      <c r="AJ320" s="583"/>
      <c r="AK320" s="784" t="s">
        <v>1</v>
      </c>
      <c r="AL320"/>
      <c r="AM320"/>
      <c r="AN320" s="2"/>
      <c r="AO320" s="2"/>
      <c r="AP320" s="6">
        <v>1</v>
      </c>
      <c r="AQ320" s="73"/>
      <c r="AR320" s="73"/>
    </row>
    <row r="321" spans="2:44" s="1" customFormat="1" ht="18" customHeight="1">
      <c r="B321" s="576"/>
      <c r="C321" s="67"/>
      <c r="D321" s="584"/>
      <c r="E321" s="584"/>
      <c r="F321" s="577"/>
      <c r="G321" s="580"/>
      <c r="H321" s="580"/>
      <c r="I321" s="580"/>
      <c r="J321" s="581"/>
      <c r="K321" s="582"/>
      <c r="L321" s="585"/>
      <c r="M321" s="784" t="s">
        <v>1</v>
      </c>
      <c r="N321" s="576"/>
      <c r="O321" s="67"/>
      <c r="P321" s="584"/>
      <c r="Q321" s="584"/>
      <c r="R321" s="577"/>
      <c r="S321" s="577"/>
      <c r="T321" s="577"/>
      <c r="U321" s="580"/>
      <c r="V321" s="581"/>
      <c r="W321" s="582"/>
      <c r="X321" s="585"/>
      <c r="Y321" s="784" t="s">
        <v>1</v>
      </c>
      <c r="Z321" s="576"/>
      <c r="AA321" s="67"/>
      <c r="AB321" s="584"/>
      <c r="AC321" s="584"/>
      <c r="AD321" s="577"/>
      <c r="AE321" s="580"/>
      <c r="AF321" s="580"/>
      <c r="AG321" s="580"/>
      <c r="AH321" s="581"/>
      <c r="AI321" s="582"/>
      <c r="AJ321" s="585"/>
      <c r="AK321" s="784" t="s">
        <v>1</v>
      </c>
      <c r="AL321"/>
      <c r="AM321"/>
      <c r="AN321" s="2"/>
      <c r="AO321" s="2"/>
      <c r="AP321" s="6">
        <v>1</v>
      </c>
      <c r="AQ321" s="73"/>
      <c r="AR321" s="73"/>
    </row>
    <row r="322" spans="2:44" s="1" customFormat="1" ht="18" customHeight="1">
      <c r="B322" s="576"/>
      <c r="C322" s="67"/>
      <c r="D322" s="577"/>
      <c r="E322" s="578"/>
      <c r="F322" s="579"/>
      <c r="G322" s="580"/>
      <c r="H322" s="580"/>
      <c r="I322" s="580"/>
      <c r="J322" s="581"/>
      <c r="K322" s="582"/>
      <c r="L322" s="583"/>
      <c r="M322" s="784" t="s">
        <v>1</v>
      </c>
      <c r="N322" s="576"/>
      <c r="O322" s="67"/>
      <c r="P322" s="577"/>
      <c r="Q322" s="578"/>
      <c r="R322" s="579"/>
      <c r="S322" s="579"/>
      <c r="T322" s="579"/>
      <c r="U322" s="580"/>
      <c r="V322" s="581"/>
      <c r="W322" s="582"/>
      <c r="X322" s="583"/>
      <c r="Y322" s="784" t="s">
        <v>1</v>
      </c>
      <c r="Z322" s="576"/>
      <c r="AA322" s="67"/>
      <c r="AB322" s="577"/>
      <c r="AC322" s="578"/>
      <c r="AD322" s="579"/>
      <c r="AE322" s="580"/>
      <c r="AF322" s="580"/>
      <c r="AG322" s="580"/>
      <c r="AH322" s="581"/>
      <c r="AI322" s="582"/>
      <c r="AJ322" s="583"/>
      <c r="AK322" s="784" t="s">
        <v>1</v>
      </c>
      <c r="AL322"/>
      <c r="AM322"/>
      <c r="AN322" s="2"/>
      <c r="AO322" s="2"/>
      <c r="AP322" s="6">
        <v>1</v>
      </c>
      <c r="AQ322" s="73"/>
      <c r="AR322" s="73"/>
    </row>
    <row r="323" spans="2:44" s="1" customFormat="1" ht="18" customHeight="1">
      <c r="B323" s="576"/>
      <c r="C323" s="67"/>
      <c r="D323" s="584"/>
      <c r="E323" s="584"/>
      <c r="F323" s="577"/>
      <c r="G323" s="580"/>
      <c r="H323" s="580"/>
      <c r="I323" s="580"/>
      <c r="J323" s="581"/>
      <c r="K323" s="582"/>
      <c r="L323" s="585"/>
      <c r="M323" s="784" t="s">
        <v>1</v>
      </c>
      <c r="N323" s="576"/>
      <c r="O323" s="67"/>
      <c r="P323" s="584"/>
      <c r="Q323" s="584"/>
      <c r="R323" s="577"/>
      <c r="S323" s="577"/>
      <c r="T323" s="577"/>
      <c r="U323" s="580"/>
      <c r="V323" s="581"/>
      <c r="W323" s="582"/>
      <c r="X323" s="585"/>
      <c r="Y323" s="784" t="s">
        <v>1</v>
      </c>
      <c r="Z323" s="576"/>
      <c r="AA323" s="67"/>
      <c r="AB323" s="584"/>
      <c r="AC323" s="584"/>
      <c r="AD323" s="577"/>
      <c r="AE323" s="580"/>
      <c r="AF323" s="580"/>
      <c r="AG323" s="580"/>
      <c r="AH323" s="581"/>
      <c r="AI323" s="582"/>
      <c r="AJ323" s="585"/>
      <c r="AK323" s="784" t="s">
        <v>1</v>
      </c>
      <c r="AL323"/>
      <c r="AM323"/>
      <c r="AN323" s="2"/>
      <c r="AO323" s="2"/>
      <c r="AP323" s="6">
        <v>1</v>
      </c>
      <c r="AQ323" s="73"/>
      <c r="AR323" s="73"/>
    </row>
    <row r="324" spans="2:44" s="1" customFormat="1" ht="18" customHeight="1">
      <c r="B324" s="576"/>
      <c r="C324" s="67"/>
      <c r="D324" s="577"/>
      <c r="E324" s="578"/>
      <c r="F324" s="579"/>
      <c r="G324" s="580"/>
      <c r="H324" s="580"/>
      <c r="I324" s="580"/>
      <c r="J324" s="581"/>
      <c r="K324" s="582"/>
      <c r="L324" s="583"/>
      <c r="M324" s="784" t="s">
        <v>1</v>
      </c>
      <c r="N324" s="576"/>
      <c r="O324" s="67"/>
      <c r="P324" s="577"/>
      <c r="Q324" s="578"/>
      <c r="R324" s="579"/>
      <c r="S324" s="579"/>
      <c r="T324" s="579"/>
      <c r="U324" s="580"/>
      <c r="V324" s="581"/>
      <c r="W324" s="582"/>
      <c r="X324" s="583"/>
      <c r="Y324" s="784" t="s">
        <v>1</v>
      </c>
      <c r="Z324" s="576"/>
      <c r="AA324" s="67"/>
      <c r="AB324" s="577"/>
      <c r="AC324" s="578"/>
      <c r="AD324" s="579"/>
      <c r="AE324" s="580"/>
      <c r="AF324" s="580"/>
      <c r="AG324" s="580"/>
      <c r="AH324" s="581"/>
      <c r="AI324" s="582"/>
      <c r="AJ324" s="583"/>
      <c r="AK324" s="784" t="s">
        <v>1</v>
      </c>
      <c r="AL324"/>
      <c r="AM324"/>
      <c r="AN324" s="2"/>
      <c r="AO324" s="2"/>
      <c r="AP324" s="6">
        <v>1</v>
      </c>
      <c r="AQ324" s="73"/>
      <c r="AR324" s="73"/>
    </row>
    <row r="325" spans="2:44" s="1" customFormat="1" ht="18" customHeight="1">
      <c r="B325" s="576"/>
      <c r="C325" s="67"/>
      <c r="D325" s="584"/>
      <c r="E325" s="584"/>
      <c r="F325" s="577"/>
      <c r="G325" s="580"/>
      <c r="H325" s="580"/>
      <c r="I325" s="580"/>
      <c r="J325" s="581"/>
      <c r="K325" s="582"/>
      <c r="L325" s="585"/>
      <c r="M325" s="784" t="s">
        <v>1</v>
      </c>
      <c r="N325" s="576"/>
      <c r="O325" s="67"/>
      <c r="P325" s="584"/>
      <c r="Q325" s="584"/>
      <c r="R325" s="577"/>
      <c r="S325" s="577"/>
      <c r="T325" s="577"/>
      <c r="U325" s="580"/>
      <c r="V325" s="581"/>
      <c r="W325" s="582"/>
      <c r="X325" s="585"/>
      <c r="Y325" s="784" t="s">
        <v>1</v>
      </c>
      <c r="Z325" s="576"/>
      <c r="AA325" s="67"/>
      <c r="AB325" s="584"/>
      <c r="AC325" s="584"/>
      <c r="AD325" s="577"/>
      <c r="AE325" s="580"/>
      <c r="AF325" s="580"/>
      <c r="AG325" s="580"/>
      <c r="AH325" s="581"/>
      <c r="AI325" s="582"/>
      <c r="AJ325" s="585"/>
      <c r="AK325" s="784" t="s">
        <v>1</v>
      </c>
      <c r="AL325"/>
      <c r="AM325"/>
      <c r="AN325" s="2"/>
      <c r="AO325" s="2"/>
      <c r="AP325" s="6">
        <v>1</v>
      </c>
      <c r="AQ325" s="73"/>
      <c r="AR325" s="73"/>
    </row>
    <row r="326" spans="2:44" s="1" customFormat="1" ht="18" customHeight="1">
      <c r="B326" s="576"/>
      <c r="C326" s="67"/>
      <c r="D326" s="577"/>
      <c r="E326" s="578"/>
      <c r="F326" s="579"/>
      <c r="G326" s="580"/>
      <c r="H326" s="580"/>
      <c r="I326" s="580"/>
      <c r="J326" s="581"/>
      <c r="K326" s="582"/>
      <c r="L326" s="583"/>
      <c r="M326" s="784" t="s">
        <v>1</v>
      </c>
      <c r="N326" s="576"/>
      <c r="O326" s="67"/>
      <c r="P326" s="577"/>
      <c r="Q326" s="578"/>
      <c r="R326" s="579"/>
      <c r="S326" s="579"/>
      <c r="T326" s="579"/>
      <c r="U326" s="580"/>
      <c r="V326" s="581"/>
      <c r="W326" s="582"/>
      <c r="X326" s="583"/>
      <c r="Y326" s="784" t="s">
        <v>1</v>
      </c>
      <c r="Z326" s="576"/>
      <c r="AA326" s="67"/>
      <c r="AB326" s="577"/>
      <c r="AC326" s="578"/>
      <c r="AD326" s="579"/>
      <c r="AE326" s="580"/>
      <c r="AF326" s="580"/>
      <c r="AG326" s="580"/>
      <c r="AH326" s="581"/>
      <c r="AI326" s="582"/>
      <c r="AJ326" s="583"/>
      <c r="AK326" s="784" t="s">
        <v>1</v>
      </c>
      <c r="AL326"/>
      <c r="AM326"/>
      <c r="AN326" s="2"/>
      <c r="AO326" s="2"/>
      <c r="AP326" s="6">
        <v>1</v>
      </c>
      <c r="AQ326" s="73"/>
      <c r="AR326" s="73"/>
    </row>
    <row r="327" spans="2:44" s="1" customFormat="1" ht="18" customHeight="1">
      <c r="B327" s="576"/>
      <c r="C327" s="67"/>
      <c r="D327" s="584"/>
      <c r="E327" s="584"/>
      <c r="F327" s="577"/>
      <c r="G327" s="580"/>
      <c r="H327" s="580"/>
      <c r="I327" s="580"/>
      <c r="J327" s="581"/>
      <c r="K327" s="582"/>
      <c r="L327" s="585"/>
      <c r="M327" s="784" t="s">
        <v>1</v>
      </c>
      <c r="N327" s="576"/>
      <c r="O327" s="67"/>
      <c r="P327" s="584"/>
      <c r="Q327" s="584"/>
      <c r="R327" s="577"/>
      <c r="S327" s="577"/>
      <c r="T327" s="577"/>
      <c r="U327" s="580"/>
      <c r="V327" s="581"/>
      <c r="W327" s="582"/>
      <c r="X327" s="585"/>
      <c r="Y327" s="784" t="s">
        <v>1</v>
      </c>
      <c r="Z327" s="576"/>
      <c r="AA327" s="67"/>
      <c r="AB327" s="584"/>
      <c r="AC327" s="584"/>
      <c r="AD327" s="577"/>
      <c r="AE327" s="580"/>
      <c r="AF327" s="580"/>
      <c r="AG327" s="580"/>
      <c r="AH327" s="581"/>
      <c r="AI327" s="582"/>
      <c r="AJ327" s="585"/>
      <c r="AK327" s="784" t="s">
        <v>1</v>
      </c>
      <c r="AL327"/>
      <c r="AM327"/>
      <c r="AN327" s="2"/>
      <c r="AO327" s="2"/>
      <c r="AP327" s="6">
        <v>1</v>
      </c>
      <c r="AQ327" s="73"/>
      <c r="AR327" s="73"/>
    </row>
    <row r="328" spans="2:44" s="1" customFormat="1" ht="18" customHeight="1">
      <c r="B328" s="576"/>
      <c r="C328" s="67"/>
      <c r="D328" s="577"/>
      <c r="E328" s="578"/>
      <c r="F328" s="579"/>
      <c r="G328" s="580"/>
      <c r="H328" s="580"/>
      <c r="I328" s="580"/>
      <c r="J328" s="581"/>
      <c r="K328" s="582"/>
      <c r="L328" s="583"/>
      <c r="M328" s="784" t="s">
        <v>1</v>
      </c>
      <c r="N328" s="576"/>
      <c r="O328" s="67"/>
      <c r="P328" s="577"/>
      <c r="Q328" s="578"/>
      <c r="R328" s="579"/>
      <c r="S328" s="579"/>
      <c r="T328" s="579"/>
      <c r="U328" s="580"/>
      <c r="V328" s="581"/>
      <c r="W328" s="582"/>
      <c r="X328" s="583"/>
      <c r="Y328" s="784" t="s">
        <v>1</v>
      </c>
      <c r="Z328" s="576"/>
      <c r="AA328" s="67"/>
      <c r="AB328" s="577"/>
      <c r="AC328" s="578"/>
      <c r="AD328" s="579"/>
      <c r="AE328" s="580"/>
      <c r="AF328" s="580"/>
      <c r="AG328" s="580"/>
      <c r="AH328" s="581"/>
      <c r="AI328" s="582"/>
      <c r="AJ328" s="583"/>
      <c r="AK328" s="784" t="s">
        <v>1</v>
      </c>
      <c r="AL328"/>
      <c r="AM328"/>
      <c r="AN328" s="2"/>
      <c r="AO328" s="2"/>
      <c r="AP328" s="6">
        <v>1</v>
      </c>
      <c r="AQ328" s="73"/>
      <c r="AR328" s="73"/>
    </row>
    <row r="329" spans="2:44" s="1" customFormat="1" ht="18" customHeight="1">
      <c r="B329" s="576"/>
      <c r="C329" s="67"/>
      <c r="D329" s="584"/>
      <c r="E329" s="584"/>
      <c r="F329" s="577"/>
      <c r="G329" s="580"/>
      <c r="H329" s="580"/>
      <c r="I329" s="580"/>
      <c r="J329" s="581"/>
      <c r="K329" s="582"/>
      <c r="L329" s="585"/>
      <c r="M329" s="784" t="s">
        <v>1</v>
      </c>
      <c r="N329" s="576"/>
      <c r="O329" s="67"/>
      <c r="P329" s="584"/>
      <c r="Q329" s="584"/>
      <c r="R329" s="577"/>
      <c r="S329" s="577"/>
      <c r="T329" s="577"/>
      <c r="U329" s="580"/>
      <c r="V329" s="581"/>
      <c r="W329" s="582"/>
      <c r="X329" s="585"/>
      <c r="Y329" s="784" t="s">
        <v>1</v>
      </c>
      <c r="Z329" s="576"/>
      <c r="AA329" s="67"/>
      <c r="AB329" s="584"/>
      <c r="AC329" s="584"/>
      <c r="AD329" s="577"/>
      <c r="AE329" s="580"/>
      <c r="AF329" s="580"/>
      <c r="AG329" s="580"/>
      <c r="AH329" s="581"/>
      <c r="AI329" s="582"/>
      <c r="AJ329" s="585"/>
      <c r="AK329" s="784" t="s">
        <v>1</v>
      </c>
      <c r="AL329"/>
      <c r="AM329"/>
      <c r="AN329" s="2"/>
      <c r="AO329" s="2"/>
      <c r="AP329" s="6">
        <v>1</v>
      </c>
      <c r="AQ329" s="73"/>
      <c r="AR329" s="73"/>
    </row>
    <row r="330" spans="2:44" s="1" customFormat="1" ht="18" customHeight="1">
      <c r="B330" s="576"/>
      <c r="C330" s="67"/>
      <c r="D330" s="577"/>
      <c r="E330" s="578"/>
      <c r="F330" s="579"/>
      <c r="G330" s="580"/>
      <c r="H330" s="580"/>
      <c r="I330" s="580"/>
      <c r="J330" s="581"/>
      <c r="K330" s="582"/>
      <c r="L330" s="583"/>
      <c r="M330" s="784" t="s">
        <v>1</v>
      </c>
      <c r="N330" s="576"/>
      <c r="O330" s="67"/>
      <c r="P330" s="577"/>
      <c r="Q330" s="578"/>
      <c r="R330" s="579"/>
      <c r="S330" s="579"/>
      <c r="T330" s="579"/>
      <c r="U330" s="580"/>
      <c r="V330" s="581"/>
      <c r="W330" s="582"/>
      <c r="X330" s="583"/>
      <c r="Y330" s="784" t="s">
        <v>1</v>
      </c>
      <c r="Z330" s="576"/>
      <c r="AA330" s="67"/>
      <c r="AB330" s="577"/>
      <c r="AC330" s="578"/>
      <c r="AD330" s="579"/>
      <c r="AE330" s="580"/>
      <c r="AF330" s="580"/>
      <c r="AG330" s="580"/>
      <c r="AH330" s="581"/>
      <c r="AI330" s="582"/>
      <c r="AJ330" s="583"/>
      <c r="AK330" s="784" t="s">
        <v>1</v>
      </c>
      <c r="AL330"/>
      <c r="AM330"/>
      <c r="AN330" s="2"/>
      <c r="AO330" s="2"/>
      <c r="AP330" s="6">
        <v>1</v>
      </c>
      <c r="AQ330" s="73"/>
      <c r="AR330" s="73"/>
    </row>
    <row r="331" spans="2:44" s="1" customFormat="1" ht="18" customHeight="1">
      <c r="B331" s="576"/>
      <c r="C331" s="67"/>
      <c r="D331" s="584"/>
      <c r="E331" s="584"/>
      <c r="F331" s="577"/>
      <c r="G331" s="580"/>
      <c r="H331" s="580"/>
      <c r="I331" s="580"/>
      <c r="J331" s="581"/>
      <c r="K331" s="582"/>
      <c r="L331" s="585"/>
      <c r="M331" s="784" t="s">
        <v>1</v>
      </c>
      <c r="N331" s="576"/>
      <c r="O331" s="67"/>
      <c r="P331" s="584"/>
      <c r="Q331" s="584"/>
      <c r="R331" s="577"/>
      <c r="S331" s="577"/>
      <c r="T331" s="577"/>
      <c r="U331" s="580"/>
      <c r="V331" s="581"/>
      <c r="W331" s="582"/>
      <c r="X331" s="585"/>
      <c r="Y331" s="784" t="s">
        <v>1</v>
      </c>
      <c r="Z331" s="576"/>
      <c r="AA331" s="67"/>
      <c r="AB331" s="584"/>
      <c r="AC331" s="584"/>
      <c r="AD331" s="577"/>
      <c r="AE331" s="580"/>
      <c r="AF331" s="580"/>
      <c r="AG331" s="580"/>
      <c r="AH331" s="581"/>
      <c r="AI331" s="582"/>
      <c r="AJ331" s="585"/>
      <c r="AK331" s="784" t="s">
        <v>1</v>
      </c>
      <c r="AL331"/>
      <c r="AM331"/>
      <c r="AN331" s="2"/>
      <c r="AO331" s="2"/>
      <c r="AP331" s="6">
        <v>1</v>
      </c>
      <c r="AQ331" s="73"/>
      <c r="AR331" s="73"/>
    </row>
    <row r="332" spans="2:44" s="1" customFormat="1" ht="18" customHeight="1">
      <c r="B332" s="576"/>
      <c r="C332" s="67"/>
      <c r="D332" s="577"/>
      <c r="E332" s="578"/>
      <c r="F332" s="579"/>
      <c r="G332" s="580"/>
      <c r="H332" s="580"/>
      <c r="I332" s="580"/>
      <c r="J332" s="581"/>
      <c r="K332" s="582"/>
      <c r="L332" s="583"/>
      <c r="M332" s="784" t="s">
        <v>1</v>
      </c>
      <c r="N332" s="576"/>
      <c r="O332" s="67"/>
      <c r="P332" s="577"/>
      <c r="Q332" s="578"/>
      <c r="R332" s="579"/>
      <c r="S332" s="579"/>
      <c r="T332" s="579"/>
      <c r="U332" s="580"/>
      <c r="V332" s="581"/>
      <c r="W332" s="582"/>
      <c r="X332" s="583"/>
      <c r="Y332" s="784" t="s">
        <v>1</v>
      </c>
      <c r="Z332" s="576"/>
      <c r="AA332" s="67"/>
      <c r="AB332" s="577"/>
      <c r="AC332" s="578"/>
      <c r="AD332" s="579"/>
      <c r="AE332" s="580"/>
      <c r="AF332" s="580"/>
      <c r="AG332" s="580"/>
      <c r="AH332" s="581"/>
      <c r="AI332" s="582"/>
      <c r="AJ332" s="583"/>
      <c r="AK332" s="784" t="s">
        <v>1</v>
      </c>
      <c r="AL332"/>
      <c r="AM332"/>
      <c r="AN332" s="2"/>
      <c r="AO332" s="2"/>
      <c r="AP332" s="6">
        <v>1</v>
      </c>
      <c r="AQ332" s="73"/>
      <c r="AR332" s="73"/>
    </row>
    <row r="333" spans="2:44" s="1" customFormat="1" ht="18" customHeight="1">
      <c r="B333" s="576"/>
      <c r="C333" s="67"/>
      <c r="D333" s="584"/>
      <c r="E333" s="584"/>
      <c r="F333" s="577"/>
      <c r="G333" s="580"/>
      <c r="H333" s="580"/>
      <c r="I333" s="580"/>
      <c r="J333" s="581"/>
      <c r="K333" s="582"/>
      <c r="L333" s="585"/>
      <c r="M333" s="784" t="s">
        <v>1</v>
      </c>
      <c r="N333" s="576"/>
      <c r="O333" s="67"/>
      <c r="P333" s="584"/>
      <c r="Q333" s="584"/>
      <c r="R333" s="577"/>
      <c r="S333" s="577"/>
      <c r="T333" s="577"/>
      <c r="U333" s="580"/>
      <c r="V333" s="581"/>
      <c r="W333" s="582"/>
      <c r="X333" s="585"/>
      <c r="Y333" s="784" t="s">
        <v>1</v>
      </c>
      <c r="Z333" s="576"/>
      <c r="AA333" s="67"/>
      <c r="AB333" s="584"/>
      <c r="AC333" s="584"/>
      <c r="AD333" s="577"/>
      <c r="AE333" s="580"/>
      <c r="AF333" s="580"/>
      <c r="AG333" s="580"/>
      <c r="AH333" s="581"/>
      <c r="AI333" s="582"/>
      <c r="AJ333" s="585"/>
      <c r="AK333" s="784" t="s">
        <v>1</v>
      </c>
      <c r="AL333"/>
      <c r="AM333"/>
      <c r="AN333" s="2"/>
      <c r="AO333" s="2"/>
      <c r="AP333" s="6">
        <v>1</v>
      </c>
      <c r="AQ333" s="73"/>
      <c r="AR333" s="73"/>
    </row>
    <row r="334" spans="2:44" s="1" customFormat="1" ht="18" customHeight="1">
      <c r="B334" s="576"/>
      <c r="C334" s="67"/>
      <c r="D334" s="577"/>
      <c r="E334" s="578"/>
      <c r="F334" s="579"/>
      <c r="G334" s="580"/>
      <c r="H334" s="580"/>
      <c r="I334" s="580"/>
      <c r="J334" s="581"/>
      <c r="K334" s="582"/>
      <c r="L334" s="583"/>
      <c r="M334" s="784" t="s">
        <v>1</v>
      </c>
      <c r="N334" s="576"/>
      <c r="O334" s="67"/>
      <c r="P334" s="577"/>
      <c r="Q334" s="578"/>
      <c r="R334" s="579"/>
      <c r="S334" s="579"/>
      <c r="T334" s="579"/>
      <c r="U334" s="580"/>
      <c r="V334" s="581"/>
      <c r="W334" s="582"/>
      <c r="X334" s="583"/>
      <c r="Y334" s="784" t="s">
        <v>1</v>
      </c>
      <c r="Z334" s="576"/>
      <c r="AA334" s="67"/>
      <c r="AB334" s="577"/>
      <c r="AC334" s="578"/>
      <c r="AD334" s="579"/>
      <c r="AE334" s="580"/>
      <c r="AF334" s="580"/>
      <c r="AG334" s="580"/>
      <c r="AH334" s="581"/>
      <c r="AI334" s="582"/>
      <c r="AJ334" s="583"/>
      <c r="AK334" s="784" t="s">
        <v>1</v>
      </c>
      <c r="AL334"/>
      <c r="AM334"/>
      <c r="AN334" s="2"/>
      <c r="AO334" s="2"/>
      <c r="AP334" s="6">
        <v>1</v>
      </c>
      <c r="AQ334" s="73"/>
      <c r="AR334" s="73"/>
    </row>
    <row r="335" spans="2:44" s="1" customFormat="1" ht="18" customHeight="1">
      <c r="B335" s="576"/>
      <c r="C335" s="67"/>
      <c r="D335" s="584"/>
      <c r="E335" s="584"/>
      <c r="F335" s="577"/>
      <c r="G335" s="580"/>
      <c r="H335" s="580"/>
      <c r="I335" s="580"/>
      <c r="J335" s="581"/>
      <c r="K335" s="582"/>
      <c r="L335" s="585"/>
      <c r="M335" s="784" t="s">
        <v>1</v>
      </c>
      <c r="N335" s="576"/>
      <c r="O335" s="67"/>
      <c r="P335" s="584"/>
      <c r="Q335" s="584"/>
      <c r="R335" s="577"/>
      <c r="S335" s="577"/>
      <c r="T335" s="577"/>
      <c r="U335" s="580"/>
      <c r="V335" s="581"/>
      <c r="W335" s="582"/>
      <c r="X335" s="585"/>
      <c r="Y335" s="784" t="s">
        <v>1</v>
      </c>
      <c r="Z335" s="576"/>
      <c r="AA335" s="67"/>
      <c r="AB335" s="584"/>
      <c r="AC335" s="584"/>
      <c r="AD335" s="577"/>
      <c r="AE335" s="580"/>
      <c r="AF335" s="580"/>
      <c r="AG335" s="580"/>
      <c r="AH335" s="581"/>
      <c r="AI335" s="582"/>
      <c r="AJ335" s="585"/>
      <c r="AK335" s="784" t="s">
        <v>1</v>
      </c>
      <c r="AL335"/>
      <c r="AM335"/>
      <c r="AN335" s="2"/>
      <c r="AO335" s="2"/>
      <c r="AP335" s="6">
        <v>1</v>
      </c>
      <c r="AQ335" s="73"/>
      <c r="AR335" s="73"/>
    </row>
    <row r="336" spans="2:44" s="1" customFormat="1" ht="18" customHeight="1">
      <c r="B336" s="576"/>
      <c r="C336" s="67"/>
      <c r="D336" s="577"/>
      <c r="E336" s="578"/>
      <c r="F336" s="579"/>
      <c r="G336" s="580"/>
      <c r="H336" s="580"/>
      <c r="I336" s="580"/>
      <c r="J336" s="581"/>
      <c r="K336" s="582"/>
      <c r="L336" s="583"/>
      <c r="M336" s="784" t="s">
        <v>1</v>
      </c>
      <c r="N336" s="576"/>
      <c r="O336" s="67"/>
      <c r="P336" s="577"/>
      <c r="Q336" s="578"/>
      <c r="R336" s="579"/>
      <c r="S336" s="579"/>
      <c r="T336" s="579"/>
      <c r="U336" s="580"/>
      <c r="V336" s="581"/>
      <c r="W336" s="582"/>
      <c r="X336" s="583"/>
      <c r="Y336" s="784" t="s">
        <v>1</v>
      </c>
      <c r="Z336" s="576"/>
      <c r="AA336" s="67"/>
      <c r="AB336" s="577"/>
      <c r="AC336" s="578"/>
      <c r="AD336" s="579"/>
      <c r="AE336" s="580"/>
      <c r="AF336" s="580"/>
      <c r="AG336" s="580"/>
      <c r="AH336" s="581"/>
      <c r="AI336" s="582"/>
      <c r="AJ336" s="583"/>
      <c r="AK336" s="784" t="s">
        <v>1</v>
      </c>
      <c r="AL336"/>
      <c r="AM336"/>
      <c r="AN336" s="2"/>
      <c r="AO336" s="2"/>
      <c r="AP336" s="6">
        <v>1</v>
      </c>
      <c r="AQ336" s="73"/>
      <c r="AR336" s="73"/>
    </row>
    <row r="337" spans="2:44" s="1" customFormat="1" ht="18" customHeight="1">
      <c r="B337" s="576"/>
      <c r="C337" s="67"/>
      <c r="D337" s="584"/>
      <c r="E337" s="584"/>
      <c r="F337" s="577"/>
      <c r="G337" s="580"/>
      <c r="H337" s="580"/>
      <c r="I337" s="580"/>
      <c r="J337" s="581"/>
      <c r="K337" s="582"/>
      <c r="L337" s="585"/>
      <c r="M337" s="784" t="s">
        <v>1</v>
      </c>
      <c r="N337" s="576"/>
      <c r="O337" s="67"/>
      <c r="P337" s="584"/>
      <c r="Q337" s="584"/>
      <c r="R337" s="577"/>
      <c r="S337" s="577"/>
      <c r="T337" s="577"/>
      <c r="U337" s="580"/>
      <c r="V337" s="581"/>
      <c r="W337" s="582"/>
      <c r="X337" s="585"/>
      <c r="Y337" s="784" t="s">
        <v>1</v>
      </c>
      <c r="Z337" s="576"/>
      <c r="AA337" s="67"/>
      <c r="AB337" s="584"/>
      <c r="AC337" s="584"/>
      <c r="AD337" s="577"/>
      <c r="AE337" s="580"/>
      <c r="AF337" s="580"/>
      <c r="AG337" s="580"/>
      <c r="AH337" s="581"/>
      <c r="AI337" s="582"/>
      <c r="AJ337" s="585"/>
      <c r="AK337" s="784" t="s">
        <v>1</v>
      </c>
      <c r="AL337"/>
      <c r="AM337"/>
      <c r="AN337" s="2"/>
      <c r="AO337" s="2"/>
      <c r="AP337" s="6">
        <v>1</v>
      </c>
      <c r="AQ337" s="73"/>
      <c r="AR337" s="73"/>
    </row>
    <row r="338" spans="2:44" s="1" customFormat="1" ht="18" customHeight="1">
      <c r="B338" s="576"/>
      <c r="C338" s="67"/>
      <c r="D338" s="577"/>
      <c r="E338" s="578"/>
      <c r="F338" s="579"/>
      <c r="G338" s="580"/>
      <c r="H338" s="580"/>
      <c r="I338" s="580"/>
      <c r="J338" s="581"/>
      <c r="K338" s="582"/>
      <c r="L338" s="583"/>
      <c r="M338" s="784" t="s">
        <v>1</v>
      </c>
      <c r="N338" s="576"/>
      <c r="O338" s="67"/>
      <c r="P338" s="577"/>
      <c r="Q338" s="578"/>
      <c r="R338" s="579"/>
      <c r="S338" s="579"/>
      <c r="T338" s="579"/>
      <c r="U338" s="580"/>
      <c r="V338" s="581"/>
      <c r="W338" s="582"/>
      <c r="X338" s="583"/>
      <c r="Y338" s="784" t="s">
        <v>1</v>
      </c>
      <c r="Z338" s="576"/>
      <c r="AA338" s="67"/>
      <c r="AB338" s="577"/>
      <c r="AC338" s="578"/>
      <c r="AD338" s="579"/>
      <c r="AE338" s="580"/>
      <c r="AF338" s="580"/>
      <c r="AG338" s="580"/>
      <c r="AH338" s="581"/>
      <c r="AI338" s="582"/>
      <c r="AJ338" s="583"/>
      <c r="AK338" s="784" t="s">
        <v>1</v>
      </c>
      <c r="AL338"/>
      <c r="AM338"/>
      <c r="AN338" s="2"/>
      <c r="AO338" s="2"/>
      <c r="AP338" s="6">
        <v>1</v>
      </c>
      <c r="AQ338" s="73"/>
      <c r="AR338" s="73"/>
    </row>
    <row r="339" spans="2:44" s="1" customFormat="1" ht="18" customHeight="1">
      <c r="B339" s="576"/>
      <c r="C339" s="67"/>
      <c r="D339" s="584"/>
      <c r="E339" s="584"/>
      <c r="F339" s="577"/>
      <c r="G339" s="580"/>
      <c r="H339" s="580"/>
      <c r="I339" s="580"/>
      <c r="J339" s="581"/>
      <c r="K339" s="582"/>
      <c r="L339" s="585"/>
      <c r="M339" s="784" t="s">
        <v>1</v>
      </c>
      <c r="N339" s="576"/>
      <c r="O339" s="67"/>
      <c r="P339" s="584"/>
      <c r="Q339" s="584"/>
      <c r="R339" s="577"/>
      <c r="S339" s="577"/>
      <c r="T339" s="577"/>
      <c r="U339" s="580"/>
      <c r="V339" s="581"/>
      <c r="W339" s="582"/>
      <c r="X339" s="585"/>
      <c r="Y339" s="784" t="s">
        <v>1</v>
      </c>
      <c r="Z339" s="576"/>
      <c r="AA339" s="67"/>
      <c r="AB339" s="584"/>
      <c r="AC339" s="584"/>
      <c r="AD339" s="577"/>
      <c r="AE339" s="580"/>
      <c r="AF339" s="580"/>
      <c r="AG339" s="580"/>
      <c r="AH339" s="581"/>
      <c r="AI339" s="582"/>
      <c r="AJ339" s="585"/>
      <c r="AK339" s="784" t="s">
        <v>1</v>
      </c>
      <c r="AL339"/>
      <c r="AM339"/>
      <c r="AN339" s="2"/>
      <c r="AO339" s="2"/>
      <c r="AP339" s="6">
        <v>1</v>
      </c>
      <c r="AQ339" s="73"/>
      <c r="AR339" s="73"/>
    </row>
    <row r="340" spans="2:44" s="1" customFormat="1" ht="18" customHeight="1">
      <c r="B340" s="576"/>
      <c r="C340" s="67"/>
      <c r="D340" s="577"/>
      <c r="E340" s="578"/>
      <c r="F340" s="579"/>
      <c r="G340" s="580"/>
      <c r="H340" s="580"/>
      <c r="I340" s="580"/>
      <c r="J340" s="581"/>
      <c r="K340" s="582"/>
      <c r="L340" s="583"/>
      <c r="M340" s="784" t="s">
        <v>1</v>
      </c>
      <c r="N340" s="576"/>
      <c r="O340" s="67"/>
      <c r="P340" s="577"/>
      <c r="Q340" s="578"/>
      <c r="R340" s="579"/>
      <c r="S340" s="579"/>
      <c r="T340" s="579"/>
      <c r="U340" s="580"/>
      <c r="V340" s="581"/>
      <c r="W340" s="582"/>
      <c r="X340" s="583"/>
      <c r="Y340" s="784" t="s">
        <v>1</v>
      </c>
      <c r="Z340" s="576"/>
      <c r="AA340" s="67"/>
      <c r="AB340" s="577"/>
      <c r="AC340" s="578"/>
      <c r="AD340" s="579"/>
      <c r="AE340" s="580"/>
      <c r="AF340" s="580"/>
      <c r="AG340" s="580"/>
      <c r="AH340" s="581"/>
      <c r="AI340" s="582"/>
      <c r="AJ340" s="583"/>
      <c r="AK340" s="784" t="s">
        <v>1</v>
      </c>
      <c r="AL340"/>
      <c r="AM340"/>
      <c r="AN340" s="2"/>
      <c r="AO340" s="2"/>
      <c r="AP340" s="6">
        <v>1</v>
      </c>
      <c r="AQ340" s="73"/>
      <c r="AR340" s="73"/>
    </row>
    <row r="341" spans="2:44" s="1" customFormat="1" ht="18" customHeight="1">
      <c r="B341" s="576"/>
      <c r="C341" s="67"/>
      <c r="D341" s="584"/>
      <c r="E341" s="584"/>
      <c r="F341" s="577"/>
      <c r="G341" s="580"/>
      <c r="H341" s="580"/>
      <c r="I341" s="580"/>
      <c r="J341" s="581"/>
      <c r="K341" s="582"/>
      <c r="L341" s="585"/>
      <c r="M341" s="784" t="s">
        <v>1</v>
      </c>
      <c r="N341" s="576"/>
      <c r="O341" s="67"/>
      <c r="P341" s="584"/>
      <c r="Q341" s="584"/>
      <c r="R341" s="577"/>
      <c r="S341" s="577"/>
      <c r="T341" s="577"/>
      <c r="U341" s="580"/>
      <c r="V341" s="581"/>
      <c r="W341" s="582"/>
      <c r="X341" s="585"/>
      <c r="Y341" s="784" t="s">
        <v>1</v>
      </c>
      <c r="Z341" s="576"/>
      <c r="AA341" s="67"/>
      <c r="AB341" s="584"/>
      <c r="AC341" s="584"/>
      <c r="AD341" s="577"/>
      <c r="AE341" s="580"/>
      <c r="AF341" s="580"/>
      <c r="AG341" s="580"/>
      <c r="AH341" s="581"/>
      <c r="AI341" s="582"/>
      <c r="AJ341" s="585"/>
      <c r="AK341" s="784" t="s">
        <v>1</v>
      </c>
      <c r="AL341"/>
      <c r="AM341"/>
      <c r="AN341" s="2"/>
      <c r="AO341" s="2"/>
      <c r="AP341" s="6">
        <v>1</v>
      </c>
      <c r="AQ341" s="73"/>
      <c r="AR341" s="73"/>
    </row>
    <row r="342" spans="2:44" s="1" customFormat="1" ht="18" customHeight="1">
      <c r="B342" s="576"/>
      <c r="C342" s="67"/>
      <c r="D342" s="577"/>
      <c r="E342" s="578"/>
      <c r="F342" s="579"/>
      <c r="G342" s="580"/>
      <c r="H342" s="580"/>
      <c r="I342" s="580"/>
      <c r="J342" s="581"/>
      <c r="K342" s="582"/>
      <c r="L342" s="583"/>
      <c r="M342" s="784" t="s">
        <v>1</v>
      </c>
      <c r="N342" s="576"/>
      <c r="O342" s="67"/>
      <c r="P342" s="577"/>
      <c r="Q342" s="578"/>
      <c r="R342" s="579"/>
      <c r="S342" s="579"/>
      <c r="T342" s="579"/>
      <c r="U342" s="580"/>
      <c r="V342" s="581"/>
      <c r="W342" s="582"/>
      <c r="X342" s="583"/>
      <c r="Y342" s="784" t="s">
        <v>1</v>
      </c>
      <c r="Z342" s="576"/>
      <c r="AA342" s="67"/>
      <c r="AB342" s="577"/>
      <c r="AC342" s="578"/>
      <c r="AD342" s="579"/>
      <c r="AE342" s="580"/>
      <c r="AF342" s="580"/>
      <c r="AG342" s="580"/>
      <c r="AH342" s="581"/>
      <c r="AI342" s="582"/>
      <c r="AJ342" s="583"/>
      <c r="AK342" s="784" t="s">
        <v>1</v>
      </c>
      <c r="AL342"/>
      <c r="AM342"/>
      <c r="AN342" s="2"/>
      <c r="AO342" s="2"/>
      <c r="AP342" s="6">
        <v>1</v>
      </c>
      <c r="AQ342" s="73"/>
      <c r="AR342" s="73"/>
    </row>
    <row r="343" spans="2:44" s="1" customFormat="1" ht="18" customHeight="1">
      <c r="B343" s="576"/>
      <c r="C343" s="67"/>
      <c r="D343" s="584"/>
      <c r="E343" s="584"/>
      <c r="F343" s="577"/>
      <c r="G343" s="580"/>
      <c r="H343" s="580"/>
      <c r="I343" s="580"/>
      <c r="J343" s="581"/>
      <c r="K343" s="582"/>
      <c r="L343" s="585"/>
      <c r="M343" s="784" t="s">
        <v>1</v>
      </c>
      <c r="N343" s="576"/>
      <c r="O343" s="67"/>
      <c r="P343" s="584"/>
      <c r="Q343" s="584"/>
      <c r="R343" s="577"/>
      <c r="S343" s="577"/>
      <c r="T343" s="577"/>
      <c r="U343" s="580"/>
      <c r="V343" s="581"/>
      <c r="W343" s="582"/>
      <c r="X343" s="585"/>
      <c r="Y343" s="784" t="s">
        <v>1</v>
      </c>
      <c r="Z343" s="576"/>
      <c r="AA343" s="67"/>
      <c r="AB343" s="584"/>
      <c r="AC343" s="584"/>
      <c r="AD343" s="577"/>
      <c r="AE343" s="580"/>
      <c r="AF343" s="580"/>
      <c r="AG343" s="580"/>
      <c r="AH343" s="581"/>
      <c r="AI343" s="582"/>
      <c r="AJ343" s="585"/>
      <c r="AK343" s="784" t="s">
        <v>1</v>
      </c>
      <c r="AL343"/>
      <c r="AM343"/>
      <c r="AN343" s="2"/>
      <c r="AO343" s="2"/>
      <c r="AP343" s="6">
        <v>1</v>
      </c>
      <c r="AQ343" s="73"/>
      <c r="AR343" s="73"/>
    </row>
    <row r="344" spans="2:44" s="1" customFormat="1" ht="18" customHeight="1">
      <c r="B344" s="576"/>
      <c r="C344" s="67"/>
      <c r="D344" s="577"/>
      <c r="E344" s="578"/>
      <c r="F344" s="579"/>
      <c r="G344" s="580"/>
      <c r="H344" s="580"/>
      <c r="I344" s="580"/>
      <c r="J344" s="581"/>
      <c r="K344" s="582"/>
      <c r="L344" s="583"/>
      <c r="M344" s="784" t="s">
        <v>1</v>
      </c>
      <c r="N344" s="576"/>
      <c r="O344" s="67"/>
      <c r="P344" s="577"/>
      <c r="Q344" s="578"/>
      <c r="R344" s="579"/>
      <c r="S344" s="579"/>
      <c r="T344" s="579"/>
      <c r="U344" s="580"/>
      <c r="V344" s="581"/>
      <c r="W344" s="582"/>
      <c r="X344" s="583"/>
      <c r="Y344" s="784" t="s">
        <v>1</v>
      </c>
      <c r="Z344" s="576"/>
      <c r="AA344" s="67"/>
      <c r="AB344" s="577"/>
      <c r="AC344" s="578"/>
      <c r="AD344" s="579"/>
      <c r="AE344" s="580"/>
      <c r="AF344" s="580"/>
      <c r="AG344" s="580"/>
      <c r="AH344" s="581"/>
      <c r="AI344" s="582"/>
      <c r="AJ344" s="583"/>
      <c r="AK344" s="784" t="s">
        <v>1</v>
      </c>
      <c r="AL344"/>
      <c r="AM344"/>
      <c r="AN344" s="2"/>
      <c r="AO344" s="2"/>
      <c r="AP344" s="6">
        <v>1</v>
      </c>
      <c r="AQ344" s="73"/>
      <c r="AR344" s="73"/>
    </row>
    <row r="345" spans="2:44" s="1" customFormat="1" ht="18" customHeight="1">
      <c r="B345" s="576"/>
      <c r="C345" s="67"/>
      <c r="D345" s="584"/>
      <c r="E345" s="584"/>
      <c r="F345" s="577"/>
      <c r="G345" s="580"/>
      <c r="H345" s="580"/>
      <c r="I345" s="580"/>
      <c r="J345" s="581"/>
      <c r="K345" s="582"/>
      <c r="L345" s="585"/>
      <c r="M345" s="784" t="s">
        <v>1</v>
      </c>
      <c r="N345" s="576"/>
      <c r="O345" s="67"/>
      <c r="P345" s="584"/>
      <c r="Q345" s="584"/>
      <c r="R345" s="577"/>
      <c r="S345" s="577"/>
      <c r="T345" s="577"/>
      <c r="U345" s="580"/>
      <c r="V345" s="581"/>
      <c r="W345" s="582"/>
      <c r="X345" s="585"/>
      <c r="Y345" s="784" t="s">
        <v>1</v>
      </c>
      <c r="Z345" s="576"/>
      <c r="AA345" s="67"/>
      <c r="AB345" s="584"/>
      <c r="AC345" s="584"/>
      <c r="AD345" s="577"/>
      <c r="AE345" s="580"/>
      <c r="AF345" s="580"/>
      <c r="AG345" s="580"/>
      <c r="AH345" s="581"/>
      <c r="AI345" s="582"/>
      <c r="AJ345" s="585"/>
      <c r="AK345" s="784" t="s">
        <v>1</v>
      </c>
      <c r="AL345"/>
      <c r="AM345"/>
      <c r="AN345" s="2"/>
      <c r="AO345" s="2"/>
      <c r="AP345" s="6">
        <v>1</v>
      </c>
      <c r="AQ345" s="73"/>
      <c r="AR345" s="73"/>
    </row>
    <row r="346" spans="2:44" s="1" customFormat="1" ht="18" customHeight="1">
      <c r="B346" s="576"/>
      <c r="C346" s="67"/>
      <c r="D346" s="577"/>
      <c r="E346" s="578"/>
      <c r="F346" s="579"/>
      <c r="G346" s="580"/>
      <c r="H346" s="580"/>
      <c r="I346" s="580"/>
      <c r="J346" s="581"/>
      <c r="K346" s="582"/>
      <c r="L346" s="583"/>
      <c r="M346" s="784" t="s">
        <v>1</v>
      </c>
      <c r="N346" s="576"/>
      <c r="O346" s="67"/>
      <c r="P346" s="577"/>
      <c r="Q346" s="578"/>
      <c r="R346" s="579"/>
      <c r="S346" s="579"/>
      <c r="T346" s="579"/>
      <c r="U346" s="580"/>
      <c r="V346" s="581"/>
      <c r="W346" s="582"/>
      <c r="X346" s="583"/>
      <c r="Y346" s="784" t="s">
        <v>1</v>
      </c>
      <c r="Z346" s="576"/>
      <c r="AA346" s="67"/>
      <c r="AB346" s="577"/>
      <c r="AC346" s="578"/>
      <c r="AD346" s="579"/>
      <c r="AE346" s="580"/>
      <c r="AF346" s="580"/>
      <c r="AG346" s="580"/>
      <c r="AH346" s="581"/>
      <c r="AI346" s="582"/>
      <c r="AJ346" s="583"/>
      <c r="AK346" s="784" t="s">
        <v>1</v>
      </c>
      <c r="AL346"/>
      <c r="AM346"/>
      <c r="AN346" s="2"/>
      <c r="AO346" s="2"/>
      <c r="AP346" s="6">
        <v>1</v>
      </c>
      <c r="AQ346" s="73"/>
      <c r="AR346" s="73"/>
    </row>
    <row r="347" spans="2:44" s="1" customFormat="1" ht="18" customHeight="1">
      <c r="B347" s="576"/>
      <c r="C347" s="67"/>
      <c r="D347" s="584"/>
      <c r="E347" s="584"/>
      <c r="F347" s="577"/>
      <c r="G347" s="580"/>
      <c r="H347" s="580"/>
      <c r="I347" s="580"/>
      <c r="J347" s="581"/>
      <c r="K347" s="582"/>
      <c r="L347" s="585"/>
      <c r="M347" s="784" t="s">
        <v>1</v>
      </c>
      <c r="N347" s="576"/>
      <c r="O347" s="67"/>
      <c r="P347" s="584"/>
      <c r="Q347" s="584"/>
      <c r="R347" s="577"/>
      <c r="S347" s="577"/>
      <c r="T347" s="577"/>
      <c r="U347" s="580"/>
      <c r="V347" s="581"/>
      <c r="W347" s="582"/>
      <c r="X347" s="585"/>
      <c r="Y347" s="784" t="s">
        <v>1</v>
      </c>
      <c r="Z347" s="576"/>
      <c r="AA347" s="67"/>
      <c r="AB347" s="584"/>
      <c r="AC347" s="584"/>
      <c r="AD347" s="577"/>
      <c r="AE347" s="580"/>
      <c r="AF347" s="580"/>
      <c r="AG347" s="580"/>
      <c r="AH347" s="581"/>
      <c r="AI347" s="582"/>
      <c r="AJ347" s="585"/>
      <c r="AK347" s="784" t="s">
        <v>1</v>
      </c>
      <c r="AL347"/>
      <c r="AM347"/>
      <c r="AN347" s="2"/>
      <c r="AO347" s="2"/>
      <c r="AP347" s="6">
        <v>1</v>
      </c>
      <c r="AQ347" s="73"/>
      <c r="AR347" s="73"/>
    </row>
    <row r="348" spans="2:44" s="1" customFormat="1" ht="18" customHeight="1">
      <c r="B348" s="576"/>
      <c r="C348" s="67"/>
      <c r="D348" s="577"/>
      <c r="E348" s="578"/>
      <c r="F348" s="579"/>
      <c r="G348" s="580"/>
      <c r="H348" s="580"/>
      <c r="I348" s="580"/>
      <c r="J348" s="581"/>
      <c r="K348" s="582"/>
      <c r="L348" s="583"/>
      <c r="M348" s="784" t="s">
        <v>1</v>
      </c>
      <c r="N348" s="576"/>
      <c r="O348" s="67"/>
      <c r="P348" s="577"/>
      <c r="Q348" s="578"/>
      <c r="R348" s="579"/>
      <c r="S348" s="579"/>
      <c r="T348" s="579"/>
      <c r="U348" s="580"/>
      <c r="V348" s="581"/>
      <c r="W348" s="582"/>
      <c r="X348" s="583"/>
      <c r="Y348" s="784" t="s">
        <v>1</v>
      </c>
      <c r="Z348" s="576"/>
      <c r="AA348" s="67"/>
      <c r="AB348" s="577"/>
      <c r="AC348" s="578"/>
      <c r="AD348" s="579"/>
      <c r="AE348" s="580"/>
      <c r="AF348" s="580"/>
      <c r="AG348" s="580"/>
      <c r="AH348" s="581"/>
      <c r="AI348" s="582"/>
      <c r="AJ348" s="583"/>
      <c r="AK348" s="784" t="s">
        <v>1</v>
      </c>
      <c r="AL348"/>
      <c r="AM348"/>
      <c r="AN348" s="2"/>
      <c r="AO348" s="2"/>
      <c r="AP348" s="6">
        <v>1</v>
      </c>
      <c r="AQ348" s="73"/>
      <c r="AR348" s="73"/>
    </row>
    <row r="349" spans="2:44" s="1" customFormat="1" ht="18" customHeight="1">
      <c r="B349" s="576"/>
      <c r="C349" s="67"/>
      <c r="D349" s="584"/>
      <c r="E349" s="584"/>
      <c r="F349" s="577"/>
      <c r="G349" s="580"/>
      <c r="H349" s="580"/>
      <c r="I349" s="580"/>
      <c r="J349" s="581"/>
      <c r="K349" s="582"/>
      <c r="L349" s="585"/>
      <c r="M349" s="784" t="s">
        <v>1</v>
      </c>
      <c r="N349" s="576"/>
      <c r="O349" s="67"/>
      <c r="P349" s="584"/>
      <c r="Q349" s="584"/>
      <c r="R349" s="577"/>
      <c r="S349" s="577"/>
      <c r="T349" s="577"/>
      <c r="U349" s="580"/>
      <c r="V349" s="581"/>
      <c r="W349" s="582"/>
      <c r="X349" s="585"/>
      <c r="Y349" s="784" t="s">
        <v>1</v>
      </c>
      <c r="Z349" s="576"/>
      <c r="AA349" s="67"/>
      <c r="AB349" s="584"/>
      <c r="AC349" s="584"/>
      <c r="AD349" s="577"/>
      <c r="AE349" s="580"/>
      <c r="AF349" s="580"/>
      <c r="AG349" s="580"/>
      <c r="AH349" s="581"/>
      <c r="AI349" s="582"/>
      <c r="AJ349" s="585"/>
      <c r="AK349" s="784" t="s">
        <v>1</v>
      </c>
      <c r="AL349"/>
      <c r="AM349"/>
      <c r="AN349" s="2"/>
      <c r="AO349" s="2"/>
      <c r="AP349" s="6">
        <v>1</v>
      </c>
      <c r="AQ349" s="73"/>
      <c r="AR349" s="73"/>
    </row>
    <row r="350" spans="2:44" s="1" customFormat="1" ht="18" customHeight="1">
      <c r="B350" s="576"/>
      <c r="C350" s="67"/>
      <c r="D350" s="577"/>
      <c r="E350" s="578"/>
      <c r="F350" s="579"/>
      <c r="G350" s="580"/>
      <c r="H350" s="580"/>
      <c r="I350" s="580"/>
      <c r="J350" s="581"/>
      <c r="K350" s="582"/>
      <c r="L350" s="583"/>
      <c r="M350" s="784" t="s">
        <v>1</v>
      </c>
      <c r="N350" s="576"/>
      <c r="O350" s="67"/>
      <c r="P350" s="577"/>
      <c r="Q350" s="578"/>
      <c r="R350" s="579"/>
      <c r="S350" s="579"/>
      <c r="T350" s="579"/>
      <c r="U350" s="580"/>
      <c r="V350" s="581"/>
      <c r="W350" s="582"/>
      <c r="X350" s="583"/>
      <c r="Y350" s="784" t="s">
        <v>1</v>
      </c>
      <c r="Z350" s="576"/>
      <c r="AA350" s="67"/>
      <c r="AB350" s="577"/>
      <c r="AC350" s="578"/>
      <c r="AD350" s="579"/>
      <c r="AE350" s="580"/>
      <c r="AF350" s="580"/>
      <c r="AG350" s="580"/>
      <c r="AH350" s="581"/>
      <c r="AI350" s="582"/>
      <c r="AJ350" s="583"/>
      <c r="AK350" s="784" t="s">
        <v>1</v>
      </c>
      <c r="AL350"/>
      <c r="AM350"/>
      <c r="AN350" s="2"/>
      <c r="AO350" s="2"/>
      <c r="AP350" s="6">
        <v>1</v>
      </c>
      <c r="AQ350" s="73"/>
      <c r="AR350" s="73"/>
    </row>
    <row r="351" spans="2:44" s="1" customFormat="1" ht="18" customHeight="1">
      <c r="B351" s="576"/>
      <c r="C351" s="67"/>
      <c r="D351" s="584"/>
      <c r="E351" s="584"/>
      <c r="F351" s="577"/>
      <c r="G351" s="580"/>
      <c r="H351" s="580"/>
      <c r="I351" s="580"/>
      <c r="J351" s="581"/>
      <c r="K351" s="582"/>
      <c r="L351" s="585"/>
      <c r="M351" s="784" t="s">
        <v>1</v>
      </c>
      <c r="N351" s="576"/>
      <c r="O351" s="67"/>
      <c r="P351" s="584"/>
      <c r="Q351" s="584"/>
      <c r="R351" s="577"/>
      <c r="S351" s="577"/>
      <c r="T351" s="577"/>
      <c r="U351" s="580"/>
      <c r="V351" s="581"/>
      <c r="W351" s="582"/>
      <c r="X351" s="585"/>
      <c r="Y351" s="784" t="s">
        <v>1</v>
      </c>
      <c r="Z351" s="576"/>
      <c r="AA351" s="67"/>
      <c r="AB351" s="584"/>
      <c r="AC351" s="584"/>
      <c r="AD351" s="577"/>
      <c r="AE351" s="580"/>
      <c r="AF351" s="580"/>
      <c r="AG351" s="580"/>
      <c r="AH351" s="581"/>
      <c r="AI351" s="582"/>
      <c r="AJ351" s="585"/>
      <c r="AK351" s="784" t="s">
        <v>1</v>
      </c>
      <c r="AL351"/>
      <c r="AM351"/>
      <c r="AN351" s="2"/>
      <c r="AO351" s="2"/>
      <c r="AP351" s="6">
        <v>1</v>
      </c>
      <c r="AQ351" s="73"/>
      <c r="AR351" s="73"/>
    </row>
    <row r="352" spans="2:44" s="1" customFormat="1" ht="18" customHeight="1">
      <c r="B352" s="576"/>
      <c r="C352" s="67"/>
      <c r="D352" s="577"/>
      <c r="E352" s="578"/>
      <c r="F352" s="579"/>
      <c r="G352" s="580"/>
      <c r="H352" s="580"/>
      <c r="I352" s="580"/>
      <c r="J352" s="581"/>
      <c r="K352" s="582"/>
      <c r="L352" s="583"/>
      <c r="M352" s="784" t="s">
        <v>1</v>
      </c>
      <c r="N352" s="576"/>
      <c r="O352" s="67"/>
      <c r="P352" s="577"/>
      <c r="Q352" s="578"/>
      <c r="R352" s="579"/>
      <c r="S352" s="579"/>
      <c r="T352" s="579"/>
      <c r="U352" s="580"/>
      <c r="V352" s="581"/>
      <c r="W352" s="582"/>
      <c r="X352" s="583"/>
      <c r="Y352" s="784" t="s">
        <v>1</v>
      </c>
      <c r="Z352" s="576"/>
      <c r="AA352" s="67"/>
      <c r="AB352" s="577"/>
      <c r="AC352" s="578"/>
      <c r="AD352" s="579"/>
      <c r="AE352" s="580"/>
      <c r="AF352" s="580"/>
      <c r="AG352" s="580"/>
      <c r="AH352" s="581"/>
      <c r="AI352" s="582"/>
      <c r="AJ352" s="583"/>
      <c r="AK352" s="784" t="s">
        <v>1</v>
      </c>
      <c r="AL352"/>
      <c r="AM352"/>
      <c r="AN352" s="2"/>
      <c r="AO352" s="2"/>
      <c r="AP352" s="6">
        <v>1</v>
      </c>
      <c r="AQ352" s="73"/>
      <c r="AR352" s="73"/>
    </row>
    <row r="353" spans="2:44" s="1" customFormat="1" ht="18" customHeight="1">
      <c r="B353" s="576"/>
      <c r="C353" s="67"/>
      <c r="D353" s="584"/>
      <c r="E353" s="584"/>
      <c r="F353" s="577"/>
      <c r="G353" s="580"/>
      <c r="H353" s="580"/>
      <c r="I353" s="580"/>
      <c r="J353" s="581"/>
      <c r="K353" s="582"/>
      <c r="L353" s="585"/>
      <c r="M353" s="784" t="s">
        <v>1</v>
      </c>
      <c r="N353" s="576"/>
      <c r="O353" s="67"/>
      <c r="P353" s="584"/>
      <c r="Q353" s="584"/>
      <c r="R353" s="577"/>
      <c r="S353" s="577"/>
      <c r="T353" s="577"/>
      <c r="U353" s="580"/>
      <c r="V353" s="581"/>
      <c r="W353" s="582"/>
      <c r="X353" s="585"/>
      <c r="Y353" s="784" t="s">
        <v>1</v>
      </c>
      <c r="Z353" s="576"/>
      <c r="AA353" s="67"/>
      <c r="AB353" s="584"/>
      <c r="AC353" s="584"/>
      <c r="AD353" s="577"/>
      <c r="AE353" s="580"/>
      <c r="AF353" s="580"/>
      <c r="AG353" s="580"/>
      <c r="AH353" s="581"/>
      <c r="AI353" s="582"/>
      <c r="AJ353" s="585"/>
      <c r="AK353" s="784" t="s">
        <v>1</v>
      </c>
      <c r="AL353"/>
      <c r="AM353"/>
      <c r="AN353" s="2"/>
      <c r="AO353" s="2"/>
      <c r="AP353" s="6">
        <v>1</v>
      </c>
      <c r="AQ353" s="73"/>
      <c r="AR353" s="73"/>
    </row>
    <row r="354" spans="2:44" s="1" customFormat="1" ht="18" customHeight="1">
      <c r="B354" s="576"/>
      <c r="C354" s="67"/>
      <c r="D354" s="577"/>
      <c r="E354" s="578"/>
      <c r="F354" s="579"/>
      <c r="G354" s="580"/>
      <c r="H354" s="580"/>
      <c r="I354" s="580"/>
      <c r="J354" s="581"/>
      <c r="K354" s="582"/>
      <c r="L354" s="583"/>
      <c r="M354" s="784" t="s">
        <v>1</v>
      </c>
      <c r="N354" s="576"/>
      <c r="O354" s="67"/>
      <c r="P354" s="577"/>
      <c r="Q354" s="578"/>
      <c r="R354" s="579"/>
      <c r="S354" s="579"/>
      <c r="T354" s="579"/>
      <c r="U354" s="580"/>
      <c r="V354" s="581"/>
      <c r="W354" s="582"/>
      <c r="X354" s="583"/>
      <c r="Y354" s="784" t="s">
        <v>1</v>
      </c>
      <c r="Z354" s="576"/>
      <c r="AA354" s="67"/>
      <c r="AB354" s="577"/>
      <c r="AC354" s="578"/>
      <c r="AD354" s="579"/>
      <c r="AE354" s="580"/>
      <c r="AF354" s="580"/>
      <c r="AG354" s="580"/>
      <c r="AH354" s="581"/>
      <c r="AI354" s="582"/>
      <c r="AJ354" s="583"/>
      <c r="AK354" s="784" t="s">
        <v>1</v>
      </c>
      <c r="AL354"/>
      <c r="AM354"/>
      <c r="AN354" s="2"/>
      <c r="AO354" s="2"/>
      <c r="AP354" s="6">
        <v>1</v>
      </c>
      <c r="AQ354" s="73"/>
      <c r="AR354" s="73"/>
    </row>
    <row r="355" spans="2:44" s="1" customFormat="1" ht="18" customHeight="1">
      <c r="B355" s="576"/>
      <c r="C355" s="67"/>
      <c r="D355" s="584"/>
      <c r="E355" s="584"/>
      <c r="F355" s="577"/>
      <c r="G355" s="580"/>
      <c r="H355" s="580"/>
      <c r="I355" s="580"/>
      <c r="J355" s="581"/>
      <c r="K355" s="582"/>
      <c r="L355" s="585"/>
      <c r="M355" s="784" t="s">
        <v>1</v>
      </c>
      <c r="N355" s="576"/>
      <c r="O355" s="67"/>
      <c r="P355" s="584"/>
      <c r="Q355" s="584"/>
      <c r="R355" s="577"/>
      <c r="S355" s="577"/>
      <c r="T355" s="577"/>
      <c r="U355" s="580"/>
      <c r="V355" s="581"/>
      <c r="W355" s="582"/>
      <c r="X355" s="585"/>
      <c r="Y355" s="784" t="s">
        <v>1</v>
      </c>
      <c r="Z355" s="576"/>
      <c r="AA355" s="67"/>
      <c r="AB355" s="584"/>
      <c r="AC355" s="584"/>
      <c r="AD355" s="577"/>
      <c r="AE355" s="580"/>
      <c r="AF355" s="580"/>
      <c r="AG355" s="580"/>
      <c r="AH355" s="581"/>
      <c r="AI355" s="582"/>
      <c r="AJ355" s="585"/>
      <c r="AK355" s="784" t="s">
        <v>1</v>
      </c>
      <c r="AL355"/>
      <c r="AM355"/>
      <c r="AN355" s="2"/>
      <c r="AO355" s="2"/>
      <c r="AP355" s="6">
        <v>1</v>
      </c>
      <c r="AQ355" s="73"/>
      <c r="AR355" s="73"/>
    </row>
    <row r="356" spans="2:44" s="1" customFormat="1" ht="18" customHeight="1">
      <c r="B356" s="576"/>
      <c r="C356" s="67"/>
      <c r="D356" s="577"/>
      <c r="E356" s="578"/>
      <c r="F356" s="579"/>
      <c r="G356" s="580"/>
      <c r="H356" s="580"/>
      <c r="I356" s="580"/>
      <c r="J356" s="581"/>
      <c r="K356" s="582"/>
      <c r="L356" s="583"/>
      <c r="M356" s="784" t="s">
        <v>1</v>
      </c>
      <c r="N356" s="576"/>
      <c r="O356" s="67"/>
      <c r="P356" s="577"/>
      <c r="Q356" s="578"/>
      <c r="R356" s="579"/>
      <c r="S356" s="579"/>
      <c r="T356" s="579"/>
      <c r="U356" s="580"/>
      <c r="V356" s="581"/>
      <c r="W356" s="582"/>
      <c r="X356" s="583"/>
      <c r="Y356" s="784" t="s">
        <v>1</v>
      </c>
      <c r="Z356" s="576"/>
      <c r="AA356" s="67"/>
      <c r="AB356" s="577"/>
      <c r="AC356" s="578"/>
      <c r="AD356" s="579"/>
      <c r="AE356" s="580"/>
      <c r="AF356" s="580"/>
      <c r="AG356" s="580"/>
      <c r="AH356" s="581"/>
      <c r="AI356" s="582"/>
      <c r="AJ356" s="583"/>
      <c r="AK356" s="784" t="s">
        <v>1</v>
      </c>
      <c r="AL356"/>
      <c r="AM356"/>
      <c r="AN356" s="2"/>
      <c r="AO356" s="2"/>
      <c r="AP356" s="6">
        <v>1</v>
      </c>
      <c r="AQ356" s="73"/>
      <c r="AR356" s="73"/>
    </row>
    <row r="357" spans="2:44" s="1" customFormat="1" ht="18" customHeight="1">
      <c r="B357" s="576"/>
      <c r="C357" s="67"/>
      <c r="D357" s="584"/>
      <c r="E357" s="584"/>
      <c r="F357" s="577"/>
      <c r="G357" s="580"/>
      <c r="H357" s="580"/>
      <c r="I357" s="580"/>
      <c r="J357" s="581"/>
      <c r="K357" s="582"/>
      <c r="L357" s="585"/>
      <c r="M357" s="784" t="s">
        <v>1</v>
      </c>
      <c r="N357" s="576"/>
      <c r="O357" s="67"/>
      <c r="P357" s="584"/>
      <c r="Q357" s="584"/>
      <c r="R357" s="577"/>
      <c r="S357" s="577"/>
      <c r="T357" s="577"/>
      <c r="U357" s="580"/>
      <c r="V357" s="581"/>
      <c r="W357" s="582"/>
      <c r="X357" s="585"/>
      <c r="Y357" s="784" t="s">
        <v>1</v>
      </c>
      <c r="Z357" s="576"/>
      <c r="AA357" s="67"/>
      <c r="AB357" s="584"/>
      <c r="AC357" s="584"/>
      <c r="AD357" s="577"/>
      <c r="AE357" s="580"/>
      <c r="AF357" s="580"/>
      <c r="AG357" s="580"/>
      <c r="AH357" s="581"/>
      <c r="AI357" s="582"/>
      <c r="AJ357" s="585"/>
      <c r="AK357" s="784" t="s">
        <v>1</v>
      </c>
      <c r="AL357"/>
      <c r="AM357"/>
      <c r="AN357" s="2"/>
      <c r="AO357" s="2"/>
      <c r="AP357" s="6">
        <v>1</v>
      </c>
      <c r="AQ357" s="73"/>
      <c r="AR357" s="73"/>
    </row>
    <row r="358" spans="2:44" s="1" customFormat="1" ht="18" customHeight="1">
      <c r="B358" s="576"/>
      <c r="C358" s="67"/>
      <c r="D358" s="577"/>
      <c r="E358" s="578"/>
      <c r="F358" s="579"/>
      <c r="G358" s="580"/>
      <c r="H358" s="580"/>
      <c r="I358" s="580"/>
      <c r="J358" s="581"/>
      <c r="K358" s="582"/>
      <c r="L358" s="583"/>
      <c r="M358" s="784" t="s">
        <v>1</v>
      </c>
      <c r="N358" s="576"/>
      <c r="O358" s="67"/>
      <c r="P358" s="577"/>
      <c r="Q358" s="578"/>
      <c r="R358" s="579"/>
      <c r="S358" s="579"/>
      <c r="T358" s="579"/>
      <c r="U358" s="580"/>
      <c r="V358" s="581"/>
      <c r="W358" s="582"/>
      <c r="X358" s="583"/>
      <c r="Y358" s="784" t="s">
        <v>1</v>
      </c>
      <c r="Z358" s="576"/>
      <c r="AA358" s="67"/>
      <c r="AB358" s="577"/>
      <c r="AC358" s="578"/>
      <c r="AD358" s="579"/>
      <c r="AE358" s="580"/>
      <c r="AF358" s="580"/>
      <c r="AG358" s="580"/>
      <c r="AH358" s="581"/>
      <c r="AI358" s="582"/>
      <c r="AJ358" s="583"/>
      <c r="AK358" s="784" t="s">
        <v>1</v>
      </c>
      <c r="AL358"/>
      <c r="AM358"/>
      <c r="AN358" s="2"/>
      <c r="AO358" s="2"/>
      <c r="AP358" s="6">
        <v>1</v>
      </c>
      <c r="AQ358" s="73"/>
      <c r="AR358" s="73"/>
    </row>
    <row r="359" spans="2:44" s="1" customFormat="1" ht="18" customHeight="1">
      <c r="B359" s="576"/>
      <c r="C359" s="67"/>
      <c r="D359" s="584"/>
      <c r="E359" s="584"/>
      <c r="F359" s="577"/>
      <c r="G359" s="580"/>
      <c r="H359" s="580"/>
      <c r="I359" s="580"/>
      <c r="J359" s="581"/>
      <c r="K359" s="582"/>
      <c r="L359" s="585"/>
      <c r="M359" s="784" t="s">
        <v>1</v>
      </c>
      <c r="N359" s="576"/>
      <c r="O359" s="67"/>
      <c r="P359" s="584"/>
      <c r="Q359" s="584"/>
      <c r="R359" s="577"/>
      <c r="S359" s="577"/>
      <c r="T359" s="577"/>
      <c r="U359" s="580"/>
      <c r="V359" s="581"/>
      <c r="W359" s="582"/>
      <c r="X359" s="585"/>
      <c r="Y359" s="784" t="s">
        <v>1</v>
      </c>
      <c r="Z359" s="576"/>
      <c r="AA359" s="67"/>
      <c r="AB359" s="584"/>
      <c r="AC359" s="584"/>
      <c r="AD359" s="577"/>
      <c r="AE359" s="580"/>
      <c r="AF359" s="580"/>
      <c r="AG359" s="580"/>
      <c r="AH359" s="581"/>
      <c r="AI359" s="582"/>
      <c r="AJ359" s="585"/>
      <c r="AK359" s="784" t="s">
        <v>1</v>
      </c>
      <c r="AL359"/>
      <c r="AM359"/>
      <c r="AN359" s="2"/>
      <c r="AO359" s="2"/>
      <c r="AP359" s="6">
        <v>1</v>
      </c>
      <c r="AQ359" s="73"/>
      <c r="AR359" s="73"/>
    </row>
    <row r="360" spans="2:44" s="1" customFormat="1" ht="18" customHeight="1">
      <c r="B360" s="576"/>
      <c r="C360" s="67"/>
      <c r="D360" s="577"/>
      <c r="E360" s="578"/>
      <c r="F360" s="579"/>
      <c r="G360" s="580"/>
      <c r="H360" s="580"/>
      <c r="I360" s="580"/>
      <c r="J360" s="581"/>
      <c r="K360" s="582"/>
      <c r="L360" s="583"/>
      <c r="M360" s="784" t="s">
        <v>1</v>
      </c>
      <c r="N360" s="576"/>
      <c r="O360" s="67"/>
      <c r="P360" s="577"/>
      <c r="Q360" s="578"/>
      <c r="R360" s="579"/>
      <c r="S360" s="579"/>
      <c r="T360" s="579"/>
      <c r="U360" s="580"/>
      <c r="V360" s="581"/>
      <c r="W360" s="582"/>
      <c r="X360" s="583"/>
      <c r="Y360" s="784" t="s">
        <v>1</v>
      </c>
      <c r="Z360" s="576"/>
      <c r="AA360" s="67"/>
      <c r="AB360" s="577"/>
      <c r="AC360" s="578"/>
      <c r="AD360" s="579"/>
      <c r="AE360" s="580"/>
      <c r="AF360" s="580"/>
      <c r="AG360" s="580"/>
      <c r="AH360" s="581"/>
      <c r="AI360" s="582"/>
      <c r="AJ360" s="583"/>
      <c r="AK360" s="784" t="s">
        <v>1</v>
      </c>
      <c r="AL360"/>
      <c r="AM360"/>
      <c r="AN360" s="2"/>
      <c r="AO360" s="2"/>
      <c r="AP360" s="6">
        <v>1</v>
      </c>
      <c r="AQ360" s="73"/>
      <c r="AR360" s="73"/>
    </row>
    <row r="361" spans="2:44" s="1" customFormat="1" ht="18" customHeight="1">
      <c r="B361" s="576"/>
      <c r="C361" s="67"/>
      <c r="D361" s="584"/>
      <c r="E361" s="584"/>
      <c r="F361" s="577"/>
      <c r="G361" s="580"/>
      <c r="H361" s="580"/>
      <c r="I361" s="580"/>
      <c r="J361" s="581"/>
      <c r="K361" s="582"/>
      <c r="L361" s="585"/>
      <c r="M361" s="784" t="s">
        <v>1</v>
      </c>
      <c r="N361" s="576"/>
      <c r="O361" s="67"/>
      <c r="P361" s="584"/>
      <c r="Q361" s="584"/>
      <c r="R361" s="577"/>
      <c r="S361" s="577"/>
      <c r="T361" s="577"/>
      <c r="U361" s="580"/>
      <c r="V361" s="581"/>
      <c r="W361" s="582"/>
      <c r="X361" s="585"/>
      <c r="Y361" s="784" t="s">
        <v>1</v>
      </c>
      <c r="Z361" s="576"/>
      <c r="AA361" s="67"/>
      <c r="AB361" s="584"/>
      <c r="AC361" s="584"/>
      <c r="AD361" s="577"/>
      <c r="AE361" s="580"/>
      <c r="AF361" s="580"/>
      <c r="AG361" s="580"/>
      <c r="AH361" s="581"/>
      <c r="AI361" s="582"/>
      <c r="AJ361" s="585"/>
      <c r="AK361" s="784" t="s">
        <v>1</v>
      </c>
      <c r="AL361"/>
      <c r="AM361"/>
      <c r="AN361" s="2"/>
      <c r="AO361" s="2"/>
      <c r="AP361" s="6">
        <v>1</v>
      </c>
      <c r="AQ361" s="73"/>
      <c r="AR361" s="73"/>
    </row>
    <row r="362" spans="2:44" s="1" customFormat="1" ht="18" customHeight="1">
      <c r="B362" s="576"/>
      <c r="C362" s="67"/>
      <c r="D362" s="577"/>
      <c r="E362" s="578"/>
      <c r="F362" s="579"/>
      <c r="G362" s="580"/>
      <c r="H362" s="580"/>
      <c r="I362" s="580"/>
      <c r="J362" s="581"/>
      <c r="K362" s="582"/>
      <c r="L362" s="583"/>
      <c r="M362" s="784" t="s">
        <v>1</v>
      </c>
      <c r="N362" s="576"/>
      <c r="O362" s="67"/>
      <c r="P362" s="577"/>
      <c r="Q362" s="578"/>
      <c r="R362" s="579"/>
      <c r="S362" s="579"/>
      <c r="T362" s="579"/>
      <c r="U362" s="580"/>
      <c r="V362" s="581"/>
      <c r="W362" s="582"/>
      <c r="X362" s="583"/>
      <c r="Y362" s="784" t="s">
        <v>1</v>
      </c>
      <c r="Z362" s="576"/>
      <c r="AA362" s="67"/>
      <c r="AB362" s="577"/>
      <c r="AC362" s="578"/>
      <c r="AD362" s="579"/>
      <c r="AE362" s="580"/>
      <c r="AF362" s="580"/>
      <c r="AG362" s="580"/>
      <c r="AH362" s="581"/>
      <c r="AI362" s="582"/>
      <c r="AJ362" s="583"/>
      <c r="AK362" s="784" t="s">
        <v>1</v>
      </c>
      <c r="AL362"/>
      <c r="AM362"/>
      <c r="AN362" s="2"/>
      <c r="AO362" s="2"/>
      <c r="AP362" s="6">
        <v>1</v>
      </c>
      <c r="AQ362" s="73"/>
      <c r="AR362" s="73"/>
    </row>
    <row r="363" spans="2:44" s="1" customFormat="1" ht="18" customHeight="1">
      <c r="B363" s="576"/>
      <c r="C363" s="67"/>
      <c r="D363" s="584"/>
      <c r="E363" s="584"/>
      <c r="F363" s="577"/>
      <c r="G363" s="580"/>
      <c r="H363" s="580"/>
      <c r="I363" s="580"/>
      <c r="J363" s="581"/>
      <c r="K363" s="582"/>
      <c r="L363" s="585"/>
      <c r="M363" s="784" t="s">
        <v>1</v>
      </c>
      <c r="N363" s="576"/>
      <c r="O363" s="67"/>
      <c r="P363" s="584"/>
      <c r="Q363" s="584"/>
      <c r="R363" s="577"/>
      <c r="S363" s="577"/>
      <c r="T363" s="577"/>
      <c r="U363" s="580"/>
      <c r="V363" s="581"/>
      <c r="W363" s="582"/>
      <c r="X363" s="585"/>
      <c r="Y363" s="784" t="s">
        <v>1</v>
      </c>
      <c r="Z363" s="576"/>
      <c r="AA363" s="67"/>
      <c r="AB363" s="584"/>
      <c r="AC363" s="584"/>
      <c r="AD363" s="577"/>
      <c r="AE363" s="580"/>
      <c r="AF363" s="580"/>
      <c r="AG363" s="580"/>
      <c r="AH363" s="581"/>
      <c r="AI363" s="582"/>
      <c r="AJ363" s="585"/>
      <c r="AK363" s="784" t="s">
        <v>1</v>
      </c>
      <c r="AL363"/>
      <c r="AM363"/>
      <c r="AN363" s="2"/>
      <c r="AO363" s="2"/>
      <c r="AP363" s="6">
        <v>1</v>
      </c>
      <c r="AQ363" s="73"/>
      <c r="AR363" s="73"/>
    </row>
    <row r="364" spans="2:44" s="1" customFormat="1" ht="18" customHeight="1">
      <c r="B364" s="576"/>
      <c r="C364" s="67"/>
      <c r="D364" s="577"/>
      <c r="E364" s="578"/>
      <c r="F364" s="579"/>
      <c r="G364" s="580"/>
      <c r="H364" s="580"/>
      <c r="I364" s="580"/>
      <c r="J364" s="581"/>
      <c r="K364" s="582"/>
      <c r="L364" s="583"/>
      <c r="M364" s="784" t="s">
        <v>1</v>
      </c>
      <c r="N364" s="576"/>
      <c r="O364" s="67"/>
      <c r="P364" s="577"/>
      <c r="Q364" s="578"/>
      <c r="R364" s="579"/>
      <c r="S364" s="579"/>
      <c r="T364" s="579"/>
      <c r="U364" s="580"/>
      <c r="V364" s="581"/>
      <c r="W364" s="582"/>
      <c r="X364" s="583"/>
      <c r="Y364" s="784" t="s">
        <v>1</v>
      </c>
      <c r="Z364" s="576"/>
      <c r="AA364" s="67"/>
      <c r="AB364" s="577"/>
      <c r="AC364" s="578"/>
      <c r="AD364" s="579"/>
      <c r="AE364" s="580"/>
      <c r="AF364" s="580"/>
      <c r="AG364" s="580"/>
      <c r="AH364" s="581"/>
      <c r="AI364" s="582"/>
      <c r="AJ364" s="583"/>
      <c r="AK364" s="784" t="s">
        <v>1</v>
      </c>
      <c r="AL364"/>
      <c r="AM364"/>
      <c r="AN364" s="2"/>
      <c r="AO364" s="2"/>
      <c r="AP364" s="6">
        <v>1</v>
      </c>
      <c r="AQ364" s="73"/>
      <c r="AR364" s="73"/>
    </row>
    <row r="365" spans="2:44" s="1" customFormat="1" ht="18" customHeight="1">
      <c r="B365" s="576"/>
      <c r="C365" s="67"/>
      <c r="D365" s="584"/>
      <c r="E365" s="584"/>
      <c r="F365" s="577"/>
      <c r="G365" s="580"/>
      <c r="H365" s="580"/>
      <c r="I365" s="580"/>
      <c r="J365" s="581"/>
      <c r="K365" s="582"/>
      <c r="L365" s="585"/>
      <c r="M365" s="784" t="s">
        <v>1</v>
      </c>
      <c r="N365" s="576"/>
      <c r="O365" s="67"/>
      <c r="P365" s="584"/>
      <c r="Q365" s="584"/>
      <c r="R365" s="577"/>
      <c r="S365" s="577"/>
      <c r="T365" s="577"/>
      <c r="U365" s="580"/>
      <c r="V365" s="581"/>
      <c r="W365" s="582"/>
      <c r="X365" s="585"/>
      <c r="Y365" s="784" t="s">
        <v>1</v>
      </c>
      <c r="Z365" s="576"/>
      <c r="AA365" s="67"/>
      <c r="AB365" s="584"/>
      <c r="AC365" s="584"/>
      <c r="AD365" s="577"/>
      <c r="AE365" s="580"/>
      <c r="AF365" s="580"/>
      <c r="AG365" s="580"/>
      <c r="AH365" s="581"/>
      <c r="AI365" s="582"/>
      <c r="AJ365" s="585"/>
      <c r="AK365" s="784" t="s">
        <v>1</v>
      </c>
      <c r="AL365"/>
      <c r="AM365"/>
      <c r="AN365" s="2"/>
      <c r="AO365" s="2"/>
      <c r="AP365" s="6">
        <v>1</v>
      </c>
      <c r="AQ365" s="73"/>
      <c r="AR365" s="73"/>
    </row>
    <row r="366" spans="2:44" s="1" customFormat="1" ht="18" customHeight="1">
      <c r="B366" s="576"/>
      <c r="C366" s="67"/>
      <c r="D366" s="577"/>
      <c r="E366" s="578"/>
      <c r="F366" s="579"/>
      <c r="G366" s="580"/>
      <c r="H366" s="580"/>
      <c r="I366" s="580"/>
      <c r="J366" s="581"/>
      <c r="K366" s="582"/>
      <c r="L366" s="583"/>
      <c r="M366" s="784" t="s">
        <v>1</v>
      </c>
      <c r="N366" s="576"/>
      <c r="O366" s="67"/>
      <c r="P366" s="577"/>
      <c r="Q366" s="578"/>
      <c r="R366" s="579"/>
      <c r="S366" s="579"/>
      <c r="T366" s="579"/>
      <c r="U366" s="580"/>
      <c r="V366" s="581"/>
      <c r="W366" s="582"/>
      <c r="X366" s="583"/>
      <c r="Y366" s="784" t="s">
        <v>1</v>
      </c>
      <c r="Z366" s="576"/>
      <c r="AA366" s="67"/>
      <c r="AB366" s="577"/>
      <c r="AC366" s="578"/>
      <c r="AD366" s="579"/>
      <c r="AE366" s="580"/>
      <c r="AF366" s="580"/>
      <c r="AG366" s="580"/>
      <c r="AH366" s="581"/>
      <c r="AI366" s="582"/>
      <c r="AJ366" s="583"/>
      <c r="AK366" s="784" t="s">
        <v>1</v>
      </c>
      <c r="AL366"/>
      <c r="AM366"/>
      <c r="AN366" s="2"/>
      <c r="AO366" s="2"/>
      <c r="AP366" s="6">
        <v>1</v>
      </c>
      <c r="AQ366" s="73"/>
      <c r="AR366" s="73"/>
    </row>
    <row r="367" spans="2:44" s="1" customFormat="1" ht="18" customHeight="1">
      <c r="B367" s="576"/>
      <c r="C367" s="67"/>
      <c r="D367" s="584"/>
      <c r="E367" s="584"/>
      <c r="F367" s="577"/>
      <c r="G367" s="580"/>
      <c r="H367" s="580"/>
      <c r="I367" s="580"/>
      <c r="J367" s="581"/>
      <c r="K367" s="582"/>
      <c r="L367" s="585"/>
      <c r="M367" s="784" t="s">
        <v>1</v>
      </c>
      <c r="N367" s="576"/>
      <c r="O367" s="67"/>
      <c r="P367" s="584"/>
      <c r="Q367" s="584"/>
      <c r="R367" s="577"/>
      <c r="S367" s="577"/>
      <c r="T367" s="577"/>
      <c r="U367" s="580"/>
      <c r="V367" s="581"/>
      <c r="W367" s="582"/>
      <c r="X367" s="585"/>
      <c r="Y367" s="784" t="s">
        <v>1</v>
      </c>
      <c r="Z367" s="576"/>
      <c r="AA367" s="67"/>
      <c r="AB367" s="584"/>
      <c r="AC367" s="584"/>
      <c r="AD367" s="577"/>
      <c r="AE367" s="580"/>
      <c r="AF367" s="580"/>
      <c r="AG367" s="580"/>
      <c r="AH367" s="581"/>
      <c r="AI367" s="582"/>
      <c r="AJ367" s="585"/>
      <c r="AK367" s="784" t="s">
        <v>1</v>
      </c>
      <c r="AL367"/>
      <c r="AM367"/>
      <c r="AN367" s="2"/>
      <c r="AO367" s="2"/>
      <c r="AP367" s="6">
        <v>1</v>
      </c>
      <c r="AQ367" s="73"/>
      <c r="AR367" s="73"/>
    </row>
    <row r="368" spans="2:44" s="1" customFormat="1" ht="18" customHeight="1">
      <c r="B368" s="576"/>
      <c r="C368" s="67"/>
      <c r="D368" s="577"/>
      <c r="E368" s="578"/>
      <c r="F368" s="579"/>
      <c r="G368" s="580"/>
      <c r="H368" s="580"/>
      <c r="I368" s="580"/>
      <c r="J368" s="581"/>
      <c r="K368" s="582"/>
      <c r="L368" s="583"/>
      <c r="M368" s="784" t="s">
        <v>1</v>
      </c>
      <c r="N368" s="576"/>
      <c r="O368" s="67"/>
      <c r="P368" s="577"/>
      <c r="Q368" s="578"/>
      <c r="R368" s="579"/>
      <c r="S368" s="579"/>
      <c r="T368" s="579"/>
      <c r="U368" s="580"/>
      <c r="V368" s="581"/>
      <c r="W368" s="582"/>
      <c r="X368" s="583"/>
      <c r="Y368" s="784" t="s">
        <v>1</v>
      </c>
      <c r="Z368" s="576"/>
      <c r="AA368" s="67"/>
      <c r="AB368" s="577"/>
      <c r="AC368" s="578"/>
      <c r="AD368" s="579"/>
      <c r="AE368" s="580"/>
      <c r="AF368" s="580"/>
      <c r="AG368" s="580"/>
      <c r="AH368" s="581"/>
      <c r="AI368" s="582"/>
      <c r="AJ368" s="583"/>
      <c r="AK368" s="784" t="s">
        <v>1</v>
      </c>
      <c r="AL368"/>
      <c r="AM368"/>
      <c r="AN368" s="2"/>
      <c r="AO368" s="2"/>
      <c r="AP368" s="6">
        <v>1</v>
      </c>
      <c r="AQ368" s="73"/>
      <c r="AR368" s="73"/>
    </row>
    <row r="369" spans="2:44" s="1" customFormat="1" ht="18" customHeight="1">
      <c r="B369" s="576"/>
      <c r="C369" s="67"/>
      <c r="D369" s="584"/>
      <c r="E369" s="584"/>
      <c r="F369" s="577"/>
      <c r="G369" s="580"/>
      <c r="H369" s="580"/>
      <c r="I369" s="580"/>
      <c r="J369" s="581"/>
      <c r="K369" s="582"/>
      <c r="L369" s="585"/>
      <c r="M369" s="784" t="s">
        <v>1</v>
      </c>
      <c r="N369" s="576"/>
      <c r="O369" s="67"/>
      <c r="P369" s="584"/>
      <c r="Q369" s="584"/>
      <c r="R369" s="577"/>
      <c r="S369" s="577"/>
      <c r="T369" s="577"/>
      <c r="U369" s="580"/>
      <c r="V369" s="581"/>
      <c r="W369" s="582"/>
      <c r="X369" s="585"/>
      <c r="Y369" s="784" t="s">
        <v>1</v>
      </c>
      <c r="Z369" s="576"/>
      <c r="AA369" s="67"/>
      <c r="AB369" s="584"/>
      <c r="AC369" s="584"/>
      <c r="AD369" s="577"/>
      <c r="AE369" s="580"/>
      <c r="AF369" s="580"/>
      <c r="AG369" s="580"/>
      <c r="AH369" s="581"/>
      <c r="AI369" s="582"/>
      <c r="AJ369" s="585"/>
      <c r="AK369" s="784" t="s">
        <v>1</v>
      </c>
      <c r="AL369"/>
      <c r="AM369"/>
      <c r="AN369" s="2"/>
      <c r="AO369" s="2"/>
      <c r="AP369" s="6">
        <v>1</v>
      </c>
      <c r="AQ369" s="73"/>
      <c r="AR369" s="73"/>
    </row>
    <row r="370" spans="2:44" s="1" customFormat="1" ht="18" customHeight="1">
      <c r="B370" s="576"/>
      <c r="C370" s="67"/>
      <c r="D370" s="577"/>
      <c r="E370" s="578"/>
      <c r="F370" s="579"/>
      <c r="G370" s="580"/>
      <c r="H370" s="580"/>
      <c r="I370" s="580"/>
      <c r="J370" s="581"/>
      <c r="K370" s="582"/>
      <c r="L370" s="583"/>
      <c r="M370" s="784" t="s">
        <v>1</v>
      </c>
      <c r="N370" s="576"/>
      <c r="O370" s="67"/>
      <c r="P370" s="577"/>
      <c r="Q370" s="578"/>
      <c r="R370" s="579"/>
      <c r="S370" s="579"/>
      <c r="T370" s="579"/>
      <c r="U370" s="580"/>
      <c r="V370" s="581"/>
      <c r="W370" s="582"/>
      <c r="X370" s="583"/>
      <c r="Y370" s="784" t="s">
        <v>1</v>
      </c>
      <c r="Z370" s="576"/>
      <c r="AA370" s="67"/>
      <c r="AB370" s="577"/>
      <c r="AC370" s="578"/>
      <c r="AD370" s="579"/>
      <c r="AE370" s="580"/>
      <c r="AF370" s="580"/>
      <c r="AG370" s="580"/>
      <c r="AH370" s="581"/>
      <c r="AI370" s="582"/>
      <c r="AJ370" s="583"/>
      <c r="AK370" s="784" t="s">
        <v>1</v>
      </c>
      <c r="AL370"/>
      <c r="AM370"/>
      <c r="AN370" s="2"/>
      <c r="AO370" s="2"/>
      <c r="AP370" s="6">
        <v>1</v>
      </c>
      <c r="AQ370" s="73"/>
      <c r="AR370" s="73"/>
    </row>
    <row r="371" spans="2:44" s="1" customFormat="1" ht="18" customHeight="1">
      <c r="B371" s="576"/>
      <c r="C371" s="67"/>
      <c r="D371" s="584"/>
      <c r="E371" s="584"/>
      <c r="F371" s="577"/>
      <c r="G371" s="580"/>
      <c r="H371" s="580"/>
      <c r="I371" s="580"/>
      <c r="J371" s="581"/>
      <c r="K371" s="582"/>
      <c r="L371" s="585"/>
      <c r="M371" s="784" t="s">
        <v>1</v>
      </c>
      <c r="N371" s="576"/>
      <c r="O371" s="67"/>
      <c r="P371" s="584"/>
      <c r="Q371" s="584"/>
      <c r="R371" s="577"/>
      <c r="S371" s="577"/>
      <c r="T371" s="577"/>
      <c r="U371" s="580"/>
      <c r="V371" s="581"/>
      <c r="W371" s="582"/>
      <c r="X371" s="585"/>
      <c r="Y371" s="784" t="s">
        <v>1</v>
      </c>
      <c r="Z371" s="576"/>
      <c r="AA371" s="67"/>
      <c r="AB371" s="584"/>
      <c r="AC371" s="584"/>
      <c r="AD371" s="577"/>
      <c r="AE371" s="580"/>
      <c r="AF371" s="580"/>
      <c r="AG371" s="580"/>
      <c r="AH371" s="581"/>
      <c r="AI371" s="582"/>
      <c r="AJ371" s="585"/>
      <c r="AK371" s="784" t="s">
        <v>1</v>
      </c>
      <c r="AL371"/>
      <c r="AM371"/>
      <c r="AN371" s="2"/>
      <c r="AO371" s="2"/>
      <c r="AP371" s="6">
        <v>1</v>
      </c>
      <c r="AQ371" s="73"/>
      <c r="AR371" s="73"/>
    </row>
    <row r="372" spans="2:44" s="1" customFormat="1" ht="18" customHeight="1">
      <c r="B372" s="576"/>
      <c r="C372" s="67"/>
      <c r="D372" s="577"/>
      <c r="E372" s="578"/>
      <c r="F372" s="579"/>
      <c r="G372" s="580"/>
      <c r="H372" s="580"/>
      <c r="I372" s="580"/>
      <c r="J372" s="581"/>
      <c r="K372" s="582"/>
      <c r="L372" s="583"/>
      <c r="M372" s="784" t="s">
        <v>1</v>
      </c>
      <c r="N372" s="576"/>
      <c r="O372" s="67"/>
      <c r="P372" s="577"/>
      <c r="Q372" s="578"/>
      <c r="R372" s="579"/>
      <c r="S372" s="579"/>
      <c r="T372" s="579"/>
      <c r="U372" s="580"/>
      <c r="V372" s="581"/>
      <c r="W372" s="582"/>
      <c r="X372" s="583"/>
      <c r="Y372" s="784" t="s">
        <v>1</v>
      </c>
      <c r="Z372" s="576"/>
      <c r="AA372" s="67"/>
      <c r="AB372" s="577"/>
      <c r="AC372" s="578"/>
      <c r="AD372" s="579"/>
      <c r="AE372" s="580"/>
      <c r="AF372" s="580"/>
      <c r="AG372" s="580"/>
      <c r="AH372" s="581"/>
      <c r="AI372" s="582"/>
      <c r="AJ372" s="583"/>
      <c r="AK372" s="784" t="s">
        <v>1</v>
      </c>
      <c r="AL372"/>
      <c r="AM372"/>
      <c r="AN372" s="2"/>
      <c r="AO372" s="2"/>
      <c r="AP372" s="6">
        <v>1</v>
      </c>
      <c r="AQ372" s="73"/>
      <c r="AR372" s="73"/>
    </row>
    <row r="373" spans="2:44" s="1" customFormat="1" ht="18" customHeight="1">
      <c r="B373" s="576"/>
      <c r="C373" s="67"/>
      <c r="D373" s="584"/>
      <c r="E373" s="584"/>
      <c r="F373" s="577"/>
      <c r="G373" s="580"/>
      <c r="H373" s="580"/>
      <c r="I373" s="580"/>
      <c r="J373" s="581"/>
      <c r="K373" s="582"/>
      <c r="L373" s="585"/>
      <c r="M373" s="784" t="s">
        <v>1</v>
      </c>
      <c r="N373" s="576"/>
      <c r="O373" s="67"/>
      <c r="P373" s="584"/>
      <c r="Q373" s="584"/>
      <c r="R373" s="577"/>
      <c r="S373" s="577"/>
      <c r="T373" s="577"/>
      <c r="U373" s="580"/>
      <c r="V373" s="581"/>
      <c r="W373" s="582"/>
      <c r="X373" s="585"/>
      <c r="Y373" s="784" t="s">
        <v>1</v>
      </c>
      <c r="Z373" s="576"/>
      <c r="AA373" s="67"/>
      <c r="AB373" s="584"/>
      <c r="AC373" s="584"/>
      <c r="AD373" s="577"/>
      <c r="AE373" s="580"/>
      <c r="AF373" s="580"/>
      <c r="AG373" s="580"/>
      <c r="AH373" s="581"/>
      <c r="AI373" s="582"/>
      <c r="AJ373" s="585"/>
      <c r="AK373" s="784" t="s">
        <v>1</v>
      </c>
      <c r="AL373"/>
      <c r="AM373"/>
      <c r="AN373" s="2"/>
      <c r="AO373" s="2"/>
      <c r="AP373" s="6">
        <v>1</v>
      </c>
      <c r="AQ373" s="73"/>
      <c r="AR373" s="73"/>
    </row>
    <row r="374" spans="2:44" s="1" customFormat="1" ht="18" customHeight="1">
      <c r="B374" s="576"/>
      <c r="C374" s="67"/>
      <c r="D374" s="577"/>
      <c r="E374" s="578"/>
      <c r="F374" s="579"/>
      <c r="G374" s="580"/>
      <c r="H374" s="580"/>
      <c r="I374" s="580"/>
      <c r="J374" s="581"/>
      <c r="K374" s="582"/>
      <c r="L374" s="583"/>
      <c r="M374" s="784" t="s">
        <v>1</v>
      </c>
      <c r="N374" s="576"/>
      <c r="O374" s="67"/>
      <c r="P374" s="577"/>
      <c r="Q374" s="578"/>
      <c r="R374" s="579"/>
      <c r="S374" s="579"/>
      <c r="T374" s="579"/>
      <c r="U374" s="580"/>
      <c r="V374" s="581"/>
      <c r="W374" s="582"/>
      <c r="X374" s="583"/>
      <c r="Y374" s="784" t="s">
        <v>1</v>
      </c>
      <c r="Z374" s="576"/>
      <c r="AA374" s="67"/>
      <c r="AB374" s="577"/>
      <c r="AC374" s="578"/>
      <c r="AD374" s="579"/>
      <c r="AE374" s="580"/>
      <c r="AF374" s="580"/>
      <c r="AG374" s="580"/>
      <c r="AH374" s="581"/>
      <c r="AI374" s="582"/>
      <c r="AJ374" s="583"/>
      <c r="AK374" s="784" t="s">
        <v>1</v>
      </c>
      <c r="AL374"/>
      <c r="AM374"/>
      <c r="AN374" s="2"/>
      <c r="AO374" s="2"/>
      <c r="AP374" s="6">
        <v>1</v>
      </c>
      <c r="AQ374" s="73"/>
      <c r="AR374" s="73"/>
    </row>
    <row r="375" spans="2:44" s="1" customFormat="1" ht="18" customHeight="1">
      <c r="B375" s="576"/>
      <c r="C375" s="67"/>
      <c r="D375" s="584"/>
      <c r="E375" s="584"/>
      <c r="F375" s="577"/>
      <c r="G375" s="580"/>
      <c r="H375" s="580"/>
      <c r="I375" s="580"/>
      <c r="J375" s="581"/>
      <c r="K375" s="582"/>
      <c r="L375" s="585"/>
      <c r="M375" s="784" t="s">
        <v>1</v>
      </c>
      <c r="N375" s="576"/>
      <c r="O375" s="67"/>
      <c r="P375" s="584"/>
      <c r="Q375" s="584"/>
      <c r="R375" s="577"/>
      <c r="S375" s="577"/>
      <c r="T375" s="577"/>
      <c r="U375" s="580"/>
      <c r="V375" s="581"/>
      <c r="W375" s="582"/>
      <c r="X375" s="585"/>
      <c r="Y375" s="784" t="s">
        <v>1</v>
      </c>
      <c r="Z375" s="576"/>
      <c r="AA375" s="67"/>
      <c r="AB375" s="584"/>
      <c r="AC375" s="584"/>
      <c r="AD375" s="577"/>
      <c r="AE375" s="580"/>
      <c r="AF375" s="580"/>
      <c r="AG375" s="580"/>
      <c r="AH375" s="581"/>
      <c r="AI375" s="582"/>
      <c r="AJ375" s="585"/>
      <c r="AK375" s="784" t="s">
        <v>1</v>
      </c>
      <c r="AL375"/>
      <c r="AM375"/>
      <c r="AN375" s="2"/>
      <c r="AO375" s="2"/>
      <c r="AP375" s="6">
        <v>1</v>
      </c>
      <c r="AQ375" s="73"/>
      <c r="AR375" s="73"/>
    </row>
    <row r="376" spans="2:44" s="1" customFormat="1" ht="18" customHeight="1">
      <c r="B376" s="576"/>
      <c r="C376" s="67"/>
      <c r="D376" s="577"/>
      <c r="E376" s="578"/>
      <c r="F376" s="579"/>
      <c r="G376" s="580"/>
      <c r="H376" s="580"/>
      <c r="I376" s="580"/>
      <c r="J376" s="581"/>
      <c r="K376" s="582"/>
      <c r="L376" s="583"/>
      <c r="M376" s="784" t="s">
        <v>1</v>
      </c>
      <c r="N376" s="576"/>
      <c r="O376" s="67"/>
      <c r="P376" s="577"/>
      <c r="Q376" s="578"/>
      <c r="R376" s="579"/>
      <c r="S376" s="579"/>
      <c r="T376" s="579"/>
      <c r="U376" s="580"/>
      <c r="V376" s="581"/>
      <c r="W376" s="582"/>
      <c r="X376" s="583"/>
      <c r="Y376" s="784" t="s">
        <v>1</v>
      </c>
      <c r="Z376" s="576"/>
      <c r="AA376" s="67"/>
      <c r="AB376" s="577"/>
      <c r="AC376" s="578"/>
      <c r="AD376" s="579"/>
      <c r="AE376" s="580"/>
      <c r="AF376" s="580"/>
      <c r="AG376" s="580"/>
      <c r="AH376" s="581"/>
      <c r="AI376" s="582"/>
      <c r="AJ376" s="583"/>
      <c r="AK376" s="784" t="s">
        <v>1</v>
      </c>
      <c r="AL376"/>
      <c r="AM376"/>
      <c r="AN376" s="2"/>
      <c r="AO376" s="2"/>
      <c r="AP376" s="6">
        <v>1</v>
      </c>
      <c r="AQ376" s="73"/>
      <c r="AR376" s="73"/>
    </row>
    <row r="377" spans="2:44" s="1" customFormat="1" ht="18" customHeight="1">
      <c r="B377" s="576"/>
      <c r="C377" s="67"/>
      <c r="D377" s="584"/>
      <c r="E377" s="584"/>
      <c r="F377" s="577"/>
      <c r="G377" s="580"/>
      <c r="H377" s="580"/>
      <c r="I377" s="580"/>
      <c r="J377" s="581"/>
      <c r="K377" s="582"/>
      <c r="L377" s="585"/>
      <c r="M377" s="784" t="s">
        <v>1</v>
      </c>
      <c r="N377" s="576"/>
      <c r="O377" s="67"/>
      <c r="P377" s="584"/>
      <c r="Q377" s="584"/>
      <c r="R377" s="577"/>
      <c r="S377" s="577"/>
      <c r="T377" s="577"/>
      <c r="U377" s="580"/>
      <c r="V377" s="581"/>
      <c r="W377" s="582"/>
      <c r="X377" s="585"/>
      <c r="Y377" s="784" t="s">
        <v>1</v>
      </c>
      <c r="Z377" s="576"/>
      <c r="AA377" s="67"/>
      <c r="AB377" s="584"/>
      <c r="AC377" s="584"/>
      <c r="AD377" s="577"/>
      <c r="AE377" s="580"/>
      <c r="AF377" s="580"/>
      <c r="AG377" s="580"/>
      <c r="AH377" s="581"/>
      <c r="AI377" s="582"/>
      <c r="AJ377" s="585"/>
      <c r="AK377" s="784" t="s">
        <v>1</v>
      </c>
      <c r="AL377"/>
      <c r="AM377"/>
      <c r="AN377" s="2"/>
      <c r="AO377" s="2"/>
      <c r="AP377" s="6">
        <v>1</v>
      </c>
      <c r="AQ377" s="73"/>
      <c r="AR377" s="73"/>
    </row>
    <row r="378" spans="2:44" s="1" customFormat="1" ht="18" customHeight="1">
      <c r="B378" s="576"/>
      <c r="C378" s="67"/>
      <c r="D378" s="577"/>
      <c r="E378" s="578"/>
      <c r="F378" s="579"/>
      <c r="G378" s="580"/>
      <c r="H378" s="580"/>
      <c r="I378" s="580"/>
      <c r="J378" s="581"/>
      <c r="K378" s="582"/>
      <c r="L378" s="583"/>
      <c r="M378" s="784" t="s">
        <v>1</v>
      </c>
      <c r="N378" s="576"/>
      <c r="O378" s="67"/>
      <c r="P378" s="577"/>
      <c r="Q378" s="578"/>
      <c r="R378" s="579"/>
      <c r="S378" s="579"/>
      <c r="T378" s="579"/>
      <c r="U378" s="580"/>
      <c r="V378" s="581"/>
      <c r="W378" s="582"/>
      <c r="X378" s="583"/>
      <c r="Y378" s="784" t="s">
        <v>1</v>
      </c>
      <c r="Z378" s="576"/>
      <c r="AA378" s="67"/>
      <c r="AB378" s="577"/>
      <c r="AC378" s="578"/>
      <c r="AD378" s="579"/>
      <c r="AE378" s="580"/>
      <c r="AF378" s="580"/>
      <c r="AG378" s="580"/>
      <c r="AH378" s="581"/>
      <c r="AI378" s="582"/>
      <c r="AJ378" s="583"/>
      <c r="AK378" s="784" t="s">
        <v>1</v>
      </c>
      <c r="AL378"/>
      <c r="AM378"/>
      <c r="AN378" s="2"/>
      <c r="AO378" s="2"/>
      <c r="AP378" s="6">
        <v>1</v>
      </c>
      <c r="AQ378" s="73"/>
      <c r="AR378" s="73"/>
    </row>
    <row r="379" spans="2:44" s="1" customFormat="1" ht="18" customHeight="1">
      <c r="B379" s="576"/>
      <c r="C379" s="67"/>
      <c r="D379" s="584"/>
      <c r="E379" s="584"/>
      <c r="F379" s="577"/>
      <c r="G379" s="580"/>
      <c r="H379" s="580"/>
      <c r="I379" s="580"/>
      <c r="J379" s="581"/>
      <c r="K379" s="582"/>
      <c r="L379" s="585"/>
      <c r="M379" s="784" t="s">
        <v>1</v>
      </c>
      <c r="N379" s="576"/>
      <c r="O379" s="67"/>
      <c r="P379" s="584"/>
      <c r="Q379" s="584"/>
      <c r="R379" s="577"/>
      <c r="S379" s="577"/>
      <c r="T379" s="577"/>
      <c r="U379" s="580"/>
      <c r="V379" s="581"/>
      <c r="W379" s="582"/>
      <c r="X379" s="585"/>
      <c r="Y379" s="784" t="s">
        <v>1</v>
      </c>
      <c r="Z379" s="576"/>
      <c r="AA379" s="67"/>
      <c r="AB379" s="584"/>
      <c r="AC379" s="584"/>
      <c r="AD379" s="577"/>
      <c r="AE379" s="580"/>
      <c r="AF379" s="580"/>
      <c r="AG379" s="580"/>
      <c r="AH379" s="581"/>
      <c r="AI379" s="582"/>
      <c r="AJ379" s="585"/>
      <c r="AK379" s="784" t="s">
        <v>1</v>
      </c>
      <c r="AL379"/>
      <c r="AM379"/>
      <c r="AN379" s="2"/>
      <c r="AO379" s="2"/>
      <c r="AP379" s="6">
        <v>1</v>
      </c>
      <c r="AQ379" s="73"/>
      <c r="AR379" s="73"/>
    </row>
    <row r="380" spans="2:44" s="1" customFormat="1" ht="18" customHeight="1">
      <c r="B380" s="576"/>
      <c r="C380" s="67"/>
      <c r="D380" s="577"/>
      <c r="E380" s="578"/>
      <c r="F380" s="579"/>
      <c r="G380" s="580"/>
      <c r="H380" s="580"/>
      <c r="I380" s="580"/>
      <c r="J380" s="581"/>
      <c r="K380" s="582"/>
      <c r="L380" s="583"/>
      <c r="M380" s="784" t="s">
        <v>1</v>
      </c>
      <c r="N380" s="576"/>
      <c r="O380" s="67"/>
      <c r="P380" s="577"/>
      <c r="Q380" s="578"/>
      <c r="R380" s="579"/>
      <c r="S380" s="579"/>
      <c r="T380" s="579"/>
      <c r="U380" s="580"/>
      <c r="V380" s="581"/>
      <c r="W380" s="582"/>
      <c r="X380" s="583"/>
      <c r="Y380" s="784" t="s">
        <v>1</v>
      </c>
      <c r="Z380" s="576"/>
      <c r="AA380" s="67"/>
      <c r="AB380" s="577"/>
      <c r="AC380" s="578"/>
      <c r="AD380" s="579"/>
      <c r="AE380" s="580"/>
      <c r="AF380" s="580"/>
      <c r="AG380" s="580"/>
      <c r="AH380" s="581"/>
      <c r="AI380" s="582"/>
      <c r="AJ380" s="583"/>
      <c r="AK380" s="784" t="s">
        <v>1</v>
      </c>
      <c r="AL380"/>
      <c r="AM380"/>
      <c r="AN380" s="2"/>
      <c r="AO380" s="2"/>
      <c r="AP380" s="6">
        <v>1</v>
      </c>
      <c r="AQ380" s="73"/>
      <c r="AR380" s="73"/>
    </row>
    <row r="381" spans="2:44" s="1" customFormat="1" ht="18" customHeight="1">
      <c r="B381" s="576"/>
      <c r="C381" s="67"/>
      <c r="D381" s="584"/>
      <c r="E381" s="584"/>
      <c r="F381" s="577"/>
      <c r="G381" s="580"/>
      <c r="H381" s="580"/>
      <c r="I381" s="580"/>
      <c r="J381" s="581"/>
      <c r="K381" s="582"/>
      <c r="L381" s="585"/>
      <c r="M381" s="784" t="s">
        <v>1</v>
      </c>
      <c r="N381" s="576"/>
      <c r="O381" s="67"/>
      <c r="P381" s="584"/>
      <c r="Q381" s="584"/>
      <c r="R381" s="577"/>
      <c r="S381" s="577"/>
      <c r="T381" s="577"/>
      <c r="U381" s="580"/>
      <c r="V381" s="581"/>
      <c r="W381" s="582"/>
      <c r="X381" s="585"/>
      <c r="Y381" s="784" t="s">
        <v>1</v>
      </c>
      <c r="Z381" s="576"/>
      <c r="AA381" s="67"/>
      <c r="AB381" s="584"/>
      <c r="AC381" s="584"/>
      <c r="AD381" s="577"/>
      <c r="AE381" s="580"/>
      <c r="AF381" s="580"/>
      <c r="AG381" s="580"/>
      <c r="AH381" s="581"/>
      <c r="AI381" s="582"/>
      <c r="AJ381" s="585"/>
      <c r="AK381" s="784" t="s">
        <v>1</v>
      </c>
      <c r="AL381"/>
      <c r="AM381"/>
      <c r="AN381" s="2"/>
      <c r="AO381" s="2"/>
      <c r="AP381" s="6">
        <v>1</v>
      </c>
      <c r="AQ381" s="73"/>
      <c r="AR381" s="73"/>
    </row>
    <row r="382" spans="2:44" s="1" customFormat="1" ht="18" customHeight="1">
      <c r="B382" s="576"/>
      <c r="C382" s="67"/>
      <c r="D382" s="577"/>
      <c r="E382" s="578"/>
      <c r="F382" s="579"/>
      <c r="G382" s="580"/>
      <c r="H382" s="580"/>
      <c r="I382" s="580"/>
      <c r="J382" s="581"/>
      <c r="K382" s="582"/>
      <c r="L382" s="583"/>
      <c r="M382" s="784" t="s">
        <v>1</v>
      </c>
      <c r="N382" s="576"/>
      <c r="O382" s="67"/>
      <c r="P382" s="577"/>
      <c r="Q382" s="578"/>
      <c r="R382" s="579"/>
      <c r="S382" s="579"/>
      <c r="T382" s="579"/>
      <c r="U382" s="580"/>
      <c r="V382" s="581"/>
      <c r="W382" s="582"/>
      <c r="X382" s="583"/>
      <c r="Y382" s="784" t="s">
        <v>1</v>
      </c>
      <c r="Z382" s="576"/>
      <c r="AA382" s="67"/>
      <c r="AB382" s="577"/>
      <c r="AC382" s="578"/>
      <c r="AD382" s="579"/>
      <c r="AE382" s="580"/>
      <c r="AF382" s="580"/>
      <c r="AG382" s="580"/>
      <c r="AH382" s="581"/>
      <c r="AI382" s="582"/>
      <c r="AJ382" s="583"/>
      <c r="AK382" s="784" t="s">
        <v>1</v>
      </c>
      <c r="AL382"/>
      <c r="AM382"/>
      <c r="AN382" s="2"/>
      <c r="AO382" s="2"/>
      <c r="AP382" s="6">
        <v>1</v>
      </c>
      <c r="AQ382" s="73"/>
      <c r="AR382" s="73"/>
    </row>
    <row r="383" spans="2:44" s="1" customFormat="1" ht="18" customHeight="1">
      <c r="B383" s="576"/>
      <c r="C383" s="67"/>
      <c r="D383" s="584"/>
      <c r="E383" s="584"/>
      <c r="F383" s="577"/>
      <c r="G383" s="580"/>
      <c r="H383" s="580"/>
      <c r="I383" s="580"/>
      <c r="J383" s="581"/>
      <c r="K383" s="582"/>
      <c r="L383" s="585"/>
      <c r="M383" s="784" t="s">
        <v>1</v>
      </c>
      <c r="N383" s="576"/>
      <c r="O383" s="67"/>
      <c r="P383" s="584"/>
      <c r="Q383" s="584"/>
      <c r="R383" s="577"/>
      <c r="S383" s="577"/>
      <c r="T383" s="577"/>
      <c r="U383" s="580"/>
      <c r="V383" s="581"/>
      <c r="W383" s="582"/>
      <c r="X383" s="585"/>
      <c r="Y383" s="784" t="s">
        <v>1</v>
      </c>
      <c r="Z383" s="576"/>
      <c r="AA383" s="67"/>
      <c r="AB383" s="584"/>
      <c r="AC383" s="584"/>
      <c r="AD383" s="577"/>
      <c r="AE383" s="580"/>
      <c r="AF383" s="580"/>
      <c r="AG383" s="580"/>
      <c r="AH383" s="581"/>
      <c r="AI383" s="582"/>
      <c r="AJ383" s="585"/>
      <c r="AK383" s="784" t="s">
        <v>1</v>
      </c>
      <c r="AL383"/>
      <c r="AM383"/>
      <c r="AN383" s="2"/>
      <c r="AO383" s="2"/>
      <c r="AP383" s="6">
        <v>1</v>
      </c>
      <c r="AQ383" s="73"/>
      <c r="AR383" s="73"/>
    </row>
    <row r="384" spans="2:44" s="1" customFormat="1" ht="18" customHeight="1">
      <c r="B384" s="576"/>
      <c r="C384" s="67"/>
      <c r="D384" s="577"/>
      <c r="E384" s="578"/>
      <c r="F384" s="579"/>
      <c r="G384" s="580"/>
      <c r="H384" s="580"/>
      <c r="I384" s="580"/>
      <c r="J384" s="581"/>
      <c r="K384" s="582"/>
      <c r="L384" s="583"/>
      <c r="M384" s="784" t="s">
        <v>1</v>
      </c>
      <c r="N384" s="576"/>
      <c r="O384" s="67"/>
      <c r="P384" s="577"/>
      <c r="Q384" s="578"/>
      <c r="R384" s="579"/>
      <c r="S384" s="579"/>
      <c r="T384" s="579"/>
      <c r="U384" s="580"/>
      <c r="V384" s="581"/>
      <c r="W384" s="582"/>
      <c r="X384" s="583"/>
      <c r="Y384" s="784" t="s">
        <v>1</v>
      </c>
      <c r="Z384" s="576"/>
      <c r="AA384" s="67"/>
      <c r="AB384" s="577"/>
      <c r="AC384" s="578"/>
      <c r="AD384" s="579"/>
      <c r="AE384" s="580"/>
      <c r="AF384" s="580"/>
      <c r="AG384" s="580"/>
      <c r="AH384" s="581"/>
      <c r="AI384" s="582"/>
      <c r="AJ384" s="583"/>
      <c r="AK384" s="784" t="s">
        <v>1</v>
      </c>
      <c r="AL384"/>
      <c r="AM384"/>
      <c r="AN384" s="2"/>
      <c r="AO384" s="2"/>
      <c r="AP384" s="6">
        <v>1</v>
      </c>
      <c r="AQ384" s="73"/>
      <c r="AR384" s="73"/>
    </row>
    <row r="385" spans="2:44" s="1" customFormat="1" ht="18" customHeight="1">
      <c r="B385" s="576"/>
      <c r="C385" s="67"/>
      <c r="D385" s="584"/>
      <c r="E385" s="584"/>
      <c r="F385" s="577"/>
      <c r="G385" s="580"/>
      <c r="H385" s="580"/>
      <c r="I385" s="580"/>
      <c r="J385" s="581"/>
      <c r="K385" s="582"/>
      <c r="L385" s="585"/>
      <c r="M385" s="784" t="s">
        <v>1</v>
      </c>
      <c r="N385" s="576"/>
      <c r="O385" s="67"/>
      <c r="P385" s="584"/>
      <c r="Q385" s="584"/>
      <c r="R385" s="577"/>
      <c r="S385" s="577"/>
      <c r="T385" s="577"/>
      <c r="U385" s="580"/>
      <c r="V385" s="581"/>
      <c r="W385" s="582"/>
      <c r="X385" s="585"/>
      <c r="Y385" s="784" t="s">
        <v>1</v>
      </c>
      <c r="Z385" s="576"/>
      <c r="AA385" s="67"/>
      <c r="AB385" s="584"/>
      <c r="AC385" s="584"/>
      <c r="AD385" s="577"/>
      <c r="AE385" s="580"/>
      <c r="AF385" s="580"/>
      <c r="AG385" s="580"/>
      <c r="AH385" s="581"/>
      <c r="AI385" s="582"/>
      <c r="AJ385" s="585"/>
      <c r="AK385" s="784" t="s">
        <v>1</v>
      </c>
      <c r="AL385"/>
      <c r="AM385"/>
      <c r="AN385" s="2"/>
      <c r="AO385" s="2"/>
      <c r="AP385" s="6">
        <v>1</v>
      </c>
      <c r="AQ385" s="73"/>
      <c r="AR385" s="73"/>
    </row>
    <row r="386" spans="2:44" s="1" customFormat="1" ht="18" customHeight="1">
      <c r="B386" s="576"/>
      <c r="C386" s="67"/>
      <c r="D386" s="577"/>
      <c r="E386" s="578"/>
      <c r="F386" s="579"/>
      <c r="G386" s="580"/>
      <c r="H386" s="580"/>
      <c r="I386" s="580"/>
      <c r="J386" s="581"/>
      <c r="K386" s="582"/>
      <c r="L386" s="583"/>
      <c r="M386" s="784" t="s">
        <v>1</v>
      </c>
      <c r="N386" s="576"/>
      <c r="O386" s="67"/>
      <c r="P386" s="577"/>
      <c r="Q386" s="578"/>
      <c r="R386" s="579"/>
      <c r="S386" s="579"/>
      <c r="T386" s="579"/>
      <c r="U386" s="580"/>
      <c r="V386" s="581"/>
      <c r="W386" s="582"/>
      <c r="X386" s="583"/>
      <c r="Y386" s="784" t="s">
        <v>1</v>
      </c>
      <c r="Z386" s="576"/>
      <c r="AA386" s="67"/>
      <c r="AB386" s="577"/>
      <c r="AC386" s="578"/>
      <c r="AD386" s="579"/>
      <c r="AE386" s="580"/>
      <c r="AF386" s="580"/>
      <c r="AG386" s="580"/>
      <c r="AH386" s="581"/>
      <c r="AI386" s="582"/>
      <c r="AJ386" s="583"/>
      <c r="AK386" s="784" t="s">
        <v>1</v>
      </c>
      <c r="AL386"/>
      <c r="AM386"/>
      <c r="AN386" s="2"/>
      <c r="AO386" s="2"/>
      <c r="AP386" s="6">
        <v>1</v>
      </c>
      <c r="AQ386" s="73"/>
      <c r="AR386" s="73"/>
    </row>
    <row r="387" spans="2:44" s="1" customFormat="1" ht="18" customHeight="1">
      <c r="B387" s="576"/>
      <c r="C387" s="67"/>
      <c r="D387" s="584"/>
      <c r="E387" s="584"/>
      <c r="F387" s="577"/>
      <c r="G387" s="580"/>
      <c r="H387" s="580"/>
      <c r="I387" s="580"/>
      <c r="J387" s="581"/>
      <c r="K387" s="582"/>
      <c r="L387" s="585"/>
      <c r="M387" s="784" t="s">
        <v>1</v>
      </c>
      <c r="N387" s="576"/>
      <c r="O387" s="67"/>
      <c r="P387" s="584"/>
      <c r="Q387" s="584"/>
      <c r="R387" s="577"/>
      <c r="S387" s="577"/>
      <c r="T387" s="577"/>
      <c r="U387" s="580"/>
      <c r="V387" s="581"/>
      <c r="W387" s="582"/>
      <c r="X387" s="585"/>
      <c r="Y387" s="784" t="s">
        <v>1</v>
      </c>
      <c r="Z387" s="576"/>
      <c r="AA387" s="67"/>
      <c r="AB387" s="584"/>
      <c r="AC387" s="584"/>
      <c r="AD387" s="577"/>
      <c r="AE387" s="580"/>
      <c r="AF387" s="580"/>
      <c r="AG387" s="580"/>
      <c r="AH387" s="581"/>
      <c r="AI387" s="582"/>
      <c r="AJ387" s="585"/>
      <c r="AK387" s="784" t="s">
        <v>1</v>
      </c>
      <c r="AL387"/>
      <c r="AM387"/>
      <c r="AN387" s="2"/>
      <c r="AO387" s="2"/>
      <c r="AP387" s="6">
        <v>1</v>
      </c>
      <c r="AQ387" s="73"/>
      <c r="AR387" s="73"/>
    </row>
    <row r="388" spans="2:44" s="1" customFormat="1" ht="18" customHeight="1">
      <c r="B388" s="576"/>
      <c r="C388" s="67"/>
      <c r="D388" s="577"/>
      <c r="E388" s="578"/>
      <c r="F388" s="579"/>
      <c r="G388" s="580"/>
      <c r="H388" s="580"/>
      <c r="I388" s="580"/>
      <c r="J388" s="581"/>
      <c r="K388" s="582"/>
      <c r="L388" s="583"/>
      <c r="M388" s="784" t="s">
        <v>1</v>
      </c>
      <c r="N388" s="576"/>
      <c r="O388" s="67"/>
      <c r="P388" s="577"/>
      <c r="Q388" s="578"/>
      <c r="R388" s="579"/>
      <c r="S388" s="579"/>
      <c r="T388" s="579"/>
      <c r="U388" s="580"/>
      <c r="V388" s="581"/>
      <c r="W388" s="582"/>
      <c r="X388" s="583"/>
      <c r="Y388" s="784" t="s">
        <v>1</v>
      </c>
      <c r="Z388" s="576"/>
      <c r="AA388" s="67"/>
      <c r="AB388" s="577"/>
      <c r="AC388" s="578"/>
      <c r="AD388" s="579"/>
      <c r="AE388" s="580"/>
      <c r="AF388" s="580"/>
      <c r="AG388" s="580"/>
      <c r="AH388" s="581"/>
      <c r="AI388" s="582"/>
      <c r="AJ388" s="583"/>
      <c r="AK388" s="784" t="s">
        <v>1</v>
      </c>
      <c r="AL388"/>
      <c r="AM388"/>
      <c r="AN388" s="2"/>
      <c r="AO388" s="2"/>
      <c r="AP388" s="6">
        <v>1</v>
      </c>
      <c r="AQ388" s="73"/>
      <c r="AR388" s="73"/>
    </row>
    <row r="389" spans="2:44" s="1" customFormat="1" ht="18" customHeight="1">
      <c r="B389" s="576"/>
      <c r="C389" s="67"/>
      <c r="D389" s="584"/>
      <c r="E389" s="584"/>
      <c r="F389" s="577"/>
      <c r="G389" s="580"/>
      <c r="H389" s="580"/>
      <c r="I389" s="580"/>
      <c r="J389" s="581"/>
      <c r="K389" s="582"/>
      <c r="L389" s="585"/>
      <c r="M389" s="784" t="s">
        <v>1</v>
      </c>
      <c r="N389" s="576"/>
      <c r="O389" s="67"/>
      <c r="P389" s="584"/>
      <c r="Q389" s="584"/>
      <c r="R389" s="577"/>
      <c r="S389" s="577"/>
      <c r="T389" s="577"/>
      <c r="U389" s="580"/>
      <c r="V389" s="581"/>
      <c r="W389" s="582"/>
      <c r="X389" s="585"/>
      <c r="Y389" s="784" t="s">
        <v>1</v>
      </c>
      <c r="Z389" s="576"/>
      <c r="AA389" s="67"/>
      <c r="AB389" s="584"/>
      <c r="AC389" s="584"/>
      <c r="AD389" s="577"/>
      <c r="AE389" s="580"/>
      <c r="AF389" s="580"/>
      <c r="AG389" s="580"/>
      <c r="AH389" s="581"/>
      <c r="AI389" s="582"/>
      <c r="AJ389" s="585"/>
      <c r="AK389" s="784" t="s">
        <v>1</v>
      </c>
      <c r="AL389"/>
      <c r="AM389"/>
      <c r="AN389" s="2"/>
      <c r="AO389" s="2"/>
      <c r="AP389" s="6">
        <v>1</v>
      </c>
      <c r="AQ389" s="73"/>
      <c r="AR389" s="73"/>
    </row>
    <row r="390" spans="2:44" s="1" customFormat="1" ht="18" customHeight="1">
      <c r="B390" s="576"/>
      <c r="C390" s="67"/>
      <c r="D390" s="577"/>
      <c r="E390" s="578"/>
      <c r="F390" s="579"/>
      <c r="G390" s="580"/>
      <c r="H390" s="580"/>
      <c r="I390" s="580"/>
      <c r="J390" s="581"/>
      <c r="K390" s="582"/>
      <c r="L390" s="583"/>
      <c r="M390" s="784" t="s">
        <v>1</v>
      </c>
      <c r="N390" s="576"/>
      <c r="O390" s="67"/>
      <c r="P390" s="577"/>
      <c r="Q390" s="578"/>
      <c r="R390" s="579"/>
      <c r="S390" s="579"/>
      <c r="T390" s="579"/>
      <c r="U390" s="580"/>
      <c r="V390" s="581"/>
      <c r="W390" s="582"/>
      <c r="X390" s="583"/>
      <c r="Y390" s="784" t="s">
        <v>1</v>
      </c>
      <c r="Z390" s="576"/>
      <c r="AA390" s="67"/>
      <c r="AB390" s="577"/>
      <c r="AC390" s="578"/>
      <c r="AD390" s="579"/>
      <c r="AE390" s="580"/>
      <c r="AF390" s="580"/>
      <c r="AG390" s="580"/>
      <c r="AH390" s="581"/>
      <c r="AI390" s="582"/>
      <c r="AJ390" s="583"/>
      <c r="AK390" s="784" t="s">
        <v>1</v>
      </c>
      <c r="AL390"/>
      <c r="AM390"/>
      <c r="AN390" s="2"/>
      <c r="AO390" s="2"/>
      <c r="AP390" s="6">
        <v>1</v>
      </c>
      <c r="AQ390" s="73"/>
      <c r="AR390" s="73"/>
    </row>
    <row r="391" spans="2:44" s="1" customFormat="1" ht="18" customHeight="1">
      <c r="B391" s="576"/>
      <c r="C391" s="67"/>
      <c r="D391" s="584"/>
      <c r="E391" s="584"/>
      <c r="F391" s="577"/>
      <c r="G391" s="580"/>
      <c r="H391" s="580"/>
      <c r="I391" s="580"/>
      <c r="J391" s="581"/>
      <c r="K391" s="582"/>
      <c r="L391" s="585"/>
      <c r="M391" s="784" t="s">
        <v>1</v>
      </c>
      <c r="N391" s="576"/>
      <c r="O391" s="67"/>
      <c r="P391" s="584"/>
      <c r="Q391" s="584"/>
      <c r="R391" s="577"/>
      <c r="S391" s="577"/>
      <c r="T391" s="577"/>
      <c r="U391" s="580"/>
      <c r="V391" s="581"/>
      <c r="W391" s="582"/>
      <c r="X391" s="585"/>
      <c r="Y391" s="784" t="s">
        <v>1</v>
      </c>
      <c r="Z391" s="576"/>
      <c r="AA391" s="67"/>
      <c r="AB391" s="584"/>
      <c r="AC391" s="584"/>
      <c r="AD391" s="577"/>
      <c r="AE391" s="580"/>
      <c r="AF391" s="580"/>
      <c r="AG391" s="580"/>
      <c r="AH391" s="581"/>
      <c r="AI391" s="582"/>
      <c r="AJ391" s="585"/>
      <c r="AK391" s="784" t="s">
        <v>1</v>
      </c>
      <c r="AL391"/>
      <c r="AM391"/>
      <c r="AN391" s="2"/>
      <c r="AO391" s="2"/>
      <c r="AP391" s="6">
        <v>1</v>
      </c>
      <c r="AQ391" s="73"/>
      <c r="AR391" s="73"/>
    </row>
    <row r="392" spans="2:44" s="1" customFormat="1" ht="18" customHeight="1">
      <c r="B392" s="576"/>
      <c r="C392" s="67"/>
      <c r="D392" s="577"/>
      <c r="E392" s="578"/>
      <c r="F392" s="579"/>
      <c r="G392" s="580"/>
      <c r="H392" s="580"/>
      <c r="I392" s="580"/>
      <c r="J392" s="581"/>
      <c r="K392" s="582"/>
      <c r="L392" s="583"/>
      <c r="M392" s="784" t="s">
        <v>1</v>
      </c>
      <c r="N392" s="576"/>
      <c r="O392" s="67"/>
      <c r="P392" s="577"/>
      <c r="Q392" s="578"/>
      <c r="R392" s="579"/>
      <c r="S392" s="579"/>
      <c r="T392" s="579"/>
      <c r="U392" s="580"/>
      <c r="V392" s="581"/>
      <c r="W392" s="582"/>
      <c r="X392" s="583"/>
      <c r="Y392" s="784" t="s">
        <v>1</v>
      </c>
      <c r="Z392" s="576"/>
      <c r="AA392" s="67"/>
      <c r="AB392" s="577"/>
      <c r="AC392" s="578"/>
      <c r="AD392" s="579"/>
      <c r="AE392" s="580"/>
      <c r="AF392" s="580"/>
      <c r="AG392" s="580"/>
      <c r="AH392" s="581"/>
      <c r="AI392" s="582"/>
      <c r="AJ392" s="583"/>
      <c r="AK392" s="784" t="s">
        <v>1</v>
      </c>
      <c r="AL392"/>
      <c r="AM392"/>
      <c r="AN392" s="2"/>
      <c r="AO392" s="2"/>
      <c r="AP392" s="6">
        <v>1</v>
      </c>
      <c r="AQ392" s="73"/>
      <c r="AR392" s="73"/>
    </row>
    <row r="393" spans="2:44" s="1" customFormat="1" ht="18" customHeight="1">
      <c r="B393" s="576"/>
      <c r="C393" s="67"/>
      <c r="D393" s="584"/>
      <c r="E393" s="584"/>
      <c r="F393" s="577"/>
      <c r="G393" s="580"/>
      <c r="H393" s="580"/>
      <c r="I393" s="580"/>
      <c r="J393" s="581"/>
      <c r="K393" s="582"/>
      <c r="L393" s="585"/>
      <c r="M393" s="784" t="s">
        <v>1</v>
      </c>
      <c r="N393" s="576"/>
      <c r="O393" s="67"/>
      <c r="P393" s="584"/>
      <c r="Q393" s="584"/>
      <c r="R393" s="577"/>
      <c r="S393" s="577"/>
      <c r="T393" s="577"/>
      <c r="U393" s="580"/>
      <c r="V393" s="581"/>
      <c r="W393" s="582"/>
      <c r="X393" s="585"/>
      <c r="Y393" s="784" t="s">
        <v>1</v>
      </c>
      <c r="Z393" s="576"/>
      <c r="AA393" s="67"/>
      <c r="AB393" s="584"/>
      <c r="AC393" s="584"/>
      <c r="AD393" s="577"/>
      <c r="AE393" s="580"/>
      <c r="AF393" s="580"/>
      <c r="AG393" s="580"/>
      <c r="AH393" s="581"/>
      <c r="AI393" s="582"/>
      <c r="AJ393" s="585"/>
      <c r="AK393" s="784" t="s">
        <v>1</v>
      </c>
      <c r="AL393"/>
      <c r="AM393"/>
      <c r="AN393" s="2"/>
      <c r="AO393" s="2"/>
      <c r="AP393" s="6">
        <v>1</v>
      </c>
      <c r="AQ393" s="73"/>
      <c r="AR393" s="73"/>
    </row>
    <row r="394" spans="2:44" s="1" customFormat="1" ht="18" customHeight="1">
      <c r="B394" s="576"/>
      <c r="C394" s="67"/>
      <c r="D394" s="577"/>
      <c r="E394" s="578"/>
      <c r="F394" s="579"/>
      <c r="G394" s="580"/>
      <c r="H394" s="580"/>
      <c r="I394" s="580"/>
      <c r="J394" s="581"/>
      <c r="K394" s="582"/>
      <c r="L394" s="583"/>
      <c r="M394" s="784" t="s">
        <v>1</v>
      </c>
      <c r="N394" s="576"/>
      <c r="O394" s="67"/>
      <c r="P394" s="577"/>
      <c r="Q394" s="578"/>
      <c r="R394" s="579"/>
      <c r="S394" s="579"/>
      <c r="T394" s="579"/>
      <c r="U394" s="580"/>
      <c r="V394" s="581"/>
      <c r="W394" s="582"/>
      <c r="X394" s="583"/>
      <c r="Y394" s="784" t="s">
        <v>1</v>
      </c>
      <c r="Z394" s="576"/>
      <c r="AA394" s="67"/>
      <c r="AB394" s="577"/>
      <c r="AC394" s="578"/>
      <c r="AD394" s="579"/>
      <c r="AE394" s="580"/>
      <c r="AF394" s="580"/>
      <c r="AG394" s="580"/>
      <c r="AH394" s="581"/>
      <c r="AI394" s="582"/>
      <c r="AJ394" s="583"/>
      <c r="AK394" s="784" t="s">
        <v>1</v>
      </c>
      <c r="AL394"/>
      <c r="AM394"/>
      <c r="AN394" s="2"/>
      <c r="AO394" s="2"/>
      <c r="AP394" s="6">
        <v>1</v>
      </c>
      <c r="AQ394" s="73"/>
      <c r="AR394" s="73"/>
    </row>
    <row r="395" spans="2:44" s="1" customFormat="1" ht="18" customHeight="1">
      <c r="B395" s="576"/>
      <c r="C395" s="67"/>
      <c r="D395" s="584"/>
      <c r="E395" s="584"/>
      <c r="F395" s="577"/>
      <c r="G395" s="580"/>
      <c r="H395" s="580"/>
      <c r="I395" s="580"/>
      <c r="J395" s="581"/>
      <c r="K395" s="582"/>
      <c r="L395" s="585"/>
      <c r="M395" s="784" t="s">
        <v>1</v>
      </c>
      <c r="N395" s="576"/>
      <c r="O395" s="67"/>
      <c r="P395" s="584"/>
      <c r="Q395" s="584"/>
      <c r="R395" s="577"/>
      <c r="S395" s="577"/>
      <c r="T395" s="577"/>
      <c r="U395" s="580"/>
      <c r="V395" s="581"/>
      <c r="W395" s="582"/>
      <c r="X395" s="585"/>
      <c r="Y395" s="784" t="s">
        <v>1</v>
      </c>
      <c r="Z395" s="576"/>
      <c r="AA395" s="67"/>
      <c r="AB395" s="584"/>
      <c r="AC395" s="584"/>
      <c r="AD395" s="577"/>
      <c r="AE395" s="580"/>
      <c r="AF395" s="580"/>
      <c r="AG395" s="580"/>
      <c r="AH395" s="581"/>
      <c r="AI395" s="582"/>
      <c r="AJ395" s="585"/>
      <c r="AK395" s="784" t="s">
        <v>1</v>
      </c>
      <c r="AL395"/>
      <c r="AM395"/>
      <c r="AN395" s="2"/>
      <c r="AO395" s="2"/>
      <c r="AP395" s="6">
        <v>1</v>
      </c>
      <c r="AQ395" s="73"/>
      <c r="AR395" s="73"/>
    </row>
    <row r="396" spans="2:44" s="1" customFormat="1" ht="18" customHeight="1">
      <c r="B396" s="576"/>
      <c r="C396" s="67"/>
      <c r="D396" s="577"/>
      <c r="E396" s="578"/>
      <c r="F396" s="579"/>
      <c r="G396" s="580"/>
      <c r="H396" s="580"/>
      <c r="I396" s="580"/>
      <c r="J396" s="581"/>
      <c r="K396" s="582"/>
      <c r="L396" s="583"/>
      <c r="M396" s="784" t="s">
        <v>1</v>
      </c>
      <c r="N396" s="576"/>
      <c r="O396" s="67"/>
      <c r="P396" s="577"/>
      <c r="Q396" s="578"/>
      <c r="R396" s="579"/>
      <c r="S396" s="579"/>
      <c r="T396" s="579"/>
      <c r="U396" s="580"/>
      <c r="V396" s="581"/>
      <c r="W396" s="582"/>
      <c r="X396" s="583"/>
      <c r="Y396" s="784" t="s">
        <v>1</v>
      </c>
      <c r="Z396" s="576"/>
      <c r="AA396" s="67"/>
      <c r="AB396" s="577"/>
      <c r="AC396" s="578"/>
      <c r="AD396" s="579"/>
      <c r="AE396" s="580"/>
      <c r="AF396" s="580"/>
      <c r="AG396" s="580"/>
      <c r="AH396" s="581"/>
      <c r="AI396" s="582"/>
      <c r="AJ396" s="583"/>
      <c r="AK396" s="784" t="s">
        <v>1</v>
      </c>
      <c r="AL396"/>
      <c r="AM396"/>
      <c r="AN396" s="2"/>
      <c r="AO396" s="2"/>
      <c r="AP396" s="6">
        <v>1</v>
      </c>
      <c r="AQ396" s="73"/>
      <c r="AR396" s="73"/>
    </row>
    <row r="397" spans="2:44" s="1" customFormat="1" ht="18" customHeight="1">
      <c r="B397" s="576"/>
      <c r="C397" s="67"/>
      <c r="D397" s="584"/>
      <c r="E397" s="584"/>
      <c r="F397" s="577"/>
      <c r="G397" s="580"/>
      <c r="H397" s="580"/>
      <c r="I397" s="580"/>
      <c r="J397" s="581"/>
      <c r="K397" s="582"/>
      <c r="L397" s="585"/>
      <c r="M397" s="784" t="s">
        <v>1</v>
      </c>
      <c r="N397" s="576"/>
      <c r="O397" s="67"/>
      <c r="P397" s="584"/>
      <c r="Q397" s="584"/>
      <c r="R397" s="577"/>
      <c r="S397" s="577"/>
      <c r="T397" s="577"/>
      <c r="U397" s="580"/>
      <c r="V397" s="581"/>
      <c r="W397" s="582"/>
      <c r="X397" s="585"/>
      <c r="Y397" s="784" t="s">
        <v>1</v>
      </c>
      <c r="Z397" s="576"/>
      <c r="AA397" s="67"/>
      <c r="AB397" s="584"/>
      <c r="AC397" s="584"/>
      <c r="AD397" s="577"/>
      <c r="AE397" s="580"/>
      <c r="AF397" s="580"/>
      <c r="AG397" s="580"/>
      <c r="AH397" s="581"/>
      <c r="AI397" s="582"/>
      <c r="AJ397" s="585"/>
      <c r="AK397" s="784" t="s">
        <v>1</v>
      </c>
      <c r="AL397"/>
      <c r="AM397"/>
      <c r="AN397" s="2"/>
      <c r="AO397" s="2"/>
      <c r="AP397" s="6">
        <v>1</v>
      </c>
      <c r="AQ397" s="73"/>
      <c r="AR397" s="73"/>
    </row>
    <row r="398" spans="2:44" s="1" customFormat="1" ht="18" customHeight="1">
      <c r="B398" s="576"/>
      <c r="C398" s="67"/>
      <c r="D398" s="577"/>
      <c r="E398" s="578"/>
      <c r="F398" s="579"/>
      <c r="G398" s="580"/>
      <c r="H398" s="580"/>
      <c r="I398" s="580"/>
      <c r="J398" s="581"/>
      <c r="K398" s="582"/>
      <c r="L398" s="583"/>
      <c r="M398" s="784" t="s">
        <v>1</v>
      </c>
      <c r="N398" s="576"/>
      <c r="O398" s="67"/>
      <c r="P398" s="577"/>
      <c r="Q398" s="578"/>
      <c r="R398" s="579"/>
      <c r="S398" s="579"/>
      <c r="T398" s="579"/>
      <c r="U398" s="580"/>
      <c r="V398" s="581"/>
      <c r="W398" s="582"/>
      <c r="X398" s="583"/>
      <c r="Y398" s="784" t="s">
        <v>1</v>
      </c>
      <c r="Z398" s="576"/>
      <c r="AA398" s="67"/>
      <c r="AB398" s="577"/>
      <c r="AC398" s="578"/>
      <c r="AD398" s="579"/>
      <c r="AE398" s="580"/>
      <c r="AF398" s="580"/>
      <c r="AG398" s="580"/>
      <c r="AH398" s="581"/>
      <c r="AI398" s="582"/>
      <c r="AJ398" s="583"/>
      <c r="AK398" s="784" t="s">
        <v>1</v>
      </c>
      <c r="AL398"/>
      <c r="AM398"/>
      <c r="AN398" s="2"/>
      <c r="AO398" s="2"/>
      <c r="AP398" s="6">
        <v>1</v>
      </c>
      <c r="AQ398" s="73"/>
      <c r="AR398" s="73"/>
    </row>
    <row r="399" spans="2:44" s="1" customFormat="1" ht="18" customHeight="1">
      <c r="B399" s="576"/>
      <c r="C399" s="67"/>
      <c r="D399" s="584"/>
      <c r="E399" s="584"/>
      <c r="F399" s="577"/>
      <c r="G399" s="580"/>
      <c r="H399" s="580"/>
      <c r="I399" s="580"/>
      <c r="J399" s="581"/>
      <c r="K399" s="582"/>
      <c r="L399" s="585"/>
      <c r="M399" s="784" t="s">
        <v>1</v>
      </c>
      <c r="N399" s="576"/>
      <c r="O399" s="67"/>
      <c r="P399" s="584"/>
      <c r="Q399" s="584"/>
      <c r="R399" s="577"/>
      <c r="S399" s="577"/>
      <c r="T399" s="577"/>
      <c r="U399" s="580"/>
      <c r="V399" s="581"/>
      <c r="W399" s="582"/>
      <c r="X399" s="585"/>
      <c r="Y399" s="784" t="s">
        <v>1</v>
      </c>
      <c r="Z399" s="576"/>
      <c r="AA399" s="67"/>
      <c r="AB399" s="584"/>
      <c r="AC399" s="584"/>
      <c r="AD399" s="577"/>
      <c r="AE399" s="580"/>
      <c r="AF399" s="580"/>
      <c r="AG399" s="580"/>
      <c r="AH399" s="581"/>
      <c r="AI399" s="582"/>
      <c r="AJ399" s="585"/>
      <c r="AK399" s="784" t="s">
        <v>1</v>
      </c>
      <c r="AL399"/>
      <c r="AM399"/>
      <c r="AN399" s="2"/>
      <c r="AO399" s="2"/>
      <c r="AP399" s="6">
        <v>1</v>
      </c>
      <c r="AQ399" s="73"/>
      <c r="AR399" s="73"/>
    </row>
    <row r="400" spans="2:44" s="1" customFormat="1" ht="18" customHeight="1">
      <c r="B400" s="576"/>
      <c r="C400" s="67"/>
      <c r="D400" s="577"/>
      <c r="E400" s="578"/>
      <c r="F400" s="579"/>
      <c r="G400" s="580"/>
      <c r="H400" s="580"/>
      <c r="I400" s="580"/>
      <c r="J400" s="581"/>
      <c r="K400" s="582"/>
      <c r="L400" s="583"/>
      <c r="M400" s="784" t="s">
        <v>1</v>
      </c>
      <c r="N400" s="576"/>
      <c r="O400" s="67"/>
      <c r="P400" s="577"/>
      <c r="Q400" s="578"/>
      <c r="R400" s="579"/>
      <c r="S400" s="579"/>
      <c r="T400" s="579"/>
      <c r="U400" s="580"/>
      <c r="V400" s="581"/>
      <c r="W400" s="582"/>
      <c r="X400" s="583"/>
      <c r="Y400" s="784" t="s">
        <v>1</v>
      </c>
      <c r="Z400" s="576"/>
      <c r="AA400" s="67"/>
      <c r="AB400" s="577"/>
      <c r="AC400" s="578"/>
      <c r="AD400" s="579"/>
      <c r="AE400" s="580"/>
      <c r="AF400" s="580"/>
      <c r="AG400" s="580"/>
      <c r="AH400" s="581"/>
      <c r="AI400" s="582"/>
      <c r="AJ400" s="583"/>
      <c r="AK400" s="784" t="s">
        <v>1</v>
      </c>
      <c r="AL400"/>
      <c r="AM400"/>
      <c r="AN400" s="2"/>
      <c r="AO400" s="2"/>
      <c r="AP400" s="6">
        <v>1</v>
      </c>
      <c r="AQ400" s="73"/>
      <c r="AR400" s="73"/>
    </row>
    <row r="401" spans="2:44" s="1" customFormat="1" ht="18" customHeight="1">
      <c r="B401" s="576"/>
      <c r="C401" s="67"/>
      <c r="D401" s="584"/>
      <c r="E401" s="584"/>
      <c r="F401" s="577"/>
      <c r="G401" s="580"/>
      <c r="H401" s="580"/>
      <c r="I401" s="580"/>
      <c r="J401" s="581"/>
      <c r="K401" s="582"/>
      <c r="L401" s="585"/>
      <c r="M401" s="784" t="s">
        <v>1</v>
      </c>
      <c r="N401" s="576"/>
      <c r="O401" s="67"/>
      <c r="P401" s="584"/>
      <c r="Q401" s="584"/>
      <c r="R401" s="577"/>
      <c r="S401" s="577"/>
      <c r="T401" s="577"/>
      <c r="U401" s="580"/>
      <c r="V401" s="581"/>
      <c r="W401" s="582"/>
      <c r="X401" s="585"/>
      <c r="Y401" s="784" t="s">
        <v>1</v>
      </c>
      <c r="Z401" s="576"/>
      <c r="AA401" s="67"/>
      <c r="AB401" s="584"/>
      <c r="AC401" s="584"/>
      <c r="AD401" s="577"/>
      <c r="AE401" s="580"/>
      <c r="AF401" s="580"/>
      <c r="AG401" s="580"/>
      <c r="AH401" s="581"/>
      <c r="AI401" s="582"/>
      <c r="AJ401" s="585"/>
      <c r="AK401" s="784" t="s">
        <v>1</v>
      </c>
      <c r="AL401"/>
      <c r="AM401"/>
      <c r="AN401" s="2"/>
      <c r="AO401" s="2"/>
      <c r="AP401" s="6">
        <v>1</v>
      </c>
      <c r="AQ401" s="73"/>
      <c r="AR401" s="73"/>
    </row>
    <row r="402" spans="2:44" s="1" customFormat="1" ht="18" customHeight="1">
      <c r="B402" s="576"/>
      <c r="C402" s="67"/>
      <c r="D402" s="577"/>
      <c r="E402" s="578"/>
      <c r="F402" s="579"/>
      <c r="G402" s="580"/>
      <c r="H402" s="580"/>
      <c r="I402" s="580"/>
      <c r="J402" s="581"/>
      <c r="K402" s="582"/>
      <c r="L402" s="583"/>
      <c r="M402" s="784" t="s">
        <v>1</v>
      </c>
      <c r="N402" s="576"/>
      <c r="O402" s="67"/>
      <c r="P402" s="577"/>
      <c r="Q402" s="578"/>
      <c r="R402" s="579"/>
      <c r="S402" s="579"/>
      <c r="T402" s="579"/>
      <c r="U402" s="580"/>
      <c r="V402" s="581"/>
      <c r="W402" s="582"/>
      <c r="X402" s="583"/>
      <c r="Y402" s="784" t="s">
        <v>1</v>
      </c>
      <c r="Z402" s="576"/>
      <c r="AA402" s="67"/>
      <c r="AB402" s="577"/>
      <c r="AC402" s="578"/>
      <c r="AD402" s="579"/>
      <c r="AE402" s="580"/>
      <c r="AF402" s="580"/>
      <c r="AG402" s="580"/>
      <c r="AH402" s="581"/>
      <c r="AI402" s="582"/>
      <c r="AJ402" s="583"/>
      <c r="AK402" s="784" t="s">
        <v>1</v>
      </c>
      <c r="AL402"/>
      <c r="AM402"/>
      <c r="AN402" s="2"/>
      <c r="AO402" s="2"/>
      <c r="AP402" s="6">
        <v>1</v>
      </c>
      <c r="AQ402" s="73"/>
      <c r="AR402" s="73"/>
    </row>
    <row r="403" spans="2:44" s="1" customFormat="1" ht="18" customHeight="1">
      <c r="B403" s="576"/>
      <c r="C403" s="67"/>
      <c r="D403" s="584"/>
      <c r="E403" s="584"/>
      <c r="F403" s="577"/>
      <c r="G403" s="580"/>
      <c r="H403" s="580"/>
      <c r="I403" s="580"/>
      <c r="J403" s="581"/>
      <c r="K403" s="582"/>
      <c r="L403" s="585"/>
      <c r="M403" s="784" t="s">
        <v>1</v>
      </c>
      <c r="N403" s="576"/>
      <c r="O403" s="67"/>
      <c r="P403" s="584"/>
      <c r="Q403" s="584"/>
      <c r="R403" s="577"/>
      <c r="S403" s="577"/>
      <c r="T403" s="577"/>
      <c r="U403" s="580"/>
      <c r="V403" s="581"/>
      <c r="W403" s="582"/>
      <c r="X403" s="585"/>
      <c r="Y403" s="784" t="s">
        <v>1</v>
      </c>
      <c r="Z403" s="576"/>
      <c r="AA403" s="67"/>
      <c r="AB403" s="584"/>
      <c r="AC403" s="584"/>
      <c r="AD403" s="577"/>
      <c r="AE403" s="580"/>
      <c r="AF403" s="580"/>
      <c r="AG403" s="580"/>
      <c r="AH403" s="581"/>
      <c r="AI403" s="582"/>
      <c r="AJ403" s="585"/>
      <c r="AK403" s="784" t="s">
        <v>1</v>
      </c>
      <c r="AL403"/>
      <c r="AM403"/>
      <c r="AN403" s="2"/>
      <c r="AO403" s="2"/>
      <c r="AP403" s="6">
        <v>1</v>
      </c>
      <c r="AQ403" s="73"/>
      <c r="AR403" s="73"/>
    </row>
    <row r="404" spans="2:44" s="1" customFormat="1" ht="18" customHeight="1">
      <c r="B404" s="576"/>
      <c r="C404" s="67"/>
      <c r="D404" s="577"/>
      <c r="E404" s="578"/>
      <c r="F404" s="579"/>
      <c r="G404" s="580"/>
      <c r="H404" s="580"/>
      <c r="I404" s="580"/>
      <c r="J404" s="581"/>
      <c r="K404" s="582"/>
      <c r="L404" s="583"/>
      <c r="M404" s="784" t="s">
        <v>1</v>
      </c>
      <c r="N404" s="576"/>
      <c r="O404" s="67"/>
      <c r="P404" s="577"/>
      <c r="Q404" s="578"/>
      <c r="R404" s="579"/>
      <c r="S404" s="579"/>
      <c r="T404" s="579"/>
      <c r="U404" s="580"/>
      <c r="V404" s="581"/>
      <c r="W404" s="582"/>
      <c r="X404" s="583"/>
      <c r="Y404" s="784" t="s">
        <v>1</v>
      </c>
      <c r="Z404" s="576"/>
      <c r="AA404" s="67"/>
      <c r="AB404" s="577"/>
      <c r="AC404" s="578"/>
      <c r="AD404" s="579"/>
      <c r="AE404" s="580"/>
      <c r="AF404" s="580"/>
      <c r="AG404" s="580"/>
      <c r="AH404" s="581"/>
      <c r="AI404" s="582"/>
      <c r="AJ404" s="583"/>
      <c r="AK404" s="784" t="s">
        <v>1</v>
      </c>
      <c r="AL404"/>
      <c r="AM404"/>
      <c r="AN404" s="2"/>
      <c r="AO404" s="2"/>
      <c r="AP404" s="6">
        <v>1</v>
      </c>
      <c r="AQ404" s="73"/>
      <c r="AR404" s="73"/>
    </row>
    <row r="405" spans="2:44" s="1" customFormat="1" ht="18" customHeight="1">
      <c r="B405" s="576"/>
      <c r="C405" s="67"/>
      <c r="D405" s="584"/>
      <c r="E405" s="584"/>
      <c r="F405" s="577"/>
      <c r="G405" s="580"/>
      <c r="H405" s="580"/>
      <c r="I405" s="580"/>
      <c r="J405" s="581"/>
      <c r="K405" s="582"/>
      <c r="L405" s="585"/>
      <c r="M405" s="784" t="s">
        <v>1</v>
      </c>
      <c r="N405" s="576"/>
      <c r="O405" s="67"/>
      <c r="P405" s="584"/>
      <c r="Q405" s="584"/>
      <c r="R405" s="577"/>
      <c r="S405" s="577"/>
      <c r="T405" s="577"/>
      <c r="U405" s="580"/>
      <c r="V405" s="581"/>
      <c r="W405" s="582"/>
      <c r="X405" s="585"/>
      <c r="Y405" s="784" t="s">
        <v>1</v>
      </c>
      <c r="Z405" s="576"/>
      <c r="AA405" s="67"/>
      <c r="AB405" s="584"/>
      <c r="AC405" s="584"/>
      <c r="AD405" s="577"/>
      <c r="AE405" s="580"/>
      <c r="AF405" s="580"/>
      <c r="AG405" s="580"/>
      <c r="AH405" s="581"/>
      <c r="AI405" s="582"/>
      <c r="AJ405" s="585"/>
      <c r="AK405" s="784" t="s">
        <v>1</v>
      </c>
      <c r="AL405"/>
      <c r="AM405"/>
      <c r="AN405" s="2"/>
      <c r="AO405" s="2"/>
      <c r="AP405" s="6">
        <v>1</v>
      </c>
      <c r="AQ405" s="73"/>
      <c r="AR405" s="73"/>
    </row>
    <row r="406" spans="2:44" s="1" customFormat="1" ht="18" customHeight="1">
      <c r="B406" s="576"/>
      <c r="C406" s="67"/>
      <c r="D406" s="577"/>
      <c r="E406" s="578"/>
      <c r="F406" s="579"/>
      <c r="G406" s="580"/>
      <c r="H406" s="580"/>
      <c r="I406" s="580"/>
      <c r="J406" s="581"/>
      <c r="K406" s="582"/>
      <c r="L406" s="583"/>
      <c r="M406" s="784" t="s">
        <v>1</v>
      </c>
      <c r="N406" s="576"/>
      <c r="O406" s="67"/>
      <c r="P406" s="577"/>
      <c r="Q406" s="578"/>
      <c r="R406" s="579"/>
      <c r="S406" s="579"/>
      <c r="T406" s="579"/>
      <c r="U406" s="580"/>
      <c r="V406" s="581"/>
      <c r="W406" s="582"/>
      <c r="X406" s="583"/>
      <c r="Y406" s="784" t="s">
        <v>1</v>
      </c>
      <c r="Z406" s="576"/>
      <c r="AA406" s="67"/>
      <c r="AB406" s="577"/>
      <c r="AC406" s="578"/>
      <c r="AD406" s="579"/>
      <c r="AE406" s="580"/>
      <c r="AF406" s="580"/>
      <c r="AG406" s="580"/>
      <c r="AH406" s="581"/>
      <c r="AI406" s="582"/>
      <c r="AJ406" s="583"/>
      <c r="AK406" s="784" t="s">
        <v>1</v>
      </c>
      <c r="AL406"/>
      <c r="AM406"/>
      <c r="AN406" s="2"/>
      <c r="AO406" s="2"/>
      <c r="AP406" s="6">
        <v>1</v>
      </c>
      <c r="AQ406" s="73"/>
      <c r="AR406" s="73"/>
    </row>
    <row r="407" spans="2:44" s="1" customFormat="1" ht="18" customHeight="1">
      <c r="B407" s="576"/>
      <c r="C407" s="67"/>
      <c r="D407" s="584"/>
      <c r="E407" s="584"/>
      <c r="F407" s="577"/>
      <c r="G407" s="580"/>
      <c r="H407" s="580"/>
      <c r="I407" s="580"/>
      <c r="J407" s="581"/>
      <c r="K407" s="582"/>
      <c r="L407" s="585"/>
      <c r="M407" s="784" t="s">
        <v>1</v>
      </c>
      <c r="N407" s="576"/>
      <c r="O407" s="67"/>
      <c r="P407" s="584"/>
      <c r="Q407" s="584"/>
      <c r="R407" s="577"/>
      <c r="S407" s="577"/>
      <c r="T407" s="577"/>
      <c r="U407" s="580"/>
      <c r="V407" s="581"/>
      <c r="W407" s="582"/>
      <c r="X407" s="585"/>
      <c r="Y407" s="784" t="s">
        <v>1</v>
      </c>
      <c r="Z407" s="576"/>
      <c r="AA407" s="67"/>
      <c r="AB407" s="584"/>
      <c r="AC407" s="584"/>
      <c r="AD407" s="577"/>
      <c r="AE407" s="580"/>
      <c r="AF407" s="580"/>
      <c r="AG407" s="580"/>
      <c r="AH407" s="581"/>
      <c r="AI407" s="582"/>
      <c r="AJ407" s="585"/>
      <c r="AK407" s="784" t="s">
        <v>1</v>
      </c>
      <c r="AL407"/>
      <c r="AM407"/>
      <c r="AN407" s="2"/>
      <c r="AO407" s="2"/>
      <c r="AP407" s="6">
        <v>1</v>
      </c>
      <c r="AQ407" s="73"/>
      <c r="AR407" s="73"/>
    </row>
    <row r="408" spans="2:44" s="1" customFormat="1" ht="18" customHeight="1">
      <c r="B408" s="576"/>
      <c r="C408" s="67"/>
      <c r="D408" s="577"/>
      <c r="E408" s="578"/>
      <c r="F408" s="579"/>
      <c r="G408" s="580"/>
      <c r="H408" s="580"/>
      <c r="I408" s="580"/>
      <c r="J408" s="581"/>
      <c r="K408" s="582"/>
      <c r="L408" s="583"/>
      <c r="M408" s="784" t="s">
        <v>1</v>
      </c>
      <c r="N408" s="576"/>
      <c r="O408" s="67"/>
      <c r="P408" s="577"/>
      <c r="Q408" s="578"/>
      <c r="R408" s="579"/>
      <c r="S408" s="579"/>
      <c r="T408" s="579"/>
      <c r="U408" s="580"/>
      <c r="V408" s="581"/>
      <c r="W408" s="582"/>
      <c r="X408" s="583"/>
      <c r="Y408" s="784" t="s">
        <v>1</v>
      </c>
      <c r="Z408" s="576"/>
      <c r="AA408" s="67"/>
      <c r="AB408" s="577"/>
      <c r="AC408" s="578"/>
      <c r="AD408" s="579"/>
      <c r="AE408" s="580"/>
      <c r="AF408" s="580"/>
      <c r="AG408" s="580"/>
      <c r="AH408" s="581"/>
      <c r="AI408" s="582"/>
      <c r="AJ408" s="583"/>
      <c r="AK408" s="784" t="s">
        <v>1</v>
      </c>
      <c r="AL408"/>
      <c r="AM408"/>
      <c r="AN408" s="2"/>
      <c r="AO408" s="2"/>
      <c r="AP408" s="6">
        <v>1</v>
      </c>
      <c r="AQ408" s="73"/>
      <c r="AR408" s="73"/>
    </row>
    <row r="409" spans="2:44" s="1" customFormat="1" ht="18" customHeight="1">
      <c r="B409" s="576"/>
      <c r="C409" s="67"/>
      <c r="D409" s="584"/>
      <c r="E409" s="584"/>
      <c r="F409" s="577"/>
      <c r="G409" s="580"/>
      <c r="H409" s="580"/>
      <c r="I409" s="580"/>
      <c r="J409" s="581"/>
      <c r="K409" s="582"/>
      <c r="L409" s="585"/>
      <c r="M409" s="784" t="s">
        <v>1</v>
      </c>
      <c r="N409" s="576"/>
      <c r="O409" s="67"/>
      <c r="P409" s="584"/>
      <c r="Q409" s="584"/>
      <c r="R409" s="577"/>
      <c r="S409" s="577"/>
      <c r="T409" s="577"/>
      <c r="U409" s="580"/>
      <c r="V409" s="581"/>
      <c r="W409" s="582"/>
      <c r="X409" s="585"/>
      <c r="Y409" s="784" t="s">
        <v>1</v>
      </c>
      <c r="Z409" s="576"/>
      <c r="AA409" s="67"/>
      <c r="AB409" s="584"/>
      <c r="AC409" s="584"/>
      <c r="AD409" s="577"/>
      <c r="AE409" s="580"/>
      <c r="AF409" s="580"/>
      <c r="AG409" s="580"/>
      <c r="AH409" s="581"/>
      <c r="AI409" s="582"/>
      <c r="AJ409" s="585"/>
      <c r="AK409" s="784" t="s">
        <v>1</v>
      </c>
      <c r="AL409"/>
      <c r="AM409"/>
      <c r="AN409" s="2"/>
      <c r="AO409" s="2"/>
      <c r="AP409" s="6">
        <v>1</v>
      </c>
      <c r="AQ409" s="73"/>
      <c r="AR409" s="73"/>
    </row>
    <row r="410" spans="2:44" s="1" customFormat="1" ht="18" customHeight="1">
      <c r="B410" s="576"/>
      <c r="C410" s="67"/>
      <c r="D410" s="577"/>
      <c r="E410" s="578"/>
      <c r="F410" s="579"/>
      <c r="G410" s="580"/>
      <c r="H410" s="580"/>
      <c r="I410" s="580"/>
      <c r="J410" s="581"/>
      <c r="K410" s="582"/>
      <c r="L410" s="583"/>
      <c r="M410" s="784" t="s">
        <v>1</v>
      </c>
      <c r="N410" s="576"/>
      <c r="O410" s="67"/>
      <c r="P410" s="577"/>
      <c r="Q410" s="578"/>
      <c r="R410" s="579"/>
      <c r="S410" s="579"/>
      <c r="T410" s="579"/>
      <c r="U410" s="580"/>
      <c r="V410" s="581"/>
      <c r="W410" s="582"/>
      <c r="X410" s="583"/>
      <c r="Y410" s="784" t="s">
        <v>1</v>
      </c>
      <c r="Z410" s="576"/>
      <c r="AA410" s="67"/>
      <c r="AB410" s="577"/>
      <c r="AC410" s="578"/>
      <c r="AD410" s="579"/>
      <c r="AE410" s="580"/>
      <c r="AF410" s="580"/>
      <c r="AG410" s="580"/>
      <c r="AH410" s="581"/>
      <c r="AI410" s="582"/>
      <c r="AJ410" s="583"/>
      <c r="AK410" s="784" t="s">
        <v>1</v>
      </c>
      <c r="AL410"/>
      <c r="AM410"/>
      <c r="AN410" s="2"/>
      <c r="AO410" s="2"/>
      <c r="AP410" s="6">
        <v>1</v>
      </c>
      <c r="AQ410" s="73"/>
      <c r="AR410" s="73"/>
    </row>
    <row r="411" spans="2:44" s="1" customFormat="1" ht="18" customHeight="1">
      <c r="B411" s="576"/>
      <c r="C411" s="67"/>
      <c r="D411" s="584"/>
      <c r="E411" s="584"/>
      <c r="F411" s="577"/>
      <c r="G411" s="580"/>
      <c r="H411" s="580"/>
      <c r="I411" s="580"/>
      <c r="J411" s="581"/>
      <c r="K411" s="582"/>
      <c r="L411" s="585"/>
      <c r="M411" s="784" t="s">
        <v>1</v>
      </c>
      <c r="N411" s="576"/>
      <c r="O411" s="67"/>
      <c r="P411" s="584"/>
      <c r="Q411" s="584"/>
      <c r="R411" s="577"/>
      <c r="S411" s="577"/>
      <c r="T411" s="577"/>
      <c r="U411" s="580"/>
      <c r="V411" s="581"/>
      <c r="W411" s="582"/>
      <c r="X411" s="585"/>
      <c r="Y411" s="784" t="s">
        <v>1</v>
      </c>
      <c r="Z411" s="576"/>
      <c r="AA411" s="67"/>
      <c r="AB411" s="584"/>
      <c r="AC411" s="584"/>
      <c r="AD411" s="577"/>
      <c r="AE411" s="580"/>
      <c r="AF411" s="580"/>
      <c r="AG411" s="580"/>
      <c r="AH411" s="581"/>
      <c r="AI411" s="582"/>
      <c r="AJ411" s="585"/>
      <c r="AK411" s="784" t="s">
        <v>1</v>
      </c>
      <c r="AL411"/>
      <c r="AM411"/>
      <c r="AN411" s="2"/>
      <c r="AO411" s="2"/>
      <c r="AP411" s="6">
        <v>1</v>
      </c>
      <c r="AQ411" s="73"/>
      <c r="AR411" s="73"/>
    </row>
    <row r="412" spans="2:44" s="1" customFormat="1" ht="18" customHeight="1">
      <c r="B412" s="576"/>
      <c r="C412" s="67"/>
      <c r="D412" s="577"/>
      <c r="E412" s="578"/>
      <c r="F412" s="579"/>
      <c r="G412" s="580"/>
      <c r="H412" s="580"/>
      <c r="I412" s="580"/>
      <c r="J412" s="581"/>
      <c r="K412" s="582"/>
      <c r="L412" s="583"/>
      <c r="M412" s="784" t="s">
        <v>1</v>
      </c>
      <c r="N412" s="576"/>
      <c r="O412" s="67"/>
      <c r="P412" s="577"/>
      <c r="Q412" s="578"/>
      <c r="R412" s="579"/>
      <c r="S412" s="579"/>
      <c r="T412" s="579"/>
      <c r="U412" s="580"/>
      <c r="V412" s="581"/>
      <c r="W412" s="582"/>
      <c r="X412" s="583"/>
      <c r="Y412" s="784" t="s">
        <v>1</v>
      </c>
      <c r="Z412" s="576"/>
      <c r="AA412" s="67"/>
      <c r="AB412" s="577"/>
      <c r="AC412" s="578"/>
      <c r="AD412" s="579"/>
      <c r="AE412" s="580"/>
      <c r="AF412" s="580"/>
      <c r="AG412" s="580"/>
      <c r="AH412" s="581"/>
      <c r="AI412" s="582"/>
      <c r="AJ412" s="583"/>
      <c r="AK412" s="784" t="s">
        <v>1</v>
      </c>
      <c r="AL412"/>
      <c r="AM412"/>
      <c r="AN412" s="2"/>
      <c r="AO412" s="2"/>
      <c r="AP412" s="6">
        <v>1</v>
      </c>
      <c r="AQ412" s="73"/>
      <c r="AR412" s="73"/>
    </row>
    <row r="413" spans="2:44" s="1" customFormat="1" ht="18" customHeight="1">
      <c r="B413" s="576"/>
      <c r="C413" s="67"/>
      <c r="D413" s="584"/>
      <c r="E413" s="584"/>
      <c r="F413" s="577"/>
      <c r="G413" s="580"/>
      <c r="H413" s="580"/>
      <c r="I413" s="580"/>
      <c r="J413" s="581"/>
      <c r="K413" s="582"/>
      <c r="L413" s="585"/>
      <c r="M413" s="784" t="s">
        <v>1</v>
      </c>
      <c r="N413" s="576"/>
      <c r="O413" s="67"/>
      <c r="P413" s="584"/>
      <c r="Q413" s="584"/>
      <c r="R413" s="577"/>
      <c r="S413" s="577"/>
      <c r="T413" s="577"/>
      <c r="U413" s="580"/>
      <c r="V413" s="581"/>
      <c r="W413" s="582"/>
      <c r="X413" s="585"/>
      <c r="Y413" s="784" t="s">
        <v>1</v>
      </c>
      <c r="Z413" s="576"/>
      <c r="AA413" s="67"/>
      <c r="AB413" s="584"/>
      <c r="AC413" s="584"/>
      <c r="AD413" s="577"/>
      <c r="AE413" s="580"/>
      <c r="AF413" s="580"/>
      <c r="AG413" s="580"/>
      <c r="AH413" s="581"/>
      <c r="AI413" s="582"/>
      <c r="AJ413" s="585"/>
      <c r="AK413" s="784" t="s">
        <v>1</v>
      </c>
      <c r="AL413"/>
      <c r="AM413"/>
      <c r="AN413" s="2"/>
      <c r="AO413" s="2"/>
      <c r="AP413" s="6">
        <v>1</v>
      </c>
      <c r="AQ413" s="73"/>
      <c r="AR413" s="73"/>
    </row>
    <row r="414" spans="2:44" s="1" customFormat="1" ht="18" customHeight="1">
      <c r="B414" s="576"/>
      <c r="C414" s="67"/>
      <c r="D414" s="577"/>
      <c r="E414" s="578"/>
      <c r="F414" s="579"/>
      <c r="G414" s="580"/>
      <c r="H414" s="580"/>
      <c r="I414" s="580"/>
      <c r="J414" s="581"/>
      <c r="K414" s="582"/>
      <c r="L414" s="583"/>
      <c r="M414" s="784" t="s">
        <v>1</v>
      </c>
      <c r="N414" s="576"/>
      <c r="O414" s="67"/>
      <c r="P414" s="577"/>
      <c r="Q414" s="578"/>
      <c r="R414" s="579"/>
      <c r="S414" s="579"/>
      <c r="T414" s="579"/>
      <c r="U414" s="580"/>
      <c r="V414" s="581"/>
      <c r="W414" s="582"/>
      <c r="X414" s="583"/>
      <c r="Y414" s="784" t="s">
        <v>1</v>
      </c>
      <c r="Z414" s="576"/>
      <c r="AA414" s="67"/>
      <c r="AB414" s="577"/>
      <c r="AC414" s="578"/>
      <c r="AD414" s="579"/>
      <c r="AE414" s="580"/>
      <c r="AF414" s="580"/>
      <c r="AG414" s="580"/>
      <c r="AH414" s="581"/>
      <c r="AI414" s="582"/>
      <c r="AJ414" s="583"/>
      <c r="AK414" s="784" t="s">
        <v>1</v>
      </c>
      <c r="AL414"/>
      <c r="AM414"/>
      <c r="AN414" s="2"/>
      <c r="AO414" s="2"/>
      <c r="AP414" s="6">
        <v>1</v>
      </c>
      <c r="AQ414" s="73"/>
      <c r="AR414" s="73"/>
    </row>
    <row r="415" spans="2:44" s="1" customFormat="1" ht="18" customHeight="1">
      <c r="B415" s="576"/>
      <c r="C415" s="67"/>
      <c r="D415" s="584"/>
      <c r="E415" s="584"/>
      <c r="F415" s="577"/>
      <c r="G415" s="580"/>
      <c r="H415" s="580"/>
      <c r="I415" s="580"/>
      <c r="J415" s="581"/>
      <c r="K415" s="582"/>
      <c r="L415" s="585"/>
      <c r="M415" s="784" t="s">
        <v>1</v>
      </c>
      <c r="N415" s="576"/>
      <c r="O415" s="67"/>
      <c r="P415" s="584"/>
      <c r="Q415" s="584"/>
      <c r="R415" s="577"/>
      <c r="S415" s="577"/>
      <c r="T415" s="577"/>
      <c r="U415" s="580"/>
      <c r="V415" s="581"/>
      <c r="W415" s="582"/>
      <c r="X415" s="585"/>
      <c r="Y415" s="784" t="s">
        <v>1</v>
      </c>
      <c r="Z415" s="576"/>
      <c r="AA415" s="67"/>
      <c r="AB415" s="584"/>
      <c r="AC415" s="584"/>
      <c r="AD415" s="577"/>
      <c r="AE415" s="580"/>
      <c r="AF415" s="580"/>
      <c r="AG415" s="580"/>
      <c r="AH415" s="581"/>
      <c r="AI415" s="582"/>
      <c r="AJ415" s="585"/>
      <c r="AK415" s="784" t="s">
        <v>1</v>
      </c>
      <c r="AL415"/>
      <c r="AM415"/>
      <c r="AN415" s="2"/>
      <c r="AO415" s="2"/>
      <c r="AP415" s="6">
        <v>1</v>
      </c>
      <c r="AQ415" s="73"/>
      <c r="AR415" s="73"/>
    </row>
    <row r="416" spans="2:44" s="1" customFormat="1" ht="18" customHeight="1">
      <c r="B416" s="576"/>
      <c r="C416" s="67"/>
      <c r="D416" s="577"/>
      <c r="E416" s="578"/>
      <c r="F416" s="579"/>
      <c r="G416" s="580"/>
      <c r="H416" s="580"/>
      <c r="I416" s="580"/>
      <c r="J416" s="581"/>
      <c r="K416" s="582"/>
      <c r="L416" s="583"/>
      <c r="M416" s="784" t="s">
        <v>1</v>
      </c>
      <c r="N416" s="576"/>
      <c r="O416" s="67"/>
      <c r="P416" s="577"/>
      <c r="Q416" s="578"/>
      <c r="R416" s="579"/>
      <c r="S416" s="579"/>
      <c r="T416" s="579"/>
      <c r="U416" s="580"/>
      <c r="V416" s="581"/>
      <c r="W416" s="582"/>
      <c r="X416" s="583"/>
      <c r="Y416" s="784" t="s">
        <v>1</v>
      </c>
      <c r="Z416" s="576"/>
      <c r="AA416" s="67"/>
      <c r="AB416" s="577"/>
      <c r="AC416" s="578"/>
      <c r="AD416" s="579"/>
      <c r="AE416" s="580"/>
      <c r="AF416" s="580"/>
      <c r="AG416" s="580"/>
      <c r="AH416" s="581"/>
      <c r="AI416" s="582"/>
      <c r="AJ416" s="583"/>
      <c r="AK416" s="784" t="s">
        <v>1</v>
      </c>
      <c r="AL416"/>
      <c r="AM416"/>
      <c r="AN416" s="2"/>
      <c r="AO416" s="2"/>
      <c r="AP416" s="6">
        <v>1</v>
      </c>
      <c r="AQ416" s="73"/>
      <c r="AR416" s="73"/>
    </row>
    <row r="417" spans="1:44" s="1" customFormat="1" ht="18" customHeight="1">
      <c r="B417" s="576"/>
      <c r="C417" s="67"/>
      <c r="D417" s="584"/>
      <c r="E417" s="584"/>
      <c r="F417" s="577"/>
      <c r="G417" s="580"/>
      <c r="H417" s="580"/>
      <c r="I417" s="580"/>
      <c r="J417" s="581"/>
      <c r="K417" s="582"/>
      <c r="L417" s="585"/>
      <c r="M417" s="784" t="s">
        <v>1</v>
      </c>
      <c r="N417" s="576"/>
      <c r="O417" s="67"/>
      <c r="P417" s="584"/>
      <c r="Q417" s="584"/>
      <c r="R417" s="577"/>
      <c r="S417" s="577"/>
      <c r="T417" s="577"/>
      <c r="U417" s="580"/>
      <c r="V417" s="581"/>
      <c r="W417" s="582"/>
      <c r="X417" s="585"/>
      <c r="Y417" s="784" t="s">
        <v>1</v>
      </c>
      <c r="Z417" s="576"/>
      <c r="AA417" s="67"/>
      <c r="AB417" s="584"/>
      <c r="AC417" s="584"/>
      <c r="AD417" s="577"/>
      <c r="AE417" s="580"/>
      <c r="AF417" s="580"/>
      <c r="AG417" s="580"/>
      <c r="AH417" s="581"/>
      <c r="AI417" s="582"/>
      <c r="AJ417" s="585"/>
      <c r="AK417" s="784" t="s">
        <v>1</v>
      </c>
      <c r="AL417"/>
      <c r="AM417"/>
      <c r="AN417" s="2"/>
      <c r="AO417" s="2"/>
      <c r="AP417" s="6">
        <v>1</v>
      </c>
      <c r="AQ417" s="73"/>
      <c r="AR417" s="73"/>
    </row>
    <row r="418" spans="1:44" s="1" customFormat="1" ht="18" customHeight="1">
      <c r="B418" s="576"/>
      <c r="C418" s="67"/>
      <c r="D418" s="577"/>
      <c r="E418" s="578"/>
      <c r="F418" s="579"/>
      <c r="G418" s="580"/>
      <c r="H418" s="580"/>
      <c r="I418" s="580"/>
      <c r="J418" s="581"/>
      <c r="K418" s="582"/>
      <c r="L418" s="583"/>
      <c r="M418" s="784" t="s">
        <v>1</v>
      </c>
      <c r="N418" s="576"/>
      <c r="O418" s="67"/>
      <c r="P418" s="577"/>
      <c r="Q418" s="578"/>
      <c r="R418" s="579"/>
      <c r="S418" s="579"/>
      <c r="T418" s="579"/>
      <c r="U418" s="580"/>
      <c r="V418" s="581"/>
      <c r="W418" s="582"/>
      <c r="X418" s="583"/>
      <c r="Y418" s="784" t="s">
        <v>1</v>
      </c>
      <c r="Z418" s="576"/>
      <c r="AA418" s="67"/>
      <c r="AB418" s="577"/>
      <c r="AC418" s="578"/>
      <c r="AD418" s="579"/>
      <c r="AE418" s="580"/>
      <c r="AF418" s="580"/>
      <c r="AG418" s="580"/>
      <c r="AH418" s="581"/>
      <c r="AI418" s="582"/>
      <c r="AJ418" s="583"/>
      <c r="AK418" s="784" t="s">
        <v>1</v>
      </c>
      <c r="AL418"/>
      <c r="AM418"/>
      <c r="AN418"/>
      <c r="AO418"/>
      <c r="AP418" s="6">
        <v>1</v>
      </c>
      <c r="AQ418" s="73"/>
      <c r="AR418" s="73"/>
    </row>
    <row r="419" spans="1:44" s="1" customFormat="1" ht="18" customHeight="1">
      <c r="B419" s="576"/>
      <c r="C419" s="67"/>
      <c r="D419" s="577"/>
      <c r="E419" s="578"/>
      <c r="F419" s="579"/>
      <c r="G419" s="580"/>
      <c r="H419" s="580"/>
      <c r="I419" s="580"/>
      <c r="J419" s="581"/>
      <c r="K419" s="582"/>
      <c r="L419" s="583"/>
      <c r="M419" s="784" t="s">
        <v>1</v>
      </c>
      <c r="N419" s="576"/>
      <c r="O419" s="67"/>
      <c r="P419" s="577"/>
      <c r="Q419" s="578"/>
      <c r="R419" s="579"/>
      <c r="S419" s="579"/>
      <c r="T419" s="579"/>
      <c r="U419" s="580"/>
      <c r="V419" s="581"/>
      <c r="W419" s="582"/>
      <c r="X419" s="583"/>
      <c r="Y419" s="784" t="s">
        <v>1</v>
      </c>
      <c r="Z419" s="576"/>
      <c r="AA419" s="67"/>
      <c r="AB419" s="577"/>
      <c r="AC419" s="578"/>
      <c r="AD419" s="579"/>
      <c r="AE419" s="580"/>
      <c r="AF419" s="580"/>
      <c r="AG419" s="580"/>
      <c r="AH419" s="581"/>
      <c r="AI419" s="582"/>
      <c r="AJ419" s="583"/>
      <c r="AK419" s="784" t="s">
        <v>1</v>
      </c>
      <c r="AL419"/>
      <c r="AM419"/>
      <c r="AN419"/>
      <c r="AO419"/>
      <c r="AP419" s="6">
        <v>1</v>
      </c>
      <c r="AQ419" s="73"/>
      <c r="AR419" s="73"/>
    </row>
    <row r="420" spans="1:44" s="1" customFormat="1" ht="18" customHeight="1">
      <c r="B420" s="576"/>
      <c r="C420" s="67"/>
      <c r="D420" s="577"/>
      <c r="E420" s="578"/>
      <c r="F420" s="579"/>
      <c r="G420" s="580"/>
      <c r="H420" s="580"/>
      <c r="I420" s="580"/>
      <c r="J420" s="581"/>
      <c r="K420" s="582"/>
      <c r="L420" s="583"/>
      <c r="M420" s="784" t="s">
        <v>1</v>
      </c>
      <c r="N420" s="576"/>
      <c r="O420" s="67"/>
      <c r="P420" s="577"/>
      <c r="Q420" s="578"/>
      <c r="R420" s="579"/>
      <c r="S420" s="579"/>
      <c r="T420" s="579"/>
      <c r="U420" s="580"/>
      <c r="V420" s="581"/>
      <c r="W420" s="582"/>
      <c r="X420" s="583"/>
      <c r="Y420" s="784" t="s">
        <v>1</v>
      </c>
      <c r="Z420" s="576"/>
      <c r="AA420" s="67"/>
      <c r="AB420" s="577"/>
      <c r="AC420" s="578"/>
      <c r="AD420" s="579"/>
      <c r="AE420" s="580"/>
      <c r="AF420" s="580"/>
      <c r="AG420" s="580"/>
      <c r="AH420" s="581"/>
      <c r="AI420" s="582"/>
      <c r="AJ420" s="583"/>
      <c r="AK420" s="784" t="s">
        <v>1</v>
      </c>
      <c r="AL420"/>
      <c r="AM420"/>
      <c r="AN420"/>
      <c r="AO420"/>
      <c r="AP420" s="6">
        <v>1</v>
      </c>
      <c r="AQ420" s="73"/>
      <c r="AR420" s="73"/>
    </row>
    <row r="421" spans="1:44" s="1" customFormat="1" ht="18" customHeight="1">
      <c r="B421" s="576"/>
      <c r="C421" s="67"/>
      <c r="D421" s="577"/>
      <c r="E421" s="578"/>
      <c r="F421" s="579"/>
      <c r="G421" s="580"/>
      <c r="H421" s="580"/>
      <c r="I421" s="580"/>
      <c r="J421" s="581"/>
      <c r="K421" s="582"/>
      <c r="L421" s="583"/>
      <c r="M421" s="784" t="s">
        <v>1</v>
      </c>
      <c r="N421" s="576"/>
      <c r="O421" s="67"/>
      <c r="P421" s="577"/>
      <c r="Q421" s="578"/>
      <c r="R421" s="579"/>
      <c r="S421" s="579"/>
      <c r="T421" s="579"/>
      <c r="U421" s="580"/>
      <c r="V421" s="581"/>
      <c r="W421" s="582"/>
      <c r="X421" s="583"/>
      <c r="Y421" s="784" t="s">
        <v>1</v>
      </c>
      <c r="Z421" s="576"/>
      <c r="AA421" s="67"/>
      <c r="AB421" s="577"/>
      <c r="AC421" s="578"/>
      <c r="AD421" s="579"/>
      <c r="AE421" s="580"/>
      <c r="AF421" s="580"/>
      <c r="AG421" s="580"/>
      <c r="AH421" s="581"/>
      <c r="AI421" s="582"/>
      <c r="AJ421" s="583"/>
      <c r="AK421" s="784" t="s">
        <v>1</v>
      </c>
      <c r="AL421"/>
      <c r="AM421"/>
      <c r="AN421"/>
      <c r="AO421"/>
      <c r="AP421" s="6">
        <v>1</v>
      </c>
      <c r="AQ421" s="73"/>
      <c r="AR421" s="73"/>
    </row>
    <row r="422" spans="1:44" s="1" customFormat="1" ht="18" customHeight="1">
      <c r="B422" s="576"/>
      <c r="C422" s="67"/>
      <c r="D422" s="577"/>
      <c r="E422" s="578"/>
      <c r="F422" s="579"/>
      <c r="G422" s="580"/>
      <c r="H422" s="580"/>
      <c r="I422" s="580"/>
      <c r="J422" s="581"/>
      <c r="K422" s="582"/>
      <c r="L422" s="583"/>
      <c r="M422" s="784" t="s">
        <v>1</v>
      </c>
      <c r="N422" s="576"/>
      <c r="O422" s="67"/>
      <c r="P422" s="577"/>
      <c r="Q422" s="578"/>
      <c r="R422" s="579"/>
      <c r="S422" s="579"/>
      <c r="T422" s="579"/>
      <c r="U422" s="580"/>
      <c r="V422" s="581"/>
      <c r="W422" s="582"/>
      <c r="X422" s="583"/>
      <c r="Y422" s="784" t="s">
        <v>1</v>
      </c>
      <c r="Z422" s="576"/>
      <c r="AA422" s="67"/>
      <c r="AB422" s="577"/>
      <c r="AC422" s="578"/>
      <c r="AD422" s="579"/>
      <c r="AE422" s="580"/>
      <c r="AF422" s="580"/>
      <c r="AG422" s="580"/>
      <c r="AH422" s="581"/>
      <c r="AI422" s="582"/>
      <c r="AJ422" s="583"/>
      <c r="AK422" s="784" t="s">
        <v>1</v>
      </c>
      <c r="AL422"/>
      <c r="AM422"/>
      <c r="AN422"/>
      <c r="AO422"/>
      <c r="AP422" s="6">
        <v>1</v>
      </c>
      <c r="AQ422" s="73"/>
      <c r="AR422" s="73"/>
    </row>
    <row r="423" spans="1:44" ht="18" customHeight="1">
      <c r="B423" s="576"/>
      <c r="C423" s="67"/>
      <c r="D423" s="577"/>
      <c r="E423" s="578"/>
      <c r="F423" s="579"/>
      <c r="G423" s="580"/>
      <c r="H423" s="580"/>
      <c r="I423" s="580"/>
      <c r="J423" s="581"/>
      <c r="K423" s="582"/>
      <c r="L423" s="583"/>
      <c r="M423" s="784" t="s">
        <v>1</v>
      </c>
      <c r="N423" s="576"/>
      <c r="O423" s="67"/>
      <c r="P423" s="577"/>
      <c r="Q423" s="578"/>
      <c r="R423" s="579"/>
      <c r="S423" s="579"/>
      <c r="T423" s="579"/>
      <c r="U423" s="580"/>
      <c r="V423" s="581"/>
      <c r="W423" s="582"/>
      <c r="X423" s="583"/>
      <c r="Y423" s="784" t="s">
        <v>1</v>
      </c>
      <c r="Z423" s="576"/>
      <c r="AA423" s="67"/>
      <c r="AB423" s="577"/>
      <c r="AC423" s="578"/>
      <c r="AD423" s="579"/>
      <c r="AE423" s="580"/>
      <c r="AF423" s="580"/>
      <c r="AG423" s="580"/>
      <c r="AH423" s="581"/>
      <c r="AI423" s="582"/>
      <c r="AJ423" s="583"/>
      <c r="AK423" s="784" t="s">
        <v>1</v>
      </c>
      <c r="AN423"/>
      <c r="AO423"/>
      <c r="AP423" s="314" t="s">
        <v>0</v>
      </c>
    </row>
    <row r="424" spans="1:44">
      <c r="A424" s="6">
        <v>1</v>
      </c>
      <c r="B424" s="6">
        <v>1</v>
      </c>
      <c r="C424" s="6">
        <v>1</v>
      </c>
      <c r="D424" s="6">
        <v>1</v>
      </c>
      <c r="E424" s="6">
        <v>1</v>
      </c>
      <c r="F424" s="6">
        <v>1</v>
      </c>
      <c r="G424" s="6">
        <v>1</v>
      </c>
      <c r="H424" s="6">
        <v>1</v>
      </c>
      <c r="I424" s="6">
        <v>1</v>
      </c>
      <c r="J424" s="6">
        <v>1</v>
      </c>
      <c r="K424" s="6">
        <v>1</v>
      </c>
      <c r="L424" s="6">
        <v>1</v>
      </c>
      <c r="M424" s="6">
        <v>1</v>
      </c>
      <c r="N424" s="6">
        <v>1</v>
      </c>
      <c r="O424" s="6">
        <v>1</v>
      </c>
      <c r="P424" s="6">
        <v>1</v>
      </c>
      <c r="Q424" s="6">
        <v>1</v>
      </c>
      <c r="R424" s="6">
        <v>1</v>
      </c>
      <c r="S424" s="6">
        <v>1</v>
      </c>
      <c r="T424" s="6">
        <v>1</v>
      </c>
      <c r="U424" s="6">
        <v>1</v>
      </c>
      <c r="V424" s="6">
        <v>1</v>
      </c>
      <c r="W424" s="6">
        <v>1</v>
      </c>
      <c r="X424" s="6">
        <v>1</v>
      </c>
      <c r="Y424" s="6">
        <v>1</v>
      </c>
      <c r="Z424" s="6">
        <v>1</v>
      </c>
      <c r="AA424" s="6">
        <v>1</v>
      </c>
      <c r="AB424" s="6">
        <v>1</v>
      </c>
      <c r="AC424" s="6">
        <v>1</v>
      </c>
      <c r="AD424" s="6">
        <v>1</v>
      </c>
      <c r="AE424" s="6">
        <v>1</v>
      </c>
      <c r="AF424" s="6">
        <v>1</v>
      </c>
      <c r="AG424" s="6">
        <v>1</v>
      </c>
      <c r="AH424" s="6">
        <v>1</v>
      </c>
      <c r="AI424" s="6">
        <v>1</v>
      </c>
      <c r="AJ424" s="6">
        <v>1</v>
      </c>
      <c r="AK424" s="6">
        <v>1</v>
      </c>
      <c r="AL424" s="6"/>
      <c r="AM424" s="6">
        <v>1</v>
      </c>
      <c r="AN424" s="6">
        <v>1</v>
      </c>
      <c r="AO424" s="6">
        <v>1</v>
      </c>
      <c r="AP424" s="5" t="str">
        <f>ADDRESS(ROW(),COLUMN(),4)</f>
        <v>AP424</v>
      </c>
      <c r="AQ424" s="4"/>
      <c r="AR424" s="3" t="str">
        <f>ADDRESS(ROW(),COLUMN(),4)</f>
        <v>AR424</v>
      </c>
    </row>
  </sheetData>
  <mergeCells count="38">
    <mergeCell ref="AH46:AJ47"/>
    <mergeCell ref="AI49:AJ50"/>
    <mergeCell ref="AF52:AH52"/>
    <mergeCell ref="AF46:AG47"/>
    <mergeCell ref="AI25:AJ26"/>
    <mergeCell ref="AF28:AH28"/>
    <mergeCell ref="AG30:AG31"/>
    <mergeCell ref="AH30:AH31"/>
    <mergeCell ref="AI30:AI31"/>
    <mergeCell ref="T28:V28"/>
    <mergeCell ref="U30:U31"/>
    <mergeCell ref="V30:V31"/>
    <mergeCell ref="W30:W31"/>
    <mergeCell ref="H22:I23"/>
    <mergeCell ref="J22:L23"/>
    <mergeCell ref="H28:J28"/>
    <mergeCell ref="I30:I31"/>
    <mergeCell ref="J30:J31"/>
    <mergeCell ref="K30:K31"/>
    <mergeCell ref="B3:B8"/>
    <mergeCell ref="N3:N8"/>
    <mergeCell ref="Z3:Z8"/>
    <mergeCell ref="B19:L19"/>
    <mergeCell ref="N19:X19"/>
    <mergeCell ref="Z19:AJ19"/>
    <mergeCell ref="X4:X7"/>
    <mergeCell ref="P6:W8"/>
    <mergeCell ref="L4:L7"/>
    <mergeCell ref="D6:K8"/>
    <mergeCell ref="AJ4:AJ7"/>
    <mergeCell ref="R4:S5"/>
    <mergeCell ref="AF22:AG23"/>
    <mergeCell ref="AH22:AJ23"/>
    <mergeCell ref="F4:G5"/>
    <mergeCell ref="AD4:AE5"/>
    <mergeCell ref="AB6:AI8"/>
    <mergeCell ref="T22:U23"/>
    <mergeCell ref="V22:X23"/>
  </mergeCells>
  <conditionalFormatting sqref="AI32:AI43">
    <cfRule type="cellIs" dxfId="2" priority="1" operator="notEqual">
      <formula>1</formula>
    </cfRule>
  </conditionalFormatting>
  <hyperlinks>
    <hyperlink ref="N15" r:id="rId1" xr:uid="{39083017-8E5E-4948-9237-34255F3B7A36}"/>
  </hyperlinks>
  <pageMargins left="0.7" right="0.7" top="0.75" bottom="0.75" header="0.3" footer="0.3"/>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EB86B-0DEC-4355-A102-32CAA7365355}">
  <dimension ref="A1:U315"/>
  <sheetViews>
    <sheetView workbookViewId="0">
      <selection activeCell="A7" sqref="A7"/>
    </sheetView>
  </sheetViews>
  <sheetFormatPr baseColWidth="10" defaultRowHeight="15"/>
  <cols>
    <col min="1" max="1" width="15.85546875" style="1" customWidth="1"/>
    <col min="2" max="2" width="4.5703125" style="1" customWidth="1"/>
    <col min="3" max="3" width="16.5703125" style="1" customWidth="1"/>
    <col min="4" max="4" width="21.42578125" style="1" customWidth="1"/>
    <col min="5" max="5" width="23" style="1" customWidth="1"/>
    <col min="6" max="6" width="29.42578125" style="1" customWidth="1"/>
    <col min="7" max="16384" width="11.42578125" style="1"/>
  </cols>
  <sheetData>
    <row r="1" spans="1:21">
      <c r="A1" s="20"/>
      <c r="B1" s="20"/>
      <c r="C1" s="20"/>
      <c r="D1" s="20"/>
      <c r="E1" s="20"/>
      <c r="F1" s="20"/>
      <c r="G1" s="20"/>
      <c r="H1" s="20"/>
      <c r="I1" s="20"/>
      <c r="J1" s="20"/>
      <c r="K1" s="20"/>
      <c r="L1" s="20"/>
      <c r="M1" s="20"/>
      <c r="N1" s="20"/>
      <c r="O1" s="20"/>
      <c r="P1" s="20"/>
      <c r="Q1" s="20"/>
      <c r="R1" s="20"/>
      <c r="S1" s="20"/>
      <c r="T1" s="20"/>
      <c r="U1" s="20"/>
    </row>
    <row r="2" spans="1:21">
      <c r="A2" s="20"/>
      <c r="B2" s="20"/>
      <c r="C2" s="20"/>
      <c r="D2" s="20"/>
      <c r="E2" s="20"/>
      <c r="F2" s="20"/>
      <c r="G2" s="20"/>
      <c r="H2" s="20"/>
      <c r="I2" s="20"/>
      <c r="J2" s="20"/>
      <c r="K2" s="20"/>
      <c r="L2" s="20"/>
      <c r="M2" s="20"/>
      <c r="N2" s="20"/>
      <c r="O2" s="20"/>
      <c r="P2" s="20"/>
      <c r="Q2" s="20"/>
      <c r="R2" s="20"/>
      <c r="S2" s="20"/>
      <c r="T2" s="20"/>
      <c r="U2" s="20"/>
    </row>
    <row r="3" spans="1:21">
      <c r="A3" s="20"/>
      <c r="B3" s="20"/>
      <c r="C3" s="20"/>
      <c r="D3" s="20"/>
      <c r="E3" s="20"/>
      <c r="F3" s="20"/>
      <c r="G3" s="20"/>
      <c r="H3" s="20"/>
      <c r="I3" s="20"/>
      <c r="J3" s="20"/>
      <c r="K3" s="20"/>
      <c r="L3" s="20"/>
      <c r="M3" s="20"/>
      <c r="N3" s="20"/>
      <c r="O3" s="20"/>
      <c r="P3" s="20"/>
      <c r="Q3" s="20"/>
      <c r="R3" s="20"/>
      <c r="S3" s="20"/>
      <c r="T3" s="20"/>
      <c r="U3" s="20"/>
    </row>
    <row r="4" spans="1:21" ht="18.75">
      <c r="A4" s="20"/>
      <c r="B4" s="20"/>
      <c r="C4" s="1032" t="s">
        <v>5836</v>
      </c>
      <c r="D4" s="20"/>
      <c r="E4" s="20"/>
      <c r="F4" s="20"/>
      <c r="G4" s="20"/>
      <c r="H4" s="20"/>
      <c r="I4" s="20"/>
      <c r="J4" s="20"/>
      <c r="K4" s="20"/>
      <c r="L4" s="20"/>
      <c r="M4" s="20"/>
      <c r="N4" s="20"/>
      <c r="O4" s="20"/>
      <c r="P4" s="20"/>
      <c r="Q4" s="20"/>
      <c r="R4" s="20"/>
      <c r="S4" s="20"/>
      <c r="T4" s="20"/>
      <c r="U4" s="20"/>
    </row>
    <row r="5" spans="1:21">
      <c r="A5" s="20"/>
      <c r="B5" s="20"/>
      <c r="C5" s="1129"/>
      <c r="D5" s="20"/>
      <c r="E5" s="20"/>
      <c r="F5" s="20"/>
      <c r="G5" s="20"/>
      <c r="H5" s="20"/>
      <c r="I5" s="20"/>
      <c r="J5" s="20"/>
      <c r="K5" s="20"/>
      <c r="L5" s="20"/>
      <c r="M5" s="20"/>
      <c r="N5" s="20"/>
      <c r="O5" s="20"/>
      <c r="P5" s="20"/>
      <c r="Q5" s="20"/>
      <c r="R5" s="20"/>
      <c r="S5" s="20"/>
      <c r="T5" s="20"/>
      <c r="U5" s="20"/>
    </row>
    <row r="6" spans="1:21">
      <c r="A6" s="20"/>
      <c r="B6" s="20"/>
      <c r="C6" s="1129" t="s">
        <v>5837</v>
      </c>
      <c r="D6" s="20"/>
      <c r="E6" s="20"/>
      <c r="F6" s="20"/>
      <c r="G6" s="20"/>
      <c r="H6" s="20"/>
      <c r="I6" s="20"/>
      <c r="J6" s="20"/>
      <c r="K6" s="20"/>
      <c r="L6" s="20"/>
      <c r="M6" s="20"/>
      <c r="N6" s="20"/>
      <c r="O6" s="20"/>
      <c r="P6" s="20"/>
      <c r="Q6" s="20"/>
      <c r="R6" s="20"/>
      <c r="S6" s="20"/>
      <c r="T6" s="20"/>
      <c r="U6" s="20"/>
    </row>
    <row r="7" spans="1:21">
      <c r="A7" s="20"/>
      <c r="B7" s="20"/>
      <c r="C7" s="1129" t="s">
        <v>5838</v>
      </c>
      <c r="D7" s="20"/>
      <c r="E7" s="20"/>
      <c r="F7" s="20"/>
      <c r="G7" s="20"/>
      <c r="H7" s="20"/>
      <c r="I7" s="20"/>
      <c r="J7" s="20"/>
      <c r="K7" s="20"/>
      <c r="L7" s="20"/>
      <c r="M7" s="20"/>
      <c r="N7" s="20"/>
      <c r="O7" s="20"/>
      <c r="P7" s="20"/>
      <c r="Q7" s="20"/>
      <c r="R7" s="20"/>
      <c r="S7" s="20"/>
      <c r="T7" s="20"/>
      <c r="U7" s="20"/>
    </row>
    <row r="8" spans="1:21">
      <c r="A8" s="20"/>
      <c r="B8" s="20"/>
      <c r="C8" s="1129" t="s">
        <v>5839</v>
      </c>
      <c r="D8" s="20"/>
      <c r="E8" s="20"/>
      <c r="F8" s="20"/>
      <c r="G8" s="20"/>
      <c r="H8" s="20"/>
      <c r="I8" s="20"/>
      <c r="J8" s="20"/>
      <c r="K8" s="20"/>
      <c r="L8" s="20"/>
      <c r="M8" s="20"/>
      <c r="N8" s="20"/>
      <c r="O8" s="20"/>
      <c r="P8" s="20"/>
      <c r="Q8" s="20"/>
      <c r="R8" s="20"/>
      <c r="S8" s="20"/>
      <c r="T8" s="20"/>
      <c r="U8" s="20"/>
    </row>
    <row r="9" spans="1:21">
      <c r="A9" s="20"/>
      <c r="B9" s="20"/>
      <c r="C9" s="1129" t="s">
        <v>5840</v>
      </c>
      <c r="D9" s="20"/>
      <c r="E9" s="20"/>
      <c r="F9" s="20"/>
      <c r="G9" s="20"/>
      <c r="H9" s="20"/>
      <c r="I9" s="20"/>
      <c r="J9" s="20"/>
      <c r="K9" s="20"/>
      <c r="L9" s="20"/>
      <c r="M9" s="20"/>
      <c r="N9" s="20"/>
      <c r="O9" s="20"/>
      <c r="P9" s="20"/>
      <c r="Q9" s="20"/>
      <c r="R9" s="20"/>
      <c r="S9" s="20"/>
      <c r="T9" s="20"/>
      <c r="U9" s="20"/>
    </row>
    <row r="10" spans="1:21">
      <c r="A10" s="20"/>
      <c r="B10" s="20"/>
      <c r="C10" s="1129"/>
      <c r="D10" s="20"/>
      <c r="E10" s="20"/>
      <c r="F10" s="20"/>
      <c r="G10" s="20"/>
      <c r="H10" s="20"/>
      <c r="I10" s="20"/>
      <c r="J10" s="20"/>
      <c r="K10" s="20"/>
      <c r="L10" s="20"/>
      <c r="M10" s="20"/>
      <c r="N10" s="20"/>
      <c r="O10" s="20"/>
      <c r="P10" s="20"/>
      <c r="Q10" s="20"/>
      <c r="R10" s="20"/>
      <c r="S10" s="20"/>
      <c r="T10" s="20"/>
      <c r="U10" s="20"/>
    </row>
    <row r="11" spans="1:21" ht="15.75">
      <c r="A11" s="20"/>
      <c r="B11" s="20"/>
      <c r="C11" s="1549" t="s">
        <v>5841</v>
      </c>
      <c r="D11" s="20"/>
      <c r="E11" s="20"/>
      <c r="F11" s="20"/>
      <c r="G11" s="20"/>
      <c r="H11" s="20"/>
      <c r="I11" s="20"/>
      <c r="J11" s="20"/>
      <c r="K11" s="20"/>
      <c r="L11" s="20"/>
      <c r="M11" s="20"/>
      <c r="N11" s="20"/>
      <c r="O11" s="20"/>
      <c r="P11" s="20"/>
      <c r="Q11" s="20"/>
      <c r="R11" s="20"/>
      <c r="S11" s="20"/>
      <c r="T11" s="20"/>
      <c r="U11" s="20"/>
    </row>
    <row r="12" spans="1:21">
      <c r="A12" s="20"/>
      <c r="B12" s="20"/>
      <c r="C12" s="20"/>
      <c r="D12" s="20"/>
      <c r="E12" s="20"/>
      <c r="F12" s="20"/>
      <c r="G12" s="20"/>
      <c r="H12" s="20"/>
      <c r="I12" s="20"/>
      <c r="J12" s="20"/>
      <c r="K12" s="20"/>
      <c r="L12" s="20"/>
      <c r="M12" s="20"/>
      <c r="N12" s="20"/>
      <c r="O12" s="20"/>
      <c r="P12" s="20"/>
      <c r="Q12" s="20"/>
      <c r="R12" s="20"/>
      <c r="S12" s="20"/>
      <c r="T12" s="20"/>
      <c r="U12" s="20"/>
    </row>
    <row r="13" spans="1:21">
      <c r="A13" s="20"/>
      <c r="B13" s="20"/>
      <c r="C13" s="20" t="s">
        <v>5842</v>
      </c>
      <c r="D13" s="20"/>
      <c r="E13" s="20"/>
      <c r="F13" s="20"/>
      <c r="G13" s="20"/>
      <c r="H13" s="20"/>
      <c r="I13" s="20"/>
      <c r="J13" s="20"/>
      <c r="K13" s="20"/>
      <c r="L13" s="20"/>
      <c r="M13" s="20"/>
      <c r="N13" s="20"/>
      <c r="O13" s="20"/>
      <c r="P13" s="20"/>
      <c r="Q13" s="20"/>
      <c r="R13" s="20"/>
      <c r="S13" s="20"/>
      <c r="T13" s="20"/>
      <c r="U13" s="20"/>
    </row>
    <row r="14" spans="1:21">
      <c r="A14" s="20"/>
      <c r="B14" s="20"/>
      <c r="C14" s="20"/>
      <c r="D14" s="20"/>
      <c r="E14" s="20"/>
      <c r="F14" s="20"/>
      <c r="G14" s="20"/>
      <c r="H14" s="20"/>
      <c r="I14" s="20"/>
      <c r="J14" s="20"/>
      <c r="K14" s="20"/>
      <c r="L14" s="20"/>
      <c r="M14" s="20"/>
      <c r="N14" s="20"/>
      <c r="O14" s="20"/>
      <c r="P14" s="20"/>
      <c r="Q14" s="20"/>
      <c r="R14" s="20"/>
      <c r="S14" s="20"/>
      <c r="T14" s="20"/>
      <c r="U14" s="20"/>
    </row>
    <row r="15" spans="1:21">
      <c r="A15" s="20"/>
      <c r="B15" s="20"/>
      <c r="C15" s="20" t="s">
        <v>5843</v>
      </c>
      <c r="D15" s="20"/>
      <c r="E15" s="20"/>
      <c r="F15" s="20"/>
      <c r="G15" s="20"/>
      <c r="H15" s="20"/>
      <c r="I15" s="20"/>
      <c r="J15" s="20"/>
      <c r="K15" s="20"/>
      <c r="L15" s="20"/>
      <c r="M15" s="20"/>
      <c r="N15" s="20"/>
      <c r="O15" s="20"/>
      <c r="P15" s="20"/>
      <c r="Q15" s="20"/>
      <c r="R15" s="20"/>
      <c r="S15" s="20"/>
      <c r="T15" s="20"/>
      <c r="U15" s="20"/>
    </row>
    <row r="16" spans="1:21">
      <c r="A16" s="20"/>
      <c r="B16" s="20"/>
      <c r="C16" s="20"/>
      <c r="D16" s="20"/>
      <c r="E16" s="20"/>
      <c r="F16" s="20"/>
      <c r="G16" s="20"/>
      <c r="H16" s="20"/>
      <c r="I16" s="20"/>
      <c r="J16" s="20"/>
      <c r="K16" s="20"/>
      <c r="L16" s="20"/>
      <c r="M16" s="20"/>
      <c r="N16" s="20"/>
      <c r="O16" s="20"/>
      <c r="P16" s="20"/>
      <c r="Q16" s="20"/>
      <c r="R16" s="20"/>
      <c r="S16" s="20"/>
      <c r="T16" s="20"/>
      <c r="U16" s="20"/>
    </row>
    <row r="17" spans="1:21" ht="15.75">
      <c r="A17" s="20"/>
      <c r="B17" s="20"/>
      <c r="C17" s="1549" t="s">
        <v>5844</v>
      </c>
      <c r="D17" s="20"/>
      <c r="E17" s="20"/>
      <c r="F17" s="20"/>
      <c r="G17" s="20"/>
      <c r="H17" s="20"/>
      <c r="I17" s="20"/>
      <c r="J17" s="20"/>
      <c r="K17" s="20"/>
      <c r="L17" s="20"/>
      <c r="M17" s="20"/>
      <c r="N17" s="20"/>
      <c r="O17" s="20"/>
      <c r="P17" s="20"/>
      <c r="Q17" s="20"/>
      <c r="R17" s="20"/>
      <c r="S17" s="20"/>
      <c r="T17" s="20"/>
      <c r="U17" s="20"/>
    </row>
    <row r="18" spans="1:21">
      <c r="A18" s="20"/>
      <c r="B18" s="20"/>
      <c r="C18" s="20"/>
      <c r="D18" s="20"/>
      <c r="E18" s="20"/>
      <c r="F18" s="20"/>
      <c r="G18" s="20"/>
      <c r="H18" s="20"/>
      <c r="I18" s="20"/>
      <c r="J18" s="20"/>
      <c r="K18" s="20"/>
      <c r="L18" s="20"/>
      <c r="M18" s="20"/>
      <c r="N18" s="20"/>
      <c r="O18" s="20"/>
      <c r="P18" s="20"/>
      <c r="Q18" s="20"/>
      <c r="R18" s="20"/>
      <c r="S18" s="20"/>
      <c r="T18" s="20"/>
      <c r="U18" s="20"/>
    </row>
    <row r="19" spans="1:21" ht="15.75">
      <c r="A19" s="20"/>
      <c r="B19" s="20"/>
      <c r="C19" s="3540" t="s">
        <v>5845</v>
      </c>
      <c r="D19" s="20"/>
      <c r="E19" s="20"/>
      <c r="F19" s="20"/>
      <c r="G19" s="20"/>
      <c r="H19" s="20"/>
      <c r="I19" s="20"/>
      <c r="J19" s="20"/>
      <c r="K19" s="20"/>
      <c r="L19" s="20"/>
      <c r="M19" s="20"/>
      <c r="N19" s="20"/>
      <c r="O19" s="20"/>
      <c r="P19" s="20"/>
      <c r="Q19" s="20"/>
      <c r="R19" s="20"/>
      <c r="S19" s="20"/>
      <c r="T19" s="20"/>
      <c r="U19" s="20"/>
    </row>
    <row r="20" spans="1:21" ht="15.75">
      <c r="A20" s="20"/>
      <c r="B20" s="20"/>
      <c r="C20" s="3540" t="s">
        <v>5846</v>
      </c>
      <c r="D20" s="20"/>
      <c r="E20" s="20"/>
      <c r="F20" s="20"/>
      <c r="G20" s="20"/>
      <c r="H20" s="20"/>
      <c r="I20" s="20"/>
      <c r="J20" s="20"/>
      <c r="K20" s="20"/>
      <c r="L20" s="20"/>
      <c r="M20" s="20"/>
      <c r="N20" s="20"/>
      <c r="O20" s="20"/>
      <c r="P20" s="20"/>
      <c r="Q20" s="20"/>
      <c r="R20" s="20"/>
      <c r="S20" s="20"/>
      <c r="T20" s="20"/>
      <c r="U20" s="20"/>
    </row>
    <row r="21" spans="1:21" ht="15.75">
      <c r="A21" s="20"/>
      <c r="B21" s="20"/>
      <c r="C21" s="3540" t="s">
        <v>5847</v>
      </c>
      <c r="D21" s="20"/>
      <c r="E21" s="20"/>
      <c r="F21" s="20"/>
      <c r="G21" s="20"/>
      <c r="H21" s="20"/>
      <c r="I21" s="20"/>
      <c r="J21" s="20"/>
      <c r="K21" s="20"/>
      <c r="L21" s="20"/>
      <c r="M21" s="20"/>
      <c r="N21" s="20"/>
      <c r="O21" s="20"/>
      <c r="P21" s="20"/>
      <c r="Q21" s="20"/>
      <c r="R21" s="20"/>
      <c r="S21" s="20"/>
      <c r="T21" s="20"/>
      <c r="U21" s="20"/>
    </row>
    <row r="22" spans="1:21">
      <c r="A22" s="20"/>
      <c r="B22" s="20"/>
      <c r="C22" s="20"/>
      <c r="D22" s="20"/>
      <c r="E22" s="20"/>
      <c r="F22" s="20"/>
      <c r="G22" s="20"/>
      <c r="H22" s="20"/>
      <c r="I22" s="20"/>
      <c r="J22" s="20"/>
      <c r="K22" s="20"/>
      <c r="L22" s="20"/>
      <c r="M22" s="20"/>
      <c r="N22" s="20"/>
      <c r="O22" s="20"/>
      <c r="P22" s="20"/>
      <c r="Q22" s="20"/>
      <c r="R22" s="20"/>
      <c r="S22" s="20"/>
      <c r="T22" s="20"/>
      <c r="U22" s="20"/>
    </row>
    <row r="23" spans="1:21">
      <c r="A23" s="20"/>
      <c r="B23" s="20"/>
      <c r="C23" s="756" t="s">
        <v>5848</v>
      </c>
      <c r="D23" s="20"/>
      <c r="E23" s="20"/>
      <c r="F23" s="20"/>
      <c r="G23" s="20"/>
      <c r="H23" s="20"/>
      <c r="I23" s="20"/>
      <c r="J23" s="20"/>
      <c r="K23" s="20"/>
      <c r="L23" s="20"/>
      <c r="M23" s="20"/>
      <c r="N23" s="20"/>
      <c r="O23" s="20"/>
      <c r="P23" s="20"/>
      <c r="Q23" s="20"/>
      <c r="R23" s="20"/>
      <c r="S23" s="20"/>
      <c r="T23" s="20"/>
      <c r="U23" s="20"/>
    </row>
    <row r="24" spans="1:21">
      <c r="A24" s="20"/>
      <c r="B24" s="20"/>
      <c r="C24" s="756" t="s">
        <v>5849</v>
      </c>
      <c r="D24" s="20"/>
      <c r="E24" s="20"/>
      <c r="F24" s="20"/>
      <c r="G24" s="20"/>
      <c r="H24" s="20"/>
      <c r="I24" s="20"/>
      <c r="J24" s="20"/>
      <c r="K24" s="20"/>
      <c r="L24" s="20"/>
      <c r="M24" s="20"/>
      <c r="N24" s="20"/>
      <c r="O24" s="20"/>
      <c r="P24" s="20"/>
      <c r="Q24" s="20"/>
      <c r="R24" s="20"/>
      <c r="S24" s="20"/>
      <c r="T24" s="20"/>
      <c r="U24" s="20"/>
    </row>
    <row r="25" spans="1:21">
      <c r="A25" s="20"/>
      <c r="B25" s="20"/>
      <c r="C25" s="756"/>
      <c r="D25" s="20"/>
      <c r="E25" s="20"/>
      <c r="F25" s="20"/>
      <c r="G25" s="20"/>
      <c r="H25" s="20"/>
      <c r="I25" s="20"/>
      <c r="J25" s="20"/>
      <c r="K25" s="20"/>
      <c r="L25" s="20"/>
      <c r="M25" s="20"/>
      <c r="N25" s="20"/>
      <c r="O25" s="20"/>
      <c r="P25" s="20"/>
      <c r="Q25" s="20"/>
      <c r="R25" s="20"/>
      <c r="S25" s="20"/>
      <c r="T25" s="20"/>
      <c r="U25" s="20"/>
    </row>
    <row r="26" spans="1:21">
      <c r="A26" s="20"/>
      <c r="B26" s="20"/>
      <c r="C26" s="756" t="s">
        <v>5850</v>
      </c>
      <c r="D26" s="20"/>
      <c r="E26" s="20"/>
      <c r="F26" s="20"/>
      <c r="G26" s="20"/>
      <c r="H26" s="20"/>
      <c r="I26" s="20"/>
      <c r="J26" s="20"/>
      <c r="K26" s="20"/>
      <c r="L26" s="20"/>
      <c r="M26" s="20"/>
      <c r="N26" s="20"/>
      <c r="O26" s="20"/>
      <c r="P26" s="20"/>
      <c r="Q26" s="20"/>
      <c r="R26" s="20"/>
      <c r="S26" s="20"/>
      <c r="T26" s="20"/>
      <c r="U26" s="20"/>
    </row>
    <row r="27" spans="1:21">
      <c r="A27" s="20"/>
      <c r="B27" s="20"/>
      <c r="C27" s="756"/>
      <c r="D27" s="20"/>
      <c r="E27" s="20"/>
      <c r="F27" s="20"/>
      <c r="G27" s="20"/>
      <c r="H27" s="20"/>
      <c r="I27" s="20"/>
      <c r="J27" s="20"/>
      <c r="K27" s="20"/>
      <c r="L27" s="20"/>
      <c r="M27" s="20"/>
      <c r="N27" s="20"/>
      <c r="O27" s="20"/>
      <c r="P27" s="20"/>
      <c r="Q27" s="20"/>
      <c r="R27" s="20"/>
      <c r="S27" s="20"/>
      <c r="T27" s="20"/>
      <c r="U27" s="20"/>
    </row>
    <row r="28" spans="1:21">
      <c r="A28" s="20"/>
      <c r="B28" s="20"/>
      <c r="C28" s="20" t="s">
        <v>5851</v>
      </c>
      <c r="D28" s="20"/>
      <c r="E28" s="20"/>
      <c r="F28" s="20"/>
      <c r="G28" s="20"/>
      <c r="H28" s="20"/>
      <c r="I28" s="20"/>
      <c r="J28" s="20"/>
      <c r="K28" s="20"/>
      <c r="L28" s="20"/>
      <c r="M28" s="20"/>
      <c r="N28" s="20"/>
      <c r="O28" s="20"/>
      <c r="P28" s="20"/>
      <c r="Q28" s="20"/>
      <c r="R28" s="20"/>
      <c r="S28" s="20"/>
      <c r="T28" s="20"/>
      <c r="U28" s="20"/>
    </row>
    <row r="29" spans="1:21">
      <c r="A29" s="20"/>
      <c r="B29" s="20"/>
      <c r="C29" s="756" t="s">
        <v>5852</v>
      </c>
      <c r="D29" s="20"/>
      <c r="E29" s="20"/>
      <c r="F29" s="20"/>
      <c r="G29" s="20"/>
      <c r="H29" s="20"/>
      <c r="I29" s="20"/>
      <c r="J29" s="20"/>
      <c r="K29" s="20"/>
      <c r="L29" s="20"/>
      <c r="M29" s="20"/>
      <c r="N29" s="20"/>
      <c r="O29" s="20"/>
      <c r="P29" s="20"/>
      <c r="Q29" s="20"/>
      <c r="R29" s="20"/>
      <c r="S29" s="20"/>
      <c r="T29" s="20"/>
      <c r="U29" s="20"/>
    </row>
    <row r="30" spans="1:21">
      <c r="A30" s="20"/>
      <c r="B30" s="20"/>
      <c r="C30" s="20"/>
      <c r="D30" s="20"/>
      <c r="E30" s="20"/>
      <c r="F30" s="20"/>
      <c r="G30" s="20"/>
      <c r="H30" s="20"/>
      <c r="I30" s="20"/>
      <c r="J30" s="20"/>
      <c r="K30" s="20"/>
      <c r="L30" s="20"/>
      <c r="M30" s="20"/>
      <c r="N30" s="20"/>
      <c r="O30" s="20"/>
      <c r="P30" s="20"/>
      <c r="Q30" s="20"/>
      <c r="R30" s="20"/>
      <c r="S30" s="20"/>
      <c r="T30" s="20"/>
      <c r="U30" s="20"/>
    </row>
    <row r="31" spans="1:21">
      <c r="A31" s="20"/>
      <c r="B31" s="20"/>
      <c r="C31" s="20" t="s">
        <v>5853</v>
      </c>
      <c r="D31" s="20"/>
      <c r="E31" s="20"/>
      <c r="F31" s="20"/>
      <c r="G31" s="20"/>
      <c r="H31" s="20"/>
      <c r="I31" s="20"/>
      <c r="J31" s="20"/>
      <c r="K31" s="20"/>
      <c r="L31" s="20"/>
      <c r="M31" s="20"/>
      <c r="N31" s="20"/>
      <c r="O31" s="20"/>
      <c r="P31" s="20"/>
      <c r="Q31" s="20"/>
      <c r="R31" s="20"/>
      <c r="S31" s="20"/>
      <c r="T31" s="20"/>
      <c r="U31" s="20"/>
    </row>
    <row r="32" spans="1:21">
      <c r="A32" s="20"/>
      <c r="B32" s="20"/>
      <c r="C32" s="20"/>
      <c r="D32" s="20"/>
      <c r="E32" s="20"/>
      <c r="F32" s="20"/>
      <c r="G32" s="20"/>
      <c r="H32" s="20"/>
      <c r="I32" s="20"/>
      <c r="J32" s="20"/>
      <c r="K32" s="20"/>
      <c r="L32" s="20"/>
      <c r="M32" s="20"/>
      <c r="N32" s="20"/>
      <c r="O32" s="20"/>
      <c r="P32" s="20"/>
      <c r="Q32" s="20"/>
      <c r="R32" s="20"/>
      <c r="S32" s="20"/>
      <c r="T32" s="20"/>
      <c r="U32" s="20"/>
    </row>
    <row r="33" spans="1:21">
      <c r="A33" s="20"/>
      <c r="B33" s="20"/>
      <c r="C33" s="20" t="s">
        <v>5854</v>
      </c>
      <c r="D33" s="20"/>
      <c r="E33" s="20"/>
      <c r="F33" s="20"/>
      <c r="G33" s="20"/>
      <c r="H33" s="20"/>
      <c r="I33" s="20"/>
      <c r="J33" s="20"/>
      <c r="K33" s="20"/>
      <c r="L33" s="20"/>
      <c r="M33" s="20"/>
      <c r="N33" s="20"/>
      <c r="O33" s="20"/>
      <c r="P33" s="20"/>
      <c r="Q33" s="20"/>
      <c r="R33" s="20"/>
      <c r="S33" s="20"/>
      <c r="T33" s="20"/>
      <c r="U33" s="20"/>
    </row>
    <row r="34" spans="1:21">
      <c r="A34" s="20"/>
      <c r="B34" s="20"/>
      <c r="C34" s="20" t="s">
        <v>5855</v>
      </c>
      <c r="D34" s="20"/>
      <c r="E34" s="20"/>
      <c r="F34" s="20"/>
      <c r="G34" s="20"/>
      <c r="H34" s="20"/>
      <c r="I34" s="20"/>
      <c r="J34" s="20"/>
      <c r="K34" s="20"/>
      <c r="L34" s="20"/>
      <c r="M34" s="20"/>
      <c r="N34" s="20"/>
      <c r="O34" s="20"/>
      <c r="P34" s="20"/>
      <c r="Q34" s="20"/>
      <c r="R34" s="20"/>
      <c r="S34" s="20"/>
      <c r="T34" s="20"/>
      <c r="U34" s="20"/>
    </row>
    <row r="35" spans="1:21">
      <c r="A35" s="20"/>
      <c r="B35" s="20"/>
      <c r="C35" s="20"/>
      <c r="D35" s="20"/>
      <c r="E35" s="20"/>
      <c r="F35" s="20"/>
      <c r="G35" s="20"/>
      <c r="H35" s="20"/>
      <c r="I35" s="20"/>
      <c r="J35" s="20"/>
      <c r="K35" s="20"/>
      <c r="L35" s="20"/>
      <c r="M35" s="20"/>
      <c r="N35" s="20"/>
      <c r="O35" s="20"/>
      <c r="P35" s="20"/>
      <c r="Q35" s="20"/>
      <c r="R35" s="20"/>
      <c r="S35" s="20"/>
      <c r="T35" s="20"/>
      <c r="U35" s="20"/>
    </row>
    <row r="36" spans="1:21" ht="18">
      <c r="A36" s="20"/>
      <c r="B36" s="20"/>
      <c r="C36" s="1559" t="s">
        <v>5856</v>
      </c>
      <c r="D36" s="20"/>
      <c r="E36" s="20"/>
      <c r="F36" s="20"/>
      <c r="G36" s="20"/>
      <c r="H36" s="20"/>
      <c r="I36" s="20"/>
      <c r="J36" s="20"/>
      <c r="K36" s="20"/>
      <c r="L36" s="20"/>
      <c r="M36" s="20"/>
      <c r="N36" s="20"/>
      <c r="O36" s="20"/>
      <c r="P36" s="20"/>
      <c r="Q36" s="20"/>
      <c r="R36" s="20"/>
      <c r="S36" s="20"/>
      <c r="T36" s="20"/>
      <c r="U36" s="20"/>
    </row>
    <row r="37" spans="1:21">
      <c r="A37" s="20"/>
      <c r="B37" s="20"/>
      <c r="C37" s="1129"/>
      <c r="D37" s="20"/>
      <c r="E37" s="20"/>
      <c r="F37" s="20"/>
      <c r="G37" s="20"/>
      <c r="H37" s="20"/>
      <c r="I37" s="20"/>
      <c r="J37" s="20"/>
      <c r="K37" s="20"/>
      <c r="L37" s="20"/>
      <c r="M37" s="20"/>
      <c r="N37" s="20"/>
      <c r="O37" s="20"/>
      <c r="P37" s="20"/>
      <c r="Q37" s="20"/>
      <c r="R37" s="20"/>
      <c r="S37" s="20"/>
      <c r="T37" s="20"/>
      <c r="U37" s="20"/>
    </row>
    <row r="38" spans="1:21">
      <c r="A38" s="20"/>
      <c r="B38" s="20"/>
      <c r="C38" s="3541" t="s">
        <v>5857</v>
      </c>
      <c r="D38" s="20"/>
      <c r="E38" s="20"/>
      <c r="F38" s="20"/>
      <c r="G38" s="20"/>
      <c r="H38" s="20"/>
      <c r="I38" s="20"/>
      <c r="J38" s="20"/>
      <c r="K38" s="20"/>
      <c r="L38" s="20"/>
      <c r="M38" s="20"/>
      <c r="N38" s="20"/>
      <c r="O38" s="20"/>
      <c r="P38" s="20"/>
      <c r="Q38" s="20"/>
      <c r="R38" s="20"/>
      <c r="S38" s="20"/>
      <c r="T38" s="20"/>
      <c r="U38" s="20"/>
    </row>
    <row r="39" spans="1:21">
      <c r="A39" s="20"/>
      <c r="B39" s="20"/>
      <c r="C39" s="1129"/>
      <c r="D39" s="20"/>
      <c r="E39" s="20"/>
      <c r="F39" s="20"/>
      <c r="G39" s="20"/>
      <c r="H39" s="20"/>
      <c r="I39" s="20"/>
      <c r="J39" s="20"/>
      <c r="K39" s="20"/>
      <c r="L39" s="20"/>
      <c r="M39" s="20"/>
      <c r="N39" s="20"/>
      <c r="O39" s="20"/>
      <c r="P39" s="20"/>
      <c r="Q39" s="20"/>
      <c r="R39" s="20"/>
      <c r="S39" s="20"/>
      <c r="T39" s="20"/>
      <c r="U39" s="20"/>
    </row>
    <row r="40" spans="1:21">
      <c r="A40" s="20"/>
      <c r="B40" s="20"/>
      <c r="C40" s="1129" t="s">
        <v>5858</v>
      </c>
      <c r="D40" s="20"/>
      <c r="E40" s="20"/>
      <c r="F40" s="20"/>
      <c r="G40" s="20"/>
      <c r="H40" s="20"/>
      <c r="I40" s="20"/>
      <c r="J40" s="20"/>
      <c r="K40" s="20"/>
      <c r="L40" s="20"/>
      <c r="M40" s="20"/>
      <c r="N40" s="20"/>
      <c r="O40" s="20"/>
      <c r="P40" s="20"/>
      <c r="Q40" s="20"/>
      <c r="R40" s="20"/>
      <c r="S40" s="20"/>
      <c r="T40" s="20"/>
      <c r="U40" s="20"/>
    </row>
    <row r="41" spans="1:21">
      <c r="A41" s="20"/>
      <c r="B41" s="20"/>
      <c r="C41" s="1129" t="s">
        <v>5859</v>
      </c>
      <c r="D41" s="20"/>
      <c r="E41" s="20"/>
      <c r="F41" s="20"/>
      <c r="G41" s="20"/>
      <c r="H41" s="20"/>
      <c r="I41" s="20"/>
      <c r="J41" s="20"/>
      <c r="K41" s="20"/>
      <c r="L41" s="20"/>
      <c r="M41" s="20"/>
      <c r="N41" s="20"/>
      <c r="O41" s="20"/>
      <c r="P41" s="20"/>
      <c r="Q41" s="20"/>
      <c r="R41" s="20"/>
      <c r="S41" s="20"/>
      <c r="T41" s="20"/>
      <c r="U41" s="20"/>
    </row>
    <row r="42" spans="1:21">
      <c r="A42" s="20"/>
      <c r="B42" s="20"/>
      <c r="C42" s="3542" t="s">
        <v>5860</v>
      </c>
      <c r="D42" s="20"/>
      <c r="E42" s="20"/>
      <c r="F42" s="20"/>
      <c r="G42" s="20"/>
      <c r="H42" s="20"/>
      <c r="I42" s="20"/>
      <c r="J42" s="20"/>
      <c r="K42" s="20"/>
      <c r="L42" s="20"/>
      <c r="M42" s="20"/>
      <c r="N42" s="20"/>
      <c r="O42" s="20"/>
      <c r="P42" s="20"/>
      <c r="Q42" s="20"/>
      <c r="R42" s="20"/>
      <c r="S42" s="20"/>
      <c r="T42" s="20"/>
      <c r="U42" s="20"/>
    </row>
    <row r="43" spans="1:21">
      <c r="A43" s="20"/>
      <c r="B43" s="20"/>
      <c r="C43" s="1129"/>
      <c r="D43" s="20"/>
      <c r="E43" s="20"/>
      <c r="F43" s="20"/>
      <c r="G43" s="20"/>
      <c r="H43" s="20"/>
      <c r="I43" s="20"/>
      <c r="J43" s="20"/>
      <c r="K43" s="20"/>
      <c r="L43" s="20"/>
      <c r="M43" s="20"/>
      <c r="N43" s="20"/>
      <c r="O43" s="20"/>
      <c r="P43" s="20"/>
      <c r="Q43" s="20"/>
      <c r="R43" s="20"/>
      <c r="S43" s="20"/>
      <c r="T43" s="20"/>
      <c r="U43" s="20"/>
    </row>
    <row r="44" spans="1:21">
      <c r="A44" s="20"/>
      <c r="B44" s="20"/>
      <c r="C44" s="3541" t="s">
        <v>5861</v>
      </c>
      <c r="D44" s="20"/>
      <c r="E44" s="20"/>
      <c r="F44" s="20"/>
      <c r="G44" s="20"/>
      <c r="H44" s="20"/>
      <c r="I44" s="20"/>
      <c r="J44" s="20"/>
      <c r="K44" s="20"/>
      <c r="L44" s="20"/>
      <c r="M44" s="20"/>
      <c r="N44" s="20"/>
      <c r="O44" s="20"/>
      <c r="P44" s="20"/>
      <c r="Q44" s="20"/>
      <c r="R44" s="20"/>
      <c r="S44" s="20"/>
      <c r="T44" s="20"/>
      <c r="U44" s="20"/>
    </row>
    <row r="45" spans="1:21">
      <c r="A45" s="20"/>
      <c r="B45" s="20"/>
      <c r="C45" s="3542" t="s">
        <v>5862</v>
      </c>
      <c r="D45" s="20"/>
      <c r="E45" s="20"/>
      <c r="F45" s="20"/>
      <c r="G45" s="20"/>
      <c r="H45" s="20"/>
      <c r="I45" s="20"/>
      <c r="J45" s="20"/>
      <c r="K45" s="20"/>
      <c r="L45" s="20"/>
      <c r="M45" s="20"/>
      <c r="N45" s="20"/>
      <c r="O45" s="20"/>
      <c r="P45" s="20"/>
      <c r="Q45" s="20"/>
      <c r="R45" s="20"/>
      <c r="S45" s="20"/>
      <c r="T45" s="20"/>
      <c r="U45" s="20"/>
    </row>
    <row r="46" spans="1:21">
      <c r="A46" s="20"/>
      <c r="B46" s="20"/>
      <c r="C46" s="1129" t="s">
        <v>5863</v>
      </c>
      <c r="D46" s="20"/>
      <c r="E46" s="20"/>
      <c r="F46" s="20"/>
      <c r="G46" s="20"/>
      <c r="H46" s="20"/>
      <c r="I46" s="20"/>
      <c r="J46" s="20"/>
      <c r="K46" s="20"/>
      <c r="L46" s="20"/>
      <c r="M46" s="20"/>
      <c r="N46" s="20"/>
      <c r="O46" s="20"/>
      <c r="P46" s="20"/>
      <c r="Q46" s="20"/>
      <c r="R46" s="20"/>
      <c r="S46" s="20"/>
      <c r="T46" s="20"/>
      <c r="U46" s="20"/>
    </row>
    <row r="47" spans="1:21">
      <c r="A47" s="20"/>
      <c r="B47" s="20"/>
      <c r="C47" s="20"/>
      <c r="D47" s="20"/>
      <c r="E47" s="20"/>
      <c r="F47" s="20"/>
      <c r="G47" s="20"/>
      <c r="H47" s="20"/>
      <c r="I47" s="20"/>
      <c r="J47" s="20"/>
      <c r="K47" s="20"/>
      <c r="L47" s="20"/>
      <c r="M47" s="20"/>
      <c r="N47" s="20"/>
      <c r="O47" s="20"/>
      <c r="P47" s="20"/>
      <c r="Q47" s="20"/>
      <c r="R47" s="20"/>
      <c r="S47" s="20"/>
      <c r="T47" s="20"/>
      <c r="U47" s="20"/>
    </row>
    <row r="48" spans="1:21" ht="18">
      <c r="A48" s="20"/>
      <c r="B48" s="20"/>
      <c r="C48" s="1559" t="s">
        <v>2835</v>
      </c>
      <c r="D48" s="20"/>
      <c r="E48" s="20"/>
      <c r="F48" s="20"/>
      <c r="G48" s="20"/>
      <c r="H48" s="20"/>
      <c r="I48" s="20"/>
      <c r="J48" s="20"/>
      <c r="K48" s="20"/>
      <c r="L48" s="20"/>
      <c r="M48" s="20"/>
      <c r="N48" s="20"/>
      <c r="O48" s="20"/>
      <c r="P48" s="20"/>
      <c r="Q48" s="20"/>
      <c r="R48" s="20"/>
      <c r="S48" s="20"/>
      <c r="T48" s="20"/>
      <c r="U48" s="20"/>
    </row>
    <row r="49" spans="1:21">
      <c r="A49" s="20"/>
      <c r="B49" s="20"/>
      <c r="C49" s="20" t="s">
        <v>5864</v>
      </c>
      <c r="D49" s="20"/>
      <c r="E49" s="20"/>
      <c r="F49" s="20"/>
      <c r="G49" s="20"/>
      <c r="H49" s="20"/>
      <c r="I49" s="20"/>
      <c r="J49" s="20"/>
      <c r="K49" s="20"/>
      <c r="L49" s="20"/>
      <c r="M49" s="20"/>
      <c r="N49" s="20"/>
      <c r="O49" s="20"/>
      <c r="P49" s="20"/>
      <c r="Q49" s="20"/>
      <c r="R49" s="20"/>
      <c r="S49" s="20"/>
      <c r="T49" s="20"/>
      <c r="U49" s="20"/>
    </row>
    <row r="50" spans="1:21">
      <c r="A50" s="20"/>
      <c r="B50" s="20"/>
      <c r="C50" s="756" t="s">
        <v>5865</v>
      </c>
      <c r="D50" s="20"/>
      <c r="E50" s="20"/>
      <c r="F50" s="20"/>
      <c r="G50" s="20"/>
      <c r="H50" s="20"/>
      <c r="I50" s="20"/>
      <c r="J50" s="20"/>
      <c r="K50" s="20"/>
      <c r="L50" s="20"/>
      <c r="M50" s="20"/>
      <c r="N50" s="20"/>
      <c r="O50" s="20"/>
      <c r="P50" s="20"/>
      <c r="Q50" s="20"/>
      <c r="R50" s="20"/>
      <c r="S50" s="20"/>
      <c r="T50" s="20"/>
      <c r="U50" s="20"/>
    </row>
    <row r="51" spans="1:21">
      <c r="A51" s="20"/>
      <c r="B51" s="20"/>
      <c r="C51" s="20"/>
      <c r="D51" s="20"/>
      <c r="E51" s="20"/>
      <c r="F51" s="20"/>
      <c r="G51" s="20"/>
      <c r="H51" s="20"/>
      <c r="I51" s="20"/>
      <c r="J51" s="20"/>
      <c r="K51" s="20"/>
      <c r="L51" s="20"/>
      <c r="M51" s="20"/>
      <c r="N51" s="20"/>
      <c r="O51" s="20"/>
      <c r="P51" s="20"/>
      <c r="Q51" s="20"/>
      <c r="R51" s="20"/>
      <c r="S51" s="20"/>
      <c r="T51" s="20"/>
      <c r="U51" s="20"/>
    </row>
    <row r="52" spans="1:21">
      <c r="A52" s="20"/>
      <c r="B52" s="20"/>
      <c r="C52" s="20" t="s">
        <v>5866</v>
      </c>
      <c r="D52" s="20"/>
      <c r="E52" s="20"/>
      <c r="F52" s="20"/>
      <c r="G52" s="20"/>
      <c r="H52" s="20"/>
      <c r="I52" s="20"/>
      <c r="J52" s="20"/>
      <c r="K52" s="20"/>
      <c r="L52" s="20"/>
      <c r="M52" s="20"/>
      <c r="N52" s="20"/>
      <c r="O52" s="20"/>
      <c r="P52" s="20"/>
      <c r="Q52" s="20"/>
      <c r="R52" s="20"/>
      <c r="S52" s="20"/>
      <c r="T52" s="20"/>
      <c r="U52" s="20"/>
    </row>
    <row r="53" spans="1:21">
      <c r="A53" s="20"/>
      <c r="B53" s="20"/>
      <c r="C53" s="20"/>
      <c r="D53" s="20"/>
      <c r="E53" s="20"/>
      <c r="F53" s="20"/>
      <c r="G53" s="20"/>
      <c r="H53" s="20"/>
      <c r="I53" s="20"/>
      <c r="J53" s="20"/>
      <c r="K53" s="20"/>
      <c r="L53" s="20"/>
      <c r="M53" s="20"/>
      <c r="N53" s="20"/>
      <c r="O53" s="20"/>
      <c r="P53" s="20"/>
      <c r="Q53" s="20"/>
      <c r="R53" s="20"/>
      <c r="S53" s="20"/>
      <c r="T53" s="20"/>
      <c r="U53" s="20"/>
    </row>
    <row r="54" spans="1:21">
      <c r="A54" s="20"/>
      <c r="B54" s="20"/>
      <c r="C54" s="20" t="s">
        <v>5867</v>
      </c>
      <c r="D54" s="20"/>
      <c r="E54" s="20"/>
      <c r="F54" s="20"/>
      <c r="G54" s="20"/>
      <c r="H54" s="20"/>
      <c r="I54" s="20"/>
      <c r="J54" s="20"/>
      <c r="K54" s="20"/>
      <c r="L54" s="20"/>
      <c r="M54" s="20"/>
      <c r="N54" s="20"/>
      <c r="O54" s="20"/>
      <c r="P54" s="20"/>
      <c r="Q54" s="20"/>
      <c r="R54" s="20"/>
      <c r="S54" s="20"/>
      <c r="T54" s="20"/>
      <c r="U54" s="20"/>
    </row>
    <row r="55" spans="1:21">
      <c r="A55" s="20"/>
      <c r="B55" s="20"/>
      <c r="C55" s="20"/>
      <c r="D55" s="20"/>
      <c r="E55" s="20"/>
      <c r="F55" s="20"/>
      <c r="G55" s="20"/>
      <c r="H55" s="20"/>
      <c r="I55" s="20"/>
      <c r="J55" s="20"/>
      <c r="K55" s="20"/>
      <c r="L55" s="20"/>
      <c r="M55" s="20"/>
      <c r="N55" s="20"/>
      <c r="O55" s="20"/>
      <c r="P55" s="20"/>
      <c r="Q55" s="20"/>
      <c r="R55" s="20"/>
      <c r="S55" s="20"/>
      <c r="T55" s="20"/>
      <c r="U55" s="20"/>
    </row>
    <row r="56" spans="1:21">
      <c r="A56" s="20"/>
      <c r="B56" s="20"/>
      <c r="C56" s="20"/>
      <c r="D56" s="20"/>
      <c r="E56" s="20"/>
      <c r="F56" s="20"/>
      <c r="G56" s="20"/>
      <c r="H56" s="20"/>
      <c r="I56" s="20"/>
      <c r="J56" s="20"/>
      <c r="K56" s="20"/>
      <c r="L56" s="20"/>
      <c r="M56" s="20"/>
      <c r="N56" s="20"/>
      <c r="O56" s="20"/>
      <c r="P56" s="20"/>
      <c r="Q56" s="20"/>
      <c r="R56" s="20"/>
      <c r="S56" s="20"/>
      <c r="T56" s="20"/>
      <c r="U56" s="20"/>
    </row>
    <row r="57" spans="1:21" ht="18.75">
      <c r="A57" s="20"/>
      <c r="B57" s="20"/>
      <c r="C57" s="3543" t="s">
        <v>5868</v>
      </c>
      <c r="D57" s="1548"/>
      <c r="E57" s="20"/>
      <c r="F57" s="20"/>
      <c r="G57" s="20"/>
      <c r="H57" s="20"/>
      <c r="I57" s="20"/>
      <c r="J57" s="20"/>
      <c r="K57" s="20"/>
      <c r="L57" s="20"/>
      <c r="M57" s="20"/>
      <c r="N57" s="20"/>
      <c r="O57" s="20"/>
      <c r="P57" s="20"/>
      <c r="Q57" s="20"/>
      <c r="R57" s="20"/>
      <c r="S57" s="20"/>
      <c r="T57" s="20"/>
      <c r="U57" s="20"/>
    </row>
    <row r="58" spans="1:21" ht="15.75">
      <c r="A58" s="20"/>
      <c r="B58" s="20"/>
      <c r="C58" s="3544"/>
      <c r="D58" s="1548"/>
      <c r="E58" s="20"/>
      <c r="F58" s="20"/>
      <c r="G58" s="20"/>
      <c r="H58" s="20"/>
      <c r="I58" s="20"/>
      <c r="J58" s="20"/>
      <c r="K58" s="20"/>
      <c r="L58" s="20"/>
      <c r="M58" s="20"/>
      <c r="N58" s="20"/>
      <c r="O58" s="20"/>
      <c r="P58" s="20"/>
      <c r="Q58" s="20"/>
      <c r="R58" s="20"/>
      <c r="S58" s="20"/>
      <c r="T58" s="20"/>
      <c r="U58" s="20"/>
    </row>
    <row r="59" spans="1:21" ht="18.75">
      <c r="A59" s="20"/>
      <c r="B59" s="20"/>
      <c r="C59" s="175" t="s">
        <v>5869</v>
      </c>
      <c r="D59" s="1548"/>
      <c r="E59" s="20"/>
      <c r="F59" s="20"/>
      <c r="G59" s="20"/>
      <c r="H59" s="20"/>
      <c r="I59" s="20"/>
      <c r="J59" s="20"/>
      <c r="K59" s="20"/>
      <c r="L59" s="20"/>
      <c r="M59" s="20"/>
      <c r="N59" s="20"/>
      <c r="O59" s="20"/>
      <c r="P59" s="20"/>
      <c r="Q59" s="20"/>
      <c r="R59" s="20"/>
      <c r="S59" s="20"/>
      <c r="T59" s="20"/>
      <c r="U59" s="20"/>
    </row>
    <row r="60" spans="1:21" ht="18.75">
      <c r="A60" s="20"/>
      <c r="B60" s="20"/>
      <c r="C60" s="175"/>
      <c r="D60" s="1548"/>
      <c r="E60" s="20"/>
      <c r="F60" s="20"/>
      <c r="G60" s="20"/>
      <c r="H60" s="20"/>
      <c r="I60" s="20"/>
      <c r="J60" s="20"/>
      <c r="K60" s="20"/>
      <c r="L60" s="20"/>
      <c r="M60" s="20"/>
      <c r="N60" s="20"/>
      <c r="O60" s="20"/>
      <c r="P60" s="20"/>
      <c r="Q60" s="20"/>
      <c r="R60" s="20"/>
      <c r="S60" s="20"/>
      <c r="T60" s="20"/>
      <c r="U60" s="20"/>
    </row>
    <row r="61" spans="1:21" ht="15.75">
      <c r="A61" s="20"/>
      <c r="B61" s="20"/>
      <c r="C61" s="3545" t="s">
        <v>5870</v>
      </c>
      <c r="D61" s="1548"/>
      <c r="E61" s="20"/>
      <c r="F61" s="20"/>
      <c r="G61" s="20"/>
      <c r="H61" s="20"/>
      <c r="I61" s="20"/>
      <c r="J61" s="20"/>
      <c r="K61" s="20"/>
      <c r="L61" s="20"/>
      <c r="M61" s="20"/>
      <c r="N61" s="20"/>
      <c r="O61" s="20"/>
      <c r="P61" s="20"/>
      <c r="Q61" s="20"/>
      <c r="R61" s="20"/>
      <c r="S61" s="20"/>
      <c r="T61" s="20"/>
      <c r="U61" s="20"/>
    </row>
    <row r="62" spans="1:21">
      <c r="A62" s="20"/>
      <c r="B62" s="20"/>
      <c r="C62" s="20"/>
      <c r="D62" s="1548"/>
      <c r="E62" s="20"/>
      <c r="F62" s="20"/>
      <c r="G62" s="20"/>
      <c r="H62" s="20"/>
      <c r="I62" s="20"/>
      <c r="J62" s="20"/>
      <c r="K62" s="20"/>
      <c r="L62" s="20"/>
      <c r="M62" s="20"/>
      <c r="N62" s="20"/>
      <c r="O62" s="20"/>
      <c r="P62" s="20"/>
      <c r="Q62" s="20"/>
      <c r="R62" s="20"/>
      <c r="S62" s="20"/>
      <c r="T62" s="20"/>
      <c r="U62" s="20"/>
    </row>
    <row r="63" spans="1:21" ht="15.75">
      <c r="A63" s="19" t="s">
        <v>5871</v>
      </c>
      <c r="B63" s="20"/>
      <c r="C63" s="3544" t="s">
        <v>5843</v>
      </c>
      <c r="D63" s="1548"/>
      <c r="E63" s="20"/>
      <c r="F63" s="20"/>
      <c r="G63" s="20"/>
      <c r="H63" s="20"/>
      <c r="I63" s="20"/>
      <c r="J63" s="20"/>
      <c r="K63" s="20"/>
      <c r="L63" s="20"/>
      <c r="M63" s="20"/>
      <c r="N63" s="20"/>
      <c r="O63" s="20"/>
      <c r="P63" s="20"/>
      <c r="Q63" s="20"/>
      <c r="R63" s="20"/>
      <c r="S63" s="20"/>
      <c r="T63" s="20"/>
      <c r="U63" s="20"/>
    </row>
    <row r="64" spans="1:21" ht="15.75">
      <c r="A64" s="1284">
        <f>LEN(C64)</f>
        <v>877</v>
      </c>
      <c r="B64" s="19"/>
      <c r="C64" s="1549" t="s">
        <v>5872</v>
      </c>
      <c r="D64" s="20"/>
      <c r="E64" s="20"/>
      <c r="F64" s="20"/>
      <c r="G64" s="20"/>
      <c r="H64" s="20"/>
      <c r="I64" s="20"/>
      <c r="J64" s="20"/>
      <c r="K64" s="20"/>
      <c r="L64" s="20"/>
      <c r="M64" s="20"/>
      <c r="N64" s="20"/>
      <c r="O64" s="20"/>
      <c r="P64" s="20"/>
      <c r="Q64" s="20"/>
      <c r="R64" s="20"/>
      <c r="S64" s="20"/>
      <c r="T64" s="20"/>
      <c r="U64" s="20"/>
    </row>
    <row r="65" spans="1:21" ht="15.75">
      <c r="A65" s="20"/>
      <c r="B65" s="20"/>
      <c r="C65" s="1549"/>
      <c r="D65" s="20"/>
      <c r="E65" s="20"/>
      <c r="F65" s="20"/>
      <c r="G65" s="20"/>
      <c r="H65" s="20"/>
      <c r="I65" s="20"/>
      <c r="J65" s="20"/>
      <c r="K65" s="20"/>
      <c r="L65" s="20"/>
      <c r="M65" s="20"/>
      <c r="N65" s="20"/>
      <c r="O65" s="20"/>
      <c r="P65" s="20"/>
      <c r="Q65" s="20"/>
      <c r="R65" s="20"/>
      <c r="S65" s="20"/>
      <c r="T65" s="20"/>
      <c r="U65" s="20"/>
    </row>
    <row r="66" spans="1:21">
      <c r="A66" s="20"/>
      <c r="B66" s="20"/>
      <c r="C66" s="756" t="s">
        <v>5873</v>
      </c>
      <c r="D66" s="20"/>
      <c r="E66" s="20"/>
      <c r="F66" s="20"/>
      <c r="G66" s="20"/>
      <c r="H66" s="20"/>
      <c r="I66" s="20"/>
      <c r="J66" s="20"/>
      <c r="K66" s="20"/>
      <c r="L66" s="20"/>
      <c r="M66" s="20"/>
      <c r="N66" s="20"/>
      <c r="O66" s="20"/>
      <c r="P66" s="20"/>
      <c r="Q66" s="20"/>
      <c r="R66" s="20"/>
      <c r="S66" s="20"/>
      <c r="T66" s="20"/>
      <c r="U66" s="20"/>
    </row>
    <row r="67" spans="1:21">
      <c r="A67" s="20"/>
      <c r="B67" s="20"/>
      <c r="C67" s="20"/>
      <c r="D67" s="20"/>
      <c r="E67" s="20"/>
      <c r="F67" s="20"/>
      <c r="G67" s="20"/>
      <c r="H67" s="20"/>
      <c r="I67" s="20"/>
      <c r="J67" s="20"/>
      <c r="K67" s="20"/>
      <c r="L67" s="20"/>
      <c r="M67" s="20"/>
      <c r="N67" s="20"/>
      <c r="O67" s="20"/>
      <c r="P67" s="20"/>
      <c r="Q67" s="20"/>
      <c r="R67" s="20"/>
      <c r="S67" s="20"/>
      <c r="T67" s="20"/>
      <c r="U67" s="20"/>
    </row>
    <row r="68" spans="1:21" ht="30" customHeight="1">
      <c r="A68" s="20"/>
      <c r="B68" s="20"/>
      <c r="C68" s="3544" t="s">
        <v>1297</v>
      </c>
      <c r="D68" s="20"/>
      <c r="E68" s="20"/>
      <c r="F68" s="20"/>
      <c r="G68" s="20"/>
      <c r="H68" s="20"/>
      <c r="I68" s="20"/>
      <c r="J68" s="20"/>
      <c r="K68" s="20"/>
      <c r="L68" s="20"/>
      <c r="M68" s="20"/>
      <c r="N68" s="20"/>
      <c r="O68" s="20"/>
      <c r="P68" s="20"/>
      <c r="Q68" s="20"/>
      <c r="R68" s="20"/>
      <c r="S68" s="20"/>
      <c r="T68" s="20"/>
      <c r="U68" s="20"/>
    </row>
    <row r="69" spans="1:21">
      <c r="A69" s="1129"/>
      <c r="B69" s="20"/>
      <c r="C69" s="20"/>
      <c r="D69" s="20"/>
      <c r="E69" s="20"/>
      <c r="F69" s="20"/>
      <c r="G69" s="20"/>
      <c r="H69" s="20"/>
      <c r="I69" s="20"/>
      <c r="J69" s="20"/>
      <c r="K69" s="20"/>
      <c r="L69" s="20"/>
      <c r="M69" s="20"/>
      <c r="N69" s="20"/>
      <c r="O69" s="20"/>
      <c r="P69" s="20"/>
      <c r="Q69" s="20"/>
      <c r="R69" s="20"/>
      <c r="S69" s="20"/>
      <c r="T69" s="20"/>
      <c r="U69" s="20"/>
    </row>
    <row r="70" spans="1:21">
      <c r="A70" s="19">
        <f>LEN(C70)</f>
        <v>64</v>
      </c>
      <c r="B70" s="19"/>
      <c r="C70" s="20" t="s">
        <v>5874</v>
      </c>
      <c r="D70" s="20"/>
      <c r="E70" s="20"/>
      <c r="F70" s="20"/>
      <c r="G70" s="20"/>
      <c r="H70" s="20"/>
      <c r="I70" s="20"/>
      <c r="J70" s="20"/>
      <c r="K70" s="20"/>
      <c r="L70" s="20"/>
      <c r="M70" s="20"/>
      <c r="N70" s="20"/>
      <c r="O70" s="20"/>
      <c r="P70" s="20"/>
      <c r="Q70" s="20"/>
      <c r="R70" s="20"/>
      <c r="S70" s="20"/>
      <c r="T70" s="20"/>
      <c r="U70" s="20"/>
    </row>
    <row r="71" spans="1:21">
      <c r="A71" s="19">
        <f>LEN(C71)</f>
        <v>70</v>
      </c>
      <c r="B71" s="19"/>
      <c r="C71" s="20" t="s">
        <v>5875</v>
      </c>
      <c r="D71" s="20"/>
      <c r="E71" s="20"/>
      <c r="F71" s="20"/>
      <c r="G71" s="20"/>
      <c r="H71" s="20"/>
      <c r="I71" s="20"/>
      <c r="J71" s="20"/>
      <c r="K71" s="20"/>
      <c r="L71" s="20"/>
      <c r="M71" s="20"/>
      <c r="N71" s="20"/>
      <c r="O71" s="20"/>
      <c r="P71" s="20"/>
      <c r="Q71" s="20"/>
      <c r="R71" s="20"/>
      <c r="S71" s="20"/>
      <c r="T71" s="20"/>
      <c r="U71" s="20"/>
    </row>
    <row r="72" spans="1:21">
      <c r="A72" s="20"/>
      <c r="B72" s="20"/>
      <c r="C72" s="20"/>
      <c r="D72" s="20"/>
      <c r="E72" s="20"/>
      <c r="F72" s="20"/>
      <c r="G72" s="20"/>
      <c r="H72" s="20"/>
      <c r="I72" s="20"/>
      <c r="J72" s="20"/>
      <c r="K72" s="20"/>
      <c r="L72" s="20"/>
      <c r="M72" s="20"/>
      <c r="N72" s="20"/>
      <c r="O72" s="20"/>
      <c r="P72" s="20"/>
      <c r="Q72" s="20"/>
      <c r="R72" s="20"/>
      <c r="S72" s="20"/>
      <c r="T72" s="20"/>
      <c r="U72" s="20"/>
    </row>
    <row r="73" spans="1:21">
      <c r="A73" s="19">
        <f t="shared" ref="A73:A75" si="0">LEN(C73)</f>
        <v>65</v>
      </c>
      <c r="B73" s="19"/>
      <c r="C73" s="20" t="s">
        <v>5876</v>
      </c>
      <c r="D73" s="20"/>
      <c r="E73" s="20"/>
      <c r="F73" s="20"/>
      <c r="G73" s="20"/>
      <c r="H73" s="20"/>
      <c r="I73" s="20"/>
      <c r="J73" s="20"/>
      <c r="K73" s="20"/>
      <c r="L73" s="20"/>
      <c r="M73" s="20"/>
      <c r="N73" s="20"/>
      <c r="O73" s="20"/>
      <c r="P73" s="20"/>
      <c r="Q73" s="20"/>
      <c r="R73" s="20"/>
      <c r="S73" s="20"/>
      <c r="T73" s="20"/>
      <c r="U73" s="20"/>
    </row>
    <row r="74" spans="1:21">
      <c r="A74" s="19">
        <f t="shared" si="0"/>
        <v>67</v>
      </c>
      <c r="B74" s="19"/>
      <c r="C74" s="20" t="s">
        <v>5877</v>
      </c>
      <c r="D74" s="20"/>
      <c r="E74" s="20"/>
      <c r="F74" s="20"/>
      <c r="G74" s="20"/>
      <c r="H74" s="20"/>
      <c r="I74" s="20"/>
      <c r="J74" s="20"/>
      <c r="K74" s="20"/>
      <c r="L74" s="20"/>
      <c r="M74" s="20"/>
      <c r="N74" s="20"/>
      <c r="O74" s="20"/>
      <c r="P74" s="20"/>
      <c r="Q74" s="20"/>
      <c r="R74" s="20"/>
      <c r="S74" s="20"/>
      <c r="T74" s="20"/>
      <c r="U74" s="20"/>
    </row>
    <row r="75" spans="1:21">
      <c r="A75" s="19">
        <f t="shared" si="0"/>
        <v>33</v>
      </c>
      <c r="B75" s="19"/>
      <c r="C75" s="20" t="s">
        <v>5878</v>
      </c>
      <c r="D75" s="20"/>
      <c r="E75" s="20"/>
      <c r="F75" s="20"/>
      <c r="G75" s="20"/>
      <c r="H75" s="20"/>
      <c r="I75" s="20"/>
      <c r="J75" s="20"/>
      <c r="K75" s="20"/>
      <c r="L75" s="20"/>
      <c r="M75" s="20"/>
      <c r="N75" s="20"/>
      <c r="O75" s="20"/>
      <c r="P75" s="20"/>
      <c r="Q75" s="20"/>
      <c r="R75" s="20"/>
      <c r="S75" s="20"/>
      <c r="T75" s="20"/>
      <c r="U75" s="20"/>
    </row>
    <row r="76" spans="1:21">
      <c r="A76" s="20"/>
      <c r="B76" s="20"/>
      <c r="C76" s="20"/>
      <c r="D76" s="20"/>
      <c r="E76" s="20"/>
      <c r="F76" s="20"/>
      <c r="G76" s="20"/>
      <c r="H76" s="20"/>
      <c r="I76" s="20"/>
      <c r="J76" s="20"/>
      <c r="K76" s="20"/>
      <c r="L76" s="20"/>
      <c r="M76" s="20"/>
      <c r="N76" s="20"/>
      <c r="O76" s="20"/>
      <c r="P76" s="20"/>
      <c r="Q76" s="20"/>
      <c r="R76" s="20"/>
      <c r="S76" s="20"/>
      <c r="T76" s="20"/>
      <c r="U76" s="20"/>
    </row>
    <row r="77" spans="1:21">
      <c r="A77" s="19">
        <f t="shared" ref="A77:A78" si="1">LEN(C77)</f>
        <v>64</v>
      </c>
      <c r="B77" s="19"/>
      <c r="C77" s="20" t="s">
        <v>5879</v>
      </c>
      <c r="D77" s="20"/>
      <c r="E77" s="20"/>
      <c r="F77" s="20"/>
      <c r="G77" s="20"/>
      <c r="H77" s="20"/>
      <c r="I77" s="20"/>
      <c r="J77" s="20"/>
      <c r="K77" s="20"/>
      <c r="L77" s="20"/>
      <c r="M77" s="20"/>
      <c r="N77" s="20"/>
      <c r="O77" s="20"/>
      <c r="P77" s="20"/>
      <c r="Q77" s="20"/>
      <c r="R77" s="20"/>
      <c r="S77" s="20"/>
      <c r="T77" s="20"/>
      <c r="U77" s="20"/>
    </row>
    <row r="78" spans="1:21">
      <c r="A78" s="19">
        <f t="shared" si="1"/>
        <v>56</v>
      </c>
      <c r="B78" s="19"/>
      <c r="C78" s="20" t="s">
        <v>5880</v>
      </c>
      <c r="D78" s="20"/>
      <c r="E78" s="20"/>
      <c r="F78" s="20"/>
      <c r="G78" s="20"/>
      <c r="H78" s="20"/>
      <c r="I78" s="20"/>
      <c r="J78" s="20"/>
      <c r="K78" s="20"/>
      <c r="L78" s="20"/>
      <c r="M78" s="20"/>
      <c r="N78" s="20"/>
      <c r="O78" s="20"/>
      <c r="P78" s="20"/>
      <c r="Q78" s="20"/>
      <c r="R78" s="20"/>
      <c r="S78" s="20"/>
      <c r="T78" s="20"/>
      <c r="U78" s="20"/>
    </row>
    <row r="79" spans="1:21">
      <c r="A79" s="20"/>
      <c r="B79" s="20"/>
      <c r="C79" s="20"/>
      <c r="D79" s="20"/>
      <c r="E79" s="20"/>
      <c r="F79" s="20"/>
      <c r="G79" s="20"/>
      <c r="H79" s="20"/>
      <c r="I79" s="20"/>
      <c r="J79" s="20"/>
      <c r="K79" s="20"/>
      <c r="L79" s="20"/>
      <c r="M79" s="20"/>
      <c r="N79" s="20"/>
      <c r="O79" s="20"/>
      <c r="P79" s="20"/>
      <c r="Q79" s="20"/>
      <c r="R79" s="20"/>
      <c r="S79" s="20"/>
      <c r="T79" s="20"/>
      <c r="U79" s="20"/>
    </row>
    <row r="80" spans="1:21">
      <c r="A80" s="19">
        <f t="shared" ref="A80:A82" si="2">LEN(C80)</f>
        <v>61</v>
      </c>
      <c r="B80" s="19"/>
      <c r="C80" s="20" t="s">
        <v>5881</v>
      </c>
      <c r="D80" s="20"/>
      <c r="E80" s="20"/>
      <c r="F80" s="20"/>
      <c r="G80" s="20"/>
      <c r="H80" s="20"/>
      <c r="I80" s="20"/>
      <c r="J80" s="20"/>
      <c r="K80" s="20"/>
      <c r="L80" s="20"/>
      <c r="M80" s="20"/>
      <c r="N80" s="20"/>
      <c r="O80" s="20"/>
      <c r="P80" s="20"/>
      <c r="Q80" s="20"/>
      <c r="R80" s="20"/>
      <c r="S80" s="20"/>
      <c r="T80" s="20"/>
      <c r="U80" s="20"/>
    </row>
    <row r="81" spans="1:21">
      <c r="A81" s="19">
        <f t="shared" si="2"/>
        <v>62</v>
      </c>
      <c r="B81" s="19"/>
      <c r="C81" s="20" t="s">
        <v>5882</v>
      </c>
      <c r="D81" s="20"/>
      <c r="E81" s="20"/>
      <c r="F81" s="20"/>
      <c r="G81" s="20"/>
      <c r="H81" s="20"/>
      <c r="I81" s="20"/>
      <c r="J81" s="20"/>
      <c r="K81" s="20"/>
      <c r="L81" s="20"/>
      <c r="M81" s="20"/>
      <c r="N81" s="20"/>
      <c r="O81" s="20"/>
      <c r="P81" s="20"/>
      <c r="Q81" s="20"/>
      <c r="R81" s="20"/>
      <c r="S81" s="20"/>
      <c r="T81" s="20"/>
      <c r="U81" s="20"/>
    </row>
    <row r="82" spans="1:21">
      <c r="A82" s="19">
        <f t="shared" si="2"/>
        <v>29</v>
      </c>
      <c r="B82" s="19"/>
      <c r="C82" s="20" t="s">
        <v>5883</v>
      </c>
      <c r="D82" s="20"/>
      <c r="E82" s="20"/>
      <c r="F82" s="20"/>
      <c r="G82" s="20"/>
      <c r="H82" s="20"/>
      <c r="I82" s="20"/>
      <c r="J82" s="20"/>
      <c r="K82" s="20"/>
      <c r="L82" s="20"/>
      <c r="M82" s="20"/>
      <c r="N82" s="20"/>
      <c r="O82" s="20"/>
      <c r="P82" s="20"/>
      <c r="Q82" s="20"/>
      <c r="R82" s="20"/>
      <c r="S82" s="20"/>
      <c r="T82" s="20"/>
      <c r="U82" s="20"/>
    </row>
    <row r="83" spans="1:21">
      <c r="A83" s="20"/>
      <c r="B83" s="20"/>
      <c r="C83" s="20"/>
      <c r="D83" s="20"/>
      <c r="E83" s="20"/>
      <c r="F83" s="20"/>
      <c r="G83" s="20"/>
      <c r="H83" s="20"/>
      <c r="I83" s="20"/>
      <c r="J83" s="20"/>
      <c r="K83" s="20"/>
      <c r="L83" s="20"/>
      <c r="M83" s="20"/>
      <c r="N83" s="20"/>
      <c r="O83" s="20"/>
      <c r="P83" s="20"/>
      <c r="Q83" s="20"/>
      <c r="R83" s="20"/>
      <c r="S83" s="20"/>
      <c r="T83" s="20"/>
      <c r="U83" s="20"/>
    </row>
    <row r="84" spans="1:21">
      <c r="A84" s="19">
        <f t="shared" ref="A84:A85" si="3">LEN(C84)</f>
        <v>65</v>
      </c>
      <c r="B84" s="19"/>
      <c r="C84" s="20" t="s">
        <v>5884</v>
      </c>
      <c r="D84" s="20"/>
      <c r="E84" s="20"/>
      <c r="F84" s="20"/>
      <c r="G84" s="20"/>
      <c r="H84" s="20"/>
      <c r="I84" s="20"/>
      <c r="J84" s="20"/>
      <c r="K84" s="20"/>
      <c r="L84" s="20"/>
      <c r="M84" s="20"/>
      <c r="N84" s="20"/>
      <c r="O84" s="20"/>
      <c r="P84" s="20"/>
      <c r="Q84" s="20"/>
      <c r="R84" s="20"/>
      <c r="S84" s="20"/>
      <c r="T84" s="20"/>
      <c r="U84" s="20"/>
    </row>
    <row r="85" spans="1:21">
      <c r="A85" s="19">
        <f t="shared" si="3"/>
        <v>9</v>
      </c>
      <c r="B85" s="19"/>
      <c r="C85" s="20" t="s">
        <v>5885</v>
      </c>
      <c r="D85" s="20"/>
      <c r="E85" s="20"/>
      <c r="F85" s="20"/>
      <c r="G85" s="20"/>
      <c r="H85" s="20"/>
      <c r="I85" s="20"/>
      <c r="J85" s="20"/>
      <c r="K85" s="20"/>
      <c r="L85" s="20"/>
      <c r="M85" s="20"/>
      <c r="N85" s="20"/>
      <c r="O85" s="20"/>
      <c r="P85" s="20"/>
      <c r="Q85" s="20"/>
      <c r="R85" s="20"/>
      <c r="S85" s="20"/>
      <c r="T85" s="20"/>
      <c r="U85" s="20"/>
    </row>
    <row r="86" spans="1:21">
      <c r="A86" s="20"/>
      <c r="B86" s="20"/>
      <c r="C86" s="20"/>
      <c r="D86" s="20"/>
      <c r="E86" s="20"/>
      <c r="F86" s="20"/>
      <c r="G86" s="20"/>
      <c r="H86" s="20"/>
      <c r="I86" s="20"/>
      <c r="J86" s="20"/>
      <c r="K86" s="20"/>
      <c r="L86" s="20"/>
      <c r="M86" s="20"/>
      <c r="N86" s="20"/>
      <c r="O86" s="20"/>
      <c r="P86" s="20"/>
      <c r="Q86" s="20"/>
      <c r="R86" s="20"/>
      <c r="S86" s="20"/>
      <c r="T86" s="20"/>
      <c r="U86" s="20"/>
    </row>
    <row r="87" spans="1:21">
      <c r="A87" s="19">
        <f t="shared" ref="A87:A89" si="4">LEN(C87)</f>
        <v>8</v>
      </c>
      <c r="B87" s="19"/>
      <c r="C87" s="756" t="s">
        <v>5886</v>
      </c>
      <c r="D87" s="20"/>
      <c r="E87" s="20"/>
      <c r="F87" s="20"/>
      <c r="G87" s="20"/>
      <c r="H87" s="20"/>
      <c r="I87" s="20"/>
      <c r="J87" s="20"/>
      <c r="K87" s="20"/>
      <c r="L87" s="20"/>
      <c r="M87" s="20"/>
      <c r="N87" s="20"/>
      <c r="O87" s="20"/>
      <c r="P87" s="20"/>
      <c r="Q87" s="20"/>
      <c r="R87" s="20"/>
      <c r="S87" s="20"/>
      <c r="T87" s="20"/>
      <c r="U87" s="20"/>
    </row>
    <row r="88" spans="1:21">
      <c r="A88" s="19">
        <f t="shared" si="4"/>
        <v>67</v>
      </c>
      <c r="B88" s="19"/>
      <c r="C88" s="20" t="s">
        <v>5887</v>
      </c>
      <c r="D88" s="20"/>
      <c r="E88" s="20"/>
      <c r="F88" s="20"/>
      <c r="G88" s="20"/>
      <c r="H88" s="20"/>
      <c r="I88" s="20"/>
      <c r="J88" s="20"/>
      <c r="K88" s="20"/>
      <c r="L88" s="20"/>
      <c r="M88" s="20"/>
      <c r="N88" s="20"/>
      <c r="O88" s="20"/>
      <c r="P88" s="20"/>
      <c r="Q88" s="20"/>
      <c r="R88" s="20"/>
      <c r="S88" s="20"/>
      <c r="T88" s="20"/>
      <c r="U88" s="20"/>
    </row>
    <row r="89" spans="1:21">
      <c r="A89" s="19">
        <f t="shared" si="4"/>
        <v>66</v>
      </c>
      <c r="B89" s="19"/>
      <c r="C89" s="20" t="s">
        <v>5888</v>
      </c>
      <c r="D89" s="20"/>
      <c r="E89" s="20"/>
      <c r="F89" s="20"/>
      <c r="G89" s="20"/>
      <c r="H89" s="20"/>
      <c r="I89" s="20"/>
      <c r="J89" s="20"/>
      <c r="K89" s="20"/>
      <c r="L89" s="20"/>
      <c r="M89" s="20"/>
      <c r="N89" s="20"/>
      <c r="O89" s="20"/>
      <c r="P89" s="20"/>
      <c r="Q89" s="20"/>
      <c r="R89" s="20"/>
      <c r="S89" s="20"/>
      <c r="T89" s="20"/>
      <c r="U89" s="20"/>
    </row>
    <row r="90" spans="1:21">
      <c r="A90" s="20"/>
      <c r="B90" s="20"/>
      <c r="C90" s="20"/>
      <c r="D90" s="20"/>
      <c r="E90" s="20"/>
      <c r="F90" s="20"/>
      <c r="G90" s="20"/>
      <c r="H90" s="20"/>
      <c r="I90" s="20"/>
      <c r="J90" s="20"/>
      <c r="K90" s="20"/>
      <c r="L90" s="20"/>
      <c r="M90" s="20"/>
      <c r="N90" s="20"/>
      <c r="O90" s="20"/>
      <c r="P90" s="20"/>
      <c r="Q90" s="20"/>
      <c r="R90" s="20"/>
      <c r="S90" s="20"/>
      <c r="T90" s="20"/>
      <c r="U90" s="20"/>
    </row>
    <row r="91" spans="1:21">
      <c r="A91" s="20"/>
      <c r="B91" s="20"/>
      <c r="C91" s="20"/>
      <c r="D91" s="20"/>
      <c r="E91" s="20"/>
      <c r="F91" s="20"/>
      <c r="G91" s="20"/>
      <c r="H91" s="20"/>
      <c r="I91" s="20"/>
      <c r="J91" s="20"/>
      <c r="K91" s="20"/>
      <c r="L91" s="20"/>
      <c r="M91" s="20"/>
      <c r="N91" s="20"/>
      <c r="O91" s="20"/>
      <c r="P91" s="20"/>
      <c r="Q91" s="20"/>
      <c r="R91" s="20"/>
      <c r="S91" s="20"/>
      <c r="T91" s="20"/>
      <c r="U91" s="20"/>
    </row>
    <row r="92" spans="1:21" ht="15.75">
      <c r="A92" s="20"/>
      <c r="B92" s="3546" t="s">
        <v>5889</v>
      </c>
      <c r="C92" s="1174" t="s">
        <v>5890</v>
      </c>
      <c r="D92" s="20"/>
      <c r="E92" s="20"/>
      <c r="F92" s="20"/>
      <c r="G92" s="20"/>
      <c r="H92" s="20"/>
      <c r="I92" s="20"/>
      <c r="J92" s="20"/>
      <c r="K92" s="20"/>
      <c r="L92" s="20"/>
      <c r="M92" s="20"/>
      <c r="N92" s="20"/>
      <c r="O92" s="20"/>
      <c r="P92" s="20"/>
      <c r="Q92" s="20"/>
      <c r="R92" s="20"/>
      <c r="S92" s="20"/>
      <c r="T92" s="20"/>
      <c r="U92" s="20"/>
    </row>
    <row r="93" spans="1:21">
      <c r="A93" s="20"/>
      <c r="B93" s="20"/>
      <c r="C93" s="756" t="s">
        <v>5891</v>
      </c>
      <c r="D93" s="20"/>
      <c r="E93" s="20"/>
      <c r="F93" s="20"/>
      <c r="G93" s="20"/>
      <c r="H93" s="20"/>
      <c r="I93" s="20"/>
      <c r="J93" s="20"/>
      <c r="K93" s="20"/>
      <c r="L93" s="20"/>
      <c r="M93" s="20"/>
      <c r="N93" s="20"/>
      <c r="O93" s="20"/>
      <c r="P93" s="20"/>
      <c r="Q93" s="20"/>
      <c r="R93" s="20"/>
      <c r="S93" s="20"/>
      <c r="T93" s="20"/>
      <c r="U93" s="20"/>
    </row>
    <row r="94" spans="1:21">
      <c r="A94" s="20"/>
      <c r="B94" s="20"/>
      <c r="C94" s="1174" t="s">
        <v>5892</v>
      </c>
      <c r="D94" s="20"/>
      <c r="E94" s="20"/>
      <c r="F94" s="20"/>
      <c r="G94" s="20"/>
      <c r="H94" s="20"/>
      <c r="I94" s="20"/>
      <c r="J94" s="20"/>
      <c r="K94" s="20"/>
      <c r="L94" s="20"/>
      <c r="M94" s="20"/>
      <c r="N94" s="20"/>
      <c r="O94" s="20"/>
      <c r="P94" s="20"/>
      <c r="Q94" s="20"/>
      <c r="R94" s="20"/>
      <c r="S94" s="20"/>
      <c r="T94" s="20"/>
      <c r="U94" s="20"/>
    </row>
    <row r="95" spans="1:21">
      <c r="A95" s="20"/>
      <c r="B95" s="20"/>
      <c r="C95" s="20"/>
      <c r="D95" s="20"/>
      <c r="E95" s="20"/>
      <c r="F95" s="20"/>
      <c r="G95" s="20"/>
      <c r="H95" s="20"/>
      <c r="I95" s="20"/>
      <c r="J95" s="20"/>
      <c r="K95" s="20"/>
      <c r="L95" s="20"/>
      <c r="M95" s="20"/>
      <c r="N95" s="20"/>
      <c r="O95" s="20"/>
      <c r="P95" s="20"/>
      <c r="Q95" s="20"/>
      <c r="R95" s="20"/>
      <c r="S95" s="20"/>
      <c r="T95" s="20"/>
      <c r="U95" s="20"/>
    </row>
    <row r="96" spans="1:21" ht="15.75">
      <c r="A96" s="20"/>
      <c r="B96" s="3546" t="s">
        <v>5893</v>
      </c>
      <c r="C96" s="20" t="s">
        <v>5894</v>
      </c>
      <c r="D96" s="20"/>
      <c r="E96" s="20"/>
      <c r="F96" s="20"/>
      <c r="G96" s="20"/>
      <c r="H96" s="20"/>
      <c r="I96" s="20"/>
      <c r="J96" s="20"/>
      <c r="K96" s="20"/>
      <c r="L96" s="20"/>
      <c r="M96" s="20"/>
      <c r="N96" s="20"/>
      <c r="O96" s="20"/>
      <c r="P96" s="20"/>
      <c r="Q96" s="20"/>
      <c r="R96" s="20"/>
      <c r="S96" s="20"/>
      <c r="T96" s="20"/>
      <c r="U96" s="20"/>
    </row>
    <row r="97" spans="1:21">
      <c r="A97" s="20"/>
      <c r="B97" s="20"/>
      <c r="C97" s="20" t="s">
        <v>5895</v>
      </c>
      <c r="D97" s="20"/>
      <c r="E97" s="20"/>
      <c r="F97" s="20"/>
      <c r="G97" s="20"/>
      <c r="H97" s="20"/>
      <c r="I97" s="20"/>
      <c r="J97" s="20"/>
      <c r="K97" s="20"/>
      <c r="L97" s="20"/>
      <c r="M97" s="20"/>
      <c r="N97" s="20"/>
      <c r="O97" s="20"/>
      <c r="P97" s="20"/>
      <c r="Q97" s="20"/>
      <c r="R97" s="20"/>
      <c r="S97" s="20"/>
      <c r="T97" s="20"/>
      <c r="U97" s="20"/>
    </row>
    <row r="98" spans="1:21">
      <c r="A98" s="20"/>
      <c r="B98" s="20"/>
      <c r="C98" s="20" t="s">
        <v>5896</v>
      </c>
      <c r="D98" s="20"/>
      <c r="E98" s="20"/>
      <c r="F98" s="20"/>
      <c r="G98" s="20"/>
      <c r="H98" s="20"/>
      <c r="I98" s="20"/>
      <c r="J98" s="20"/>
      <c r="K98" s="20"/>
      <c r="L98" s="20"/>
      <c r="M98" s="20"/>
      <c r="N98" s="20"/>
      <c r="O98" s="20"/>
      <c r="P98" s="20"/>
      <c r="Q98" s="20"/>
      <c r="R98" s="20"/>
      <c r="S98" s="20"/>
      <c r="T98" s="20"/>
      <c r="U98" s="20"/>
    </row>
    <row r="99" spans="1:21">
      <c r="A99" s="20"/>
      <c r="B99" s="20"/>
      <c r="C99" s="20"/>
      <c r="D99" s="20"/>
      <c r="E99" s="20"/>
      <c r="F99" s="20"/>
      <c r="G99" s="20"/>
      <c r="H99" s="20"/>
      <c r="I99" s="20"/>
      <c r="J99" s="20"/>
      <c r="K99" s="20"/>
      <c r="L99" s="20"/>
      <c r="M99" s="20"/>
      <c r="N99" s="20"/>
      <c r="O99" s="20"/>
      <c r="P99" s="20"/>
      <c r="Q99" s="20"/>
      <c r="R99" s="20"/>
      <c r="S99" s="20"/>
      <c r="T99" s="20"/>
      <c r="U99" s="20"/>
    </row>
    <row r="100" spans="1:21">
      <c r="A100" s="20"/>
      <c r="B100" s="20"/>
      <c r="C100" s="20" t="s">
        <v>5897</v>
      </c>
      <c r="D100" s="20"/>
      <c r="E100" s="20"/>
      <c r="F100" s="20"/>
      <c r="G100" s="20"/>
      <c r="H100" s="20"/>
      <c r="I100" s="20"/>
      <c r="J100" s="20"/>
      <c r="K100" s="20"/>
      <c r="L100" s="20"/>
      <c r="M100" s="20"/>
      <c r="N100" s="20"/>
      <c r="O100" s="20"/>
      <c r="P100" s="20"/>
      <c r="Q100" s="20"/>
      <c r="R100" s="20"/>
      <c r="S100" s="20"/>
      <c r="T100" s="20"/>
      <c r="U100" s="20"/>
    </row>
    <row r="101" spans="1:21">
      <c r="A101" s="20"/>
      <c r="B101" s="20"/>
      <c r="C101" s="20" t="s">
        <v>5898</v>
      </c>
      <c r="D101" s="20"/>
      <c r="E101" s="20"/>
      <c r="F101" s="20"/>
      <c r="G101" s="20"/>
      <c r="H101" s="20"/>
      <c r="I101" s="20"/>
      <c r="J101" s="20"/>
      <c r="K101" s="20"/>
      <c r="L101" s="20"/>
      <c r="M101" s="20"/>
      <c r="N101" s="20"/>
      <c r="O101" s="20"/>
      <c r="P101" s="20"/>
      <c r="Q101" s="20"/>
      <c r="R101" s="20"/>
      <c r="S101" s="20"/>
      <c r="T101" s="20"/>
      <c r="U101" s="20"/>
    </row>
    <row r="102" spans="1:21">
      <c r="A102" s="20"/>
      <c r="B102" s="20"/>
      <c r="C102" s="20" t="s">
        <v>5899</v>
      </c>
      <c r="D102" s="20"/>
      <c r="E102" s="20"/>
      <c r="F102" s="20"/>
      <c r="G102" s="20"/>
      <c r="H102" s="20"/>
      <c r="I102" s="20"/>
      <c r="J102" s="20"/>
      <c r="K102" s="20"/>
      <c r="L102" s="20"/>
      <c r="M102" s="20"/>
      <c r="N102" s="20"/>
      <c r="O102" s="20"/>
      <c r="P102" s="20"/>
      <c r="Q102" s="20"/>
      <c r="R102" s="20"/>
      <c r="S102" s="20"/>
      <c r="T102" s="20"/>
      <c r="U102" s="20"/>
    </row>
    <row r="103" spans="1:21">
      <c r="A103" s="20"/>
      <c r="B103" s="20"/>
      <c r="C103" s="20"/>
      <c r="D103" s="20"/>
      <c r="E103" s="20"/>
      <c r="F103" s="20"/>
      <c r="G103" s="20"/>
      <c r="H103" s="20"/>
      <c r="I103" s="20"/>
      <c r="J103" s="20"/>
      <c r="K103" s="20"/>
      <c r="L103" s="20"/>
      <c r="M103" s="20"/>
      <c r="N103" s="20"/>
      <c r="O103" s="20"/>
      <c r="P103" s="20"/>
      <c r="Q103" s="20"/>
      <c r="R103" s="20"/>
      <c r="S103" s="20"/>
      <c r="T103" s="20"/>
      <c r="U103" s="20"/>
    </row>
    <row r="104" spans="1:21">
      <c r="A104" s="20"/>
      <c r="B104" s="20"/>
      <c r="C104" s="20" t="s">
        <v>5900</v>
      </c>
      <c r="D104" s="20"/>
      <c r="E104" s="20"/>
      <c r="F104" s="20"/>
      <c r="G104" s="20"/>
      <c r="H104" s="20"/>
      <c r="I104" s="20"/>
      <c r="J104" s="20"/>
      <c r="K104" s="20"/>
      <c r="L104" s="20"/>
      <c r="M104" s="20"/>
      <c r="N104" s="20"/>
      <c r="O104" s="20"/>
      <c r="P104" s="20"/>
      <c r="Q104" s="20"/>
      <c r="R104" s="20"/>
      <c r="S104" s="20"/>
      <c r="T104" s="20"/>
      <c r="U104" s="20"/>
    </row>
    <row r="105" spans="1:21">
      <c r="A105" s="20"/>
      <c r="B105" s="20"/>
      <c r="C105" s="20" t="s">
        <v>5901</v>
      </c>
      <c r="D105" s="20"/>
      <c r="E105" s="20"/>
      <c r="F105" s="20"/>
      <c r="G105" s="20"/>
      <c r="H105" s="20"/>
      <c r="I105" s="20"/>
      <c r="J105" s="20"/>
      <c r="K105" s="20"/>
      <c r="L105" s="20"/>
      <c r="M105" s="20"/>
      <c r="N105" s="20"/>
      <c r="O105" s="20"/>
      <c r="P105" s="20"/>
      <c r="Q105" s="20"/>
      <c r="R105" s="20"/>
      <c r="S105" s="20"/>
      <c r="T105" s="20"/>
      <c r="U105" s="20"/>
    </row>
    <row r="106" spans="1:21">
      <c r="A106" s="20"/>
      <c r="B106" s="20"/>
      <c r="C106" s="20"/>
      <c r="D106" s="20"/>
      <c r="E106" s="20"/>
      <c r="F106" s="20"/>
      <c r="G106" s="20"/>
      <c r="H106" s="20"/>
      <c r="I106" s="20"/>
      <c r="J106" s="20"/>
      <c r="K106" s="20"/>
      <c r="L106" s="20"/>
      <c r="M106" s="20"/>
      <c r="N106" s="20"/>
      <c r="O106" s="20"/>
      <c r="P106" s="20"/>
      <c r="Q106" s="20"/>
      <c r="R106" s="20"/>
      <c r="S106" s="20"/>
      <c r="T106" s="20"/>
      <c r="U106" s="20"/>
    </row>
    <row r="107" spans="1:21">
      <c r="A107" s="20"/>
      <c r="B107" s="20"/>
      <c r="C107" s="20" t="s">
        <v>5902</v>
      </c>
      <c r="D107" s="20"/>
      <c r="E107" s="20"/>
      <c r="F107" s="20"/>
      <c r="G107" s="20"/>
      <c r="H107" s="20"/>
      <c r="I107" s="20"/>
      <c r="J107" s="20"/>
      <c r="K107" s="20"/>
      <c r="L107" s="20"/>
      <c r="M107" s="20"/>
      <c r="N107" s="20"/>
      <c r="O107" s="20"/>
      <c r="P107" s="20"/>
      <c r="Q107" s="20"/>
      <c r="R107" s="20"/>
      <c r="S107" s="20"/>
      <c r="T107" s="20"/>
      <c r="U107" s="20"/>
    </row>
    <row r="108" spans="1:21">
      <c r="A108" s="20"/>
      <c r="B108" s="20"/>
      <c r="C108" s="20" t="s">
        <v>5903</v>
      </c>
      <c r="D108" s="20"/>
      <c r="E108" s="20"/>
      <c r="F108" s="20"/>
      <c r="G108" s="20"/>
      <c r="H108" s="20"/>
      <c r="I108" s="20"/>
      <c r="J108" s="20"/>
      <c r="K108" s="20"/>
      <c r="L108" s="20"/>
      <c r="M108" s="20"/>
      <c r="N108" s="20"/>
      <c r="O108" s="20"/>
      <c r="P108" s="20"/>
      <c r="Q108" s="20"/>
      <c r="R108" s="20"/>
      <c r="S108" s="20"/>
      <c r="T108" s="20"/>
      <c r="U108" s="20"/>
    </row>
    <row r="109" spans="1:21">
      <c r="A109" s="20"/>
      <c r="B109" s="20"/>
      <c r="C109" s="20"/>
      <c r="D109" s="20"/>
      <c r="E109" s="20"/>
      <c r="F109" s="20"/>
      <c r="G109" s="20"/>
      <c r="H109" s="20"/>
      <c r="I109" s="20"/>
      <c r="J109" s="20"/>
      <c r="K109" s="20"/>
      <c r="L109" s="20"/>
      <c r="M109" s="20"/>
      <c r="N109" s="20"/>
      <c r="O109" s="20"/>
      <c r="P109" s="20"/>
      <c r="Q109" s="20"/>
      <c r="R109" s="20"/>
      <c r="S109" s="20"/>
      <c r="T109" s="20"/>
      <c r="U109" s="20"/>
    </row>
    <row r="110" spans="1:21">
      <c r="A110" s="20"/>
      <c r="B110" s="20"/>
      <c r="C110" s="20" t="s">
        <v>5904</v>
      </c>
      <c r="D110" s="20"/>
      <c r="E110" s="20"/>
      <c r="F110" s="20"/>
      <c r="G110" s="20"/>
      <c r="H110" s="20"/>
      <c r="I110" s="20"/>
      <c r="J110" s="20"/>
      <c r="K110" s="20"/>
      <c r="L110" s="20"/>
      <c r="M110" s="20"/>
      <c r="N110" s="20"/>
      <c r="O110" s="20"/>
      <c r="P110" s="20"/>
      <c r="Q110" s="20"/>
      <c r="R110" s="20"/>
      <c r="S110" s="20"/>
      <c r="T110" s="20"/>
      <c r="U110" s="20"/>
    </row>
    <row r="111" spans="1:21">
      <c r="A111" s="20"/>
      <c r="B111" s="20"/>
      <c r="C111" s="20" t="s">
        <v>5905</v>
      </c>
      <c r="D111" s="20"/>
      <c r="E111" s="20"/>
      <c r="F111" s="20"/>
      <c r="G111" s="20"/>
      <c r="H111" s="20"/>
      <c r="I111" s="20"/>
      <c r="J111" s="20"/>
      <c r="K111" s="20"/>
      <c r="L111" s="20"/>
      <c r="M111" s="20"/>
      <c r="N111" s="20"/>
      <c r="O111" s="20"/>
      <c r="P111" s="20"/>
      <c r="Q111" s="20"/>
      <c r="R111" s="20"/>
      <c r="S111" s="20"/>
      <c r="T111" s="20"/>
      <c r="U111" s="20"/>
    </row>
    <row r="112" spans="1:21">
      <c r="A112" s="20"/>
      <c r="B112" s="20"/>
      <c r="C112" s="20" t="s">
        <v>5906</v>
      </c>
      <c r="D112" s="20"/>
      <c r="E112" s="20"/>
      <c r="F112" s="20"/>
      <c r="G112" s="20"/>
      <c r="H112" s="20"/>
      <c r="I112" s="20"/>
      <c r="J112" s="20"/>
      <c r="K112" s="20"/>
      <c r="L112" s="20"/>
      <c r="M112" s="20"/>
      <c r="N112" s="20"/>
      <c r="O112" s="20"/>
      <c r="P112" s="20"/>
      <c r="Q112" s="20"/>
      <c r="R112" s="20"/>
      <c r="S112" s="20"/>
      <c r="T112" s="20"/>
      <c r="U112" s="20"/>
    </row>
    <row r="113" spans="1:21">
      <c r="A113" s="20"/>
      <c r="B113" s="20"/>
      <c r="C113" s="20"/>
      <c r="D113" s="20"/>
      <c r="E113" s="20"/>
      <c r="F113" s="20"/>
      <c r="G113" s="20"/>
      <c r="H113" s="20"/>
      <c r="I113" s="20"/>
      <c r="J113" s="20"/>
      <c r="K113" s="20"/>
      <c r="L113" s="20"/>
      <c r="M113" s="20"/>
      <c r="N113" s="20"/>
      <c r="O113" s="20"/>
      <c r="P113" s="20"/>
      <c r="Q113" s="20"/>
      <c r="R113" s="20"/>
      <c r="S113" s="20"/>
      <c r="T113" s="20"/>
      <c r="U113" s="20"/>
    </row>
    <row r="114" spans="1:21" ht="15.75">
      <c r="A114" s="20"/>
      <c r="B114" s="1049" t="s">
        <v>5907</v>
      </c>
      <c r="C114" s="20"/>
      <c r="D114" s="20"/>
      <c r="E114" s="20"/>
      <c r="F114" s="20"/>
      <c r="G114" s="20"/>
      <c r="H114" s="20"/>
      <c r="I114" s="20"/>
      <c r="J114" s="20"/>
      <c r="K114" s="20"/>
      <c r="L114" s="20"/>
      <c r="M114" s="20"/>
      <c r="N114" s="20"/>
      <c r="O114" s="20"/>
      <c r="P114" s="20"/>
      <c r="Q114" s="20"/>
      <c r="R114" s="20"/>
      <c r="S114" s="20"/>
      <c r="T114" s="20"/>
      <c r="U114" s="20"/>
    </row>
    <row r="115" spans="1:21">
      <c r="A115" s="20"/>
      <c r="B115" s="20"/>
      <c r="C115" s="20" t="s">
        <v>5908</v>
      </c>
      <c r="D115" s="20"/>
      <c r="E115" s="20"/>
      <c r="F115" s="20"/>
      <c r="G115" s="20"/>
      <c r="H115" s="20"/>
      <c r="I115" s="20"/>
      <c r="J115" s="20"/>
      <c r="K115" s="20"/>
      <c r="L115" s="20"/>
      <c r="M115" s="20"/>
      <c r="N115" s="20"/>
      <c r="O115" s="20"/>
      <c r="P115" s="20"/>
      <c r="Q115" s="20"/>
      <c r="R115" s="20"/>
      <c r="S115" s="20"/>
      <c r="T115" s="20"/>
      <c r="U115" s="20"/>
    </row>
    <row r="116" spans="1:21">
      <c r="A116" s="20"/>
      <c r="B116" s="20"/>
      <c r="C116" s="20" t="s">
        <v>5909</v>
      </c>
      <c r="D116" s="20"/>
      <c r="E116" s="20"/>
      <c r="F116" s="20"/>
      <c r="G116" s="20"/>
      <c r="H116" s="20"/>
      <c r="I116" s="20"/>
      <c r="J116" s="20"/>
      <c r="K116" s="20"/>
      <c r="L116" s="20"/>
      <c r="M116" s="20"/>
      <c r="N116" s="20"/>
      <c r="O116" s="20"/>
      <c r="P116" s="20"/>
      <c r="Q116" s="20"/>
      <c r="R116" s="20"/>
      <c r="S116" s="20"/>
      <c r="T116" s="20"/>
      <c r="U116" s="20"/>
    </row>
    <row r="117" spans="1:21">
      <c r="A117" s="20"/>
      <c r="B117" s="20"/>
      <c r="C117" s="20"/>
      <c r="D117" s="20"/>
      <c r="E117" s="20"/>
      <c r="F117" s="20"/>
      <c r="G117" s="20"/>
      <c r="H117" s="20"/>
      <c r="I117" s="20"/>
      <c r="J117" s="20"/>
      <c r="K117" s="20"/>
      <c r="L117" s="20"/>
      <c r="M117" s="20"/>
      <c r="N117" s="20"/>
      <c r="O117" s="20"/>
      <c r="P117" s="20"/>
      <c r="Q117" s="20"/>
      <c r="R117" s="20"/>
      <c r="S117" s="20"/>
      <c r="T117" s="20"/>
      <c r="U117" s="20"/>
    </row>
    <row r="118" spans="1:21" ht="15.75">
      <c r="A118" s="20"/>
      <c r="B118" s="1049" t="s">
        <v>5910</v>
      </c>
      <c r="C118" s="20"/>
      <c r="D118" s="20"/>
      <c r="E118" s="20"/>
      <c r="F118" s="20"/>
      <c r="G118" s="20"/>
      <c r="H118" s="20"/>
      <c r="I118" s="20"/>
      <c r="J118" s="20"/>
      <c r="K118" s="20"/>
      <c r="L118" s="20"/>
      <c r="M118" s="20"/>
      <c r="N118" s="20"/>
      <c r="O118" s="20"/>
      <c r="P118" s="20"/>
      <c r="Q118" s="20"/>
      <c r="R118" s="20"/>
      <c r="S118" s="20"/>
      <c r="T118" s="20"/>
      <c r="U118" s="20"/>
    </row>
    <row r="119" spans="1:21">
      <c r="A119" s="20"/>
      <c r="B119" s="20"/>
      <c r="C119" s="20" t="s">
        <v>5911</v>
      </c>
      <c r="D119" s="20"/>
      <c r="E119" s="20"/>
      <c r="F119" s="20"/>
      <c r="G119" s="20"/>
      <c r="H119" s="20"/>
      <c r="I119" s="20"/>
      <c r="J119" s="20"/>
      <c r="K119" s="20"/>
      <c r="L119" s="20"/>
      <c r="M119" s="20"/>
      <c r="N119" s="20"/>
      <c r="O119" s="20"/>
      <c r="P119" s="20"/>
      <c r="Q119" s="20"/>
      <c r="R119" s="20"/>
      <c r="S119" s="20"/>
      <c r="T119" s="20"/>
      <c r="U119" s="20"/>
    </row>
    <row r="120" spans="1:21">
      <c r="A120" s="20"/>
      <c r="B120" s="20"/>
      <c r="C120" s="20"/>
      <c r="D120" s="20"/>
      <c r="E120" s="20"/>
      <c r="F120" s="20"/>
      <c r="G120" s="20"/>
      <c r="H120" s="20"/>
      <c r="I120" s="20"/>
      <c r="J120" s="20"/>
      <c r="K120" s="20"/>
      <c r="L120" s="20"/>
      <c r="M120" s="20"/>
      <c r="N120" s="20"/>
      <c r="O120" s="20"/>
      <c r="P120" s="20"/>
      <c r="Q120" s="20"/>
      <c r="R120" s="20"/>
      <c r="S120" s="20"/>
      <c r="T120" s="20"/>
      <c r="U120" s="20"/>
    </row>
    <row r="121" spans="1:21" ht="18">
      <c r="A121" s="20"/>
      <c r="B121" s="20"/>
      <c r="C121" s="1559" t="s">
        <v>5912</v>
      </c>
      <c r="D121" s="20"/>
      <c r="E121" s="20"/>
      <c r="F121" s="20"/>
      <c r="G121" s="20"/>
      <c r="H121" s="20"/>
      <c r="I121" s="20"/>
      <c r="J121" s="20"/>
      <c r="K121" s="20"/>
      <c r="L121" s="20"/>
      <c r="M121" s="20"/>
      <c r="N121" s="1559" t="s">
        <v>5913</v>
      </c>
      <c r="O121" s="20"/>
      <c r="P121" s="20"/>
      <c r="Q121" s="20"/>
      <c r="R121" s="20"/>
      <c r="S121" s="20"/>
      <c r="T121" s="20"/>
      <c r="U121" s="20"/>
    </row>
    <row r="122" spans="1:21">
      <c r="A122" s="20"/>
      <c r="B122" s="20"/>
      <c r="C122" s="20"/>
      <c r="D122" s="20"/>
      <c r="E122" s="20"/>
      <c r="F122" s="20"/>
      <c r="G122" s="20"/>
      <c r="H122" s="20"/>
      <c r="I122" s="20"/>
      <c r="J122" s="20"/>
      <c r="K122" s="20"/>
      <c r="L122" s="20"/>
      <c r="M122" s="20"/>
      <c r="N122" s="1129"/>
      <c r="O122" s="20"/>
      <c r="P122" s="20"/>
      <c r="Q122" s="20"/>
      <c r="R122" s="20"/>
      <c r="S122" s="20"/>
      <c r="T122" s="20"/>
      <c r="U122" s="20"/>
    </row>
    <row r="123" spans="1:21">
      <c r="A123" s="20"/>
      <c r="B123" s="20"/>
      <c r="C123" s="20" t="s">
        <v>5914</v>
      </c>
      <c r="D123" s="20"/>
      <c r="E123" s="20"/>
      <c r="F123" s="20"/>
      <c r="G123" s="20"/>
      <c r="H123" s="20"/>
      <c r="I123" s="20"/>
      <c r="J123" s="20"/>
      <c r="K123" s="20"/>
      <c r="L123" s="20"/>
      <c r="M123" s="20"/>
      <c r="N123" s="3541" t="s">
        <v>5915</v>
      </c>
      <c r="O123" s="20"/>
      <c r="P123" s="20"/>
      <c r="Q123" s="20"/>
      <c r="R123" s="20"/>
      <c r="S123" s="20"/>
      <c r="T123" s="20"/>
      <c r="U123" s="20"/>
    </row>
    <row r="124" spans="1:21">
      <c r="A124" s="20"/>
      <c r="B124" s="20"/>
      <c r="C124" s="20"/>
      <c r="D124" s="20"/>
      <c r="E124" s="20"/>
      <c r="F124" s="20"/>
      <c r="G124" s="20"/>
      <c r="H124" s="20"/>
      <c r="I124" s="20"/>
      <c r="J124" s="20"/>
      <c r="K124" s="20"/>
      <c r="L124" s="20"/>
      <c r="M124" s="20"/>
      <c r="N124" s="3541" t="s">
        <v>5916</v>
      </c>
      <c r="O124" s="20"/>
      <c r="P124" s="20"/>
      <c r="Q124" s="20"/>
      <c r="R124" s="20"/>
      <c r="S124" s="20"/>
      <c r="T124" s="20"/>
      <c r="U124" s="20"/>
    </row>
    <row r="125" spans="1:21">
      <c r="A125" s="20"/>
      <c r="B125" s="20"/>
      <c r="C125" s="20" t="s">
        <v>5917</v>
      </c>
      <c r="D125" s="20"/>
      <c r="E125" s="20"/>
      <c r="F125" s="20"/>
      <c r="G125" s="20"/>
      <c r="H125" s="20"/>
      <c r="I125" s="20"/>
      <c r="J125" s="20"/>
      <c r="K125" s="20"/>
      <c r="L125" s="20"/>
      <c r="M125" s="20"/>
      <c r="N125" s="3541" t="s">
        <v>5918</v>
      </c>
      <c r="O125" s="20"/>
      <c r="P125" s="20"/>
      <c r="Q125" s="20"/>
      <c r="R125" s="20"/>
      <c r="S125" s="20"/>
      <c r="T125" s="20"/>
      <c r="U125" s="20"/>
    </row>
    <row r="126" spans="1:21">
      <c r="A126" s="20"/>
      <c r="B126" s="20"/>
      <c r="C126" s="1129"/>
      <c r="D126" s="20"/>
      <c r="E126" s="20"/>
      <c r="F126" s="20"/>
      <c r="G126" s="20"/>
      <c r="H126" s="20"/>
      <c r="I126" s="20"/>
      <c r="J126" s="20"/>
      <c r="K126" s="20"/>
      <c r="L126" s="20"/>
      <c r="M126" s="20"/>
      <c r="N126" s="3541" t="s">
        <v>5919</v>
      </c>
      <c r="O126" s="20"/>
      <c r="P126" s="20"/>
      <c r="Q126" s="20"/>
      <c r="R126" s="20"/>
      <c r="S126" s="20"/>
      <c r="T126" s="20"/>
      <c r="U126" s="20"/>
    </row>
    <row r="127" spans="1:21">
      <c r="A127" s="20"/>
      <c r="B127" s="20"/>
      <c r="C127" s="1611" t="s">
        <v>5920</v>
      </c>
      <c r="D127" s="20"/>
      <c r="E127" s="20"/>
      <c r="F127" s="20"/>
      <c r="G127" s="20"/>
      <c r="H127" s="20"/>
      <c r="I127" s="20"/>
      <c r="J127" s="20"/>
      <c r="K127" s="20"/>
      <c r="L127" s="20"/>
      <c r="M127" s="20"/>
      <c r="N127" s="3541" t="s">
        <v>5921</v>
      </c>
      <c r="O127" s="20"/>
      <c r="P127" s="20"/>
      <c r="Q127" s="20"/>
      <c r="R127" s="20"/>
      <c r="S127" s="20"/>
      <c r="T127" s="20"/>
      <c r="U127" s="20"/>
    </row>
    <row r="128" spans="1:21">
      <c r="A128" s="20"/>
      <c r="B128" s="20"/>
      <c r="C128" s="1611" t="s">
        <v>5922</v>
      </c>
      <c r="D128" s="20"/>
      <c r="E128" s="20"/>
      <c r="F128" s="20"/>
      <c r="G128" s="20"/>
      <c r="H128" s="20"/>
      <c r="I128" s="20"/>
      <c r="J128" s="20"/>
      <c r="K128" s="20"/>
      <c r="L128" s="20"/>
      <c r="M128" s="20"/>
      <c r="N128" s="3541" t="s">
        <v>5923</v>
      </c>
      <c r="O128" s="20"/>
      <c r="P128" s="20"/>
      <c r="Q128" s="20"/>
      <c r="R128" s="20"/>
      <c r="S128" s="20"/>
      <c r="T128" s="20"/>
      <c r="U128" s="20"/>
    </row>
    <row r="129" spans="1:21">
      <c r="A129" s="20"/>
      <c r="B129" s="20"/>
      <c r="C129" s="1611" t="s">
        <v>5924</v>
      </c>
      <c r="D129" s="20"/>
      <c r="E129" s="20"/>
      <c r="F129" s="20"/>
      <c r="G129" s="20"/>
      <c r="H129" s="20"/>
      <c r="I129" s="20"/>
      <c r="J129" s="20"/>
      <c r="K129" s="20"/>
      <c r="L129" s="20"/>
      <c r="M129" s="20"/>
      <c r="N129" s="3541" t="s">
        <v>5925</v>
      </c>
      <c r="O129" s="20"/>
      <c r="P129" s="20"/>
      <c r="Q129" s="20"/>
      <c r="R129" s="20"/>
      <c r="S129" s="20"/>
      <c r="T129" s="20"/>
      <c r="U129" s="20"/>
    </row>
    <row r="130" spans="1:21">
      <c r="A130" s="20"/>
      <c r="B130" s="20"/>
      <c r="C130" s="1611" t="s">
        <v>5926</v>
      </c>
      <c r="D130" s="20"/>
      <c r="E130" s="20"/>
      <c r="F130" s="20"/>
      <c r="G130" s="20"/>
      <c r="H130" s="20"/>
      <c r="I130" s="20"/>
      <c r="J130" s="20"/>
      <c r="K130" s="20"/>
      <c r="L130" s="20"/>
      <c r="M130" s="20"/>
      <c r="N130" s="3541" t="s">
        <v>5927</v>
      </c>
      <c r="O130" s="20"/>
      <c r="P130" s="20"/>
      <c r="Q130" s="20"/>
      <c r="R130" s="20"/>
      <c r="S130" s="20"/>
      <c r="T130" s="20"/>
      <c r="U130" s="20"/>
    </row>
    <row r="131" spans="1:21">
      <c r="A131" s="20"/>
      <c r="B131" s="20"/>
      <c r="C131" s="20"/>
      <c r="D131" s="20"/>
      <c r="E131" s="20"/>
      <c r="F131" s="20"/>
      <c r="G131" s="20"/>
      <c r="H131" s="20"/>
      <c r="I131" s="20"/>
      <c r="J131" s="20"/>
      <c r="K131" s="20"/>
      <c r="L131" s="20"/>
      <c r="M131" s="20"/>
      <c r="N131" s="3541" t="s">
        <v>5928</v>
      </c>
      <c r="O131" s="20"/>
      <c r="P131" s="20"/>
      <c r="Q131" s="20"/>
      <c r="R131" s="20"/>
      <c r="S131" s="20"/>
      <c r="T131" s="20"/>
      <c r="U131" s="20"/>
    </row>
    <row r="132" spans="1:21" ht="18">
      <c r="A132" s="20"/>
      <c r="B132" s="20"/>
      <c r="C132" s="1559" t="s">
        <v>5929</v>
      </c>
      <c r="D132" s="20"/>
      <c r="E132" s="20"/>
      <c r="F132" s="20"/>
      <c r="G132" s="20"/>
      <c r="H132" s="20"/>
      <c r="I132" s="20"/>
      <c r="J132" s="20"/>
      <c r="K132" s="20"/>
      <c r="L132" s="20"/>
      <c r="M132" s="20"/>
      <c r="N132" s="3541" t="s">
        <v>5930</v>
      </c>
      <c r="O132" s="20"/>
      <c r="P132" s="20"/>
      <c r="Q132" s="20"/>
      <c r="R132" s="20"/>
      <c r="S132" s="20"/>
      <c r="T132" s="20"/>
      <c r="U132" s="20"/>
    </row>
    <row r="133" spans="1:21">
      <c r="A133" s="20"/>
      <c r="B133" s="20"/>
      <c r="C133" s="20"/>
      <c r="D133" s="20"/>
      <c r="E133" s="20"/>
      <c r="F133" s="20"/>
      <c r="G133" s="20"/>
      <c r="H133" s="20"/>
      <c r="I133" s="20"/>
      <c r="J133" s="20"/>
      <c r="K133" s="20"/>
      <c r="L133" s="20"/>
      <c r="M133" s="20"/>
      <c r="N133" s="20"/>
      <c r="O133" s="20"/>
      <c r="P133" s="20"/>
      <c r="Q133" s="20"/>
      <c r="R133" s="20"/>
      <c r="S133" s="20"/>
      <c r="T133" s="20"/>
      <c r="U133" s="20"/>
    </row>
    <row r="134" spans="1:21" ht="18">
      <c r="A134" s="20"/>
      <c r="B134" s="20"/>
      <c r="C134" s="756" t="s">
        <v>5931</v>
      </c>
      <c r="D134" s="20"/>
      <c r="E134" s="20"/>
      <c r="F134" s="20"/>
      <c r="G134" s="20"/>
      <c r="H134" s="20"/>
      <c r="I134" s="20"/>
      <c r="J134" s="20"/>
      <c r="K134" s="20"/>
      <c r="L134" s="20"/>
      <c r="M134" s="20"/>
      <c r="N134" s="1559" t="s">
        <v>5932</v>
      </c>
      <c r="O134" s="20"/>
      <c r="P134" s="20"/>
      <c r="Q134" s="20"/>
      <c r="R134" s="20"/>
      <c r="S134" s="20"/>
      <c r="T134" s="20"/>
      <c r="U134" s="20"/>
    </row>
    <row r="135" spans="1:21">
      <c r="A135" s="20"/>
      <c r="B135" s="20"/>
      <c r="C135" s="20"/>
      <c r="D135" s="20"/>
      <c r="E135" s="20"/>
      <c r="F135" s="20"/>
      <c r="G135" s="20"/>
      <c r="H135" s="20"/>
      <c r="I135" s="20"/>
      <c r="J135" s="20"/>
      <c r="K135" s="20"/>
      <c r="L135" s="20"/>
      <c r="M135" s="20"/>
      <c r="N135" s="1129"/>
      <c r="O135" s="20"/>
      <c r="P135" s="20"/>
      <c r="Q135" s="20"/>
      <c r="R135" s="20"/>
      <c r="S135" s="20"/>
      <c r="T135" s="20"/>
      <c r="U135" s="20"/>
    </row>
    <row r="136" spans="1:21">
      <c r="A136" s="20"/>
      <c r="B136" s="20"/>
      <c r="C136" s="20" t="s">
        <v>5917</v>
      </c>
      <c r="D136" s="20"/>
      <c r="E136" s="20"/>
      <c r="F136" s="20"/>
      <c r="G136" s="20"/>
      <c r="H136" s="20"/>
      <c r="I136" s="20"/>
      <c r="J136" s="20"/>
      <c r="K136" s="20"/>
      <c r="L136" s="20"/>
      <c r="M136" s="20"/>
      <c r="N136" s="3541" t="s">
        <v>5933</v>
      </c>
      <c r="O136" s="20"/>
      <c r="P136" s="20"/>
      <c r="Q136" s="20"/>
      <c r="R136" s="20"/>
      <c r="S136" s="20"/>
      <c r="T136" s="20"/>
      <c r="U136" s="20"/>
    </row>
    <row r="137" spans="1:21">
      <c r="A137" s="20"/>
      <c r="B137" s="20"/>
      <c r="C137" s="1129"/>
      <c r="D137" s="20"/>
      <c r="E137" s="20"/>
      <c r="F137" s="20"/>
      <c r="G137" s="20"/>
      <c r="H137" s="20"/>
      <c r="I137" s="20"/>
      <c r="J137" s="20"/>
      <c r="K137" s="20"/>
      <c r="L137" s="20"/>
      <c r="M137" s="20"/>
      <c r="N137" s="3541" t="s">
        <v>5934</v>
      </c>
      <c r="O137" s="20"/>
      <c r="P137" s="20"/>
      <c r="Q137" s="20"/>
      <c r="R137" s="20"/>
      <c r="S137" s="20"/>
      <c r="T137" s="20"/>
      <c r="U137" s="20"/>
    </row>
    <row r="138" spans="1:21">
      <c r="A138" s="20"/>
      <c r="B138" s="20"/>
      <c r="C138" s="1611" t="s">
        <v>5935</v>
      </c>
      <c r="D138" s="20"/>
      <c r="E138" s="20"/>
      <c r="F138" s="20"/>
      <c r="G138" s="20"/>
      <c r="H138" s="20"/>
      <c r="I138" s="20"/>
      <c r="J138" s="20"/>
      <c r="K138" s="20"/>
      <c r="L138" s="20"/>
      <c r="M138" s="20"/>
      <c r="N138" s="3541" t="s">
        <v>5936</v>
      </c>
      <c r="O138" s="20"/>
      <c r="P138" s="20"/>
      <c r="Q138" s="20"/>
      <c r="R138" s="20"/>
      <c r="S138" s="20"/>
      <c r="T138" s="20"/>
      <c r="U138" s="20"/>
    </row>
    <row r="139" spans="1:21">
      <c r="A139" s="20"/>
      <c r="B139" s="20"/>
      <c r="C139" s="1611" t="s">
        <v>5937</v>
      </c>
      <c r="D139" s="20"/>
      <c r="E139" s="20"/>
      <c r="F139" s="20"/>
      <c r="G139" s="20"/>
      <c r="H139" s="20"/>
      <c r="I139" s="20"/>
      <c r="J139" s="20"/>
      <c r="K139" s="20"/>
      <c r="L139" s="20"/>
      <c r="M139" s="20"/>
      <c r="N139" s="3541" t="s">
        <v>5938</v>
      </c>
      <c r="O139" s="20"/>
      <c r="P139" s="20"/>
      <c r="Q139" s="20"/>
      <c r="R139" s="20"/>
      <c r="S139" s="20"/>
      <c r="T139" s="20"/>
      <c r="U139" s="20"/>
    </row>
    <row r="140" spans="1:21">
      <c r="A140" s="20"/>
      <c r="B140" s="20"/>
      <c r="C140" s="1611" t="s">
        <v>5939</v>
      </c>
      <c r="D140" s="20"/>
      <c r="E140" s="20"/>
      <c r="F140" s="20"/>
      <c r="G140" s="20"/>
      <c r="H140" s="20"/>
      <c r="I140" s="20"/>
      <c r="J140" s="20"/>
      <c r="K140" s="20"/>
      <c r="L140" s="20"/>
      <c r="M140" s="20"/>
      <c r="N140" s="3541" t="s">
        <v>5940</v>
      </c>
      <c r="O140" s="20"/>
      <c r="P140" s="20"/>
      <c r="Q140" s="20"/>
      <c r="R140" s="20"/>
      <c r="S140" s="20"/>
      <c r="T140" s="20"/>
      <c r="U140" s="20"/>
    </row>
    <row r="141" spans="1:21">
      <c r="A141" s="20"/>
      <c r="B141" s="20"/>
      <c r="C141" s="1611" t="s">
        <v>5941</v>
      </c>
      <c r="D141" s="20"/>
      <c r="E141" s="20"/>
      <c r="F141" s="20"/>
      <c r="G141" s="20"/>
      <c r="H141" s="20"/>
      <c r="I141" s="20"/>
      <c r="J141" s="20"/>
      <c r="K141" s="20"/>
      <c r="L141" s="20"/>
      <c r="M141" s="20"/>
      <c r="N141" s="3541" t="s">
        <v>5942</v>
      </c>
      <c r="O141" s="20"/>
      <c r="P141" s="20"/>
      <c r="Q141" s="20"/>
      <c r="R141" s="20"/>
      <c r="S141" s="20"/>
      <c r="T141" s="20"/>
      <c r="U141" s="20"/>
    </row>
    <row r="142" spans="1:21">
      <c r="A142" s="20"/>
      <c r="B142" s="20"/>
      <c r="C142" s="20"/>
      <c r="D142" s="20"/>
      <c r="E142" s="20"/>
      <c r="F142" s="20"/>
      <c r="G142" s="20"/>
      <c r="H142" s="20"/>
      <c r="I142" s="20"/>
      <c r="J142" s="20"/>
      <c r="K142" s="20"/>
      <c r="L142" s="20"/>
      <c r="M142" s="20"/>
      <c r="N142" s="3541" t="s">
        <v>5943</v>
      </c>
      <c r="O142" s="20"/>
      <c r="P142" s="20"/>
      <c r="Q142" s="20"/>
      <c r="R142" s="20"/>
      <c r="S142" s="20"/>
      <c r="T142" s="20"/>
      <c r="U142" s="20"/>
    </row>
    <row r="143" spans="1:21" ht="18">
      <c r="A143" s="20"/>
      <c r="B143" s="20"/>
      <c r="C143" s="1559" t="s">
        <v>5944</v>
      </c>
      <c r="D143" s="20"/>
      <c r="E143" s="20"/>
      <c r="F143" s="20"/>
      <c r="G143" s="20"/>
      <c r="H143" s="20"/>
      <c r="I143" s="20"/>
      <c r="J143" s="20"/>
      <c r="K143" s="20"/>
      <c r="L143" s="20"/>
      <c r="M143" s="20"/>
      <c r="N143" s="3541" t="s">
        <v>5945</v>
      </c>
      <c r="O143" s="20"/>
      <c r="P143" s="20"/>
      <c r="Q143" s="20"/>
      <c r="R143" s="20"/>
      <c r="S143" s="20"/>
      <c r="T143" s="20"/>
      <c r="U143" s="20"/>
    </row>
    <row r="144" spans="1:21">
      <c r="A144" s="20"/>
      <c r="B144" s="20"/>
      <c r="C144" s="20"/>
      <c r="D144" s="20"/>
      <c r="E144" s="20"/>
      <c r="F144" s="20"/>
      <c r="G144" s="20"/>
      <c r="H144" s="20"/>
      <c r="I144" s="20"/>
      <c r="J144" s="20"/>
      <c r="K144" s="20"/>
      <c r="L144" s="20"/>
      <c r="M144" s="20"/>
      <c r="N144" s="3541" t="s">
        <v>5946</v>
      </c>
      <c r="O144" s="20"/>
      <c r="P144" s="20"/>
      <c r="Q144" s="20"/>
      <c r="R144" s="20"/>
      <c r="S144" s="20"/>
      <c r="T144" s="20"/>
      <c r="U144" s="20"/>
    </row>
    <row r="145" spans="1:21">
      <c r="A145" s="20"/>
      <c r="B145" s="20"/>
      <c r="C145" s="20" t="s">
        <v>5947</v>
      </c>
      <c r="D145" s="20"/>
      <c r="E145" s="20"/>
      <c r="F145" s="20"/>
      <c r="G145" s="20"/>
      <c r="H145" s="20"/>
      <c r="I145" s="20"/>
      <c r="J145" s="20"/>
      <c r="K145" s="20"/>
      <c r="L145" s="20"/>
      <c r="M145" s="20"/>
      <c r="N145" s="3541" t="s">
        <v>5948</v>
      </c>
      <c r="O145" s="20"/>
      <c r="P145" s="20"/>
      <c r="Q145" s="20"/>
      <c r="R145" s="20"/>
      <c r="S145" s="20"/>
      <c r="T145" s="20"/>
      <c r="U145" s="20"/>
    </row>
    <row r="146" spans="1:21">
      <c r="A146" s="20"/>
      <c r="B146" s="20"/>
      <c r="C146" s="20"/>
      <c r="D146" s="20"/>
      <c r="E146" s="20"/>
      <c r="F146" s="20"/>
      <c r="G146" s="20"/>
      <c r="H146" s="20"/>
      <c r="I146" s="20"/>
      <c r="J146" s="20"/>
      <c r="K146" s="20"/>
      <c r="L146" s="20"/>
      <c r="M146" s="20"/>
      <c r="N146" s="20"/>
      <c r="O146" s="20"/>
      <c r="P146" s="20"/>
      <c r="Q146" s="20"/>
      <c r="R146" s="20"/>
      <c r="S146" s="20"/>
      <c r="T146" s="20"/>
      <c r="U146" s="20"/>
    </row>
    <row r="147" spans="1:21" ht="18">
      <c r="A147" s="20"/>
      <c r="B147" s="20"/>
      <c r="C147" s="20" t="s">
        <v>5917</v>
      </c>
      <c r="D147" s="20"/>
      <c r="E147" s="20"/>
      <c r="F147" s="20"/>
      <c r="G147" s="20"/>
      <c r="H147" s="20"/>
      <c r="I147" s="20"/>
      <c r="J147" s="20"/>
      <c r="K147" s="20"/>
      <c r="L147" s="20"/>
      <c r="M147" s="20"/>
      <c r="N147" s="1559" t="s">
        <v>5949</v>
      </c>
      <c r="O147" s="20"/>
      <c r="P147" s="20"/>
      <c r="Q147" s="20"/>
      <c r="R147" s="20"/>
      <c r="S147" s="20"/>
      <c r="T147" s="20"/>
      <c r="U147" s="20"/>
    </row>
    <row r="148" spans="1:21">
      <c r="A148" s="20"/>
      <c r="B148" s="20"/>
      <c r="C148" s="1129"/>
      <c r="D148" s="20"/>
      <c r="E148" s="20"/>
      <c r="F148" s="20"/>
      <c r="G148" s="20"/>
      <c r="H148" s="20"/>
      <c r="I148" s="20"/>
      <c r="J148" s="20"/>
      <c r="K148" s="20"/>
      <c r="L148" s="20"/>
      <c r="M148" s="20"/>
      <c r="N148" s="1129"/>
      <c r="O148" s="20"/>
      <c r="P148" s="20"/>
      <c r="Q148" s="20"/>
      <c r="R148" s="20"/>
      <c r="S148" s="20"/>
      <c r="T148" s="20"/>
      <c r="U148" s="20"/>
    </row>
    <row r="149" spans="1:21">
      <c r="A149" s="20"/>
      <c r="B149" s="20"/>
      <c r="C149" s="1611" t="s">
        <v>5950</v>
      </c>
      <c r="D149" s="20"/>
      <c r="E149" s="20"/>
      <c r="F149" s="20"/>
      <c r="G149" s="20"/>
      <c r="H149" s="20"/>
      <c r="I149" s="20"/>
      <c r="J149" s="20"/>
      <c r="K149" s="20"/>
      <c r="L149" s="20"/>
      <c r="M149" s="20"/>
      <c r="N149" s="3541" t="s">
        <v>5951</v>
      </c>
      <c r="O149" s="20"/>
      <c r="P149" s="20"/>
      <c r="Q149" s="20"/>
      <c r="R149" s="20"/>
      <c r="S149" s="20"/>
      <c r="T149" s="20"/>
      <c r="U149" s="20"/>
    </row>
    <row r="150" spans="1:21">
      <c r="A150" s="20"/>
      <c r="B150" s="20"/>
      <c r="C150" s="1611" t="s">
        <v>5952</v>
      </c>
      <c r="D150" s="20"/>
      <c r="E150" s="20"/>
      <c r="F150" s="20"/>
      <c r="G150" s="20"/>
      <c r="H150" s="20"/>
      <c r="I150" s="20"/>
      <c r="J150" s="20"/>
      <c r="K150" s="20"/>
      <c r="L150" s="20"/>
      <c r="M150" s="20"/>
      <c r="N150" s="3541" t="s">
        <v>5953</v>
      </c>
      <c r="O150" s="20"/>
      <c r="P150" s="20"/>
      <c r="Q150" s="20"/>
      <c r="R150" s="20"/>
      <c r="S150" s="20"/>
      <c r="T150" s="20"/>
      <c r="U150" s="20"/>
    </row>
    <row r="151" spans="1:21">
      <c r="A151" s="20"/>
      <c r="B151" s="20"/>
      <c r="C151" s="1611" t="s">
        <v>5954</v>
      </c>
      <c r="D151" s="20"/>
      <c r="E151" s="20"/>
      <c r="F151" s="20"/>
      <c r="G151" s="20"/>
      <c r="H151" s="20"/>
      <c r="I151" s="20"/>
      <c r="J151" s="20"/>
      <c r="K151" s="20"/>
      <c r="L151" s="20"/>
      <c r="M151" s="20"/>
      <c r="N151" s="3541" t="s">
        <v>5955</v>
      </c>
      <c r="O151" s="20"/>
      <c r="P151" s="20"/>
      <c r="Q151" s="20"/>
      <c r="R151" s="20"/>
      <c r="S151" s="20"/>
      <c r="T151" s="20"/>
      <c r="U151" s="20"/>
    </row>
    <row r="152" spans="1:21">
      <c r="A152" s="20"/>
      <c r="B152" s="20"/>
      <c r="C152" s="20"/>
      <c r="D152" s="20"/>
      <c r="E152" s="20"/>
      <c r="F152" s="20"/>
      <c r="G152" s="20"/>
      <c r="H152" s="20"/>
      <c r="I152" s="20"/>
      <c r="J152" s="20"/>
      <c r="K152" s="20"/>
      <c r="L152" s="20"/>
      <c r="M152" s="20"/>
      <c r="N152" s="3541" t="s">
        <v>5956</v>
      </c>
      <c r="O152" s="20"/>
      <c r="P152" s="20"/>
      <c r="Q152" s="20"/>
      <c r="R152" s="20"/>
      <c r="S152" s="20"/>
      <c r="T152" s="20"/>
      <c r="U152" s="20"/>
    </row>
    <row r="153" spans="1:21" ht="18">
      <c r="A153" s="20"/>
      <c r="B153" s="20"/>
      <c r="C153" s="1559" t="s">
        <v>5957</v>
      </c>
      <c r="D153" s="20"/>
      <c r="E153" s="20"/>
      <c r="F153" s="20"/>
      <c r="G153" s="20"/>
      <c r="H153" s="20"/>
      <c r="I153" s="20"/>
      <c r="J153" s="20"/>
      <c r="K153" s="20"/>
      <c r="L153" s="20"/>
      <c r="M153" s="20"/>
      <c r="N153" s="3541" t="s">
        <v>5958</v>
      </c>
      <c r="O153" s="20"/>
      <c r="P153" s="20"/>
      <c r="Q153" s="20"/>
      <c r="R153" s="20"/>
      <c r="S153" s="20"/>
      <c r="T153" s="20"/>
      <c r="U153" s="20"/>
    </row>
    <row r="154" spans="1:21">
      <c r="A154" s="20"/>
      <c r="B154" s="20"/>
      <c r="C154" s="20"/>
      <c r="D154" s="20"/>
      <c r="E154" s="20"/>
      <c r="F154" s="20"/>
      <c r="G154" s="20"/>
      <c r="H154" s="20"/>
      <c r="I154" s="20"/>
      <c r="J154" s="20"/>
      <c r="K154" s="20"/>
      <c r="L154" s="20"/>
      <c r="M154" s="20"/>
      <c r="N154" s="3541" t="s">
        <v>5959</v>
      </c>
      <c r="O154" s="20"/>
      <c r="P154" s="20"/>
      <c r="Q154" s="20"/>
      <c r="R154" s="20"/>
      <c r="S154" s="20"/>
      <c r="T154" s="20"/>
      <c r="U154" s="20"/>
    </row>
    <row r="155" spans="1:21">
      <c r="A155" s="20"/>
      <c r="B155" s="20"/>
      <c r="C155" s="20" t="s">
        <v>5960</v>
      </c>
      <c r="D155" s="20"/>
      <c r="E155" s="20"/>
      <c r="F155" s="20"/>
      <c r="G155" s="20"/>
      <c r="H155" s="20"/>
      <c r="I155" s="20"/>
      <c r="J155" s="20"/>
      <c r="K155" s="20"/>
      <c r="L155" s="20"/>
      <c r="M155" s="20"/>
      <c r="N155" s="3541" t="s">
        <v>5961</v>
      </c>
      <c r="O155" s="20"/>
      <c r="P155" s="20"/>
      <c r="Q155" s="20"/>
      <c r="R155" s="20"/>
      <c r="S155" s="20"/>
      <c r="T155" s="20"/>
      <c r="U155" s="20"/>
    </row>
    <row r="156" spans="1:21">
      <c r="A156" s="20"/>
      <c r="B156" s="20"/>
      <c r="C156" s="20"/>
      <c r="D156" s="20"/>
      <c r="E156" s="20"/>
      <c r="F156" s="20"/>
      <c r="G156" s="20"/>
      <c r="H156" s="20"/>
      <c r="I156" s="20"/>
      <c r="J156" s="20"/>
      <c r="K156" s="20"/>
      <c r="L156" s="20"/>
      <c r="M156" s="20"/>
      <c r="N156" s="3541" t="s">
        <v>5962</v>
      </c>
      <c r="O156" s="20"/>
      <c r="P156" s="20"/>
      <c r="Q156" s="20"/>
      <c r="R156" s="20"/>
      <c r="S156" s="20"/>
      <c r="T156" s="20"/>
      <c r="U156" s="20"/>
    </row>
    <row r="157" spans="1:21">
      <c r="A157" s="20"/>
      <c r="B157" s="20"/>
      <c r="C157" s="20" t="s">
        <v>5917</v>
      </c>
      <c r="D157" s="20"/>
      <c r="E157" s="20"/>
      <c r="F157" s="20"/>
      <c r="G157" s="20"/>
      <c r="H157" s="20"/>
      <c r="I157" s="20"/>
      <c r="J157" s="20"/>
      <c r="K157" s="20"/>
      <c r="L157" s="20"/>
      <c r="M157" s="20"/>
      <c r="N157" s="3541" t="s">
        <v>5963</v>
      </c>
      <c r="O157" s="20"/>
      <c r="P157" s="20"/>
      <c r="Q157" s="20"/>
      <c r="R157" s="20"/>
      <c r="S157" s="20"/>
      <c r="T157" s="20"/>
      <c r="U157" s="20"/>
    </row>
    <row r="158" spans="1:21">
      <c r="A158" s="20"/>
      <c r="B158" s="20"/>
      <c r="C158" s="1129"/>
      <c r="D158" s="20"/>
      <c r="E158" s="20"/>
      <c r="F158" s="20"/>
      <c r="G158" s="20"/>
      <c r="H158" s="20"/>
      <c r="I158" s="20"/>
      <c r="J158" s="20"/>
      <c r="K158" s="20"/>
      <c r="L158" s="20"/>
      <c r="M158" s="20"/>
      <c r="N158" s="3541" t="s">
        <v>5964</v>
      </c>
      <c r="O158" s="20"/>
      <c r="P158" s="20"/>
      <c r="Q158" s="20"/>
      <c r="R158" s="20"/>
      <c r="S158" s="20"/>
      <c r="T158" s="20"/>
      <c r="U158" s="20"/>
    </row>
    <row r="159" spans="1:21">
      <c r="A159" s="20"/>
      <c r="B159" s="20"/>
      <c r="C159" s="1611" t="s">
        <v>5965</v>
      </c>
      <c r="D159" s="20"/>
      <c r="E159" s="20"/>
      <c r="F159" s="20"/>
      <c r="G159" s="20"/>
      <c r="H159" s="20"/>
      <c r="I159" s="20"/>
      <c r="J159" s="20"/>
      <c r="K159" s="20"/>
      <c r="L159" s="20"/>
      <c r="M159" s="20"/>
      <c r="N159" s="20"/>
      <c r="O159" s="20"/>
      <c r="P159" s="20"/>
      <c r="Q159" s="20"/>
      <c r="R159" s="20"/>
      <c r="S159" s="20"/>
      <c r="T159" s="20"/>
      <c r="U159" s="20"/>
    </row>
    <row r="160" spans="1:21" ht="18">
      <c r="A160" s="20"/>
      <c r="B160" s="20"/>
      <c r="C160" s="1611" t="s">
        <v>5966</v>
      </c>
      <c r="D160" s="20"/>
      <c r="E160" s="20"/>
      <c r="F160" s="20"/>
      <c r="G160" s="20"/>
      <c r="H160" s="20"/>
      <c r="I160" s="20"/>
      <c r="J160" s="20"/>
      <c r="K160" s="20"/>
      <c r="L160" s="20"/>
      <c r="M160" s="20"/>
      <c r="N160" s="1559" t="s">
        <v>5967</v>
      </c>
      <c r="O160" s="20"/>
      <c r="P160" s="20"/>
      <c r="Q160" s="20"/>
      <c r="R160" s="20"/>
      <c r="S160" s="20"/>
      <c r="T160" s="20"/>
      <c r="U160" s="20"/>
    </row>
    <row r="161" spans="1:21">
      <c r="A161" s="20"/>
      <c r="B161" s="20"/>
      <c r="C161" s="1611" t="s">
        <v>5968</v>
      </c>
      <c r="D161" s="20"/>
      <c r="E161" s="20"/>
      <c r="F161" s="20"/>
      <c r="G161" s="20"/>
      <c r="H161" s="20"/>
      <c r="I161" s="20"/>
      <c r="J161" s="20"/>
      <c r="K161" s="20"/>
      <c r="L161" s="20"/>
      <c r="M161" s="20"/>
      <c r="N161" s="1129"/>
      <c r="O161" s="20"/>
      <c r="P161" s="20"/>
      <c r="Q161" s="20"/>
      <c r="R161" s="20"/>
      <c r="S161" s="20"/>
      <c r="T161" s="20"/>
      <c r="U161" s="20"/>
    </row>
    <row r="162" spans="1:21">
      <c r="A162" s="20"/>
      <c r="B162" s="20"/>
      <c r="C162" s="20"/>
      <c r="D162" s="20"/>
      <c r="E162" s="20"/>
      <c r="F162" s="20"/>
      <c r="G162" s="20"/>
      <c r="H162" s="20"/>
      <c r="I162" s="20"/>
      <c r="J162" s="20"/>
      <c r="K162" s="20"/>
      <c r="L162" s="20"/>
      <c r="M162" s="20"/>
      <c r="N162" s="3541" t="s">
        <v>5969</v>
      </c>
      <c r="O162" s="20"/>
      <c r="P162" s="20"/>
      <c r="Q162" s="20"/>
      <c r="R162" s="20"/>
      <c r="S162" s="20"/>
      <c r="T162" s="20"/>
      <c r="U162" s="20"/>
    </row>
    <row r="163" spans="1:21" ht="18">
      <c r="A163" s="20"/>
      <c r="B163" s="20"/>
      <c r="C163" s="1559" t="s">
        <v>5970</v>
      </c>
      <c r="D163" s="20"/>
      <c r="E163" s="20"/>
      <c r="F163" s="20"/>
      <c r="G163" s="20"/>
      <c r="H163" s="20"/>
      <c r="I163" s="20"/>
      <c r="J163" s="20"/>
      <c r="K163" s="20"/>
      <c r="L163" s="20"/>
      <c r="M163" s="20"/>
      <c r="N163" s="3541" t="s">
        <v>5971</v>
      </c>
      <c r="O163" s="20"/>
      <c r="P163" s="20"/>
      <c r="Q163" s="20"/>
      <c r="R163" s="20"/>
      <c r="S163" s="20"/>
      <c r="T163" s="20"/>
      <c r="U163" s="20"/>
    </row>
    <row r="164" spans="1:21">
      <c r="A164" s="20"/>
      <c r="B164" s="20"/>
      <c r="C164" s="20"/>
      <c r="D164" s="20"/>
      <c r="E164" s="20"/>
      <c r="F164" s="20"/>
      <c r="G164" s="20"/>
      <c r="H164" s="20"/>
      <c r="I164" s="20"/>
      <c r="J164" s="20"/>
      <c r="K164" s="20"/>
      <c r="L164" s="20"/>
      <c r="M164" s="20"/>
      <c r="N164" s="3541" t="s">
        <v>5972</v>
      </c>
      <c r="O164" s="20"/>
      <c r="P164" s="20"/>
      <c r="Q164" s="20"/>
      <c r="R164" s="20"/>
      <c r="S164" s="20"/>
      <c r="T164" s="20"/>
      <c r="U164" s="20"/>
    </row>
    <row r="165" spans="1:21">
      <c r="A165" s="20"/>
      <c r="B165" s="20"/>
      <c r="C165" s="20" t="s">
        <v>5973</v>
      </c>
      <c r="D165" s="20"/>
      <c r="E165" s="20"/>
      <c r="F165" s="20"/>
      <c r="G165" s="20"/>
      <c r="H165" s="20"/>
      <c r="I165" s="20"/>
      <c r="J165" s="20"/>
      <c r="K165" s="20"/>
      <c r="L165" s="20"/>
      <c r="M165" s="20"/>
      <c r="N165" s="3541" t="s">
        <v>5974</v>
      </c>
      <c r="O165" s="20"/>
      <c r="P165" s="20"/>
      <c r="Q165" s="20"/>
      <c r="R165" s="20"/>
      <c r="S165" s="20"/>
      <c r="T165" s="20"/>
      <c r="U165" s="20"/>
    </row>
    <row r="166" spans="1:21">
      <c r="A166" s="20"/>
      <c r="B166" s="20"/>
      <c r="C166" s="20"/>
      <c r="D166" s="20"/>
      <c r="E166" s="20"/>
      <c r="F166" s="20"/>
      <c r="G166" s="20"/>
      <c r="H166" s="20"/>
      <c r="I166" s="20"/>
      <c r="J166" s="20"/>
      <c r="K166" s="20"/>
      <c r="L166" s="20"/>
      <c r="M166" s="20"/>
      <c r="N166" s="3541" t="s">
        <v>5975</v>
      </c>
      <c r="O166" s="20"/>
      <c r="P166" s="20"/>
      <c r="Q166" s="20"/>
      <c r="R166" s="20"/>
      <c r="S166" s="20"/>
      <c r="T166" s="20"/>
      <c r="U166" s="20"/>
    </row>
    <row r="167" spans="1:21">
      <c r="A167" s="20"/>
      <c r="B167" s="20"/>
      <c r="C167" s="20" t="s">
        <v>5917</v>
      </c>
      <c r="D167" s="20"/>
      <c r="E167" s="20"/>
      <c r="F167" s="20"/>
      <c r="G167" s="20"/>
      <c r="H167" s="20"/>
      <c r="I167" s="20"/>
      <c r="J167" s="20"/>
      <c r="K167" s="20"/>
      <c r="L167" s="20"/>
      <c r="M167" s="20"/>
      <c r="N167" s="3541" t="s">
        <v>5976</v>
      </c>
      <c r="O167" s="20"/>
      <c r="P167" s="20"/>
      <c r="Q167" s="20"/>
      <c r="R167" s="20"/>
      <c r="S167" s="20"/>
      <c r="T167" s="20"/>
      <c r="U167" s="20"/>
    </row>
    <row r="168" spans="1:21">
      <c r="A168" s="20"/>
      <c r="B168" s="20"/>
      <c r="C168" s="1129"/>
      <c r="D168" s="20"/>
      <c r="E168" s="20"/>
      <c r="F168" s="20"/>
      <c r="G168" s="20"/>
      <c r="H168" s="20"/>
      <c r="I168" s="20"/>
      <c r="J168" s="20"/>
      <c r="K168" s="20"/>
      <c r="L168" s="20"/>
      <c r="M168" s="20"/>
      <c r="N168" s="3541" t="s">
        <v>5977</v>
      </c>
      <c r="O168" s="20"/>
      <c r="P168" s="20"/>
      <c r="Q168" s="20"/>
      <c r="R168" s="20"/>
      <c r="S168" s="20"/>
      <c r="T168" s="20"/>
      <c r="U168" s="20"/>
    </row>
    <row r="169" spans="1:21">
      <c r="A169" s="20"/>
      <c r="B169" s="20"/>
      <c r="C169" s="1611" t="s">
        <v>5978</v>
      </c>
      <c r="D169" s="20"/>
      <c r="E169" s="20"/>
      <c r="F169" s="20"/>
      <c r="G169" s="20"/>
      <c r="H169" s="20"/>
      <c r="I169" s="20"/>
      <c r="J169" s="20"/>
      <c r="K169" s="20"/>
      <c r="L169" s="20"/>
      <c r="M169" s="20"/>
      <c r="N169" s="3541" t="s">
        <v>5979</v>
      </c>
      <c r="O169" s="20"/>
      <c r="P169" s="20"/>
      <c r="Q169" s="20"/>
      <c r="R169" s="20"/>
      <c r="S169" s="20"/>
      <c r="T169" s="20"/>
      <c r="U169" s="20"/>
    </row>
    <row r="170" spans="1:21">
      <c r="A170" s="20"/>
      <c r="B170" s="20"/>
      <c r="C170" s="1611" t="s">
        <v>5980</v>
      </c>
      <c r="D170" s="20"/>
      <c r="E170" s="20"/>
      <c r="F170" s="20"/>
      <c r="G170" s="20"/>
      <c r="H170" s="20"/>
      <c r="I170" s="20"/>
      <c r="J170" s="20"/>
      <c r="K170" s="20"/>
      <c r="L170" s="20"/>
      <c r="M170" s="20"/>
      <c r="N170" s="3541" t="s">
        <v>5981</v>
      </c>
      <c r="O170" s="20"/>
      <c r="P170" s="20"/>
      <c r="Q170" s="20"/>
      <c r="R170" s="20"/>
      <c r="S170" s="20"/>
      <c r="T170" s="20"/>
      <c r="U170" s="20"/>
    </row>
    <row r="171" spans="1:21">
      <c r="A171" s="20"/>
      <c r="B171" s="20"/>
      <c r="C171" s="1611" t="s">
        <v>5982</v>
      </c>
      <c r="D171" s="20"/>
      <c r="E171" s="20"/>
      <c r="F171" s="20"/>
      <c r="G171" s="20"/>
      <c r="H171" s="20"/>
      <c r="I171" s="20"/>
      <c r="J171" s="20"/>
      <c r="K171" s="20"/>
      <c r="L171" s="20"/>
      <c r="M171" s="20"/>
      <c r="N171" s="3541" t="s">
        <v>5983</v>
      </c>
      <c r="O171" s="20"/>
      <c r="P171" s="20"/>
      <c r="Q171" s="20"/>
      <c r="R171" s="20"/>
      <c r="S171" s="20"/>
      <c r="T171" s="20"/>
      <c r="U171" s="20"/>
    </row>
    <row r="172" spans="1:21">
      <c r="A172" s="20"/>
      <c r="B172" s="20"/>
      <c r="C172" s="20"/>
      <c r="D172" s="20"/>
      <c r="E172" s="20"/>
      <c r="F172" s="20"/>
      <c r="G172" s="20"/>
      <c r="H172" s="20"/>
      <c r="I172" s="20"/>
      <c r="J172" s="20"/>
      <c r="K172" s="20"/>
      <c r="L172" s="20"/>
      <c r="M172" s="20"/>
      <c r="N172" s="20"/>
      <c r="O172" s="20"/>
      <c r="P172" s="20"/>
      <c r="Q172" s="20"/>
      <c r="R172" s="20"/>
      <c r="S172" s="20"/>
      <c r="T172" s="20"/>
      <c r="U172" s="20"/>
    </row>
    <row r="173" spans="1:21" ht="18">
      <c r="A173" s="20"/>
      <c r="B173" s="20"/>
      <c r="C173" s="1559" t="s">
        <v>5984</v>
      </c>
      <c r="D173" s="20"/>
      <c r="E173" s="20"/>
      <c r="F173" s="20"/>
      <c r="G173" s="20"/>
      <c r="H173" s="20"/>
      <c r="I173" s="20"/>
      <c r="J173" s="20"/>
      <c r="K173" s="20"/>
      <c r="L173" s="20"/>
      <c r="M173" s="20"/>
      <c r="N173" s="1559" t="s">
        <v>5985</v>
      </c>
      <c r="O173" s="20"/>
      <c r="P173" s="20"/>
      <c r="Q173" s="20"/>
      <c r="R173" s="20"/>
      <c r="S173" s="20"/>
      <c r="T173" s="20"/>
      <c r="U173" s="20"/>
    </row>
    <row r="174" spans="1:21">
      <c r="A174" s="20"/>
      <c r="B174" s="20"/>
      <c r="C174" s="20"/>
      <c r="D174" s="20"/>
      <c r="E174" s="20"/>
      <c r="F174" s="20"/>
      <c r="G174" s="20"/>
      <c r="H174" s="20"/>
      <c r="I174" s="20"/>
      <c r="J174" s="20"/>
      <c r="K174" s="20"/>
      <c r="L174" s="20"/>
      <c r="M174" s="20"/>
      <c r="N174" s="1129"/>
      <c r="O174" s="20"/>
      <c r="P174" s="20"/>
      <c r="Q174" s="20"/>
      <c r="R174" s="20"/>
      <c r="S174" s="20"/>
      <c r="T174" s="20"/>
      <c r="U174" s="20"/>
    </row>
    <row r="175" spans="1:21">
      <c r="A175" s="20"/>
      <c r="B175" s="20"/>
      <c r="C175" s="20" t="s">
        <v>5986</v>
      </c>
      <c r="D175" s="20"/>
      <c r="E175" s="20"/>
      <c r="F175" s="20"/>
      <c r="G175" s="20"/>
      <c r="H175" s="20"/>
      <c r="I175" s="20"/>
      <c r="J175" s="20"/>
      <c r="K175" s="20"/>
      <c r="L175" s="20"/>
      <c r="M175" s="20"/>
      <c r="N175" s="3541" t="s">
        <v>5987</v>
      </c>
      <c r="O175" s="20"/>
      <c r="P175" s="20"/>
      <c r="Q175" s="20"/>
      <c r="R175" s="20"/>
      <c r="S175" s="20"/>
      <c r="T175" s="20"/>
      <c r="U175" s="20"/>
    </row>
    <row r="176" spans="1:21">
      <c r="A176" s="20"/>
      <c r="B176" s="20"/>
      <c r="C176" s="20"/>
      <c r="D176" s="20"/>
      <c r="E176" s="20"/>
      <c r="F176" s="20"/>
      <c r="G176" s="20"/>
      <c r="H176" s="20"/>
      <c r="I176" s="20"/>
      <c r="J176" s="20"/>
      <c r="K176" s="20"/>
      <c r="L176" s="20"/>
      <c r="M176" s="20"/>
      <c r="N176" s="3541" t="s">
        <v>5988</v>
      </c>
      <c r="O176" s="20"/>
      <c r="P176" s="20"/>
      <c r="Q176" s="20"/>
      <c r="R176" s="20"/>
      <c r="S176" s="20"/>
      <c r="T176" s="20"/>
      <c r="U176" s="20"/>
    </row>
    <row r="177" spans="1:21">
      <c r="A177" s="20"/>
      <c r="B177" s="20"/>
      <c r="C177" s="20" t="s">
        <v>5917</v>
      </c>
      <c r="D177" s="20"/>
      <c r="E177" s="20"/>
      <c r="F177" s="20"/>
      <c r="G177" s="20"/>
      <c r="H177" s="20"/>
      <c r="I177" s="20"/>
      <c r="J177" s="20"/>
      <c r="K177" s="20"/>
      <c r="L177" s="20"/>
      <c r="M177" s="20"/>
      <c r="N177" s="3541" t="s">
        <v>5989</v>
      </c>
      <c r="O177" s="20"/>
      <c r="P177" s="20"/>
      <c r="Q177" s="20"/>
      <c r="R177" s="20"/>
      <c r="S177" s="20"/>
      <c r="T177" s="20"/>
      <c r="U177" s="20"/>
    </row>
    <row r="178" spans="1:21">
      <c r="A178" s="20"/>
      <c r="B178" s="20"/>
      <c r="C178" s="1129"/>
      <c r="D178" s="20"/>
      <c r="E178" s="20"/>
      <c r="F178" s="20"/>
      <c r="G178" s="20"/>
      <c r="H178" s="20"/>
      <c r="I178" s="20"/>
      <c r="J178" s="20"/>
      <c r="K178" s="20"/>
      <c r="L178" s="20"/>
      <c r="M178" s="20"/>
      <c r="N178" s="3541" t="s">
        <v>5990</v>
      </c>
      <c r="O178" s="20"/>
      <c r="P178" s="20"/>
      <c r="Q178" s="20"/>
      <c r="R178" s="20"/>
      <c r="S178" s="20"/>
      <c r="T178" s="20"/>
      <c r="U178" s="20"/>
    </row>
    <row r="179" spans="1:21">
      <c r="A179" s="20"/>
      <c r="B179" s="20"/>
      <c r="C179" s="1611" t="s">
        <v>5991</v>
      </c>
      <c r="D179" s="20"/>
      <c r="E179" s="20"/>
      <c r="F179" s="20"/>
      <c r="G179" s="20"/>
      <c r="H179" s="20"/>
      <c r="I179" s="20"/>
      <c r="J179" s="20"/>
      <c r="K179" s="20"/>
      <c r="L179" s="20"/>
      <c r="M179" s="20"/>
      <c r="N179" s="3541" t="s">
        <v>5992</v>
      </c>
      <c r="O179" s="20"/>
      <c r="P179" s="20"/>
      <c r="Q179" s="20"/>
      <c r="R179" s="20"/>
      <c r="S179" s="20"/>
      <c r="T179" s="20"/>
      <c r="U179" s="20"/>
    </row>
    <row r="180" spans="1:21">
      <c r="A180" s="20"/>
      <c r="B180" s="20"/>
      <c r="C180" s="1611" t="s">
        <v>5993</v>
      </c>
      <c r="D180" s="20"/>
      <c r="E180" s="20"/>
      <c r="F180" s="20"/>
      <c r="G180" s="20"/>
      <c r="H180" s="20"/>
      <c r="I180" s="20"/>
      <c r="J180" s="20"/>
      <c r="K180" s="20"/>
      <c r="L180" s="20"/>
      <c r="M180" s="20"/>
      <c r="N180" s="3541" t="s">
        <v>5994</v>
      </c>
      <c r="O180" s="20"/>
      <c r="P180" s="20"/>
      <c r="Q180" s="20"/>
      <c r="R180" s="20"/>
      <c r="S180" s="20"/>
      <c r="T180" s="20"/>
      <c r="U180" s="20"/>
    </row>
    <row r="181" spans="1:21">
      <c r="A181" s="20"/>
      <c r="B181" s="20"/>
      <c r="C181" s="1611" t="s">
        <v>5995</v>
      </c>
      <c r="D181" s="20"/>
      <c r="E181" s="20"/>
      <c r="F181" s="20"/>
      <c r="G181" s="20"/>
      <c r="H181" s="20"/>
      <c r="I181" s="20"/>
      <c r="J181" s="20"/>
      <c r="K181" s="20"/>
      <c r="L181" s="20"/>
      <c r="M181" s="20"/>
      <c r="N181" s="3541" t="s">
        <v>5996</v>
      </c>
      <c r="O181" s="20"/>
      <c r="P181" s="20"/>
      <c r="Q181" s="20"/>
      <c r="R181" s="20"/>
      <c r="S181" s="20"/>
      <c r="T181" s="20"/>
      <c r="U181" s="20"/>
    </row>
    <row r="182" spans="1:21">
      <c r="A182" s="20"/>
      <c r="B182" s="20"/>
      <c r="C182" s="20"/>
      <c r="D182" s="20"/>
      <c r="E182" s="20"/>
      <c r="F182" s="20"/>
      <c r="G182" s="20"/>
      <c r="H182" s="20"/>
      <c r="I182" s="20"/>
      <c r="J182" s="20"/>
      <c r="K182" s="20"/>
      <c r="L182" s="20"/>
      <c r="M182" s="20"/>
      <c r="N182" s="3541" t="s">
        <v>5997</v>
      </c>
      <c r="O182" s="20"/>
      <c r="P182" s="20"/>
      <c r="Q182" s="20"/>
      <c r="R182" s="20"/>
      <c r="S182" s="20"/>
      <c r="T182" s="20"/>
      <c r="U182" s="20"/>
    </row>
    <row r="183" spans="1:21" ht="18">
      <c r="A183" s="20"/>
      <c r="B183" s="20"/>
      <c r="C183" s="1559" t="s">
        <v>5998</v>
      </c>
      <c r="D183" s="20"/>
      <c r="E183" s="20"/>
      <c r="F183" s="20"/>
      <c r="G183" s="20"/>
      <c r="H183" s="20"/>
      <c r="I183" s="20"/>
      <c r="J183" s="20"/>
      <c r="K183" s="20"/>
      <c r="L183" s="20"/>
      <c r="M183" s="20"/>
      <c r="N183" s="3541" t="s">
        <v>5999</v>
      </c>
      <c r="O183" s="20"/>
      <c r="P183" s="20"/>
      <c r="Q183" s="20"/>
      <c r="R183" s="20"/>
      <c r="S183" s="20"/>
      <c r="T183" s="20"/>
      <c r="U183" s="20"/>
    </row>
    <row r="184" spans="1:21">
      <c r="A184" s="20"/>
      <c r="B184" s="20"/>
      <c r="C184" s="20"/>
      <c r="D184" s="20"/>
      <c r="E184" s="20"/>
      <c r="F184" s="20"/>
      <c r="G184" s="20"/>
      <c r="H184" s="20"/>
      <c r="I184" s="20"/>
      <c r="J184" s="20"/>
      <c r="K184" s="20"/>
      <c r="L184" s="20"/>
      <c r="M184" s="20"/>
      <c r="N184" s="3541" t="s">
        <v>6000</v>
      </c>
      <c r="O184" s="20"/>
      <c r="P184" s="20"/>
      <c r="Q184" s="20"/>
      <c r="R184" s="20"/>
      <c r="S184" s="20"/>
      <c r="T184" s="20"/>
      <c r="U184" s="20"/>
    </row>
    <row r="185" spans="1:21">
      <c r="A185" s="20"/>
      <c r="B185" s="20"/>
      <c r="C185" s="20" t="s">
        <v>6001</v>
      </c>
      <c r="D185" s="20"/>
      <c r="E185" s="20"/>
      <c r="F185" s="20"/>
      <c r="G185" s="20"/>
      <c r="H185" s="20"/>
      <c r="I185" s="20"/>
      <c r="J185" s="20"/>
      <c r="K185" s="20"/>
      <c r="L185" s="20"/>
      <c r="M185" s="20"/>
      <c r="N185" s="20"/>
      <c r="O185" s="20"/>
      <c r="P185" s="20"/>
      <c r="Q185" s="20"/>
      <c r="R185" s="20"/>
      <c r="S185" s="20"/>
      <c r="T185" s="20"/>
      <c r="U185" s="20"/>
    </row>
    <row r="186" spans="1:21" ht="18">
      <c r="A186" s="20"/>
      <c r="B186" s="20"/>
      <c r="C186" s="20"/>
      <c r="D186" s="20"/>
      <c r="E186" s="20"/>
      <c r="F186" s="20"/>
      <c r="G186" s="20"/>
      <c r="H186" s="20"/>
      <c r="I186" s="20"/>
      <c r="J186" s="20"/>
      <c r="K186" s="20"/>
      <c r="L186" s="20"/>
      <c r="M186" s="20"/>
      <c r="N186" s="1559" t="s">
        <v>6002</v>
      </c>
      <c r="O186" s="20"/>
      <c r="P186" s="20"/>
      <c r="Q186" s="20"/>
      <c r="R186" s="20"/>
      <c r="S186" s="20"/>
      <c r="T186" s="20"/>
      <c r="U186" s="20"/>
    </row>
    <row r="187" spans="1:21">
      <c r="A187" s="20"/>
      <c r="B187" s="20"/>
      <c r="C187" s="20" t="s">
        <v>5917</v>
      </c>
      <c r="D187" s="20"/>
      <c r="E187" s="20"/>
      <c r="F187" s="20"/>
      <c r="G187" s="20"/>
      <c r="H187" s="20"/>
      <c r="I187" s="20"/>
      <c r="J187" s="20"/>
      <c r="K187" s="20"/>
      <c r="L187" s="20"/>
      <c r="M187" s="20"/>
      <c r="N187" s="1129"/>
      <c r="O187" s="20"/>
      <c r="P187" s="20"/>
      <c r="Q187" s="20"/>
      <c r="R187" s="20"/>
      <c r="S187" s="20"/>
      <c r="T187" s="20"/>
      <c r="U187" s="20"/>
    </row>
    <row r="188" spans="1:21">
      <c r="A188" s="20"/>
      <c r="B188" s="20"/>
      <c r="C188" s="1129"/>
      <c r="D188" s="20"/>
      <c r="E188" s="20"/>
      <c r="F188" s="20"/>
      <c r="G188" s="20"/>
      <c r="H188" s="20"/>
      <c r="I188" s="20"/>
      <c r="J188" s="20"/>
      <c r="K188" s="20"/>
      <c r="L188" s="20"/>
      <c r="M188" s="20"/>
      <c r="N188" s="3541" t="s">
        <v>6003</v>
      </c>
      <c r="O188" s="20"/>
      <c r="P188" s="20"/>
      <c r="Q188" s="20"/>
      <c r="R188" s="20"/>
      <c r="S188" s="20"/>
      <c r="T188" s="20"/>
      <c r="U188" s="20"/>
    </row>
    <row r="189" spans="1:21">
      <c r="A189" s="20"/>
      <c r="B189" s="20"/>
      <c r="C189" s="1611" t="s">
        <v>6004</v>
      </c>
      <c r="D189" s="20"/>
      <c r="E189" s="20"/>
      <c r="F189" s="20"/>
      <c r="G189" s="20"/>
      <c r="H189" s="20"/>
      <c r="I189" s="20"/>
      <c r="J189" s="20"/>
      <c r="K189" s="20"/>
      <c r="L189" s="20"/>
      <c r="M189" s="20"/>
      <c r="N189" s="3541" t="s">
        <v>6005</v>
      </c>
      <c r="O189" s="20"/>
      <c r="P189" s="20"/>
      <c r="Q189" s="20"/>
      <c r="R189" s="20"/>
      <c r="S189" s="20"/>
      <c r="T189" s="20"/>
      <c r="U189" s="20"/>
    </row>
    <row r="190" spans="1:21">
      <c r="A190" s="20"/>
      <c r="B190" s="20"/>
      <c r="C190" s="1611" t="s">
        <v>6006</v>
      </c>
      <c r="D190" s="20"/>
      <c r="E190" s="20"/>
      <c r="F190" s="20"/>
      <c r="G190" s="20"/>
      <c r="H190" s="20"/>
      <c r="I190" s="20"/>
      <c r="J190" s="20"/>
      <c r="K190" s="20"/>
      <c r="L190" s="20"/>
      <c r="M190" s="20"/>
      <c r="N190" s="3541" t="s">
        <v>6007</v>
      </c>
      <c r="O190" s="20"/>
      <c r="P190" s="20"/>
      <c r="Q190" s="20"/>
      <c r="R190" s="20"/>
      <c r="S190" s="20"/>
      <c r="T190" s="20"/>
      <c r="U190" s="20"/>
    </row>
    <row r="191" spans="1:21">
      <c r="A191" s="20"/>
      <c r="B191" s="20"/>
      <c r="C191" s="1611" t="s">
        <v>6008</v>
      </c>
      <c r="D191" s="20"/>
      <c r="E191" s="20"/>
      <c r="F191" s="20"/>
      <c r="G191" s="20"/>
      <c r="H191" s="20"/>
      <c r="I191" s="20"/>
      <c r="J191" s="20"/>
      <c r="K191" s="20"/>
      <c r="L191" s="20"/>
      <c r="M191" s="20"/>
      <c r="N191" s="3541" t="s">
        <v>6009</v>
      </c>
      <c r="O191" s="20"/>
      <c r="P191" s="20"/>
      <c r="Q191" s="20"/>
      <c r="R191" s="20"/>
      <c r="S191" s="20"/>
      <c r="T191" s="20"/>
      <c r="U191" s="20"/>
    </row>
    <row r="192" spans="1:21">
      <c r="A192" s="20"/>
      <c r="B192" s="20"/>
      <c r="C192" s="20"/>
      <c r="D192" s="20"/>
      <c r="E192" s="20"/>
      <c r="F192" s="20"/>
      <c r="G192" s="20"/>
      <c r="H192" s="20"/>
      <c r="I192" s="20"/>
      <c r="J192" s="20"/>
      <c r="K192" s="20"/>
      <c r="L192" s="20"/>
      <c r="M192" s="20"/>
      <c r="N192" s="3541" t="s">
        <v>6010</v>
      </c>
      <c r="O192" s="20"/>
      <c r="P192" s="20"/>
      <c r="Q192" s="20"/>
      <c r="R192" s="20"/>
      <c r="S192" s="20"/>
      <c r="T192" s="20"/>
      <c r="U192" s="20"/>
    </row>
    <row r="193" spans="1:21">
      <c r="A193" s="20"/>
      <c r="B193" s="20"/>
      <c r="C193" s="20" t="s">
        <v>6011</v>
      </c>
      <c r="D193" s="20"/>
      <c r="E193" s="20"/>
      <c r="F193" s="20"/>
      <c r="G193" s="20"/>
      <c r="H193" s="20"/>
      <c r="I193" s="20"/>
      <c r="J193" s="20"/>
      <c r="K193" s="20"/>
      <c r="L193" s="20"/>
      <c r="M193" s="20"/>
      <c r="N193" s="3541" t="s">
        <v>6012</v>
      </c>
      <c r="O193" s="20"/>
      <c r="P193" s="20"/>
      <c r="Q193" s="20"/>
      <c r="R193" s="20"/>
      <c r="S193" s="20"/>
      <c r="T193" s="20"/>
      <c r="U193" s="20"/>
    </row>
    <row r="194" spans="1:21">
      <c r="A194" s="20"/>
      <c r="B194" s="20"/>
      <c r="C194" s="20" t="s">
        <v>6013</v>
      </c>
      <c r="D194" s="20"/>
      <c r="E194" s="20"/>
      <c r="F194" s="20"/>
      <c r="G194" s="20"/>
      <c r="H194" s="20"/>
      <c r="I194" s="20"/>
      <c r="J194" s="20"/>
      <c r="K194" s="20"/>
      <c r="L194" s="20"/>
      <c r="M194" s="20"/>
      <c r="N194" s="3541" t="s">
        <v>6014</v>
      </c>
      <c r="O194" s="20"/>
      <c r="P194" s="20"/>
      <c r="Q194" s="20"/>
      <c r="R194" s="20"/>
      <c r="S194" s="20"/>
      <c r="T194" s="20"/>
      <c r="U194" s="20"/>
    </row>
    <row r="195" spans="1:21">
      <c r="A195" s="20"/>
      <c r="B195" s="20"/>
      <c r="C195" s="20"/>
      <c r="D195" s="20"/>
      <c r="E195" s="20"/>
      <c r="F195" s="20"/>
      <c r="G195" s="20"/>
      <c r="H195" s="20"/>
      <c r="I195" s="20"/>
      <c r="J195" s="20"/>
      <c r="K195" s="20"/>
      <c r="L195" s="20"/>
      <c r="M195" s="20"/>
      <c r="N195" s="3541" t="s">
        <v>6015</v>
      </c>
      <c r="O195" s="20"/>
      <c r="P195" s="20"/>
      <c r="Q195" s="20"/>
      <c r="R195" s="20"/>
      <c r="S195" s="20"/>
      <c r="T195" s="20"/>
      <c r="U195" s="20"/>
    </row>
    <row r="196" spans="1:21">
      <c r="A196" s="20"/>
      <c r="B196" s="20"/>
      <c r="C196" s="20"/>
      <c r="D196" s="20"/>
      <c r="E196" s="20"/>
      <c r="F196" s="20"/>
      <c r="G196" s="20"/>
      <c r="H196" s="20"/>
      <c r="I196" s="20"/>
      <c r="J196" s="20"/>
      <c r="K196" s="20"/>
      <c r="L196" s="20"/>
      <c r="M196" s="20"/>
      <c r="N196" s="3541" t="s">
        <v>6016</v>
      </c>
      <c r="O196" s="20"/>
      <c r="P196" s="20"/>
      <c r="Q196" s="20"/>
      <c r="R196" s="20"/>
      <c r="S196" s="20"/>
      <c r="T196" s="20"/>
      <c r="U196" s="20"/>
    </row>
    <row r="197" spans="1:21">
      <c r="A197" s="20"/>
      <c r="B197" s="20"/>
      <c r="C197" s="756" t="s">
        <v>6017</v>
      </c>
      <c r="D197" s="20"/>
      <c r="E197" s="20"/>
      <c r="F197" s="20"/>
      <c r="G197" s="20"/>
      <c r="H197" s="20"/>
      <c r="I197" s="20"/>
      <c r="J197" s="20"/>
      <c r="K197" s="20"/>
      <c r="L197" s="20"/>
      <c r="M197" s="20"/>
      <c r="N197" s="3541" t="s">
        <v>6018</v>
      </c>
      <c r="O197" s="20"/>
      <c r="P197" s="20"/>
      <c r="Q197" s="20"/>
      <c r="R197" s="20"/>
      <c r="S197" s="20"/>
      <c r="T197" s="20"/>
      <c r="U197" s="20"/>
    </row>
    <row r="198" spans="1:21">
      <c r="A198" s="20"/>
      <c r="B198" s="20"/>
      <c r="C198" s="20" t="s">
        <v>6019</v>
      </c>
      <c r="D198" s="20"/>
      <c r="E198" s="20"/>
      <c r="F198" s="20"/>
      <c r="G198" s="20"/>
      <c r="H198" s="20"/>
      <c r="I198" s="20"/>
      <c r="J198" s="20"/>
      <c r="K198" s="20"/>
      <c r="L198" s="20"/>
      <c r="M198" s="20"/>
      <c r="N198" s="20"/>
      <c r="O198" s="20"/>
      <c r="P198" s="20"/>
      <c r="Q198" s="20"/>
      <c r="R198" s="20"/>
      <c r="S198" s="20"/>
      <c r="T198" s="20"/>
      <c r="U198" s="20"/>
    </row>
    <row r="199" spans="1:21">
      <c r="A199" s="20"/>
      <c r="B199" s="20"/>
      <c r="C199" s="20"/>
      <c r="D199" s="20"/>
      <c r="E199" s="20"/>
      <c r="F199" s="20"/>
      <c r="G199" s="20"/>
      <c r="H199" s="20"/>
      <c r="I199" s="20"/>
      <c r="J199" s="20"/>
      <c r="K199" s="20"/>
      <c r="L199" s="20"/>
      <c r="M199" s="20"/>
      <c r="N199" s="20" t="s">
        <v>6020</v>
      </c>
      <c r="O199" s="20"/>
      <c r="P199" s="20"/>
      <c r="Q199" s="20"/>
      <c r="R199" s="20"/>
      <c r="S199" s="20"/>
      <c r="T199" s="20"/>
      <c r="U199" s="20"/>
    </row>
    <row r="200" spans="1:21">
      <c r="A200" s="20"/>
      <c r="B200" s="20"/>
      <c r="C200" s="756" t="s">
        <v>6021</v>
      </c>
      <c r="D200" s="20"/>
      <c r="E200" s="20"/>
      <c r="F200" s="20"/>
      <c r="G200" s="20"/>
      <c r="H200" s="20"/>
      <c r="I200" s="20"/>
      <c r="J200" s="20"/>
      <c r="K200" s="20"/>
      <c r="L200" s="20"/>
      <c r="M200" s="20"/>
      <c r="N200" s="20" t="s">
        <v>6022</v>
      </c>
      <c r="O200" s="20"/>
      <c r="P200" s="20"/>
      <c r="Q200" s="20"/>
      <c r="R200" s="20"/>
      <c r="S200" s="20"/>
      <c r="T200" s="20"/>
      <c r="U200" s="20"/>
    </row>
    <row r="201" spans="1:21">
      <c r="A201" s="20"/>
      <c r="B201" s="20"/>
      <c r="C201" s="3547" t="s">
        <v>6023</v>
      </c>
      <c r="D201" s="20"/>
      <c r="E201" s="20"/>
      <c r="F201" s="20"/>
      <c r="G201" s="20"/>
      <c r="H201" s="20"/>
      <c r="I201" s="20"/>
      <c r="J201" s="20"/>
      <c r="K201" s="20"/>
      <c r="L201" s="20"/>
      <c r="M201" s="20"/>
      <c r="N201" s="20"/>
      <c r="O201" s="20"/>
      <c r="P201" s="20"/>
      <c r="Q201" s="20"/>
      <c r="R201" s="20"/>
      <c r="S201" s="20"/>
      <c r="T201" s="20"/>
      <c r="U201" s="20"/>
    </row>
    <row r="202" spans="1:21">
      <c r="A202" s="20"/>
      <c r="B202" s="20"/>
      <c r="C202" s="20"/>
      <c r="D202" s="20"/>
      <c r="E202" s="20"/>
      <c r="F202" s="20"/>
      <c r="G202" s="20"/>
      <c r="H202" s="20"/>
      <c r="I202" s="20"/>
      <c r="J202" s="20"/>
      <c r="K202" s="20"/>
      <c r="L202" s="20"/>
      <c r="M202" s="20"/>
      <c r="N202" s="20"/>
      <c r="O202" s="20"/>
      <c r="P202" s="20"/>
      <c r="Q202" s="20"/>
      <c r="R202" s="20"/>
      <c r="S202" s="20"/>
      <c r="T202" s="20"/>
      <c r="U202" s="20"/>
    </row>
    <row r="203" spans="1:21">
      <c r="A203" s="20"/>
      <c r="B203" s="20"/>
      <c r="C203" s="756" t="s">
        <v>6024</v>
      </c>
      <c r="D203" s="20"/>
      <c r="E203" s="20"/>
      <c r="F203" s="20"/>
      <c r="G203" s="20"/>
      <c r="H203" s="20"/>
      <c r="I203" s="20"/>
      <c r="J203" s="20"/>
      <c r="K203" s="20"/>
      <c r="L203" s="20"/>
      <c r="M203" s="20"/>
      <c r="N203" s="20"/>
      <c r="O203" s="20"/>
      <c r="P203" s="20"/>
      <c r="Q203" s="20"/>
      <c r="R203" s="20"/>
      <c r="S203" s="20"/>
      <c r="T203" s="20"/>
      <c r="U203" s="20"/>
    </row>
    <row r="204" spans="1:21">
      <c r="A204" s="20"/>
      <c r="B204" s="20"/>
      <c r="C204" s="3547" t="s">
        <v>6025</v>
      </c>
      <c r="D204" s="20"/>
      <c r="E204" s="20"/>
      <c r="F204" s="20"/>
      <c r="G204" s="20"/>
      <c r="H204" s="20"/>
      <c r="I204" s="20"/>
      <c r="J204" s="20"/>
      <c r="K204" s="20"/>
      <c r="L204" s="20"/>
      <c r="M204" s="20"/>
      <c r="N204" s="20"/>
      <c r="O204" s="20"/>
      <c r="P204" s="20"/>
      <c r="Q204" s="20"/>
      <c r="R204" s="20"/>
      <c r="S204" s="20"/>
      <c r="T204" s="20"/>
      <c r="U204" s="20"/>
    </row>
    <row r="205" spans="1:21">
      <c r="A205" s="20"/>
      <c r="B205" s="20"/>
      <c r="C205" s="20"/>
      <c r="D205" s="20"/>
      <c r="E205" s="20"/>
      <c r="F205" s="20"/>
      <c r="G205" s="20"/>
      <c r="H205" s="20"/>
      <c r="I205" s="20"/>
      <c r="J205" s="20"/>
      <c r="K205" s="20"/>
      <c r="L205" s="20"/>
      <c r="M205" s="20"/>
      <c r="N205" s="20"/>
      <c r="O205" s="20"/>
      <c r="P205" s="20"/>
      <c r="Q205" s="20"/>
      <c r="R205" s="20"/>
      <c r="S205" s="20"/>
      <c r="T205" s="20"/>
      <c r="U205" s="20"/>
    </row>
    <row r="206" spans="1:21">
      <c r="A206" s="20"/>
      <c r="B206" s="20"/>
      <c r="C206" s="756" t="s">
        <v>6026</v>
      </c>
      <c r="D206" s="20"/>
      <c r="E206" s="20"/>
      <c r="F206" s="20"/>
      <c r="G206" s="20"/>
      <c r="H206" s="20"/>
      <c r="I206" s="20"/>
      <c r="J206" s="20"/>
      <c r="K206" s="20"/>
      <c r="L206" s="20"/>
      <c r="M206" s="20"/>
      <c r="N206" s="756" t="s">
        <v>6027</v>
      </c>
      <c r="O206" s="20"/>
      <c r="P206" s="20"/>
      <c r="Q206" s="20"/>
      <c r="R206" s="20"/>
      <c r="S206" s="20"/>
      <c r="T206" s="20"/>
      <c r="U206" s="20"/>
    </row>
    <row r="207" spans="1:21">
      <c r="A207" s="20"/>
      <c r="B207" s="20"/>
      <c r="C207" s="3547" t="s">
        <v>6028</v>
      </c>
      <c r="D207" s="20"/>
      <c r="E207" s="20"/>
      <c r="F207" s="20"/>
      <c r="G207" s="20"/>
      <c r="H207" s="20"/>
      <c r="I207" s="20"/>
      <c r="J207" s="20"/>
      <c r="K207" s="20"/>
      <c r="L207" s="20"/>
      <c r="M207" s="20"/>
      <c r="N207" s="3547" t="s">
        <v>6029</v>
      </c>
      <c r="O207" s="20"/>
      <c r="P207" s="20"/>
      <c r="Q207" s="20"/>
      <c r="R207" s="20"/>
      <c r="S207" s="20"/>
      <c r="T207" s="20"/>
      <c r="U207" s="20"/>
    </row>
    <row r="208" spans="1:21">
      <c r="A208" s="20"/>
      <c r="B208" s="20"/>
      <c r="C208" s="20"/>
      <c r="D208" s="20"/>
      <c r="E208" s="20"/>
      <c r="F208" s="20"/>
      <c r="G208" s="20"/>
      <c r="H208" s="20"/>
      <c r="I208" s="20"/>
      <c r="J208" s="20"/>
      <c r="K208" s="20"/>
      <c r="L208" s="20"/>
      <c r="M208" s="20"/>
      <c r="N208" s="20"/>
      <c r="O208" s="20"/>
      <c r="P208" s="20"/>
      <c r="Q208" s="20"/>
      <c r="R208" s="20"/>
      <c r="S208" s="20"/>
      <c r="T208" s="20"/>
      <c r="U208" s="20"/>
    </row>
    <row r="209" spans="1:21">
      <c r="A209" s="20"/>
      <c r="B209" s="20"/>
      <c r="C209" s="1554" t="s">
        <v>6030</v>
      </c>
      <c r="D209" s="597" t="s">
        <v>6031</v>
      </c>
      <c r="F209" s="20"/>
      <c r="G209" s="20"/>
      <c r="H209" s="20"/>
      <c r="I209" s="20"/>
      <c r="J209" s="20"/>
      <c r="K209" s="20"/>
      <c r="L209" s="20"/>
      <c r="M209" s="20"/>
      <c r="N209" s="20"/>
      <c r="O209" s="20"/>
      <c r="P209" s="20"/>
      <c r="Q209" s="20"/>
      <c r="R209" s="20"/>
      <c r="S209" s="20"/>
      <c r="T209" s="20"/>
      <c r="U209" s="20"/>
    </row>
    <row r="210" spans="1:21">
      <c r="A210" s="20"/>
      <c r="B210" s="20"/>
      <c r="C210" s="20"/>
      <c r="D210" s="20"/>
      <c r="E210" s="20"/>
      <c r="F210" s="20"/>
      <c r="G210" s="20"/>
      <c r="H210" s="20"/>
      <c r="I210" s="20"/>
      <c r="J210" s="20"/>
      <c r="K210" s="20"/>
      <c r="L210" s="20"/>
      <c r="M210" s="20"/>
      <c r="N210" s="20"/>
      <c r="O210" s="20"/>
      <c r="P210" s="20"/>
      <c r="Q210" s="20"/>
      <c r="R210" s="20"/>
      <c r="S210" s="20"/>
      <c r="T210" s="20"/>
      <c r="U210" s="20"/>
    </row>
    <row r="211" spans="1:21">
      <c r="A211" s="20"/>
      <c r="B211" s="20"/>
      <c r="C211" s="20"/>
      <c r="D211" s="20"/>
      <c r="E211" s="20"/>
      <c r="F211" s="20"/>
      <c r="G211" s="20"/>
      <c r="H211" s="20"/>
      <c r="I211" s="20"/>
      <c r="J211" s="20"/>
      <c r="K211" s="20"/>
      <c r="L211" s="20"/>
      <c r="M211" s="20"/>
      <c r="N211" s="20"/>
      <c r="O211" s="20"/>
      <c r="P211" s="20"/>
      <c r="Q211" s="20"/>
      <c r="R211" s="20"/>
      <c r="S211" s="20"/>
      <c r="T211" s="20"/>
      <c r="U211" s="20"/>
    </row>
    <row r="212" spans="1:21" ht="18.75">
      <c r="A212" s="20"/>
      <c r="B212" s="20"/>
      <c r="C212" s="3548" t="s">
        <v>6032</v>
      </c>
      <c r="D212" s="20"/>
      <c r="E212" s="20"/>
      <c r="F212" s="20"/>
      <c r="G212" s="20"/>
      <c r="H212" s="20"/>
      <c r="I212" s="20"/>
      <c r="J212" s="20"/>
      <c r="K212" s="20"/>
      <c r="L212" s="20"/>
      <c r="M212" s="20"/>
      <c r="N212" s="20"/>
      <c r="O212" s="20"/>
      <c r="P212" s="20"/>
      <c r="Q212" s="20"/>
      <c r="R212" s="20"/>
      <c r="S212" s="20"/>
      <c r="T212" s="20"/>
      <c r="U212" s="20"/>
    </row>
    <row r="213" spans="1:21">
      <c r="A213" s="20"/>
      <c r="B213" s="20"/>
      <c r="C213" s="20"/>
      <c r="D213" s="20"/>
      <c r="E213" s="20"/>
      <c r="F213" s="20"/>
      <c r="G213" s="20"/>
      <c r="H213" s="20"/>
      <c r="I213" s="20"/>
      <c r="J213" s="20"/>
      <c r="K213" s="20"/>
      <c r="L213" s="20"/>
      <c r="M213" s="20"/>
      <c r="N213" s="20"/>
      <c r="O213" s="20"/>
      <c r="P213" s="20"/>
      <c r="Q213" s="20"/>
      <c r="R213" s="20"/>
      <c r="S213" s="20"/>
      <c r="T213" s="20"/>
      <c r="U213" s="20"/>
    </row>
    <row r="214" spans="1:21" ht="18">
      <c r="A214" s="20"/>
      <c r="B214" s="20"/>
      <c r="C214" s="1559" t="s">
        <v>6033</v>
      </c>
      <c r="D214" s="22"/>
      <c r="E214" s="22"/>
      <c r="F214" s="22"/>
      <c r="G214" s="20"/>
      <c r="H214" s="20"/>
      <c r="I214" s="20"/>
      <c r="J214" s="20"/>
      <c r="K214" s="20"/>
      <c r="L214" s="20"/>
      <c r="M214" s="20"/>
      <c r="N214" s="20"/>
      <c r="O214" s="20"/>
      <c r="P214" s="20"/>
      <c r="Q214" s="20"/>
      <c r="R214" s="20"/>
      <c r="S214" s="20"/>
      <c r="T214" s="20"/>
      <c r="U214" s="20"/>
    </row>
    <row r="215" spans="1:21">
      <c r="A215" s="20"/>
      <c r="B215" s="20"/>
      <c r="C215" s="22"/>
      <c r="D215" s="22"/>
      <c r="E215" s="22"/>
      <c r="F215" s="22"/>
      <c r="G215" s="20"/>
      <c r="H215" s="20"/>
      <c r="I215" s="20"/>
      <c r="J215" s="20"/>
      <c r="K215" s="20"/>
      <c r="L215" s="20"/>
      <c r="M215" s="20"/>
      <c r="N215" s="20"/>
      <c r="O215" s="20"/>
      <c r="P215" s="20"/>
      <c r="Q215" s="20"/>
      <c r="R215" s="20"/>
      <c r="S215" s="20"/>
      <c r="T215" s="20"/>
      <c r="U215" s="20"/>
    </row>
    <row r="216" spans="1:21">
      <c r="A216" s="20"/>
      <c r="B216" s="20"/>
      <c r="C216" s="22" t="s">
        <v>6034</v>
      </c>
      <c r="D216" s="22"/>
      <c r="E216" s="22"/>
      <c r="F216" s="22"/>
      <c r="G216" s="20"/>
      <c r="H216" s="20"/>
      <c r="I216" s="20"/>
      <c r="J216" s="20"/>
      <c r="K216" s="20"/>
      <c r="L216" s="20"/>
      <c r="M216" s="20"/>
      <c r="N216" s="20"/>
      <c r="O216" s="20"/>
      <c r="P216" s="20"/>
      <c r="Q216" s="20"/>
      <c r="R216" s="20"/>
      <c r="S216" s="20"/>
      <c r="T216" s="20"/>
      <c r="U216" s="20"/>
    </row>
    <row r="217" spans="1:21">
      <c r="A217" s="20"/>
      <c r="B217" s="20"/>
      <c r="C217" s="22"/>
      <c r="D217" s="22"/>
      <c r="E217" s="22"/>
      <c r="F217" s="22"/>
      <c r="G217" s="20"/>
      <c r="H217" s="20"/>
      <c r="I217" s="20"/>
      <c r="J217" s="20"/>
      <c r="K217" s="20"/>
      <c r="L217" s="20"/>
      <c r="M217" s="20"/>
      <c r="N217" s="20"/>
      <c r="O217" s="20"/>
      <c r="P217" s="20"/>
      <c r="Q217" s="20"/>
      <c r="R217" s="20"/>
      <c r="S217" s="20"/>
      <c r="T217" s="20"/>
      <c r="U217" s="20"/>
    </row>
    <row r="218" spans="1:21">
      <c r="A218" s="20"/>
      <c r="B218" s="20"/>
      <c r="C218" s="20"/>
      <c r="D218" s="3547" t="s">
        <v>6035</v>
      </c>
      <c r="E218" s="22"/>
      <c r="F218" s="22"/>
      <c r="G218" s="20"/>
      <c r="H218" s="20"/>
      <c r="I218" s="20"/>
      <c r="J218" s="20"/>
      <c r="K218" s="20"/>
      <c r="L218" s="20"/>
      <c r="M218" s="20"/>
      <c r="N218" s="20"/>
      <c r="O218" s="20"/>
      <c r="P218" s="20"/>
      <c r="Q218" s="20"/>
      <c r="R218" s="20"/>
      <c r="S218" s="20"/>
      <c r="T218" s="20"/>
      <c r="U218" s="20"/>
    </row>
    <row r="219" spans="1:21">
      <c r="A219" s="20"/>
      <c r="B219" s="20"/>
      <c r="C219" s="22"/>
      <c r="D219" s="22"/>
      <c r="E219" s="22"/>
      <c r="F219" s="22"/>
      <c r="G219" s="20"/>
      <c r="H219" s="20"/>
      <c r="I219" s="20"/>
      <c r="J219" s="20"/>
      <c r="K219" s="20"/>
      <c r="L219" s="20"/>
      <c r="M219" s="20"/>
      <c r="N219" s="20"/>
      <c r="O219" s="20"/>
      <c r="P219" s="20"/>
      <c r="Q219" s="20"/>
      <c r="R219" s="20"/>
      <c r="S219" s="20"/>
      <c r="T219" s="20"/>
      <c r="U219" s="20"/>
    </row>
    <row r="220" spans="1:21" ht="23.25">
      <c r="A220" s="20"/>
      <c r="B220" s="20"/>
      <c r="C220" s="3549" t="s">
        <v>6036</v>
      </c>
      <c r="D220" s="22"/>
      <c r="E220" s="22"/>
      <c r="F220" s="22"/>
      <c r="G220" s="20"/>
      <c r="H220" s="20"/>
      <c r="I220" s="20"/>
      <c r="J220" s="20"/>
      <c r="K220" s="20"/>
      <c r="L220" s="20"/>
      <c r="M220" s="20"/>
      <c r="N220" s="20"/>
      <c r="O220" s="20"/>
      <c r="P220" s="20"/>
      <c r="Q220" s="20"/>
      <c r="R220" s="20"/>
      <c r="S220" s="20"/>
      <c r="T220" s="20"/>
      <c r="U220" s="20"/>
    </row>
    <row r="221" spans="1:21">
      <c r="A221" s="20"/>
      <c r="B221" s="20"/>
      <c r="C221" s="1561"/>
      <c r="D221" s="22"/>
      <c r="E221" s="22"/>
      <c r="F221" s="22"/>
      <c r="G221" s="20"/>
      <c r="H221" s="20"/>
      <c r="I221" s="20"/>
      <c r="J221" s="20"/>
      <c r="K221" s="20"/>
      <c r="L221" s="20"/>
      <c r="M221" s="20"/>
      <c r="N221" s="20"/>
      <c r="O221" s="20"/>
      <c r="P221" s="20"/>
      <c r="Q221" s="20"/>
      <c r="R221" s="20"/>
      <c r="S221" s="20"/>
      <c r="T221" s="20"/>
      <c r="U221" s="20"/>
    </row>
    <row r="222" spans="1:21">
      <c r="A222" s="20"/>
      <c r="B222" s="20"/>
      <c r="C222" s="1560" t="s">
        <v>6037</v>
      </c>
      <c r="D222" s="22"/>
      <c r="E222" s="22"/>
      <c r="F222" s="22"/>
      <c r="G222" s="20"/>
      <c r="H222" s="20"/>
      <c r="I222" s="20"/>
      <c r="J222" s="20"/>
      <c r="K222" s="20"/>
      <c r="L222" s="20"/>
      <c r="M222" s="20"/>
      <c r="N222" s="20"/>
      <c r="O222" s="20"/>
      <c r="P222" s="20"/>
      <c r="Q222" s="20"/>
      <c r="R222" s="20"/>
      <c r="S222" s="20"/>
      <c r="T222" s="20"/>
      <c r="U222" s="20"/>
    </row>
    <row r="223" spans="1:21">
      <c r="A223" s="20"/>
      <c r="B223" s="20"/>
      <c r="C223" s="1560" t="s">
        <v>6038</v>
      </c>
      <c r="D223" s="22"/>
      <c r="E223" s="22"/>
      <c r="F223" s="22"/>
      <c r="G223" s="20"/>
      <c r="H223" s="20"/>
      <c r="I223" s="20"/>
      <c r="J223" s="20"/>
      <c r="K223" s="20"/>
      <c r="L223" s="20"/>
      <c r="M223" s="20"/>
      <c r="N223" s="20"/>
      <c r="O223" s="20"/>
      <c r="P223" s="20"/>
      <c r="Q223" s="20"/>
      <c r="R223" s="20"/>
      <c r="S223" s="20"/>
      <c r="T223" s="20"/>
      <c r="U223" s="20"/>
    </row>
    <row r="224" spans="1:21">
      <c r="A224" s="20"/>
      <c r="B224" s="20"/>
      <c r="C224" s="1560" t="s">
        <v>6039</v>
      </c>
      <c r="D224" s="22"/>
      <c r="E224" s="22"/>
      <c r="F224" s="22"/>
      <c r="G224" s="20"/>
      <c r="H224" s="20"/>
      <c r="I224" s="20"/>
      <c r="J224" s="20"/>
      <c r="K224" s="20"/>
      <c r="L224" s="20"/>
      <c r="M224" s="20"/>
      <c r="N224" s="20"/>
      <c r="O224" s="20"/>
      <c r="P224" s="20"/>
      <c r="Q224" s="20"/>
      <c r="R224" s="20"/>
      <c r="S224" s="20"/>
      <c r="T224" s="20"/>
      <c r="U224" s="20"/>
    </row>
    <row r="225" spans="1:21">
      <c r="A225" s="20"/>
      <c r="B225" s="20"/>
      <c r="C225" s="1560" t="s">
        <v>6040</v>
      </c>
      <c r="D225" s="22"/>
      <c r="E225" s="22"/>
      <c r="F225" s="22"/>
      <c r="G225" s="20"/>
      <c r="H225" s="20"/>
      <c r="I225" s="20"/>
      <c r="J225" s="20"/>
      <c r="K225" s="20"/>
      <c r="L225" s="20"/>
      <c r="M225" s="20"/>
      <c r="N225" s="20"/>
      <c r="O225" s="20"/>
      <c r="P225" s="20"/>
      <c r="Q225" s="20"/>
      <c r="R225" s="20"/>
      <c r="S225" s="20"/>
      <c r="T225" s="20"/>
      <c r="U225" s="20"/>
    </row>
    <row r="226" spans="1:21">
      <c r="A226" s="20"/>
      <c r="B226" s="20"/>
      <c r="C226" s="1560" t="s">
        <v>6041</v>
      </c>
      <c r="D226" s="22"/>
      <c r="E226" s="22"/>
      <c r="F226" s="22"/>
      <c r="G226" s="20"/>
      <c r="H226" s="20"/>
      <c r="I226" s="20"/>
      <c r="J226" s="20"/>
      <c r="K226" s="20"/>
      <c r="L226" s="20"/>
      <c r="M226" s="20"/>
      <c r="N226" s="20"/>
      <c r="O226" s="20"/>
      <c r="P226" s="20"/>
      <c r="Q226" s="20"/>
      <c r="R226" s="20"/>
      <c r="S226" s="20"/>
      <c r="T226" s="20"/>
      <c r="U226" s="20"/>
    </row>
    <row r="227" spans="1:21">
      <c r="A227" s="20"/>
      <c r="B227" s="20"/>
      <c r="C227" s="1560" t="s">
        <v>6042</v>
      </c>
      <c r="D227" s="22"/>
      <c r="E227" s="22"/>
      <c r="F227" s="22"/>
      <c r="G227" s="20"/>
      <c r="H227" s="20"/>
      <c r="I227" s="20"/>
      <c r="J227" s="20"/>
      <c r="K227" s="20"/>
      <c r="L227" s="20"/>
      <c r="M227" s="20"/>
      <c r="N227" s="20"/>
      <c r="O227" s="20"/>
      <c r="P227" s="20"/>
      <c r="Q227" s="20"/>
      <c r="R227" s="20"/>
      <c r="S227" s="20"/>
      <c r="T227" s="20"/>
      <c r="U227" s="20"/>
    </row>
    <row r="228" spans="1:21">
      <c r="A228" s="20"/>
      <c r="B228" s="20"/>
      <c r="C228" s="1560" t="s">
        <v>6043</v>
      </c>
      <c r="D228" s="22"/>
      <c r="E228" s="22"/>
      <c r="F228" s="22"/>
      <c r="G228" s="20"/>
      <c r="H228" s="20"/>
      <c r="I228" s="20"/>
      <c r="J228" s="20"/>
      <c r="K228" s="20"/>
      <c r="L228" s="20"/>
      <c r="M228" s="20"/>
      <c r="N228" s="20"/>
      <c r="O228" s="20"/>
      <c r="P228" s="20"/>
      <c r="Q228" s="20"/>
      <c r="R228" s="20"/>
      <c r="S228" s="20"/>
      <c r="T228" s="20"/>
      <c r="U228" s="20"/>
    </row>
    <row r="229" spans="1:21">
      <c r="A229" s="20"/>
      <c r="B229" s="20"/>
      <c r="C229" s="1560" t="s">
        <v>6044</v>
      </c>
      <c r="D229" s="22"/>
      <c r="E229" s="22"/>
      <c r="F229" s="22"/>
      <c r="G229" s="20"/>
      <c r="H229" s="20"/>
      <c r="I229" s="20"/>
      <c r="J229" s="20"/>
      <c r="K229" s="20"/>
      <c r="L229" s="20"/>
      <c r="M229" s="20"/>
      <c r="N229" s="20"/>
      <c r="O229" s="20"/>
      <c r="P229" s="20"/>
      <c r="Q229" s="20"/>
      <c r="R229" s="20"/>
      <c r="S229" s="20"/>
      <c r="T229" s="20"/>
      <c r="U229" s="20"/>
    </row>
    <row r="230" spans="1:21">
      <c r="A230" s="20"/>
      <c r="B230" s="20"/>
      <c r="C230" s="1560" t="s">
        <v>6045</v>
      </c>
      <c r="D230" s="22"/>
      <c r="E230" s="22"/>
      <c r="F230" s="22"/>
      <c r="G230" s="20"/>
      <c r="H230" s="20"/>
      <c r="I230" s="20"/>
      <c r="J230" s="20"/>
      <c r="K230" s="20"/>
      <c r="L230" s="20"/>
      <c r="M230" s="20"/>
      <c r="N230" s="20"/>
      <c r="O230" s="20"/>
      <c r="P230" s="20"/>
      <c r="Q230" s="20"/>
      <c r="R230" s="20"/>
      <c r="S230" s="20"/>
      <c r="T230" s="20"/>
      <c r="U230" s="20"/>
    </row>
    <row r="231" spans="1:21">
      <c r="A231" s="20"/>
      <c r="B231" s="20"/>
      <c r="C231" s="1560" t="s">
        <v>6046</v>
      </c>
      <c r="D231" s="22"/>
      <c r="E231" s="22"/>
      <c r="F231" s="22"/>
      <c r="G231" s="20"/>
      <c r="H231" s="20"/>
      <c r="I231" s="20"/>
      <c r="J231" s="20"/>
      <c r="K231" s="20"/>
      <c r="L231" s="20"/>
      <c r="M231" s="20"/>
      <c r="N231" s="20"/>
      <c r="O231" s="20"/>
      <c r="P231" s="20"/>
      <c r="Q231" s="20"/>
      <c r="R231" s="20"/>
      <c r="S231" s="20"/>
      <c r="T231" s="20"/>
      <c r="U231" s="20"/>
    </row>
    <row r="232" spans="1:21">
      <c r="A232" s="20"/>
      <c r="B232" s="20"/>
      <c r="C232" s="1560" t="s">
        <v>6047</v>
      </c>
      <c r="D232" s="22"/>
      <c r="E232" s="22"/>
      <c r="F232" s="22"/>
      <c r="G232" s="20"/>
      <c r="H232" s="20"/>
      <c r="I232" s="20"/>
      <c r="J232" s="20"/>
      <c r="K232" s="20"/>
      <c r="L232" s="20"/>
      <c r="M232" s="20"/>
      <c r="N232" s="20"/>
      <c r="O232" s="20"/>
      <c r="P232" s="20"/>
      <c r="Q232" s="20"/>
      <c r="R232" s="20"/>
      <c r="S232" s="20"/>
      <c r="T232" s="20"/>
      <c r="U232" s="20"/>
    </row>
    <row r="233" spans="1:21">
      <c r="A233" s="20"/>
      <c r="B233" s="20"/>
      <c r="C233" s="1560" t="s">
        <v>6048</v>
      </c>
      <c r="D233" s="22"/>
      <c r="E233" s="22"/>
      <c r="F233" s="22"/>
      <c r="G233" s="20"/>
      <c r="H233" s="20"/>
      <c r="I233" s="20"/>
      <c r="J233" s="20"/>
      <c r="K233" s="20"/>
      <c r="L233" s="20"/>
      <c r="M233" s="20"/>
      <c r="N233" s="20"/>
      <c r="O233" s="20"/>
      <c r="P233" s="20"/>
      <c r="Q233" s="20"/>
      <c r="R233" s="20"/>
      <c r="S233" s="20"/>
      <c r="T233" s="20"/>
      <c r="U233" s="20"/>
    </row>
    <row r="234" spans="1:21">
      <c r="A234" s="20"/>
      <c r="B234" s="20"/>
      <c r="C234" s="1560" t="s">
        <v>6049</v>
      </c>
      <c r="D234" s="22"/>
      <c r="E234" s="22"/>
      <c r="F234" s="22"/>
      <c r="G234" s="20"/>
      <c r="H234" s="20"/>
      <c r="I234" s="20"/>
      <c r="J234" s="20"/>
      <c r="K234" s="20"/>
      <c r="L234" s="20"/>
      <c r="M234" s="20"/>
      <c r="N234" s="20"/>
      <c r="O234" s="20"/>
      <c r="P234" s="20"/>
      <c r="Q234" s="20"/>
      <c r="R234" s="20"/>
      <c r="S234" s="20"/>
      <c r="T234" s="20"/>
      <c r="U234" s="20"/>
    </row>
    <row r="235" spans="1:21">
      <c r="A235" s="20"/>
      <c r="B235" s="20"/>
      <c r="C235" s="1560" t="s">
        <v>6050</v>
      </c>
      <c r="D235" s="22"/>
      <c r="E235" s="22"/>
      <c r="F235" s="22"/>
      <c r="G235" s="20"/>
      <c r="H235" s="20"/>
      <c r="I235" s="20"/>
      <c r="J235" s="20"/>
      <c r="K235" s="20"/>
      <c r="L235" s="20"/>
      <c r="M235" s="20"/>
      <c r="N235" s="20"/>
      <c r="O235" s="20"/>
      <c r="P235" s="20"/>
      <c r="Q235" s="20"/>
      <c r="R235" s="20"/>
      <c r="S235" s="20"/>
      <c r="T235" s="20"/>
      <c r="U235" s="20"/>
    </row>
    <row r="236" spans="1:21">
      <c r="A236" s="20"/>
      <c r="B236" s="20"/>
      <c r="C236" s="1560" t="s">
        <v>6051</v>
      </c>
      <c r="D236" s="22"/>
      <c r="E236" s="22"/>
      <c r="F236" s="22"/>
      <c r="G236" s="20"/>
      <c r="H236" s="20"/>
      <c r="I236" s="20"/>
      <c r="J236" s="20"/>
      <c r="K236" s="20"/>
      <c r="L236" s="20"/>
      <c r="M236" s="20"/>
      <c r="N236" s="20"/>
      <c r="O236" s="20"/>
      <c r="P236" s="20"/>
      <c r="Q236" s="20"/>
      <c r="R236" s="20"/>
      <c r="S236" s="20"/>
      <c r="T236" s="20"/>
      <c r="U236" s="20"/>
    </row>
    <row r="237" spans="1:21">
      <c r="A237" s="20"/>
      <c r="B237" s="20"/>
      <c r="C237" s="1560" t="s">
        <v>6052</v>
      </c>
      <c r="D237" s="22"/>
      <c r="E237" s="22"/>
      <c r="F237" s="22"/>
      <c r="G237" s="20"/>
      <c r="H237" s="20"/>
      <c r="I237" s="20"/>
      <c r="J237" s="20"/>
      <c r="K237" s="20"/>
      <c r="L237" s="20"/>
      <c r="M237" s="20"/>
      <c r="N237" s="20"/>
      <c r="O237" s="20"/>
      <c r="P237" s="20"/>
      <c r="Q237" s="20"/>
      <c r="R237" s="20"/>
      <c r="S237" s="20"/>
      <c r="T237" s="20"/>
      <c r="U237" s="20"/>
    </row>
    <row r="238" spans="1:21">
      <c r="A238" s="20"/>
      <c r="B238" s="20"/>
      <c r="C238" s="22"/>
      <c r="D238" s="22"/>
      <c r="E238" s="22"/>
      <c r="F238" s="22"/>
      <c r="G238" s="20"/>
      <c r="H238" s="20"/>
      <c r="I238" s="20"/>
      <c r="J238" s="20"/>
      <c r="K238" s="20"/>
      <c r="L238" s="20"/>
      <c r="M238" s="20"/>
      <c r="N238" s="20"/>
      <c r="O238" s="20"/>
      <c r="P238" s="20"/>
      <c r="Q238" s="20"/>
      <c r="R238" s="20"/>
      <c r="S238" s="20"/>
      <c r="T238" s="20"/>
      <c r="U238" s="20"/>
    </row>
    <row r="239" spans="1:21" ht="23.25">
      <c r="A239" s="20"/>
      <c r="B239" s="20"/>
      <c r="C239" s="3549" t="s">
        <v>6053</v>
      </c>
      <c r="D239" s="22"/>
      <c r="E239" s="22"/>
      <c r="F239" s="22"/>
      <c r="G239" s="20"/>
      <c r="H239" s="20"/>
      <c r="I239" s="20"/>
      <c r="J239" s="20"/>
      <c r="K239" s="20"/>
      <c r="L239" s="20"/>
      <c r="M239" s="20"/>
      <c r="N239" s="20"/>
      <c r="O239" s="20"/>
      <c r="P239" s="20"/>
      <c r="Q239" s="20"/>
      <c r="R239" s="20"/>
      <c r="S239" s="20"/>
      <c r="T239" s="20"/>
      <c r="U239" s="20"/>
    </row>
    <row r="240" spans="1:21">
      <c r="A240" s="20"/>
      <c r="B240" s="20"/>
      <c r="C240" s="22"/>
      <c r="D240" s="22"/>
      <c r="E240" s="22"/>
      <c r="F240" s="22"/>
      <c r="G240" s="20"/>
      <c r="H240" s="20"/>
      <c r="I240" s="20"/>
      <c r="J240" s="20"/>
      <c r="K240" s="20"/>
      <c r="L240" s="20"/>
      <c r="M240" s="20"/>
      <c r="N240" s="20"/>
      <c r="O240" s="20"/>
      <c r="P240" s="20"/>
      <c r="Q240" s="20"/>
      <c r="R240" s="20"/>
      <c r="S240" s="20"/>
      <c r="T240" s="20"/>
      <c r="U240" s="20"/>
    </row>
    <row r="241" spans="1:21" ht="18">
      <c r="A241" s="20"/>
      <c r="B241" s="20"/>
      <c r="C241" s="1559" t="s">
        <v>6054</v>
      </c>
      <c r="D241" s="22"/>
      <c r="E241" s="22"/>
      <c r="F241" s="22"/>
      <c r="G241" s="20"/>
      <c r="H241" s="20"/>
      <c r="I241" s="20"/>
      <c r="J241" s="20"/>
      <c r="K241" s="20"/>
      <c r="L241" s="20"/>
      <c r="M241" s="20"/>
      <c r="N241" s="20"/>
      <c r="O241" s="20"/>
      <c r="P241" s="20"/>
      <c r="Q241" s="20"/>
      <c r="R241" s="20"/>
      <c r="S241" s="20"/>
      <c r="T241" s="20"/>
      <c r="U241" s="20"/>
    </row>
    <row r="242" spans="1:21">
      <c r="A242" s="20"/>
      <c r="B242" s="20"/>
      <c r="C242" s="22"/>
      <c r="D242" s="22"/>
      <c r="E242" s="22"/>
      <c r="F242" s="22"/>
      <c r="G242" s="20"/>
      <c r="H242" s="20"/>
      <c r="I242" s="20"/>
      <c r="J242" s="20"/>
      <c r="K242" s="20"/>
      <c r="L242" s="20"/>
      <c r="M242" s="20"/>
      <c r="N242" s="20"/>
      <c r="O242" s="20"/>
      <c r="P242" s="20"/>
      <c r="Q242" s="20"/>
      <c r="R242" s="20"/>
      <c r="S242" s="20"/>
      <c r="T242" s="20"/>
      <c r="U242" s="20"/>
    </row>
    <row r="243" spans="1:21">
      <c r="A243" s="20"/>
      <c r="B243" s="20"/>
      <c r="C243" s="22" t="s">
        <v>6055</v>
      </c>
      <c r="D243" s="22"/>
      <c r="E243" s="22"/>
      <c r="F243" s="22"/>
      <c r="G243" s="20"/>
      <c r="H243" s="20"/>
      <c r="I243" s="20"/>
      <c r="J243" s="20"/>
      <c r="K243" s="20"/>
      <c r="L243" s="20"/>
      <c r="M243" s="20"/>
      <c r="N243" s="20"/>
      <c r="O243" s="20"/>
      <c r="P243" s="20"/>
      <c r="Q243" s="20"/>
      <c r="R243" s="20"/>
      <c r="S243" s="20"/>
      <c r="T243" s="20"/>
      <c r="U243" s="20"/>
    </row>
    <row r="244" spans="1:21">
      <c r="A244" s="20"/>
      <c r="B244" s="20"/>
      <c r="C244" s="1561"/>
      <c r="D244" s="22"/>
      <c r="E244" s="22"/>
      <c r="F244" s="22"/>
      <c r="G244" s="20"/>
      <c r="H244" s="20"/>
      <c r="I244" s="20"/>
      <c r="J244" s="20"/>
      <c r="K244" s="20"/>
      <c r="L244" s="20"/>
      <c r="M244" s="20"/>
      <c r="N244" s="20"/>
      <c r="O244" s="20"/>
      <c r="P244" s="20"/>
      <c r="Q244" s="20"/>
      <c r="R244" s="20"/>
      <c r="S244" s="20"/>
      <c r="T244" s="20"/>
      <c r="U244" s="20"/>
    </row>
    <row r="245" spans="1:21">
      <c r="A245" s="20"/>
      <c r="B245" s="20"/>
      <c r="C245" s="1561" t="s">
        <v>6056</v>
      </c>
      <c r="D245" s="22"/>
      <c r="E245" s="22"/>
      <c r="F245" s="22"/>
      <c r="G245" s="20"/>
      <c r="H245" s="20"/>
      <c r="I245" s="20"/>
      <c r="J245" s="20"/>
      <c r="K245" s="20"/>
      <c r="L245" s="20"/>
      <c r="M245" s="20"/>
      <c r="N245" s="20"/>
      <c r="O245" s="20"/>
      <c r="P245" s="20"/>
      <c r="Q245" s="20"/>
      <c r="R245" s="20"/>
      <c r="S245" s="20"/>
      <c r="T245" s="20"/>
      <c r="U245" s="20"/>
    </row>
    <row r="246" spans="1:21">
      <c r="A246" s="20"/>
      <c r="B246" s="20"/>
      <c r="C246" s="1561" t="s">
        <v>6057</v>
      </c>
      <c r="D246" s="22"/>
      <c r="E246" s="22"/>
      <c r="F246" s="22"/>
      <c r="G246" s="20"/>
      <c r="H246" s="20"/>
      <c r="I246" s="20"/>
      <c r="J246" s="20"/>
      <c r="K246" s="20"/>
      <c r="L246" s="20"/>
      <c r="M246" s="20"/>
      <c r="N246" s="20"/>
      <c r="O246" s="20"/>
      <c r="P246" s="20"/>
      <c r="Q246" s="20"/>
      <c r="R246" s="20"/>
      <c r="S246" s="20"/>
      <c r="T246" s="20"/>
      <c r="U246" s="20"/>
    </row>
    <row r="247" spans="1:21">
      <c r="A247" s="20"/>
      <c r="B247" s="20"/>
      <c r="C247" s="1561" t="s">
        <v>6058</v>
      </c>
      <c r="D247" s="22"/>
      <c r="E247" s="22"/>
      <c r="F247" s="22"/>
      <c r="G247" s="20"/>
      <c r="H247" s="20"/>
      <c r="I247" s="20"/>
      <c r="J247" s="20"/>
      <c r="K247" s="20"/>
      <c r="L247" s="20"/>
      <c r="M247" s="20"/>
      <c r="N247" s="20"/>
      <c r="O247" s="20"/>
      <c r="P247" s="20"/>
      <c r="Q247" s="20"/>
      <c r="R247" s="20"/>
      <c r="S247" s="20"/>
      <c r="T247" s="20"/>
      <c r="U247" s="20"/>
    </row>
    <row r="248" spans="1:21">
      <c r="A248" s="20"/>
      <c r="B248" s="20"/>
      <c r="C248" s="1561" t="s">
        <v>6059</v>
      </c>
      <c r="D248" s="22"/>
      <c r="E248" s="22"/>
      <c r="F248" s="22"/>
      <c r="G248" s="20"/>
      <c r="H248" s="20"/>
      <c r="I248" s="20"/>
      <c r="J248" s="20"/>
      <c r="K248" s="20"/>
      <c r="L248" s="20"/>
      <c r="M248" s="20"/>
      <c r="N248" s="20"/>
      <c r="O248" s="20"/>
      <c r="P248" s="20"/>
      <c r="Q248" s="20"/>
      <c r="R248" s="20"/>
      <c r="S248" s="20"/>
      <c r="T248" s="20"/>
      <c r="U248" s="20"/>
    </row>
    <row r="249" spans="1:21">
      <c r="A249" s="20"/>
      <c r="B249" s="20"/>
      <c r="C249" s="22"/>
      <c r="D249" s="22"/>
      <c r="E249" s="22"/>
      <c r="F249" s="22"/>
      <c r="G249" s="20"/>
      <c r="H249" s="20"/>
      <c r="I249" s="20"/>
      <c r="J249" s="20"/>
      <c r="K249" s="20"/>
      <c r="L249" s="20"/>
      <c r="M249" s="20"/>
      <c r="N249" s="20"/>
      <c r="O249" s="20"/>
      <c r="P249" s="20"/>
      <c r="Q249" s="20"/>
      <c r="R249" s="20"/>
      <c r="S249" s="20"/>
      <c r="T249" s="20"/>
      <c r="U249" s="20"/>
    </row>
    <row r="250" spans="1:21" ht="18">
      <c r="A250" s="20"/>
      <c r="B250" s="20"/>
      <c r="C250" s="1559" t="s">
        <v>6060</v>
      </c>
      <c r="D250" s="22"/>
      <c r="E250" s="22"/>
      <c r="F250" s="22"/>
      <c r="G250" s="20"/>
      <c r="H250" s="20"/>
      <c r="I250" s="20"/>
      <c r="J250" s="20"/>
      <c r="K250" s="20"/>
      <c r="L250" s="20"/>
      <c r="M250" s="20"/>
      <c r="N250" s="20"/>
      <c r="O250" s="20"/>
      <c r="P250" s="20"/>
      <c r="Q250" s="20"/>
      <c r="R250" s="20"/>
      <c r="S250" s="20"/>
      <c r="T250" s="20"/>
      <c r="U250" s="20"/>
    </row>
    <row r="251" spans="1:21">
      <c r="A251" s="20"/>
      <c r="B251" s="20"/>
      <c r="C251" s="22"/>
      <c r="D251" s="22"/>
      <c r="E251" s="22"/>
      <c r="F251" s="22"/>
      <c r="G251" s="20"/>
      <c r="H251" s="20"/>
      <c r="I251" s="20"/>
      <c r="J251" s="20"/>
      <c r="K251" s="20"/>
      <c r="L251" s="20"/>
      <c r="M251" s="20"/>
      <c r="N251" s="20"/>
      <c r="O251" s="20"/>
      <c r="P251" s="20"/>
      <c r="Q251" s="20"/>
      <c r="R251" s="20"/>
      <c r="S251" s="20"/>
      <c r="T251" s="20"/>
      <c r="U251" s="20"/>
    </row>
    <row r="252" spans="1:21">
      <c r="A252" s="20"/>
      <c r="B252" s="20"/>
      <c r="C252" s="22" t="s">
        <v>6061</v>
      </c>
      <c r="D252" s="22"/>
      <c r="E252" s="22"/>
      <c r="F252" s="22"/>
      <c r="G252" s="20"/>
      <c r="H252" s="20"/>
      <c r="I252" s="20"/>
      <c r="J252" s="20"/>
      <c r="K252" s="20"/>
      <c r="L252" s="20"/>
      <c r="M252" s="20"/>
      <c r="N252" s="20"/>
      <c r="O252" s="20"/>
      <c r="P252" s="20"/>
      <c r="Q252" s="20"/>
      <c r="R252" s="20"/>
      <c r="S252" s="20"/>
      <c r="T252" s="20"/>
      <c r="U252" s="20"/>
    </row>
    <row r="253" spans="1:21">
      <c r="A253" s="20"/>
      <c r="B253" s="20"/>
      <c r="C253" s="1561"/>
      <c r="D253" s="22"/>
      <c r="E253" s="22"/>
      <c r="F253" s="22"/>
      <c r="G253" s="20"/>
      <c r="H253" s="20"/>
      <c r="I253" s="20"/>
      <c r="J253" s="20"/>
      <c r="K253" s="20"/>
      <c r="L253" s="20"/>
      <c r="M253" s="20"/>
      <c r="N253" s="20"/>
      <c r="O253" s="20"/>
      <c r="P253" s="20"/>
      <c r="Q253" s="20"/>
      <c r="R253" s="20"/>
      <c r="S253" s="20"/>
      <c r="T253" s="20"/>
      <c r="U253" s="20"/>
    </row>
    <row r="254" spans="1:21">
      <c r="A254" s="20"/>
      <c r="B254" s="20"/>
      <c r="C254" s="1561" t="s">
        <v>6062</v>
      </c>
      <c r="D254" s="22"/>
      <c r="E254" s="22"/>
      <c r="F254" s="22"/>
      <c r="G254" s="20"/>
      <c r="H254" s="20"/>
      <c r="I254" s="20"/>
      <c r="J254" s="20"/>
      <c r="K254" s="20"/>
      <c r="L254" s="20"/>
      <c r="M254" s="20"/>
      <c r="N254" s="20"/>
      <c r="O254" s="20"/>
      <c r="P254" s="20"/>
      <c r="Q254" s="20"/>
      <c r="R254" s="20"/>
      <c r="S254" s="20"/>
      <c r="T254" s="20"/>
      <c r="U254" s="20"/>
    </row>
    <row r="255" spans="1:21">
      <c r="A255" s="20"/>
      <c r="B255" s="20"/>
      <c r="C255" s="1561" t="s">
        <v>6063</v>
      </c>
      <c r="D255" s="22"/>
      <c r="E255" s="22"/>
      <c r="F255" s="22"/>
      <c r="G255" s="20"/>
      <c r="H255" s="20"/>
      <c r="I255" s="20"/>
      <c r="J255" s="20"/>
      <c r="K255" s="20"/>
      <c r="L255" s="20"/>
      <c r="M255" s="20"/>
      <c r="N255" s="20"/>
      <c r="O255" s="20"/>
      <c r="P255" s="20"/>
      <c r="Q255" s="20"/>
      <c r="R255" s="20"/>
      <c r="S255" s="20"/>
      <c r="T255" s="20"/>
      <c r="U255" s="20"/>
    </row>
    <row r="256" spans="1:21">
      <c r="A256" s="20"/>
      <c r="B256" s="20"/>
      <c r="C256" s="22"/>
      <c r="D256" s="22"/>
      <c r="E256" s="22"/>
      <c r="F256" s="22"/>
      <c r="G256" s="20"/>
      <c r="H256" s="20"/>
      <c r="I256" s="20"/>
      <c r="J256" s="20"/>
      <c r="K256" s="20"/>
      <c r="L256" s="20"/>
      <c r="M256" s="20"/>
      <c r="N256" s="20"/>
      <c r="O256" s="20"/>
      <c r="P256" s="20"/>
      <c r="Q256" s="20"/>
      <c r="R256" s="20"/>
      <c r="S256" s="20"/>
      <c r="T256" s="20"/>
      <c r="U256" s="20"/>
    </row>
    <row r="257" spans="1:21">
      <c r="A257" s="20"/>
      <c r="B257" s="20"/>
      <c r="C257" s="22" t="s">
        <v>6064</v>
      </c>
      <c r="D257" s="22"/>
      <c r="E257" s="22"/>
      <c r="F257" s="22"/>
      <c r="G257" s="20"/>
      <c r="H257" s="20"/>
      <c r="I257" s="20"/>
      <c r="J257" s="20"/>
      <c r="K257" s="20"/>
      <c r="L257" s="20"/>
      <c r="M257" s="20"/>
      <c r="N257" s="20"/>
      <c r="O257" s="20"/>
      <c r="P257" s="20"/>
      <c r="Q257" s="20"/>
      <c r="R257" s="20"/>
      <c r="S257" s="20"/>
      <c r="T257" s="20"/>
      <c r="U257" s="20"/>
    </row>
    <row r="258" spans="1:21">
      <c r="A258" s="20"/>
      <c r="B258" s="20"/>
      <c r="C258" s="1561"/>
      <c r="D258" s="22"/>
      <c r="E258" s="22"/>
      <c r="F258" s="22"/>
      <c r="G258" s="20"/>
      <c r="H258" s="20"/>
      <c r="I258" s="20"/>
      <c r="J258" s="20"/>
      <c r="K258" s="20"/>
      <c r="L258" s="20"/>
      <c r="M258" s="20"/>
      <c r="N258" s="20"/>
      <c r="O258" s="20"/>
      <c r="P258" s="20"/>
      <c r="Q258" s="20"/>
      <c r="R258" s="20"/>
      <c r="S258" s="20"/>
      <c r="T258" s="20"/>
      <c r="U258" s="20"/>
    </row>
    <row r="259" spans="1:21">
      <c r="A259" s="20"/>
      <c r="B259" s="20"/>
      <c r="C259" s="1561" t="s">
        <v>6065</v>
      </c>
      <c r="D259" s="22"/>
      <c r="E259" s="22"/>
      <c r="F259" s="22"/>
      <c r="G259" s="20"/>
      <c r="H259" s="20"/>
      <c r="I259" s="20"/>
      <c r="J259" s="20"/>
      <c r="K259" s="20"/>
      <c r="L259" s="20"/>
      <c r="M259" s="20"/>
      <c r="N259" s="20"/>
      <c r="O259" s="20"/>
      <c r="P259" s="20"/>
      <c r="Q259" s="20"/>
      <c r="R259" s="20"/>
      <c r="S259" s="20"/>
      <c r="T259" s="20"/>
      <c r="U259" s="20"/>
    </row>
    <row r="260" spans="1:21">
      <c r="A260" s="20"/>
      <c r="B260" s="20"/>
      <c r="C260" s="1561"/>
      <c r="D260" s="22"/>
      <c r="E260" s="22"/>
      <c r="F260" s="22"/>
      <c r="G260" s="20"/>
      <c r="H260" s="20"/>
      <c r="I260" s="20"/>
      <c r="J260" s="20"/>
      <c r="K260" s="20"/>
      <c r="L260" s="20"/>
      <c r="M260" s="20"/>
      <c r="N260" s="20"/>
      <c r="O260" s="20"/>
      <c r="P260" s="20"/>
      <c r="Q260" s="20"/>
      <c r="R260" s="20"/>
      <c r="S260" s="20"/>
      <c r="T260" s="20"/>
      <c r="U260" s="20"/>
    </row>
    <row r="261" spans="1:21">
      <c r="A261" s="20"/>
      <c r="B261" s="20"/>
      <c r="C261" s="1561" t="s">
        <v>6066</v>
      </c>
      <c r="D261" s="22"/>
      <c r="E261" s="22"/>
      <c r="F261" s="22"/>
      <c r="G261" s="20"/>
      <c r="H261" s="20"/>
      <c r="I261" s="20"/>
      <c r="J261" s="20"/>
      <c r="K261" s="20"/>
      <c r="L261" s="20"/>
      <c r="M261" s="20"/>
      <c r="N261" s="20"/>
      <c r="O261" s="20"/>
      <c r="P261" s="20"/>
      <c r="Q261" s="20"/>
      <c r="R261" s="20"/>
      <c r="S261" s="20"/>
      <c r="T261" s="20"/>
      <c r="U261" s="20"/>
    </row>
    <row r="262" spans="1:21">
      <c r="A262" s="20"/>
      <c r="B262" s="20"/>
      <c r="C262" s="1561" t="s">
        <v>6067</v>
      </c>
      <c r="D262" s="22"/>
      <c r="E262" s="22"/>
      <c r="F262" s="22"/>
      <c r="G262" s="20"/>
      <c r="H262" s="20"/>
      <c r="I262" s="20"/>
      <c r="J262" s="20"/>
      <c r="K262" s="20"/>
      <c r="L262" s="20"/>
      <c r="M262" s="20"/>
      <c r="N262" s="20"/>
      <c r="O262" s="20"/>
      <c r="P262" s="20"/>
      <c r="Q262" s="20"/>
      <c r="R262" s="20"/>
      <c r="S262" s="20"/>
      <c r="T262" s="20"/>
      <c r="U262" s="20"/>
    </row>
    <row r="263" spans="1:21">
      <c r="A263" s="20"/>
      <c r="B263" s="20"/>
      <c r="C263" s="1561" t="s">
        <v>6068</v>
      </c>
      <c r="D263" s="22"/>
      <c r="E263" s="22"/>
      <c r="F263" s="22"/>
      <c r="G263" s="20"/>
      <c r="H263" s="20"/>
      <c r="I263" s="20"/>
      <c r="J263" s="20"/>
      <c r="K263" s="20"/>
      <c r="L263" s="20"/>
      <c r="M263" s="20"/>
      <c r="N263" s="20"/>
      <c r="O263" s="20"/>
      <c r="P263" s="20"/>
      <c r="Q263" s="20"/>
      <c r="R263" s="20"/>
      <c r="S263" s="20"/>
      <c r="T263" s="20"/>
      <c r="U263" s="20"/>
    </row>
    <row r="264" spans="1:21">
      <c r="A264" s="20"/>
      <c r="B264" s="20"/>
      <c r="C264" s="22"/>
      <c r="D264" s="22"/>
      <c r="E264" s="22"/>
      <c r="F264" s="22"/>
      <c r="G264" s="20"/>
      <c r="H264" s="20"/>
      <c r="I264" s="20"/>
      <c r="J264" s="20"/>
      <c r="K264" s="20"/>
      <c r="L264" s="20"/>
      <c r="M264" s="20"/>
      <c r="N264" s="20"/>
      <c r="O264" s="20"/>
      <c r="P264" s="20"/>
      <c r="Q264" s="20"/>
      <c r="R264" s="20"/>
      <c r="S264" s="20"/>
      <c r="T264" s="20"/>
      <c r="U264" s="20"/>
    </row>
    <row r="265" spans="1:21" ht="18">
      <c r="A265" s="20"/>
      <c r="B265" s="20"/>
      <c r="C265" s="1559" t="s">
        <v>6069</v>
      </c>
      <c r="D265" s="22"/>
      <c r="E265" s="22"/>
      <c r="F265" s="22"/>
      <c r="G265" s="20"/>
      <c r="H265" s="20"/>
      <c r="I265" s="20"/>
      <c r="J265" s="20"/>
      <c r="K265" s="20"/>
      <c r="L265" s="20"/>
      <c r="M265" s="20"/>
      <c r="N265" s="20"/>
      <c r="O265" s="20"/>
      <c r="P265" s="20"/>
      <c r="Q265" s="20"/>
      <c r="R265" s="20"/>
      <c r="S265" s="20"/>
      <c r="T265" s="20"/>
      <c r="U265" s="20"/>
    </row>
    <row r="266" spans="1:21">
      <c r="A266" s="20"/>
      <c r="B266" s="20"/>
      <c r="C266" s="1561"/>
      <c r="D266" s="22"/>
      <c r="E266" s="22"/>
      <c r="F266" s="22"/>
      <c r="G266" s="20"/>
      <c r="H266" s="20"/>
      <c r="I266" s="20"/>
      <c r="J266" s="20"/>
      <c r="K266" s="20"/>
      <c r="L266" s="20"/>
      <c r="M266" s="20"/>
      <c r="N266" s="20"/>
      <c r="O266" s="20"/>
      <c r="P266" s="20"/>
      <c r="Q266" s="20"/>
      <c r="R266" s="20"/>
      <c r="S266" s="20"/>
      <c r="T266" s="20"/>
      <c r="U266" s="20"/>
    </row>
    <row r="267" spans="1:21">
      <c r="A267" s="20"/>
      <c r="B267" s="20"/>
      <c r="C267" s="1561" t="s">
        <v>6070</v>
      </c>
      <c r="D267" s="22"/>
      <c r="E267" s="22"/>
      <c r="F267" s="22"/>
      <c r="G267" s="20"/>
      <c r="H267" s="20"/>
      <c r="I267" s="20"/>
      <c r="J267" s="20"/>
      <c r="K267" s="20"/>
      <c r="L267" s="20"/>
      <c r="M267" s="20"/>
      <c r="N267" s="20"/>
      <c r="O267" s="20"/>
      <c r="P267" s="20"/>
      <c r="Q267" s="20"/>
      <c r="R267" s="20"/>
      <c r="S267" s="20"/>
      <c r="T267" s="20"/>
      <c r="U267" s="20"/>
    </row>
    <row r="268" spans="1:21">
      <c r="A268" s="20"/>
      <c r="B268" s="20"/>
      <c r="C268" s="1561" t="s">
        <v>6071</v>
      </c>
      <c r="D268" s="22"/>
      <c r="E268" s="22"/>
      <c r="F268" s="22"/>
      <c r="G268" s="20"/>
      <c r="H268" s="20"/>
      <c r="I268" s="20"/>
      <c r="J268" s="20"/>
      <c r="K268" s="20"/>
      <c r="L268" s="20"/>
      <c r="M268" s="20"/>
      <c r="N268" s="20"/>
      <c r="O268" s="20"/>
      <c r="P268" s="20"/>
      <c r="Q268" s="20"/>
      <c r="R268" s="20"/>
      <c r="S268" s="20"/>
      <c r="T268" s="20"/>
      <c r="U268" s="20"/>
    </row>
    <row r="269" spans="1:21">
      <c r="A269" s="20"/>
      <c r="B269" s="20"/>
      <c r="C269" s="22"/>
      <c r="D269" s="22"/>
      <c r="E269" s="22"/>
      <c r="F269" s="22"/>
      <c r="G269" s="20"/>
      <c r="H269" s="20"/>
      <c r="I269" s="20"/>
      <c r="J269" s="20"/>
      <c r="K269" s="20"/>
      <c r="L269" s="20"/>
      <c r="M269" s="20"/>
      <c r="N269" s="20"/>
      <c r="O269" s="20"/>
      <c r="P269" s="20"/>
      <c r="Q269" s="20"/>
      <c r="R269" s="20"/>
      <c r="S269" s="20"/>
      <c r="T269" s="20"/>
      <c r="U269" s="20"/>
    </row>
    <row r="270" spans="1:21">
      <c r="A270" s="20"/>
      <c r="B270" s="20"/>
      <c r="C270" s="22" t="s">
        <v>6072</v>
      </c>
      <c r="D270" s="22"/>
      <c r="E270" s="22"/>
      <c r="F270" s="22"/>
      <c r="G270" s="20"/>
      <c r="H270" s="20"/>
      <c r="I270" s="20"/>
      <c r="J270" s="20"/>
      <c r="K270" s="20"/>
      <c r="L270" s="20"/>
      <c r="M270" s="20"/>
      <c r="N270" s="20"/>
      <c r="O270" s="20"/>
      <c r="P270" s="20"/>
      <c r="Q270" s="20"/>
      <c r="R270" s="20"/>
      <c r="S270" s="20"/>
      <c r="T270" s="20"/>
      <c r="U270" s="20"/>
    </row>
    <row r="271" spans="1:21">
      <c r="A271" s="20"/>
      <c r="B271" s="20"/>
      <c r="C271" s="1561"/>
      <c r="D271" s="22"/>
      <c r="E271" s="22"/>
      <c r="F271" s="22"/>
      <c r="G271" s="20"/>
      <c r="H271" s="20"/>
      <c r="I271" s="20"/>
      <c r="J271" s="20"/>
      <c r="K271" s="20"/>
      <c r="L271" s="20"/>
      <c r="M271" s="20"/>
      <c r="N271" s="20"/>
      <c r="O271" s="20"/>
      <c r="P271" s="20"/>
      <c r="Q271" s="20"/>
      <c r="R271" s="20"/>
      <c r="S271" s="20"/>
      <c r="T271" s="20"/>
      <c r="U271" s="20"/>
    </row>
    <row r="272" spans="1:21">
      <c r="A272" s="20"/>
      <c r="B272" s="20"/>
      <c r="C272" s="1561" t="s">
        <v>6073</v>
      </c>
      <c r="D272" s="22"/>
      <c r="E272" s="22"/>
      <c r="F272" s="22"/>
      <c r="G272" s="20"/>
      <c r="H272" s="20"/>
      <c r="I272" s="20"/>
      <c r="J272" s="20"/>
      <c r="K272" s="20"/>
      <c r="L272" s="20"/>
      <c r="M272" s="20"/>
      <c r="N272" s="20"/>
      <c r="O272" s="20"/>
      <c r="P272" s="20"/>
      <c r="Q272" s="20"/>
      <c r="R272" s="20"/>
      <c r="S272" s="20"/>
      <c r="T272" s="20"/>
      <c r="U272" s="20"/>
    </row>
    <row r="273" spans="1:21">
      <c r="A273" s="20"/>
      <c r="B273" s="20"/>
      <c r="C273" s="22"/>
      <c r="D273" s="22"/>
      <c r="E273" s="22"/>
      <c r="F273" s="22"/>
      <c r="G273" s="20"/>
      <c r="H273" s="20"/>
      <c r="I273" s="20"/>
      <c r="J273" s="20"/>
      <c r="K273" s="20"/>
      <c r="L273" s="20"/>
      <c r="M273" s="20"/>
      <c r="N273" s="20"/>
      <c r="O273" s="20"/>
      <c r="P273" s="20"/>
      <c r="Q273" s="20"/>
      <c r="R273" s="20"/>
      <c r="S273" s="20"/>
      <c r="T273" s="20"/>
      <c r="U273" s="20"/>
    </row>
    <row r="274" spans="1:21" ht="18">
      <c r="A274" s="20"/>
      <c r="B274" s="20"/>
      <c r="C274" s="1559" t="s">
        <v>6074</v>
      </c>
      <c r="D274" s="22"/>
      <c r="E274" s="22"/>
      <c r="F274" s="22"/>
      <c r="G274" s="20"/>
      <c r="H274" s="20"/>
      <c r="I274" s="20"/>
      <c r="J274" s="20"/>
      <c r="K274" s="20"/>
      <c r="L274" s="20"/>
      <c r="M274" s="20"/>
      <c r="N274" s="20"/>
      <c r="O274" s="20"/>
      <c r="P274" s="20"/>
      <c r="Q274" s="20"/>
      <c r="R274" s="20"/>
      <c r="S274" s="20"/>
      <c r="T274" s="20"/>
      <c r="U274" s="20"/>
    </row>
    <row r="275" spans="1:21">
      <c r="A275" s="20"/>
      <c r="B275" s="20"/>
      <c r="C275" s="1561"/>
      <c r="D275" s="22"/>
      <c r="E275" s="22"/>
      <c r="F275" s="22"/>
      <c r="G275" s="20"/>
      <c r="H275" s="20"/>
      <c r="I275" s="20"/>
      <c r="J275" s="20"/>
      <c r="K275" s="20"/>
      <c r="L275" s="20"/>
      <c r="M275" s="20"/>
      <c r="N275" s="20"/>
      <c r="O275" s="20"/>
      <c r="P275" s="20"/>
      <c r="Q275" s="20"/>
      <c r="R275" s="20"/>
      <c r="S275" s="20"/>
      <c r="T275" s="20"/>
      <c r="U275" s="20"/>
    </row>
    <row r="276" spans="1:21">
      <c r="A276" s="20"/>
      <c r="B276" s="20"/>
      <c r="C276" s="1561" t="s">
        <v>6075</v>
      </c>
      <c r="D276" s="22"/>
      <c r="E276" s="22"/>
      <c r="F276" s="22"/>
      <c r="G276" s="20"/>
      <c r="H276" s="20"/>
      <c r="I276" s="20"/>
      <c r="J276" s="20"/>
      <c r="K276" s="20"/>
      <c r="L276" s="20"/>
      <c r="M276" s="20"/>
      <c r="N276" s="20"/>
      <c r="O276" s="20"/>
      <c r="P276" s="20"/>
      <c r="Q276" s="20"/>
      <c r="R276" s="20"/>
      <c r="S276" s="20"/>
      <c r="T276" s="20"/>
      <c r="U276" s="20"/>
    </row>
    <row r="277" spans="1:21">
      <c r="A277" s="20"/>
      <c r="B277" s="20"/>
      <c r="C277" s="1561" t="s">
        <v>6076</v>
      </c>
      <c r="D277" s="22"/>
      <c r="E277" s="22"/>
      <c r="F277" s="22"/>
      <c r="G277" s="20"/>
      <c r="H277" s="20"/>
      <c r="I277" s="20"/>
      <c r="J277" s="20"/>
      <c r="K277" s="20"/>
      <c r="L277" s="20"/>
      <c r="M277" s="20"/>
      <c r="N277" s="20"/>
      <c r="O277" s="20"/>
      <c r="P277" s="20"/>
      <c r="Q277" s="20"/>
      <c r="R277" s="20"/>
      <c r="S277" s="20"/>
      <c r="T277" s="20"/>
      <c r="U277" s="20"/>
    </row>
    <row r="278" spans="1:21">
      <c r="A278" s="20"/>
      <c r="B278" s="20"/>
      <c r="C278" s="1561" t="s">
        <v>6077</v>
      </c>
      <c r="D278" s="22"/>
      <c r="E278" s="22"/>
      <c r="F278" s="22"/>
      <c r="G278" s="20"/>
      <c r="H278" s="20"/>
      <c r="I278" s="20"/>
      <c r="J278" s="20"/>
      <c r="K278" s="20"/>
      <c r="L278" s="20"/>
      <c r="M278" s="20"/>
      <c r="N278" s="20"/>
      <c r="O278" s="20"/>
      <c r="P278" s="20"/>
      <c r="Q278" s="20"/>
      <c r="R278" s="20"/>
      <c r="S278" s="20"/>
      <c r="T278" s="20"/>
      <c r="U278" s="20"/>
    </row>
    <row r="279" spans="1:21">
      <c r="A279" s="20"/>
      <c r="B279" s="20"/>
      <c r="C279" s="22"/>
      <c r="D279" s="22"/>
      <c r="E279" s="22"/>
      <c r="F279" s="22"/>
      <c r="G279" s="20"/>
      <c r="H279" s="20"/>
      <c r="I279" s="20"/>
      <c r="J279" s="20"/>
      <c r="K279" s="20"/>
      <c r="L279" s="20"/>
      <c r="M279" s="20"/>
      <c r="N279" s="20"/>
      <c r="O279" s="20"/>
      <c r="P279" s="20"/>
      <c r="Q279" s="20"/>
      <c r="R279" s="20"/>
      <c r="S279" s="20"/>
      <c r="T279" s="20"/>
      <c r="U279" s="20"/>
    </row>
    <row r="280" spans="1:21">
      <c r="A280" s="20"/>
      <c r="B280" s="20"/>
      <c r="C280" s="22" t="s">
        <v>6078</v>
      </c>
      <c r="D280" s="22"/>
      <c r="E280" s="22"/>
      <c r="F280" s="22"/>
      <c r="G280" s="20"/>
      <c r="H280" s="20"/>
      <c r="I280" s="20"/>
      <c r="J280" s="20"/>
      <c r="K280" s="20"/>
      <c r="L280" s="20"/>
      <c r="M280" s="20"/>
      <c r="N280" s="20"/>
      <c r="O280" s="20"/>
      <c r="P280" s="20"/>
      <c r="Q280" s="20"/>
      <c r="R280" s="20"/>
      <c r="S280" s="20"/>
      <c r="T280" s="20"/>
      <c r="U280" s="20"/>
    </row>
    <row r="281" spans="1:21">
      <c r="A281" s="20"/>
      <c r="B281" s="20"/>
      <c r="C281" s="1561"/>
      <c r="D281" s="22"/>
      <c r="E281" s="22"/>
      <c r="F281" s="22"/>
      <c r="G281" s="20"/>
      <c r="H281" s="20"/>
      <c r="I281" s="20"/>
      <c r="J281" s="20"/>
      <c r="K281" s="20"/>
      <c r="L281" s="20"/>
      <c r="M281" s="20"/>
      <c r="N281" s="20"/>
      <c r="O281" s="20"/>
      <c r="P281" s="20"/>
      <c r="Q281" s="20"/>
      <c r="R281" s="20"/>
      <c r="S281" s="20"/>
      <c r="T281" s="20"/>
      <c r="U281" s="20"/>
    </row>
    <row r="282" spans="1:21">
      <c r="A282" s="20"/>
      <c r="B282" s="20"/>
      <c r="C282" s="1561" t="s">
        <v>6079</v>
      </c>
      <c r="D282" s="22"/>
      <c r="E282" s="22"/>
      <c r="F282" s="22"/>
      <c r="G282" s="20"/>
      <c r="H282" s="20"/>
      <c r="I282" s="20"/>
      <c r="J282" s="20"/>
      <c r="K282" s="20"/>
      <c r="L282" s="20"/>
      <c r="M282" s="20"/>
      <c r="N282" s="20"/>
      <c r="O282" s="20"/>
      <c r="P282" s="20"/>
      <c r="Q282" s="20"/>
      <c r="R282" s="20"/>
      <c r="S282" s="20"/>
      <c r="T282" s="20"/>
      <c r="U282" s="20"/>
    </row>
    <row r="283" spans="1:21">
      <c r="A283" s="20"/>
      <c r="B283" s="20"/>
      <c r="C283" s="22"/>
      <c r="D283" s="22"/>
      <c r="E283" s="22"/>
      <c r="F283" s="22"/>
      <c r="G283" s="20"/>
      <c r="H283" s="20"/>
      <c r="I283" s="20"/>
      <c r="J283" s="20"/>
      <c r="K283" s="20"/>
      <c r="L283" s="20"/>
      <c r="M283" s="20"/>
      <c r="N283" s="20"/>
      <c r="O283" s="20"/>
      <c r="P283" s="20"/>
      <c r="Q283" s="20"/>
      <c r="R283" s="20"/>
      <c r="S283" s="20"/>
      <c r="T283" s="20"/>
      <c r="U283" s="20"/>
    </row>
    <row r="284" spans="1:21" ht="18">
      <c r="A284" s="20"/>
      <c r="B284" s="20"/>
      <c r="C284" s="1559" t="s">
        <v>6080</v>
      </c>
      <c r="D284" s="22"/>
      <c r="E284" s="22"/>
      <c r="F284" s="22"/>
      <c r="G284" s="20"/>
      <c r="H284" s="20"/>
      <c r="I284" s="20"/>
      <c r="J284" s="20"/>
      <c r="K284" s="20"/>
      <c r="L284" s="20"/>
      <c r="M284" s="20"/>
      <c r="N284" s="20"/>
      <c r="O284" s="20"/>
      <c r="P284" s="20"/>
      <c r="Q284" s="20"/>
      <c r="R284" s="20"/>
      <c r="S284" s="20"/>
      <c r="T284" s="20"/>
      <c r="U284" s="20"/>
    </row>
    <row r="285" spans="1:21">
      <c r="A285" s="20"/>
      <c r="B285" s="20"/>
      <c r="C285" s="22"/>
      <c r="D285" s="22"/>
      <c r="E285" s="22"/>
      <c r="F285" s="22"/>
      <c r="G285" s="20"/>
      <c r="H285" s="20"/>
      <c r="I285" s="20"/>
      <c r="J285" s="20"/>
      <c r="K285" s="20"/>
      <c r="L285" s="20"/>
      <c r="M285" s="20"/>
      <c r="N285" s="20"/>
      <c r="O285" s="20"/>
      <c r="P285" s="20"/>
      <c r="Q285" s="20"/>
      <c r="R285" s="20"/>
      <c r="S285" s="20"/>
      <c r="T285" s="20"/>
      <c r="U285" s="20"/>
    </row>
    <row r="286" spans="1:21">
      <c r="A286" s="20"/>
      <c r="B286" s="20"/>
      <c r="C286" s="22" t="s">
        <v>6081</v>
      </c>
      <c r="D286" s="22"/>
      <c r="E286" s="22"/>
      <c r="F286" s="22"/>
      <c r="G286" s="20"/>
      <c r="H286" s="20"/>
      <c r="I286" s="20"/>
      <c r="J286" s="20"/>
      <c r="K286" s="20"/>
      <c r="L286" s="20"/>
      <c r="M286" s="20"/>
      <c r="N286" s="20"/>
      <c r="O286" s="20"/>
      <c r="P286" s="20"/>
      <c r="Q286" s="20"/>
      <c r="R286" s="20"/>
      <c r="S286" s="20"/>
      <c r="T286" s="20"/>
      <c r="U286" s="20"/>
    </row>
    <row r="287" spans="1:21">
      <c r="A287" s="20"/>
      <c r="B287" s="20"/>
      <c r="C287" s="1561"/>
      <c r="D287" s="22"/>
      <c r="E287" s="22"/>
      <c r="F287" s="22"/>
      <c r="G287" s="20"/>
      <c r="H287" s="20"/>
      <c r="I287" s="20"/>
      <c r="J287" s="20"/>
      <c r="K287" s="20"/>
      <c r="L287" s="20"/>
      <c r="M287" s="20"/>
      <c r="N287" s="20"/>
      <c r="O287" s="20"/>
      <c r="P287" s="20"/>
      <c r="Q287" s="20"/>
      <c r="R287" s="20"/>
      <c r="S287" s="20"/>
      <c r="T287" s="20"/>
      <c r="U287" s="20"/>
    </row>
    <row r="288" spans="1:21">
      <c r="A288" s="20"/>
      <c r="B288" s="20"/>
      <c r="C288" s="1561" t="s">
        <v>6082</v>
      </c>
      <c r="D288" s="22"/>
      <c r="E288" s="22"/>
      <c r="F288" s="22"/>
      <c r="G288" s="20"/>
      <c r="H288" s="20"/>
      <c r="I288" s="20"/>
      <c r="J288" s="20"/>
      <c r="K288" s="20"/>
      <c r="L288" s="20"/>
      <c r="M288" s="20"/>
      <c r="N288" s="20"/>
      <c r="O288" s="20"/>
      <c r="P288" s="20"/>
      <c r="Q288" s="20"/>
      <c r="R288" s="20"/>
      <c r="S288" s="20"/>
      <c r="T288" s="20"/>
      <c r="U288" s="20"/>
    </row>
    <row r="289" spans="1:21">
      <c r="A289" s="20"/>
      <c r="B289" s="20"/>
      <c r="C289" s="22"/>
      <c r="D289" s="22"/>
      <c r="E289" s="22"/>
      <c r="F289" s="22"/>
      <c r="G289" s="20"/>
      <c r="H289" s="20"/>
      <c r="I289" s="20"/>
      <c r="J289" s="20"/>
      <c r="K289" s="20"/>
      <c r="L289" s="20"/>
      <c r="M289" s="20"/>
      <c r="N289" s="20"/>
      <c r="O289" s="20"/>
      <c r="P289" s="20"/>
      <c r="Q289" s="20"/>
      <c r="R289" s="20"/>
      <c r="S289" s="20"/>
      <c r="T289" s="20"/>
      <c r="U289" s="20"/>
    </row>
    <row r="290" spans="1:21">
      <c r="A290" s="20"/>
      <c r="B290" s="20"/>
      <c r="C290" s="22" t="s">
        <v>6083</v>
      </c>
      <c r="D290" s="22"/>
      <c r="E290" s="22"/>
      <c r="F290" s="22"/>
      <c r="G290" s="20"/>
      <c r="H290" s="20"/>
      <c r="I290" s="20"/>
      <c r="J290" s="20"/>
      <c r="K290" s="20"/>
      <c r="L290" s="20"/>
      <c r="M290" s="20"/>
      <c r="N290" s="20"/>
      <c r="O290" s="20"/>
      <c r="P290" s="20"/>
      <c r="Q290" s="20"/>
      <c r="R290" s="20"/>
      <c r="S290" s="20"/>
      <c r="T290" s="20"/>
      <c r="U290" s="20"/>
    </row>
    <row r="291" spans="1:21">
      <c r="A291" s="20"/>
      <c r="B291" s="20"/>
      <c r="C291" s="1561"/>
      <c r="D291" s="22"/>
      <c r="E291" s="22"/>
      <c r="F291" s="22"/>
      <c r="G291" s="20"/>
      <c r="H291" s="20"/>
      <c r="I291" s="20"/>
      <c r="J291" s="20"/>
      <c r="K291" s="20"/>
      <c r="L291" s="20"/>
      <c r="M291" s="20"/>
      <c r="N291" s="20"/>
      <c r="O291" s="20"/>
      <c r="P291" s="20"/>
      <c r="Q291" s="20"/>
      <c r="R291" s="20"/>
      <c r="S291" s="20"/>
      <c r="T291" s="20"/>
      <c r="U291" s="20"/>
    </row>
    <row r="292" spans="1:21">
      <c r="A292" s="20"/>
      <c r="B292" s="20"/>
      <c r="C292" s="1561" t="s">
        <v>6084</v>
      </c>
      <c r="D292" s="22"/>
      <c r="E292" s="22"/>
      <c r="F292" s="22"/>
      <c r="G292" s="20"/>
      <c r="H292" s="20"/>
      <c r="I292" s="20"/>
      <c r="J292" s="20"/>
      <c r="K292" s="20"/>
      <c r="L292" s="20"/>
      <c r="M292" s="20"/>
      <c r="N292" s="20"/>
      <c r="O292" s="20"/>
      <c r="P292" s="20"/>
      <c r="Q292" s="20"/>
      <c r="R292" s="20"/>
      <c r="S292" s="20"/>
      <c r="T292" s="20"/>
      <c r="U292" s="20"/>
    </row>
    <row r="293" spans="1:21">
      <c r="A293" s="20"/>
      <c r="B293" s="20"/>
      <c r="C293" s="1561" t="s">
        <v>6085</v>
      </c>
      <c r="D293" s="22"/>
      <c r="E293" s="22"/>
      <c r="F293" s="22"/>
      <c r="G293" s="20"/>
      <c r="H293" s="20"/>
      <c r="I293" s="20"/>
      <c r="J293" s="20"/>
      <c r="K293" s="20"/>
      <c r="L293" s="20"/>
      <c r="M293" s="20"/>
      <c r="N293" s="20"/>
      <c r="O293" s="20"/>
      <c r="P293" s="20"/>
      <c r="Q293" s="20"/>
      <c r="R293" s="20"/>
      <c r="S293" s="20"/>
      <c r="T293" s="20"/>
      <c r="U293" s="20"/>
    </row>
    <row r="294" spans="1:21">
      <c r="A294" s="20"/>
      <c r="B294" s="20"/>
      <c r="C294" s="22"/>
      <c r="D294" s="22"/>
      <c r="E294" s="22"/>
      <c r="F294" s="22"/>
      <c r="G294" s="20"/>
      <c r="H294" s="20"/>
      <c r="I294" s="20"/>
      <c r="J294" s="20"/>
      <c r="K294" s="20"/>
      <c r="L294" s="20"/>
      <c r="M294" s="20"/>
      <c r="N294" s="20"/>
      <c r="O294" s="20"/>
      <c r="P294" s="20"/>
      <c r="Q294" s="20"/>
      <c r="R294" s="20"/>
      <c r="S294" s="20"/>
      <c r="T294" s="20"/>
      <c r="U294" s="20"/>
    </row>
    <row r="295" spans="1:21" ht="18">
      <c r="A295" s="20"/>
      <c r="B295" s="20"/>
      <c r="C295" s="1559" t="s">
        <v>6086</v>
      </c>
      <c r="D295" s="22"/>
      <c r="E295" s="22"/>
      <c r="F295" s="22"/>
      <c r="G295" s="20"/>
      <c r="H295" s="20"/>
      <c r="I295" s="20"/>
      <c r="J295" s="20"/>
      <c r="K295" s="20"/>
      <c r="L295" s="20"/>
      <c r="M295" s="20"/>
      <c r="N295" s="20"/>
      <c r="O295" s="20"/>
      <c r="P295" s="20"/>
      <c r="Q295" s="20"/>
      <c r="R295" s="20"/>
      <c r="S295" s="20"/>
      <c r="T295" s="20"/>
      <c r="U295" s="20"/>
    </row>
    <row r="296" spans="1:21">
      <c r="A296" s="20"/>
      <c r="B296" s="20"/>
      <c r="C296" s="1561"/>
      <c r="D296" s="22"/>
      <c r="E296" s="22"/>
      <c r="F296" s="22"/>
      <c r="G296" s="20"/>
      <c r="H296" s="20"/>
      <c r="I296" s="20"/>
      <c r="J296" s="20"/>
      <c r="K296" s="20"/>
      <c r="L296" s="20"/>
      <c r="M296" s="20"/>
      <c r="N296" s="20"/>
      <c r="O296" s="20"/>
      <c r="P296" s="20"/>
      <c r="Q296" s="20"/>
      <c r="R296" s="20"/>
      <c r="S296" s="20"/>
      <c r="T296" s="20"/>
      <c r="U296" s="20"/>
    </row>
    <row r="297" spans="1:21">
      <c r="A297" s="20"/>
      <c r="B297" s="20"/>
      <c r="C297" s="1561" t="s">
        <v>6087</v>
      </c>
      <c r="D297" s="22"/>
      <c r="E297" s="22"/>
      <c r="F297" s="22"/>
      <c r="G297" s="20"/>
      <c r="H297" s="20"/>
      <c r="I297" s="20"/>
      <c r="J297" s="20"/>
      <c r="K297" s="20"/>
      <c r="L297" s="20"/>
      <c r="M297" s="20"/>
      <c r="N297" s="20"/>
      <c r="O297" s="20"/>
      <c r="P297" s="20"/>
      <c r="Q297" s="20"/>
      <c r="R297" s="20"/>
      <c r="S297" s="20"/>
      <c r="T297" s="20"/>
      <c r="U297" s="20"/>
    </row>
    <row r="298" spans="1:21">
      <c r="A298" s="20"/>
      <c r="B298" s="20"/>
      <c r="C298" s="1561" t="s">
        <v>6088</v>
      </c>
      <c r="D298" s="22"/>
      <c r="E298" s="22"/>
      <c r="F298" s="22"/>
      <c r="G298" s="20"/>
      <c r="H298" s="20"/>
      <c r="I298" s="20"/>
      <c r="J298" s="20"/>
      <c r="K298" s="20"/>
      <c r="L298" s="20"/>
      <c r="M298" s="20"/>
      <c r="N298" s="20"/>
      <c r="O298" s="20"/>
      <c r="P298" s="20"/>
      <c r="Q298" s="20"/>
      <c r="R298" s="20"/>
      <c r="S298" s="20"/>
      <c r="T298" s="20"/>
      <c r="U298" s="20"/>
    </row>
    <row r="299" spans="1:21">
      <c r="A299" s="20"/>
      <c r="B299" s="20"/>
      <c r="C299" s="22"/>
      <c r="D299" s="22"/>
      <c r="E299" s="22"/>
      <c r="F299" s="22"/>
      <c r="G299" s="20"/>
      <c r="H299" s="20"/>
      <c r="I299" s="20"/>
      <c r="J299" s="20"/>
      <c r="K299" s="20"/>
      <c r="L299" s="20"/>
      <c r="M299" s="20"/>
      <c r="N299" s="20"/>
      <c r="O299" s="20"/>
      <c r="P299" s="20"/>
      <c r="Q299" s="20"/>
      <c r="R299" s="20"/>
      <c r="S299" s="20"/>
      <c r="T299" s="20"/>
      <c r="U299" s="20"/>
    </row>
    <row r="300" spans="1:21">
      <c r="A300" s="20"/>
      <c r="B300" s="20"/>
      <c r="C300" s="22"/>
      <c r="D300" s="22"/>
      <c r="E300" s="22"/>
      <c r="F300" s="22"/>
      <c r="G300" s="20"/>
      <c r="H300" s="20"/>
      <c r="I300" s="20"/>
      <c r="J300" s="20"/>
      <c r="K300" s="20"/>
      <c r="L300" s="20"/>
      <c r="M300" s="20"/>
      <c r="N300" s="20"/>
      <c r="O300" s="20"/>
      <c r="P300" s="20"/>
      <c r="Q300" s="20"/>
      <c r="R300" s="20"/>
      <c r="S300" s="20"/>
      <c r="T300" s="20"/>
      <c r="U300" s="20"/>
    </row>
    <row r="301" spans="1:21">
      <c r="A301" s="20"/>
      <c r="B301" s="20"/>
      <c r="C301" s="22"/>
      <c r="D301" s="22"/>
      <c r="E301" s="22"/>
      <c r="F301" s="22"/>
      <c r="G301" s="20"/>
      <c r="H301" s="20"/>
      <c r="I301" s="20"/>
      <c r="J301" s="20"/>
      <c r="K301" s="20"/>
      <c r="L301" s="20"/>
      <c r="M301" s="20"/>
      <c r="N301" s="20"/>
      <c r="O301" s="20"/>
      <c r="P301" s="20"/>
      <c r="Q301" s="20"/>
      <c r="R301" s="20"/>
      <c r="S301" s="20"/>
      <c r="T301" s="20"/>
      <c r="U301" s="20"/>
    </row>
    <row r="302" spans="1:21" ht="23.25">
      <c r="A302" s="20"/>
      <c r="B302" s="20"/>
      <c r="C302" s="3549" t="s">
        <v>6089</v>
      </c>
      <c r="D302" s="22"/>
      <c r="E302" s="22"/>
      <c r="F302" s="22"/>
      <c r="G302" s="20"/>
      <c r="H302" s="20"/>
      <c r="I302" s="20"/>
      <c r="J302" s="20"/>
      <c r="K302" s="20"/>
      <c r="L302" s="20"/>
      <c r="M302" s="20"/>
      <c r="N302" s="20"/>
      <c r="O302" s="20"/>
      <c r="P302" s="20"/>
      <c r="Q302" s="20"/>
      <c r="R302" s="20"/>
      <c r="S302" s="20"/>
      <c r="T302" s="20"/>
      <c r="U302" s="20"/>
    </row>
    <row r="303" spans="1:21">
      <c r="A303" s="20"/>
      <c r="B303" s="20"/>
      <c r="C303" s="22"/>
      <c r="D303" s="22"/>
      <c r="E303" s="22"/>
      <c r="F303" s="22"/>
      <c r="G303" s="20"/>
      <c r="H303" s="20"/>
      <c r="I303" s="20"/>
      <c r="J303" s="20"/>
      <c r="K303" s="20"/>
      <c r="L303" s="20"/>
      <c r="M303" s="20"/>
      <c r="N303" s="20"/>
      <c r="O303" s="20"/>
      <c r="P303" s="20"/>
      <c r="Q303" s="20"/>
      <c r="R303" s="20"/>
      <c r="S303" s="20"/>
      <c r="T303" s="20"/>
      <c r="U303" s="20"/>
    </row>
    <row r="304" spans="1:21">
      <c r="A304" s="20"/>
      <c r="B304" s="20"/>
      <c r="C304" s="1550" t="s">
        <v>6090</v>
      </c>
      <c r="D304" s="1550" t="s">
        <v>6091</v>
      </c>
      <c r="E304" s="1550" t="s">
        <v>6092</v>
      </c>
      <c r="F304" s="1550" t="s">
        <v>6093</v>
      </c>
      <c r="G304" s="20"/>
      <c r="H304" s="20"/>
      <c r="I304" s="20"/>
      <c r="J304" s="20"/>
      <c r="K304" s="20"/>
      <c r="L304" s="20"/>
      <c r="M304" s="20"/>
      <c r="N304" s="20"/>
      <c r="O304" s="20"/>
      <c r="P304" s="20"/>
      <c r="Q304" s="20"/>
      <c r="R304" s="20"/>
      <c r="S304" s="20"/>
      <c r="T304" s="20"/>
      <c r="U304" s="20"/>
    </row>
    <row r="305" spans="1:21" ht="30">
      <c r="A305" s="20"/>
      <c r="B305" s="20"/>
      <c r="C305" s="3550" t="s">
        <v>6094</v>
      </c>
      <c r="D305" s="3550" t="s">
        <v>6095</v>
      </c>
      <c r="E305" s="3550" t="s">
        <v>6096</v>
      </c>
      <c r="F305" s="3550" t="s">
        <v>6097</v>
      </c>
      <c r="G305" s="20"/>
      <c r="H305" s="20"/>
      <c r="I305" s="20"/>
      <c r="J305" s="20"/>
      <c r="K305" s="20"/>
      <c r="L305" s="20"/>
      <c r="M305" s="20"/>
      <c r="N305" s="20"/>
      <c r="O305" s="20"/>
      <c r="P305" s="20"/>
      <c r="Q305" s="20"/>
      <c r="R305" s="20"/>
      <c r="S305" s="20"/>
      <c r="T305" s="20"/>
      <c r="U305" s="20"/>
    </row>
    <row r="306" spans="1:21" ht="30">
      <c r="A306" s="20"/>
      <c r="B306" s="20"/>
      <c r="C306" s="3550" t="s">
        <v>2476</v>
      </c>
      <c r="D306" s="3550" t="s">
        <v>6098</v>
      </c>
      <c r="E306" s="3550" t="s">
        <v>6099</v>
      </c>
      <c r="F306" s="3550" t="s">
        <v>6100</v>
      </c>
      <c r="G306" s="20"/>
      <c r="H306" s="20"/>
      <c r="I306" s="20"/>
      <c r="J306" s="20"/>
      <c r="K306" s="20"/>
      <c r="L306" s="20"/>
      <c r="M306" s="20"/>
      <c r="N306" s="20"/>
      <c r="O306" s="20"/>
      <c r="P306" s="20"/>
      <c r="Q306" s="20"/>
      <c r="R306" s="20"/>
      <c r="S306" s="20"/>
      <c r="T306" s="20"/>
      <c r="U306" s="20"/>
    </row>
    <row r="307" spans="1:21" ht="30">
      <c r="A307" s="20"/>
      <c r="B307" s="20"/>
      <c r="C307" s="3550" t="s">
        <v>6101</v>
      </c>
      <c r="D307" s="3550" t="s">
        <v>6102</v>
      </c>
      <c r="E307" s="3550" t="s">
        <v>6103</v>
      </c>
      <c r="F307" s="3550" t="s">
        <v>6104</v>
      </c>
      <c r="G307" s="20"/>
      <c r="H307" s="20"/>
      <c r="I307" s="20"/>
      <c r="J307" s="20"/>
      <c r="K307" s="20"/>
      <c r="L307" s="20"/>
      <c r="M307" s="20"/>
      <c r="N307" s="20"/>
      <c r="O307" s="20"/>
      <c r="P307" s="20"/>
      <c r="Q307" s="20"/>
      <c r="R307" s="20"/>
      <c r="S307" s="20"/>
      <c r="T307" s="20"/>
      <c r="U307" s="20"/>
    </row>
    <row r="308" spans="1:21" ht="30">
      <c r="A308" s="20"/>
      <c r="B308" s="20"/>
      <c r="C308" s="3550" t="s">
        <v>6105</v>
      </c>
      <c r="D308" s="3550" t="s">
        <v>6106</v>
      </c>
      <c r="E308" s="3550" t="s">
        <v>6107</v>
      </c>
      <c r="F308" s="3550" t="s">
        <v>6108</v>
      </c>
      <c r="G308" s="20"/>
      <c r="H308" s="20"/>
      <c r="I308" s="20"/>
      <c r="J308" s="20"/>
      <c r="K308" s="20"/>
      <c r="L308" s="20"/>
      <c r="M308" s="20"/>
      <c r="N308" s="20"/>
      <c r="O308" s="20"/>
      <c r="P308" s="20"/>
      <c r="Q308" s="20"/>
      <c r="R308" s="20"/>
      <c r="S308" s="20"/>
      <c r="T308" s="20"/>
      <c r="U308" s="20"/>
    </row>
    <row r="309" spans="1:21" ht="30">
      <c r="A309" s="20"/>
      <c r="B309" s="20"/>
      <c r="C309" s="3550" t="s">
        <v>6109</v>
      </c>
      <c r="D309" s="3550" t="s">
        <v>6102</v>
      </c>
      <c r="E309" s="3550" t="s">
        <v>6110</v>
      </c>
      <c r="F309" s="3550" t="s">
        <v>6111</v>
      </c>
      <c r="G309" s="20"/>
      <c r="H309" s="20"/>
      <c r="I309" s="20"/>
      <c r="J309" s="20"/>
      <c r="K309" s="20"/>
      <c r="L309" s="20"/>
      <c r="M309" s="20"/>
      <c r="N309" s="20"/>
      <c r="O309" s="20"/>
      <c r="P309" s="20"/>
      <c r="Q309" s="20"/>
      <c r="R309" s="20"/>
      <c r="S309" s="20"/>
      <c r="T309" s="20"/>
      <c r="U309" s="20"/>
    </row>
    <row r="310" spans="1:21" ht="30">
      <c r="A310" s="20"/>
      <c r="B310" s="20"/>
      <c r="C310" s="3550" t="s">
        <v>6112</v>
      </c>
      <c r="D310" s="3550" t="s">
        <v>6113</v>
      </c>
      <c r="E310" s="3550" t="s">
        <v>6114</v>
      </c>
      <c r="F310" s="3550" t="s">
        <v>6115</v>
      </c>
      <c r="G310" s="20"/>
      <c r="H310" s="20"/>
      <c r="I310" s="20"/>
      <c r="J310" s="20"/>
      <c r="K310" s="20"/>
      <c r="L310" s="20"/>
      <c r="M310" s="20"/>
      <c r="N310" s="20"/>
      <c r="O310" s="20"/>
      <c r="P310" s="20"/>
      <c r="Q310" s="20"/>
      <c r="R310" s="20"/>
      <c r="S310" s="20"/>
      <c r="T310" s="20"/>
      <c r="U310" s="20"/>
    </row>
    <row r="311" spans="1:21">
      <c r="A311" s="20"/>
      <c r="B311" s="20"/>
      <c r="C311" s="22"/>
      <c r="D311" s="22"/>
      <c r="E311" s="22"/>
      <c r="F311" s="22"/>
      <c r="G311" s="20"/>
      <c r="H311" s="20"/>
      <c r="I311" s="20"/>
      <c r="J311" s="20"/>
      <c r="K311" s="20"/>
      <c r="L311" s="20"/>
      <c r="M311" s="20"/>
      <c r="N311" s="20"/>
      <c r="O311" s="20"/>
      <c r="P311" s="20"/>
      <c r="Q311" s="20"/>
      <c r="R311" s="20"/>
      <c r="S311" s="20"/>
      <c r="T311" s="20"/>
      <c r="U311" s="20"/>
    </row>
    <row r="312" spans="1:21">
      <c r="A312" s="20"/>
      <c r="B312" s="20"/>
      <c r="C312" s="22"/>
      <c r="D312" s="22"/>
      <c r="E312" s="22"/>
      <c r="F312" s="22"/>
      <c r="G312" s="20"/>
      <c r="H312" s="20"/>
      <c r="I312" s="20"/>
      <c r="J312" s="20"/>
      <c r="K312" s="20"/>
      <c r="L312" s="20"/>
      <c r="M312" s="20"/>
      <c r="N312" s="20"/>
      <c r="O312" s="20"/>
      <c r="P312" s="20"/>
      <c r="Q312" s="20"/>
      <c r="R312" s="20"/>
      <c r="S312" s="20"/>
      <c r="T312" s="20"/>
      <c r="U312" s="20"/>
    </row>
    <row r="313" spans="1:21">
      <c r="A313" s="20"/>
      <c r="B313" s="20"/>
      <c r="C313" s="22" t="s">
        <v>6116</v>
      </c>
      <c r="D313" s="22"/>
      <c r="E313" s="22"/>
      <c r="F313" s="22"/>
      <c r="G313" s="20"/>
      <c r="H313" s="20"/>
      <c r="I313" s="20"/>
      <c r="J313" s="20"/>
      <c r="K313" s="20"/>
      <c r="L313" s="20"/>
      <c r="M313" s="20"/>
      <c r="N313" s="20"/>
      <c r="O313" s="20"/>
      <c r="P313" s="20"/>
      <c r="Q313" s="20"/>
      <c r="R313" s="20"/>
      <c r="S313" s="20"/>
      <c r="T313" s="20"/>
      <c r="U313" s="20"/>
    </row>
    <row r="314" spans="1:21">
      <c r="A314" s="20"/>
      <c r="B314" s="20"/>
      <c r="C314" s="20"/>
      <c r="D314" s="20"/>
      <c r="E314" s="20"/>
      <c r="F314" s="20"/>
      <c r="G314" s="20"/>
      <c r="H314" s="20"/>
      <c r="I314" s="20"/>
      <c r="J314" s="20"/>
      <c r="K314" s="20"/>
      <c r="L314" s="20"/>
      <c r="M314" s="20"/>
      <c r="N314" s="20"/>
      <c r="O314" s="20"/>
      <c r="P314" s="20"/>
      <c r="Q314" s="20"/>
      <c r="R314" s="20"/>
      <c r="S314" s="20"/>
      <c r="T314" s="20"/>
      <c r="U314" s="20"/>
    </row>
    <row r="315" spans="1:21">
      <c r="A315" s="20"/>
      <c r="B315" s="20"/>
      <c r="C315" s="20"/>
      <c r="D315" s="20"/>
      <c r="E315" s="20"/>
      <c r="F315" s="20"/>
      <c r="G315" s="20"/>
      <c r="H315" s="20"/>
      <c r="I315" s="20"/>
      <c r="J315" s="20"/>
      <c r="K315" s="20"/>
      <c r="L315" s="20"/>
      <c r="M315" s="20"/>
      <c r="N315" s="20"/>
      <c r="O315" s="20"/>
      <c r="P315" s="20"/>
      <c r="Q315" s="20"/>
      <c r="R315" s="20"/>
      <c r="S315" s="20"/>
      <c r="T315" s="20"/>
      <c r="U315" s="20"/>
    </row>
  </sheetData>
  <hyperlinks>
    <hyperlink ref="C201" r:id="rId1" xr:uid="{F5605454-DB54-4490-BAEE-05A2B1FE06A0}"/>
    <hyperlink ref="C207" r:id="rId2" xr:uid="{57BD9C10-BCB9-467B-8568-ABC7B54C154B}"/>
    <hyperlink ref="C204" r:id="rId3" xr:uid="{0B91BB56-4DD8-4115-A3C9-72F08CDBBC73}"/>
    <hyperlink ref="N207" r:id="rId4" xr:uid="{3D6C268E-2891-47D5-A9AD-B19387FD61FB}"/>
    <hyperlink ref="D209" r:id="rId5" xr:uid="{266BD242-4859-4771-870C-92C4B1F882D6}"/>
    <hyperlink ref="D218" r:id="rId6" xr:uid="{1F9117BF-9509-443D-B576-4DCBFE8EFCC4}"/>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3227B-3715-476C-911A-DDE2AF04FBFD}">
  <dimension ref="A1:AV132"/>
  <sheetViews>
    <sheetView zoomScaleNormal="100" workbookViewId="0">
      <selection activeCell="B2" sqref="B2"/>
    </sheetView>
  </sheetViews>
  <sheetFormatPr baseColWidth="10" defaultRowHeight="15"/>
  <cols>
    <col min="1" max="1" width="3.7109375" style="685" customWidth="1"/>
    <col min="2" max="2" width="7.5703125" customWidth="1"/>
    <col min="4" max="4" width="30.7109375" customWidth="1"/>
    <col min="5" max="5" width="7.5703125" customWidth="1"/>
    <col min="6" max="6" width="11.42578125" customWidth="1"/>
    <col min="7" max="7" width="30.7109375" customWidth="1"/>
    <col min="8" max="8" width="7.5703125" customWidth="1"/>
    <col min="9" max="9" width="11.42578125" customWidth="1"/>
    <col min="10" max="10" width="30.7109375" customWidth="1"/>
    <col min="11" max="11" width="7.5703125" customWidth="1"/>
    <col min="12" max="12" width="11.42578125" customWidth="1"/>
    <col min="13" max="13" width="30.7109375" customWidth="1"/>
    <col min="14" max="14" width="7.5703125" customWidth="1"/>
    <col min="15" max="15" width="11.42578125" customWidth="1"/>
    <col min="16" max="16" width="30.7109375" customWidth="1"/>
    <col min="17" max="17" width="7.5703125" customWidth="1"/>
    <col min="18" max="18" width="11.42578125" customWidth="1"/>
    <col min="19" max="19" width="30.7109375" customWidth="1"/>
    <col min="20" max="20" width="7.5703125" customWidth="1"/>
    <col min="21" max="21" width="8.140625" customWidth="1"/>
    <col min="22" max="22" width="30.7109375" customWidth="1"/>
    <col min="23" max="24" width="8.7109375" customWidth="1"/>
    <col min="25" max="25" width="30.7109375" customWidth="1"/>
    <col min="26" max="26" width="7.5703125" customWidth="1"/>
    <col min="27" max="27" width="7.7109375" customWidth="1"/>
    <col min="28" max="28" width="34.5703125" customWidth="1"/>
    <col min="29" max="30" width="7.5703125" customWidth="1"/>
    <col min="31" max="31" width="64" customWidth="1"/>
    <col min="32" max="32" width="4" customWidth="1"/>
    <col min="33" max="33" width="55.7109375" customWidth="1"/>
    <col min="34" max="34" width="7.5703125" customWidth="1"/>
    <col min="35" max="35" width="11.42578125" style="705"/>
    <col min="36" max="36" width="168.42578125" style="705" customWidth="1"/>
    <col min="37" max="37" width="7.5703125" customWidth="1"/>
    <col min="38" max="38" width="4.7109375" style="713" customWidth="1"/>
    <col min="39" max="39" width="40.7109375" style="713" customWidth="1"/>
    <col min="40" max="40" width="12.7109375" style="713" customWidth="1"/>
    <col min="41" max="41" width="4.85546875" style="713" customWidth="1"/>
    <col min="42" max="42" width="4.7109375" style="713" customWidth="1"/>
    <col min="43" max="43" width="40.7109375" style="713" customWidth="1"/>
    <col min="44" max="44" width="12.7109375" style="713" customWidth="1"/>
    <col min="45" max="45" width="7.5703125" customWidth="1"/>
    <col min="46" max="46" width="8.7109375" style="2" customWidth="1"/>
    <col min="47" max="47" width="11.42578125" style="73"/>
    <col min="48" max="48" width="43.5703125" style="73" customWidth="1"/>
  </cols>
  <sheetData>
    <row r="1" spans="1:48" ht="28.5">
      <c r="A1" s="5" t="str">
        <f>ADDRESS(ROW(),COLUMN(),4)</f>
        <v>A1</v>
      </c>
      <c r="B1" s="22"/>
      <c r="C1" s="5061" t="s">
        <v>2504</v>
      </c>
      <c r="D1" s="5061"/>
      <c r="E1" s="5061"/>
      <c r="F1" s="5061"/>
      <c r="G1" s="5061"/>
      <c r="H1" s="5061"/>
      <c r="I1" s="5061"/>
      <c r="J1" s="5061"/>
      <c r="K1" s="5061"/>
      <c r="L1" s="5061"/>
      <c r="M1" s="5061"/>
      <c r="N1" s="5061"/>
      <c r="O1" s="5061"/>
      <c r="P1" s="5061"/>
      <c r="Q1" s="5061"/>
      <c r="R1" s="5061"/>
      <c r="S1" s="5061"/>
      <c r="T1" s="22"/>
      <c r="U1" s="1156"/>
      <c r="V1" s="1156" t="s">
        <v>1428</v>
      </c>
      <c r="W1" s="1157"/>
      <c r="X1" s="1157"/>
      <c r="Y1" s="1157"/>
      <c r="Z1" s="22"/>
      <c r="AA1" s="22"/>
      <c r="AB1" s="1158" t="s">
        <v>1431</v>
      </c>
      <c r="AC1" s="22"/>
      <c r="AD1" s="22"/>
      <c r="AE1" s="5062" t="s">
        <v>1432</v>
      </c>
      <c r="AF1" s="5062"/>
      <c r="AG1" s="5062"/>
      <c r="AH1" s="22"/>
      <c r="AI1" s="521"/>
      <c r="AJ1" s="521"/>
      <c r="AK1" s="22"/>
      <c r="AL1" s="521"/>
      <c r="AM1" s="521"/>
      <c r="AN1" s="521"/>
      <c r="AO1" s="521"/>
      <c r="AP1" s="521"/>
      <c r="AQ1" s="521"/>
      <c r="AR1" s="521"/>
      <c r="AS1" s="22"/>
      <c r="AT1" s="6">
        <v>1</v>
      </c>
      <c r="AU1" s="924" t="str">
        <f>SUBSTITUTE(ADDRESS(1,COLUMN(),4),"1","")</f>
        <v>AU</v>
      </c>
      <c r="AV1" s="1069" t="str">
        <f>SUBSTITUTE(ADDRESS(1,COLUMN(),4),"1","")</f>
        <v>AV</v>
      </c>
    </row>
    <row r="2" spans="1:48" ht="30" customHeight="1" thickBot="1">
      <c r="A2" s="630">
        <v>1</v>
      </c>
      <c r="B2" s="22"/>
      <c r="E2" s="22"/>
      <c r="H2" s="22"/>
      <c r="K2" s="22"/>
      <c r="N2" s="22"/>
      <c r="Q2" s="22"/>
      <c r="T2" s="22"/>
      <c r="Z2" s="22"/>
      <c r="AA2" s="22"/>
      <c r="AC2" s="22"/>
      <c r="AD2" s="22"/>
      <c r="AE2" s="1160"/>
      <c r="AF2" s="1160"/>
      <c r="AG2" s="1160"/>
      <c r="AH2" s="22"/>
      <c r="AI2" s="420"/>
      <c r="AJ2" s="686" t="s">
        <v>1427</v>
      </c>
      <c r="AK2" s="22"/>
      <c r="AL2" s="687"/>
      <c r="AM2" s="687"/>
      <c r="AN2" s="687"/>
      <c r="AO2" s="687"/>
      <c r="AP2" s="687"/>
      <c r="AQ2" s="687"/>
      <c r="AR2" s="687"/>
      <c r="AS2" s="22"/>
      <c r="AT2" s="6">
        <v>1</v>
      </c>
      <c r="AU2" s="93"/>
      <c r="AV2" s="93" t="s">
        <v>239</v>
      </c>
    </row>
    <row r="3" spans="1:48" ht="30" customHeight="1">
      <c r="A3" s="630">
        <v>1</v>
      </c>
      <c r="B3" s="22"/>
      <c r="C3" s="1161"/>
      <c r="D3" s="1162" t="s">
        <v>6</v>
      </c>
      <c r="E3" s="22"/>
      <c r="F3" s="1161"/>
      <c r="G3" s="1162" t="s">
        <v>1020</v>
      </c>
      <c r="H3" s="22"/>
      <c r="I3" s="1161"/>
      <c r="J3" s="1162" t="s">
        <v>1437</v>
      </c>
      <c r="K3" s="22"/>
      <c r="L3" s="1161"/>
      <c r="M3" s="1162" t="s">
        <v>1438</v>
      </c>
      <c r="N3" s="22"/>
      <c r="O3" s="1161"/>
      <c r="P3" s="1162" t="s">
        <v>1992</v>
      </c>
      <c r="Q3" s="22"/>
      <c r="R3" s="1161"/>
      <c r="S3" s="1163" t="s">
        <v>1439</v>
      </c>
      <c r="T3" s="22"/>
      <c r="U3" s="1161"/>
      <c r="V3" s="1164" t="s">
        <v>6</v>
      </c>
      <c r="X3" s="1161"/>
      <c r="Y3" s="1164" t="s">
        <v>131</v>
      </c>
      <c r="Z3" s="22"/>
      <c r="AA3" s="1161"/>
      <c r="AB3" s="1165" t="s">
        <v>6</v>
      </c>
      <c r="AC3" s="22"/>
      <c r="AD3" s="22"/>
      <c r="AE3" s="1166" t="s">
        <v>1446</v>
      </c>
      <c r="AF3" s="688"/>
      <c r="AG3" s="688" t="s">
        <v>1447</v>
      </c>
      <c r="AH3" s="22"/>
      <c r="AI3" s="420"/>
      <c r="AJ3" s="420"/>
      <c r="AK3" s="22"/>
      <c r="AL3" s="5057" t="s">
        <v>1429</v>
      </c>
      <c r="AM3" s="5058"/>
      <c r="AN3" s="5059"/>
      <c r="AO3" s="687"/>
      <c r="AP3" s="5057" t="s">
        <v>1430</v>
      </c>
      <c r="AQ3" s="5058"/>
      <c r="AR3" s="5059"/>
      <c r="AS3" s="22"/>
      <c r="AT3" s="6">
        <v>1</v>
      </c>
      <c r="AU3" s="91" cm="1">
        <f t="array" ref="AU3">COUNTA(A1:AT132+COUNTBLANK(A1:AT132))</f>
        <v>6072</v>
      </c>
      <c r="AV3" s="90" t="str">
        <f>"cellules entre"&amp;" " &amp;A1&amp;" et  "&amp;AT132</f>
        <v>cellules entre A1 et  AT132</v>
      </c>
    </row>
    <row r="4" spans="1:48" ht="30" customHeight="1">
      <c r="A4" s="630">
        <v>1</v>
      </c>
      <c r="B4" s="22"/>
      <c r="C4" s="1161">
        <v>1</v>
      </c>
      <c r="D4" s="1167" t="s">
        <v>1451</v>
      </c>
      <c r="E4" s="22"/>
      <c r="F4" s="1161">
        <v>1</v>
      </c>
      <c r="G4" s="1167" t="s">
        <v>1455</v>
      </c>
      <c r="H4" s="22"/>
      <c r="I4" s="1161">
        <v>1</v>
      </c>
      <c r="J4" s="1167" t="s">
        <v>1456</v>
      </c>
      <c r="K4" s="22"/>
      <c r="L4" s="1161">
        <v>1</v>
      </c>
      <c r="M4" s="1167" t="s">
        <v>1457</v>
      </c>
      <c r="N4" s="22"/>
      <c r="O4" s="1161">
        <v>1</v>
      </c>
      <c r="P4" s="1167" t="s">
        <v>2001</v>
      </c>
      <c r="Q4" s="22"/>
      <c r="R4" s="1161">
        <v>1</v>
      </c>
      <c r="S4" s="1167" t="s">
        <v>1459</v>
      </c>
      <c r="T4" s="22"/>
      <c r="U4" s="1161">
        <v>1</v>
      </c>
      <c r="V4" s="1168" t="s">
        <v>1440</v>
      </c>
      <c r="X4" s="1161">
        <v>1</v>
      </c>
      <c r="Y4" s="1168" t="s">
        <v>1630</v>
      </c>
      <c r="Z4" s="22"/>
      <c r="AA4" s="1161"/>
      <c r="AB4" s="930"/>
      <c r="AC4" s="22"/>
      <c r="AD4" s="1161">
        <v>1</v>
      </c>
      <c r="AE4" s="1169" t="s">
        <v>1465</v>
      </c>
      <c r="AF4" s="1170"/>
      <c r="AG4" s="1169" t="s">
        <v>1466</v>
      </c>
      <c r="AH4" s="22"/>
      <c r="AI4" s="691" t="s">
        <v>370</v>
      </c>
      <c r="AJ4" s="692" t="s">
        <v>1442</v>
      </c>
      <c r="AK4" s="22"/>
      <c r="AL4" s="5060" t="s">
        <v>1443</v>
      </c>
      <c r="AM4" s="5060"/>
      <c r="AN4" s="5060"/>
      <c r="AO4" s="687"/>
      <c r="AP4" s="5060" t="s">
        <v>1443</v>
      </c>
      <c r="AQ4" s="5060"/>
      <c r="AR4" s="5060"/>
      <c r="AS4" s="22"/>
      <c r="AT4" s="6">
        <v>1</v>
      </c>
      <c r="AU4" s="91">
        <f>COUNTA(A1:AT132)</f>
        <v>1939</v>
      </c>
      <c r="AV4" s="90" t="s">
        <v>236</v>
      </c>
    </row>
    <row r="5" spans="1:48" ht="30" customHeight="1">
      <c r="A5" s="630">
        <v>1</v>
      </c>
      <c r="B5" s="22"/>
      <c r="C5" s="1161">
        <f>C4+1</f>
        <v>2</v>
      </c>
      <c r="D5" s="930" t="s">
        <v>1445</v>
      </c>
      <c r="E5" s="22"/>
      <c r="F5" s="1161">
        <f>F4+1</f>
        <v>2</v>
      </c>
      <c r="G5" s="930" t="s">
        <v>1955</v>
      </c>
      <c r="H5" s="22"/>
      <c r="I5" s="1161">
        <f>I4+1</f>
        <v>2</v>
      </c>
      <c r="J5" s="1167" t="s">
        <v>1475</v>
      </c>
      <c r="K5" s="22"/>
      <c r="L5" s="1161">
        <f>L4+1</f>
        <v>2</v>
      </c>
      <c r="M5" s="930" t="s">
        <v>1476</v>
      </c>
      <c r="N5" s="22"/>
      <c r="O5" s="1161"/>
      <c r="Q5" s="22"/>
      <c r="R5" s="1161">
        <f>R4+1</f>
        <v>2</v>
      </c>
      <c r="S5" s="930" t="s">
        <v>2295</v>
      </c>
      <c r="T5" s="22"/>
      <c r="U5" s="1161">
        <f>U4+1</f>
        <v>2</v>
      </c>
      <c r="V5" s="1168" t="s">
        <v>1460</v>
      </c>
      <c r="X5" s="1171"/>
      <c r="Z5" s="22"/>
      <c r="AA5" s="1161">
        <v>1</v>
      </c>
      <c r="AB5" s="930" t="s">
        <v>1444</v>
      </c>
      <c r="AC5" s="22"/>
      <c r="AD5" s="1161">
        <f>AD4+1</f>
        <v>2</v>
      </c>
      <c r="AE5" s="1169" t="s">
        <v>1485</v>
      </c>
      <c r="AF5" s="1170"/>
      <c r="AG5" s="1169" t="s">
        <v>1486</v>
      </c>
      <c r="AH5" s="22"/>
      <c r="AI5" s="420"/>
      <c r="AJ5" s="694" t="s">
        <v>6</v>
      </c>
      <c r="AK5" s="22"/>
      <c r="AL5" s="693"/>
      <c r="AM5" s="5064" t="s">
        <v>1462</v>
      </c>
      <c r="AN5" s="5064"/>
      <c r="AO5" s="687"/>
      <c r="AP5" s="693"/>
      <c r="AQ5" s="5065" t="s">
        <v>1463</v>
      </c>
      <c r="AR5" s="5065"/>
      <c r="AS5" s="22"/>
      <c r="AT5" s="6">
        <v>1</v>
      </c>
      <c r="AU5" s="91">
        <f>COUNTBLANK(A1:AT132)</f>
        <v>4133</v>
      </c>
      <c r="AV5" s="90" t="s">
        <v>234</v>
      </c>
    </row>
    <row r="6" spans="1:48" ht="30" customHeight="1">
      <c r="A6" s="630">
        <v>1</v>
      </c>
      <c r="B6" s="22"/>
      <c r="C6" s="1161">
        <f t="shared" ref="C6:C28" si="0">C5+1</f>
        <v>3</v>
      </c>
      <c r="D6" s="1167" t="s">
        <v>1470</v>
      </c>
      <c r="E6" s="22"/>
      <c r="F6" s="1161">
        <f t="shared" ref="F6:F48" si="1">F5+1</f>
        <v>3</v>
      </c>
      <c r="G6" s="930" t="s">
        <v>1956</v>
      </c>
      <c r="H6" s="22"/>
      <c r="I6" s="1161">
        <f t="shared" ref="I6:I27" si="2">I5+1</f>
        <v>3</v>
      </c>
      <c r="J6" s="1167" t="s">
        <v>1496</v>
      </c>
      <c r="K6" s="22"/>
      <c r="L6" s="1161">
        <f t="shared" ref="L6:L34" si="3">L5+1</f>
        <v>3</v>
      </c>
      <c r="M6" s="1167" t="s">
        <v>1497</v>
      </c>
      <c r="N6" s="22"/>
      <c r="O6" s="1173"/>
      <c r="Q6" s="22"/>
      <c r="R6" s="1161">
        <f t="shared" ref="R6:R25" si="4">R5+1</f>
        <v>3</v>
      </c>
      <c r="S6" s="1167" t="s">
        <v>1478</v>
      </c>
      <c r="T6" s="22"/>
      <c r="U6" s="1161">
        <f t="shared" ref="U6:U18" si="5">U5+1</f>
        <v>3</v>
      </c>
      <c r="V6" s="1168" t="s">
        <v>1479</v>
      </c>
      <c r="X6" s="1161"/>
      <c r="Y6" s="1164" t="s">
        <v>1438</v>
      </c>
      <c r="Z6" s="22"/>
      <c r="AA6" s="1171"/>
      <c r="AB6" s="930"/>
      <c r="AC6" s="22"/>
      <c r="AD6" s="1161">
        <f t="shared" ref="AD6:AD34" si="6">AD5+1</f>
        <v>3</v>
      </c>
      <c r="AE6" s="1169" t="s">
        <v>1506</v>
      </c>
      <c r="AF6" s="1170"/>
      <c r="AG6" s="1169" t="s">
        <v>1507</v>
      </c>
      <c r="AH6" s="22"/>
      <c r="AI6" s="420"/>
      <c r="AJ6" s="696" t="s">
        <v>1481</v>
      </c>
      <c r="AK6" s="22"/>
      <c r="AL6" s="693">
        <v>1</v>
      </c>
      <c r="AM6" s="697" t="s">
        <v>1482</v>
      </c>
      <c r="AN6" s="697"/>
      <c r="AO6" s="687"/>
      <c r="AP6" s="693"/>
      <c r="AQ6" s="5065"/>
      <c r="AR6" s="5065"/>
      <c r="AS6" s="22"/>
      <c r="AT6" s="6">
        <v>1</v>
      </c>
      <c r="AU6" s="91">
        <f>SUM(AT1:AT130)+2</f>
        <v>132</v>
      </c>
      <c r="AV6" s="90" t="s">
        <v>232</v>
      </c>
    </row>
    <row r="7" spans="1:48" ht="30" customHeight="1">
      <c r="A7" s="630">
        <v>1</v>
      </c>
      <c r="B7" s="22"/>
      <c r="C7" s="1161">
        <f t="shared" si="0"/>
        <v>4</v>
      </c>
      <c r="D7" s="1167" t="s">
        <v>1467</v>
      </c>
      <c r="E7" s="22"/>
      <c r="F7" s="1161">
        <f t="shared" si="1"/>
        <v>4</v>
      </c>
      <c r="G7" s="1167" t="s">
        <v>1474</v>
      </c>
      <c r="H7" s="22"/>
      <c r="I7" s="1161">
        <f t="shared" si="2"/>
        <v>4</v>
      </c>
      <c r="J7" s="1167" t="s">
        <v>1516</v>
      </c>
      <c r="K7" s="22"/>
      <c r="L7" s="1161">
        <f t="shared" si="3"/>
        <v>4</v>
      </c>
      <c r="M7" s="1167" t="s">
        <v>1517</v>
      </c>
      <c r="N7" s="22"/>
      <c r="O7" s="1161"/>
      <c r="P7" s="1162" t="s">
        <v>1435</v>
      </c>
      <c r="Q7" s="22"/>
      <c r="R7" s="1161">
        <f t="shared" si="4"/>
        <v>4</v>
      </c>
      <c r="S7" s="1167" t="s">
        <v>1499</v>
      </c>
      <c r="T7" s="22"/>
      <c r="U7" s="1161">
        <f t="shared" si="5"/>
        <v>4</v>
      </c>
      <c r="V7" s="1168" t="s">
        <v>1500</v>
      </c>
      <c r="X7" s="1161">
        <v>1</v>
      </c>
      <c r="Y7" s="1168" t="s">
        <v>1649</v>
      </c>
      <c r="Z7" s="22"/>
      <c r="AA7" s="1161"/>
      <c r="AB7" s="1165" t="s">
        <v>1022</v>
      </c>
      <c r="AC7" s="22"/>
      <c r="AD7" s="1161">
        <f t="shared" si="6"/>
        <v>4</v>
      </c>
      <c r="AE7" s="1169" t="s">
        <v>1526</v>
      </c>
      <c r="AF7" s="1170"/>
      <c r="AG7" s="1169" t="s">
        <v>1527</v>
      </c>
      <c r="AH7" s="22"/>
      <c r="AI7" s="420"/>
      <c r="AJ7" s="696" t="s">
        <v>1502</v>
      </c>
      <c r="AK7" s="22"/>
      <c r="AL7" s="693">
        <v>2</v>
      </c>
      <c r="AM7" s="697" t="s">
        <v>1503</v>
      </c>
      <c r="AN7" s="697"/>
      <c r="AO7" s="687"/>
      <c r="AP7" s="695" t="s">
        <v>109</v>
      </c>
      <c r="AQ7" s="698" t="s">
        <v>1504</v>
      </c>
      <c r="AR7" s="697"/>
      <c r="AS7" s="22"/>
      <c r="AT7" s="6">
        <v>1</v>
      </c>
      <c r="AU7" s="91">
        <f>SUM(A132:AH132)+1</f>
        <v>35</v>
      </c>
      <c r="AV7" s="90" t="s">
        <v>229</v>
      </c>
    </row>
    <row r="8" spans="1:48" ht="30" customHeight="1">
      <c r="A8" s="630">
        <v>1</v>
      </c>
      <c r="B8" s="22"/>
      <c r="C8" s="1161">
        <f t="shared" si="0"/>
        <v>5</v>
      </c>
      <c r="D8" s="930" t="s">
        <v>1483</v>
      </c>
      <c r="E8" s="22"/>
      <c r="F8" s="1161">
        <f t="shared" si="1"/>
        <v>5</v>
      </c>
      <c r="G8" s="930" t="s">
        <v>1965</v>
      </c>
      <c r="H8" s="22"/>
      <c r="I8" s="1161">
        <f t="shared" si="2"/>
        <v>5</v>
      </c>
      <c r="J8" s="1167" t="s">
        <v>1534</v>
      </c>
      <c r="K8" s="22"/>
      <c r="L8" s="1161">
        <f t="shared" si="3"/>
        <v>5</v>
      </c>
      <c r="M8" s="1167" t="s">
        <v>1535</v>
      </c>
      <c r="N8" s="22"/>
      <c r="O8" s="1161">
        <v>1</v>
      </c>
      <c r="P8" s="1167" t="s">
        <v>1458</v>
      </c>
      <c r="Q8" s="22"/>
      <c r="R8" s="1161">
        <f t="shared" si="4"/>
        <v>5</v>
      </c>
      <c r="S8" s="1167" t="s">
        <v>1519</v>
      </c>
      <c r="T8" s="22"/>
      <c r="U8" s="1161">
        <f t="shared" si="5"/>
        <v>5</v>
      </c>
      <c r="V8" s="1168" t="s">
        <v>1520</v>
      </c>
      <c r="X8" s="1161">
        <f>X7+1</f>
        <v>2</v>
      </c>
      <c r="Y8" s="1168" t="s">
        <v>1668</v>
      </c>
      <c r="Z8" s="22"/>
      <c r="AA8" s="1161">
        <v>1</v>
      </c>
      <c r="AB8" s="930" t="s">
        <v>1721</v>
      </c>
      <c r="AC8" s="22"/>
      <c r="AD8" s="1161">
        <f t="shared" si="6"/>
        <v>5</v>
      </c>
      <c r="AE8" s="1169" t="s">
        <v>1545</v>
      </c>
      <c r="AF8" s="1170"/>
      <c r="AG8" s="1169" t="s">
        <v>1546</v>
      </c>
      <c r="AH8" s="22"/>
      <c r="AI8" s="420"/>
      <c r="AJ8" s="696" t="s">
        <v>1522</v>
      </c>
      <c r="AK8" s="22"/>
      <c r="AL8" s="693">
        <v>3</v>
      </c>
      <c r="AM8" s="697" t="s">
        <v>1523</v>
      </c>
      <c r="AN8" s="697"/>
      <c r="AO8" s="687"/>
      <c r="AP8" s="693">
        <v>1</v>
      </c>
      <c r="AQ8" s="697" t="s">
        <v>1524</v>
      </c>
      <c r="AR8" s="697"/>
      <c r="AS8" s="22"/>
      <c r="AT8" s="6">
        <v>1</v>
      </c>
    </row>
    <row r="9" spans="1:48" ht="30" customHeight="1">
      <c r="A9" s="630">
        <v>1</v>
      </c>
      <c r="B9" s="22"/>
      <c r="C9" s="1161">
        <f t="shared" si="0"/>
        <v>6</v>
      </c>
      <c r="D9" s="930" t="s">
        <v>1464</v>
      </c>
      <c r="E9" s="22"/>
      <c r="F9" s="1161">
        <f t="shared" si="1"/>
        <v>6</v>
      </c>
      <c r="G9" s="1167" t="s">
        <v>1495</v>
      </c>
      <c r="H9" s="22"/>
      <c r="I9" s="1161">
        <f t="shared" si="2"/>
        <v>6</v>
      </c>
      <c r="J9" s="1167" t="s">
        <v>1554</v>
      </c>
      <c r="K9" s="22"/>
      <c r="L9" s="1161">
        <f t="shared" si="3"/>
        <v>6</v>
      </c>
      <c r="M9" s="1167" t="s">
        <v>1555</v>
      </c>
      <c r="N9" s="22"/>
      <c r="O9" s="1161">
        <f>O8+1</f>
        <v>2</v>
      </c>
      <c r="P9" s="1167" t="s">
        <v>1477</v>
      </c>
      <c r="Q9" s="22"/>
      <c r="R9" s="1161">
        <f t="shared" si="4"/>
        <v>6</v>
      </c>
      <c r="S9" s="1167" t="s">
        <v>1537</v>
      </c>
      <c r="T9" s="22"/>
      <c r="U9" s="1161">
        <f t="shared" si="5"/>
        <v>6</v>
      </c>
      <c r="V9" s="1168" t="s">
        <v>1538</v>
      </c>
      <c r="X9" s="1161">
        <f t="shared" ref="X9:X13" si="7">X8+1</f>
        <v>3</v>
      </c>
      <c r="Y9" s="1168" t="s">
        <v>1685</v>
      </c>
      <c r="Z9" s="22"/>
      <c r="AA9" s="1161">
        <f>AA8+1</f>
        <v>2</v>
      </c>
      <c r="AB9" s="930" t="s">
        <v>1735</v>
      </c>
      <c r="AC9" s="22"/>
      <c r="AD9" s="1161">
        <f t="shared" si="6"/>
        <v>6</v>
      </c>
      <c r="AE9" s="1169" t="s">
        <v>1564</v>
      </c>
      <c r="AF9" s="1170"/>
      <c r="AG9" s="1169" t="s">
        <v>1565</v>
      </c>
      <c r="AH9" s="22"/>
      <c r="AI9" s="420"/>
      <c r="AJ9" s="696" t="s">
        <v>1540</v>
      </c>
      <c r="AK9" s="22"/>
      <c r="AL9" s="693">
        <v>4</v>
      </c>
      <c r="AM9" s="697" t="s">
        <v>1541</v>
      </c>
      <c r="AN9" s="697"/>
      <c r="AO9" s="687"/>
      <c r="AP9" s="693">
        <v>2</v>
      </c>
      <c r="AQ9" s="697" t="s">
        <v>1542</v>
      </c>
      <c r="AR9" s="697"/>
      <c r="AS9" s="22"/>
      <c r="AT9" s="6">
        <v>1</v>
      </c>
    </row>
    <row r="10" spans="1:48" ht="30" customHeight="1">
      <c r="A10" s="630">
        <v>1</v>
      </c>
      <c r="B10" s="22"/>
      <c r="C10" s="1161">
        <f t="shared" si="0"/>
        <v>7</v>
      </c>
      <c r="D10" s="1167" t="s">
        <v>1487</v>
      </c>
      <c r="E10" s="22"/>
      <c r="F10" s="1161">
        <f t="shared" si="1"/>
        <v>7</v>
      </c>
      <c r="G10" s="930" t="s">
        <v>1974</v>
      </c>
      <c r="H10" s="22"/>
      <c r="I10" s="1161">
        <f t="shared" si="2"/>
        <v>7</v>
      </c>
      <c r="J10" s="1167" t="s">
        <v>1574</v>
      </c>
      <c r="K10" s="22"/>
      <c r="L10" s="1161">
        <f t="shared" si="3"/>
        <v>7</v>
      </c>
      <c r="M10" s="1167" t="s">
        <v>1575</v>
      </c>
      <c r="N10" s="22"/>
      <c r="O10" s="1161">
        <f t="shared" ref="O10:O58" si="8">O9+1</f>
        <v>3</v>
      </c>
      <c r="P10" s="1167" t="s">
        <v>1498</v>
      </c>
      <c r="Q10" s="22"/>
      <c r="R10" s="1161">
        <f t="shared" si="4"/>
        <v>7</v>
      </c>
      <c r="S10" s="1167" t="s">
        <v>1557</v>
      </c>
      <c r="T10" s="22"/>
      <c r="U10" s="1161">
        <f t="shared" si="5"/>
        <v>7</v>
      </c>
      <c r="V10" s="1168" t="s">
        <v>1558</v>
      </c>
      <c r="X10" s="1161">
        <f t="shared" si="7"/>
        <v>4</v>
      </c>
      <c r="Y10" s="1168" t="s">
        <v>1702</v>
      </c>
      <c r="Z10" s="22"/>
      <c r="AA10" s="1161">
        <v>2</v>
      </c>
      <c r="AB10" s="930" t="s">
        <v>1750</v>
      </c>
      <c r="AC10" s="22"/>
      <c r="AD10" s="1161">
        <f t="shared" si="6"/>
        <v>7</v>
      </c>
      <c r="AE10" s="1169" t="s">
        <v>1584</v>
      </c>
      <c r="AF10" s="1170"/>
      <c r="AG10" s="1169" t="s">
        <v>1585</v>
      </c>
      <c r="AH10" s="22"/>
      <c r="AI10" s="420"/>
      <c r="AJ10" s="696" t="s">
        <v>1560</v>
      </c>
      <c r="AK10" s="22"/>
      <c r="AL10" s="693">
        <v>5</v>
      </c>
      <c r="AM10" s="697" t="s">
        <v>1561</v>
      </c>
      <c r="AN10" s="697"/>
      <c r="AO10" s="687"/>
      <c r="AP10" s="693">
        <v>3</v>
      </c>
      <c r="AQ10" s="697" t="s">
        <v>1562</v>
      </c>
      <c r="AR10" s="697"/>
      <c r="AS10" s="22"/>
      <c r="AT10" s="6">
        <v>1</v>
      </c>
    </row>
    <row r="11" spans="1:48" ht="30" customHeight="1">
      <c r="A11" s="630">
        <v>1</v>
      </c>
      <c r="B11" s="22"/>
      <c r="C11" s="1161">
        <f t="shared" si="0"/>
        <v>8</v>
      </c>
      <c r="D11" s="1167" t="s">
        <v>1508</v>
      </c>
      <c r="E11" s="22"/>
      <c r="F11" s="1161">
        <f t="shared" si="1"/>
        <v>8</v>
      </c>
      <c r="G11" s="930" t="s">
        <v>1975</v>
      </c>
      <c r="H11" s="22"/>
      <c r="I11" s="1161">
        <f t="shared" si="2"/>
        <v>8</v>
      </c>
      <c r="J11" s="930" t="s">
        <v>2083</v>
      </c>
      <c r="K11" s="22"/>
      <c r="L11" s="1161">
        <f t="shared" si="3"/>
        <v>8</v>
      </c>
      <c r="M11" s="930" t="s">
        <v>2148</v>
      </c>
      <c r="N11" s="22"/>
      <c r="O11" s="1161">
        <f t="shared" si="8"/>
        <v>4</v>
      </c>
      <c r="P11" s="1167" t="s">
        <v>1518</v>
      </c>
      <c r="Q11" s="22"/>
      <c r="R11" s="1161">
        <f t="shared" si="4"/>
        <v>8</v>
      </c>
      <c r="S11" s="1167" t="s">
        <v>1577</v>
      </c>
      <c r="T11" s="22"/>
      <c r="U11" s="1161">
        <f t="shared" si="5"/>
        <v>8</v>
      </c>
      <c r="V11" s="1168" t="s">
        <v>1578</v>
      </c>
      <c r="X11" s="1161">
        <f t="shared" si="7"/>
        <v>5</v>
      </c>
      <c r="Y11" s="1168" t="s">
        <v>1717</v>
      </c>
      <c r="Z11" s="22"/>
      <c r="AA11" s="1161">
        <f t="shared" ref="AA11" si="9">AA10+1</f>
        <v>3</v>
      </c>
      <c r="AB11" s="930" t="s">
        <v>1764</v>
      </c>
      <c r="AC11" s="22"/>
      <c r="AD11" s="1161">
        <f t="shared" si="6"/>
        <v>8</v>
      </c>
      <c r="AE11" s="1169" t="s">
        <v>1601</v>
      </c>
      <c r="AF11" s="1170"/>
      <c r="AG11" s="1169" t="s">
        <v>1602</v>
      </c>
      <c r="AH11" s="22"/>
      <c r="AI11" s="420"/>
      <c r="AJ11" s="696" t="s">
        <v>1580</v>
      </c>
      <c r="AK11" s="22"/>
      <c r="AL11" s="693">
        <v>6</v>
      </c>
      <c r="AM11" s="697" t="s">
        <v>1581</v>
      </c>
      <c r="AN11" s="697"/>
      <c r="AO11" s="687"/>
      <c r="AP11" s="693">
        <v>4</v>
      </c>
      <c r="AQ11" s="5063" t="s">
        <v>1582</v>
      </c>
      <c r="AR11" s="5063"/>
      <c r="AS11" s="22"/>
      <c r="AT11" s="6">
        <v>1</v>
      </c>
    </row>
    <row r="12" spans="1:48" ht="30" customHeight="1">
      <c r="A12" s="630">
        <v>1</v>
      </c>
      <c r="B12" s="22"/>
      <c r="C12" s="1161">
        <f t="shared" si="0"/>
        <v>9</v>
      </c>
      <c r="D12" s="1167" t="s">
        <v>1505</v>
      </c>
      <c r="E12" s="22"/>
      <c r="F12" s="1161">
        <f t="shared" si="1"/>
        <v>9</v>
      </c>
      <c r="G12" s="930" t="s">
        <v>2000</v>
      </c>
      <c r="H12" s="22"/>
      <c r="I12" s="1161">
        <f t="shared" si="2"/>
        <v>9</v>
      </c>
      <c r="J12" s="930" t="s">
        <v>2084</v>
      </c>
      <c r="K12" s="22"/>
      <c r="L12" s="1161">
        <f t="shared" si="3"/>
        <v>9</v>
      </c>
      <c r="M12" s="1167" t="s">
        <v>1593</v>
      </c>
      <c r="N12" s="22"/>
      <c r="O12" s="1161">
        <f t="shared" si="8"/>
        <v>5</v>
      </c>
      <c r="P12" s="930" t="s">
        <v>2224</v>
      </c>
      <c r="Q12" s="22"/>
      <c r="R12" s="1161">
        <f t="shared" si="4"/>
        <v>9</v>
      </c>
      <c r="S12" s="1167" t="s">
        <v>1595</v>
      </c>
      <c r="T12" s="22"/>
      <c r="U12" s="1161">
        <f t="shared" si="5"/>
        <v>9</v>
      </c>
      <c r="V12" s="1168" t="s">
        <v>1596</v>
      </c>
      <c r="X12" s="1161">
        <f t="shared" si="7"/>
        <v>6</v>
      </c>
      <c r="Y12" s="1168" t="s">
        <v>1732</v>
      </c>
      <c r="Z12" s="22"/>
      <c r="AA12" s="1161">
        <v>3</v>
      </c>
      <c r="AB12" s="930" t="s">
        <v>1777</v>
      </c>
      <c r="AC12" s="22"/>
      <c r="AD12" s="1161">
        <f t="shared" si="6"/>
        <v>9</v>
      </c>
      <c r="AE12" s="1169" t="s">
        <v>1618</v>
      </c>
      <c r="AF12" s="1170"/>
      <c r="AG12" s="1169" t="s">
        <v>1619</v>
      </c>
      <c r="AH12" s="22"/>
      <c r="AI12" s="420"/>
      <c r="AJ12" s="696" t="s">
        <v>1598</v>
      </c>
      <c r="AK12" s="22"/>
      <c r="AL12" s="693">
        <v>7</v>
      </c>
      <c r="AM12" s="697" t="s">
        <v>1599</v>
      </c>
      <c r="AN12" s="697"/>
      <c r="AO12" s="687"/>
      <c r="AP12" s="693"/>
      <c r="AQ12" s="5063"/>
      <c r="AR12" s="5063"/>
      <c r="AS12" s="22"/>
      <c r="AT12" s="6">
        <v>1</v>
      </c>
    </row>
    <row r="13" spans="1:48" ht="30" customHeight="1">
      <c r="A13" s="630">
        <v>1</v>
      </c>
      <c r="B13" s="22"/>
      <c r="C13" s="1161">
        <f t="shared" si="0"/>
        <v>10</v>
      </c>
      <c r="D13" s="1167" t="s">
        <v>1547</v>
      </c>
      <c r="E13" s="22"/>
      <c r="F13" s="1161">
        <f t="shared" si="1"/>
        <v>10</v>
      </c>
      <c r="G13" s="1167" t="s">
        <v>1515</v>
      </c>
      <c r="H13" s="22"/>
      <c r="I13" s="1161">
        <f t="shared" si="2"/>
        <v>10</v>
      </c>
      <c r="J13" s="1167" t="s">
        <v>1592</v>
      </c>
      <c r="K13" s="22"/>
      <c r="L13" s="1161">
        <f t="shared" si="3"/>
        <v>10</v>
      </c>
      <c r="M13" s="1167" t="s">
        <v>1611</v>
      </c>
      <c r="N13" s="22"/>
      <c r="O13" s="1161">
        <f t="shared" si="8"/>
        <v>6</v>
      </c>
      <c r="P13" s="930" t="s">
        <v>2225</v>
      </c>
      <c r="Q13" s="22"/>
      <c r="R13" s="1161">
        <f t="shared" si="4"/>
        <v>10</v>
      </c>
      <c r="S13" s="1167" t="s">
        <v>1613</v>
      </c>
      <c r="T13" s="22"/>
      <c r="U13" s="1161">
        <f t="shared" si="5"/>
        <v>10</v>
      </c>
      <c r="V13" s="1168" t="s">
        <v>1614</v>
      </c>
      <c r="X13" s="1161">
        <f t="shared" si="7"/>
        <v>7</v>
      </c>
      <c r="Y13" s="1168" t="s">
        <v>1746</v>
      </c>
      <c r="Z13" s="22"/>
      <c r="AA13" s="1173"/>
      <c r="AB13" s="930"/>
      <c r="AC13" s="22"/>
      <c r="AD13" s="1161">
        <f t="shared" si="6"/>
        <v>10</v>
      </c>
      <c r="AE13" s="1169" t="s">
        <v>1635</v>
      </c>
      <c r="AF13" s="1170"/>
      <c r="AG13" s="1169" t="s">
        <v>1636</v>
      </c>
      <c r="AH13" s="22"/>
      <c r="AI13" s="420"/>
      <c r="AJ13" s="694" t="s">
        <v>1022</v>
      </c>
      <c r="AK13" s="22"/>
      <c r="AL13" s="693">
        <v>8</v>
      </c>
      <c r="AM13" s="697" t="s">
        <v>1616</v>
      </c>
      <c r="AN13" s="697"/>
      <c r="AO13" s="687"/>
      <c r="AP13" s="693"/>
      <c r="AQ13" s="699"/>
      <c r="AR13" s="699"/>
      <c r="AS13" s="22"/>
      <c r="AT13" s="6">
        <v>1</v>
      </c>
    </row>
    <row r="14" spans="1:48" ht="30" customHeight="1">
      <c r="A14" s="630">
        <v>1</v>
      </c>
      <c r="B14" s="22"/>
      <c r="C14" s="1161">
        <f t="shared" si="0"/>
        <v>11</v>
      </c>
      <c r="D14" s="1167" t="s">
        <v>1566</v>
      </c>
      <c r="E14" s="22"/>
      <c r="F14" s="1161">
        <f t="shared" si="1"/>
        <v>11</v>
      </c>
      <c r="G14" s="1167" t="s">
        <v>1533</v>
      </c>
      <c r="H14" s="22"/>
      <c r="I14" s="1161">
        <f t="shared" si="2"/>
        <v>11</v>
      </c>
      <c r="J14" s="1167" t="s">
        <v>1610</v>
      </c>
      <c r="K14" s="22"/>
      <c r="L14" s="1161">
        <f t="shared" si="3"/>
        <v>11</v>
      </c>
      <c r="M14" s="1167" t="s">
        <v>1626</v>
      </c>
      <c r="N14" s="22"/>
      <c r="O14" s="1161">
        <f t="shared" si="8"/>
        <v>7</v>
      </c>
      <c r="P14" s="1167" t="s">
        <v>1536</v>
      </c>
      <c r="Q14" s="22"/>
      <c r="R14" s="1161">
        <f t="shared" si="4"/>
        <v>11</v>
      </c>
      <c r="S14" s="1167" t="s">
        <v>1628</v>
      </c>
      <c r="T14" s="22"/>
      <c r="U14" s="1161">
        <f t="shared" si="5"/>
        <v>11</v>
      </c>
      <c r="V14" s="1168" t="s">
        <v>1629</v>
      </c>
      <c r="X14" s="1171"/>
      <c r="Z14" s="22"/>
      <c r="AA14" s="1161"/>
      <c r="AB14" s="1165" t="s">
        <v>1021</v>
      </c>
      <c r="AC14" s="22"/>
      <c r="AD14" s="1161">
        <f t="shared" si="6"/>
        <v>11</v>
      </c>
      <c r="AE14" s="1169" t="s">
        <v>1654</v>
      </c>
      <c r="AF14" s="1170"/>
      <c r="AG14" s="1169" t="s">
        <v>1655</v>
      </c>
      <c r="AH14" s="22"/>
      <c r="AI14" s="420"/>
      <c r="AJ14" s="696" t="s">
        <v>1631</v>
      </c>
      <c r="AK14" s="22"/>
      <c r="AL14" s="693"/>
      <c r="AM14" s="574" t="s">
        <v>1632</v>
      </c>
      <c r="AN14" s="697"/>
      <c r="AO14" s="687"/>
      <c r="AP14" s="695" t="s">
        <v>108</v>
      </c>
      <c r="AQ14" s="698" t="s">
        <v>1633</v>
      </c>
      <c r="AR14" s="697"/>
      <c r="AS14" s="22"/>
      <c r="AT14" s="6">
        <v>1</v>
      </c>
    </row>
    <row r="15" spans="1:48" ht="30" customHeight="1">
      <c r="A15" s="630">
        <v>1</v>
      </c>
      <c r="B15" s="22"/>
      <c r="C15" s="1161">
        <f t="shared" si="0"/>
        <v>12</v>
      </c>
      <c r="D15" s="1167" t="s">
        <v>1643</v>
      </c>
      <c r="E15" s="22"/>
      <c r="F15" s="1161">
        <f t="shared" si="1"/>
        <v>12</v>
      </c>
      <c r="G15" s="930" t="s">
        <v>1982</v>
      </c>
      <c r="H15" s="22"/>
      <c r="I15" s="1161">
        <f t="shared" si="2"/>
        <v>12</v>
      </c>
      <c r="J15" s="1167" t="s">
        <v>1625</v>
      </c>
      <c r="K15" s="22"/>
      <c r="L15" s="1161">
        <f t="shared" si="3"/>
        <v>12</v>
      </c>
      <c r="M15" s="930" t="s">
        <v>2151</v>
      </c>
      <c r="N15" s="22"/>
      <c r="O15" s="1161">
        <f t="shared" si="8"/>
        <v>8</v>
      </c>
      <c r="P15" s="1167" t="s">
        <v>1556</v>
      </c>
      <c r="Q15" s="22"/>
      <c r="R15" s="1161">
        <f t="shared" si="4"/>
        <v>12</v>
      </c>
      <c r="S15" s="1167" t="s">
        <v>1628</v>
      </c>
      <c r="T15" s="22"/>
      <c r="U15" s="1161">
        <f t="shared" si="5"/>
        <v>12</v>
      </c>
      <c r="V15" s="1168" t="s">
        <v>1648</v>
      </c>
      <c r="X15" s="1161"/>
      <c r="Y15" s="1164" t="s">
        <v>241</v>
      </c>
      <c r="Z15" s="22"/>
      <c r="AA15" s="1161">
        <v>1</v>
      </c>
      <c r="AB15" s="930" t="s">
        <v>1799</v>
      </c>
      <c r="AC15" s="22"/>
      <c r="AD15" s="1161">
        <f t="shared" si="6"/>
        <v>12</v>
      </c>
      <c r="AE15" s="1169" t="s">
        <v>1672</v>
      </c>
      <c r="AF15" s="1170"/>
      <c r="AG15" s="1169" t="s">
        <v>1673</v>
      </c>
      <c r="AH15" s="22"/>
      <c r="AI15" s="420"/>
      <c r="AJ15" s="701" t="s">
        <v>1650</v>
      </c>
      <c r="AK15" s="22"/>
      <c r="AL15" s="693">
        <v>9</v>
      </c>
      <c r="AM15" s="697" t="s">
        <v>1651</v>
      </c>
      <c r="AN15" s="697"/>
      <c r="AO15" s="687"/>
      <c r="AP15" s="693">
        <v>1</v>
      </c>
      <c r="AQ15" s="5063" t="s">
        <v>1652</v>
      </c>
      <c r="AR15" s="5063"/>
      <c r="AS15" s="22"/>
      <c r="AT15" s="6">
        <v>1</v>
      </c>
    </row>
    <row r="16" spans="1:48" ht="30" customHeight="1">
      <c r="A16" s="630">
        <v>1</v>
      </c>
      <c r="B16" s="22"/>
      <c r="C16" s="1161">
        <f t="shared" si="0"/>
        <v>13</v>
      </c>
      <c r="D16" s="1167" t="s">
        <v>1491</v>
      </c>
      <c r="E16" s="22"/>
      <c r="F16" s="1161">
        <f t="shared" si="1"/>
        <v>13</v>
      </c>
      <c r="G16" s="930" t="s">
        <v>1983</v>
      </c>
      <c r="H16" s="22"/>
      <c r="I16" s="1161">
        <f t="shared" si="2"/>
        <v>13</v>
      </c>
      <c r="J16" s="1167" t="s">
        <v>1645</v>
      </c>
      <c r="K16" s="22"/>
      <c r="L16" s="1161">
        <f t="shared" si="3"/>
        <v>13</v>
      </c>
      <c r="M16" s="1167" t="s">
        <v>1646</v>
      </c>
      <c r="N16" s="22"/>
      <c r="O16" s="1161">
        <f t="shared" si="8"/>
        <v>9</v>
      </c>
      <c r="P16" s="1167" t="s">
        <v>1576</v>
      </c>
      <c r="Q16" s="22"/>
      <c r="R16" s="1161">
        <f t="shared" si="4"/>
        <v>13</v>
      </c>
      <c r="S16" s="930" t="s">
        <v>2299</v>
      </c>
      <c r="T16" s="22"/>
      <c r="U16" s="1161">
        <f t="shared" si="5"/>
        <v>13</v>
      </c>
      <c r="V16" s="1168" t="s">
        <v>1667</v>
      </c>
      <c r="X16" s="1161">
        <v>1</v>
      </c>
      <c r="Y16" s="1168" t="s">
        <v>1761</v>
      </c>
      <c r="Z16" s="22"/>
      <c r="AA16" s="1161">
        <f>AA15+1</f>
        <v>2</v>
      </c>
      <c r="AB16" s="930" t="s">
        <v>1813</v>
      </c>
      <c r="AC16" s="22"/>
      <c r="AD16" s="1161">
        <f t="shared" si="6"/>
        <v>13</v>
      </c>
      <c r="AE16" s="1169" t="s">
        <v>1689</v>
      </c>
      <c r="AF16" s="1170"/>
      <c r="AG16" s="1169" t="s">
        <v>1690</v>
      </c>
      <c r="AH16" s="22"/>
      <c r="AI16" s="420"/>
      <c r="AJ16" s="701" t="s">
        <v>1669</v>
      </c>
      <c r="AK16" s="22"/>
      <c r="AL16" s="693">
        <v>10</v>
      </c>
      <c r="AM16" s="697" t="s">
        <v>1670</v>
      </c>
      <c r="AN16" s="697"/>
      <c r="AO16" s="687"/>
      <c r="AP16" s="693"/>
      <c r="AQ16" s="5063"/>
      <c r="AR16" s="5063"/>
      <c r="AS16" s="22"/>
      <c r="AT16" s="6">
        <v>1</v>
      </c>
    </row>
    <row r="17" spans="1:46" ht="30" customHeight="1">
      <c r="A17" s="630">
        <v>1</v>
      </c>
      <c r="B17" s="22"/>
      <c r="C17" s="1161">
        <f t="shared" si="0"/>
        <v>14</v>
      </c>
      <c r="D17" s="930" t="s">
        <v>1525</v>
      </c>
      <c r="E17" s="22"/>
      <c r="F17" s="1161">
        <f t="shared" si="1"/>
        <v>14</v>
      </c>
      <c r="G17" s="1167" t="s">
        <v>1553</v>
      </c>
      <c r="H17" s="22"/>
      <c r="I17" s="1161">
        <f t="shared" si="2"/>
        <v>14</v>
      </c>
      <c r="J17" s="1167" t="s">
        <v>1663</v>
      </c>
      <c r="K17" s="22"/>
      <c r="L17" s="1161">
        <f t="shared" si="3"/>
        <v>14</v>
      </c>
      <c r="M17" s="1167" t="s">
        <v>1664</v>
      </c>
      <c r="N17" s="22"/>
      <c r="O17" s="1161">
        <f t="shared" si="8"/>
        <v>10</v>
      </c>
      <c r="P17" s="930" t="s">
        <v>2229</v>
      </c>
      <c r="Q17" s="22"/>
      <c r="R17" s="1161">
        <f t="shared" si="4"/>
        <v>14</v>
      </c>
      <c r="S17" s="930" t="s">
        <v>2300</v>
      </c>
      <c r="T17" s="22"/>
      <c r="U17" s="1161">
        <f t="shared" si="5"/>
        <v>14</v>
      </c>
      <c r="V17" s="1168" t="s">
        <v>1684</v>
      </c>
      <c r="X17" s="1161">
        <f>X16+1</f>
        <v>2</v>
      </c>
      <c r="Y17" s="1168" t="s">
        <v>1773</v>
      </c>
      <c r="Z17" s="22"/>
      <c r="AA17" s="1161">
        <f t="shared" ref="AA17:AA24" si="10">AA16+1</f>
        <v>3</v>
      </c>
      <c r="AB17" s="930" t="s">
        <v>1825</v>
      </c>
      <c r="AC17" s="22"/>
      <c r="AD17" s="1161">
        <f t="shared" si="6"/>
        <v>14</v>
      </c>
      <c r="AE17" s="1169" t="s">
        <v>1705</v>
      </c>
      <c r="AF17" s="1170"/>
      <c r="AG17" s="1169" t="s">
        <v>1706</v>
      </c>
      <c r="AH17" s="22"/>
      <c r="AI17" s="420"/>
      <c r="AJ17" s="701" t="s">
        <v>1686</v>
      </c>
      <c r="AK17" s="22"/>
      <c r="AL17" s="693">
        <v>11</v>
      </c>
      <c r="AM17" s="697" t="s">
        <v>1687</v>
      </c>
      <c r="AN17" s="697"/>
      <c r="AO17" s="687"/>
      <c r="AP17" s="693">
        <v>2</v>
      </c>
      <c r="AQ17" s="5063" t="s">
        <v>1688</v>
      </c>
      <c r="AR17" s="5063"/>
      <c r="AS17" s="22"/>
      <c r="AT17" s="6">
        <v>1</v>
      </c>
    </row>
    <row r="18" spans="1:46" ht="30" customHeight="1">
      <c r="A18" s="630">
        <v>1</v>
      </c>
      <c r="B18" s="22"/>
      <c r="C18" s="1161">
        <f t="shared" si="0"/>
        <v>15</v>
      </c>
      <c r="D18" s="930" t="s">
        <v>1511</v>
      </c>
      <c r="E18" s="22"/>
      <c r="F18" s="1161">
        <f t="shared" si="1"/>
        <v>15</v>
      </c>
      <c r="G18" s="1167" t="s">
        <v>1573</v>
      </c>
      <c r="H18" s="22"/>
      <c r="I18" s="1161">
        <f t="shared" si="2"/>
        <v>15</v>
      </c>
      <c r="J18" s="1167" t="s">
        <v>1680</v>
      </c>
      <c r="K18" s="22"/>
      <c r="L18" s="1161">
        <f t="shared" si="3"/>
        <v>15</v>
      </c>
      <c r="M18" s="1167" t="s">
        <v>1681</v>
      </c>
      <c r="N18" s="22"/>
      <c r="O18" s="1161">
        <f t="shared" si="8"/>
        <v>11</v>
      </c>
      <c r="P18" s="930" t="s">
        <v>2230</v>
      </c>
      <c r="Q18" s="22"/>
      <c r="R18" s="1161">
        <f t="shared" si="4"/>
        <v>15</v>
      </c>
      <c r="S18" s="930" t="s">
        <v>2303</v>
      </c>
      <c r="T18" s="22"/>
      <c r="U18" s="1161">
        <f t="shared" si="5"/>
        <v>15</v>
      </c>
      <c r="V18" s="1168" t="s">
        <v>1701</v>
      </c>
      <c r="X18" s="1171"/>
      <c r="Z18" s="22"/>
      <c r="AA18" s="1161">
        <f t="shared" si="10"/>
        <v>4</v>
      </c>
      <c r="AB18" s="930" t="s">
        <v>1837</v>
      </c>
      <c r="AC18" s="22"/>
      <c r="AD18" s="1161">
        <f t="shared" si="6"/>
        <v>15</v>
      </c>
      <c r="AE18" s="1169" t="s">
        <v>1722</v>
      </c>
      <c r="AF18" s="1170"/>
      <c r="AG18" s="1169" t="s">
        <v>1723</v>
      </c>
      <c r="AH18" s="22"/>
      <c r="AI18" s="420"/>
      <c r="AJ18" s="696" t="s">
        <v>1703</v>
      </c>
      <c r="AK18" s="22"/>
      <c r="AL18" s="693">
        <v>12</v>
      </c>
      <c r="AM18" s="697" t="s">
        <v>1704</v>
      </c>
      <c r="AN18" s="697"/>
      <c r="AO18" s="687"/>
      <c r="AP18" s="693"/>
      <c r="AQ18" s="5063"/>
      <c r="AR18" s="5063"/>
      <c r="AS18" s="22"/>
      <c r="AT18" s="6">
        <v>1</v>
      </c>
    </row>
    <row r="19" spans="1:46" ht="30" customHeight="1">
      <c r="A19" s="630">
        <v>1</v>
      </c>
      <c r="B19" s="22"/>
      <c r="C19" s="1161">
        <f t="shared" si="0"/>
        <v>16</v>
      </c>
      <c r="D19" s="930" t="s">
        <v>1543</v>
      </c>
      <c r="E19" s="22"/>
      <c r="F19" s="1161">
        <f t="shared" si="1"/>
        <v>16</v>
      </c>
      <c r="G19" s="1167" t="s">
        <v>1591</v>
      </c>
      <c r="H19" s="22"/>
      <c r="I19" s="1161">
        <f t="shared" si="2"/>
        <v>16</v>
      </c>
      <c r="J19" s="1167" t="s">
        <v>1697</v>
      </c>
      <c r="K19" s="22"/>
      <c r="L19" s="1161">
        <f t="shared" si="3"/>
        <v>16</v>
      </c>
      <c r="M19" s="930" t="s">
        <v>2156</v>
      </c>
      <c r="N19" s="22"/>
      <c r="O19" s="1161">
        <f t="shared" si="8"/>
        <v>12</v>
      </c>
      <c r="P19" s="1167" t="s">
        <v>1594</v>
      </c>
      <c r="Q19" s="22"/>
      <c r="R19" s="1161">
        <f t="shared" si="4"/>
        <v>16</v>
      </c>
      <c r="S19" s="930" t="s">
        <v>2308</v>
      </c>
      <c r="T19" s="22"/>
      <c r="U19" s="1171"/>
      <c r="X19" s="1161"/>
      <c r="Y19" s="1164" t="s">
        <v>2173</v>
      </c>
      <c r="Z19" s="22"/>
      <c r="AA19" s="1161">
        <f t="shared" si="10"/>
        <v>5</v>
      </c>
      <c r="AB19" s="930" t="s">
        <v>1849</v>
      </c>
      <c r="AC19" s="22"/>
      <c r="AD19" s="1161">
        <f t="shared" si="6"/>
        <v>16</v>
      </c>
      <c r="AE19" s="1169" t="s">
        <v>1736</v>
      </c>
      <c r="AF19" s="1170"/>
      <c r="AG19" s="1169" t="s">
        <v>1737</v>
      </c>
      <c r="AH19" s="22"/>
      <c r="AI19" s="420"/>
      <c r="AJ19" s="696" t="s">
        <v>1718</v>
      </c>
      <c r="AK19" s="22"/>
      <c r="AL19" s="693">
        <v>13</v>
      </c>
      <c r="AM19" s="697" t="s">
        <v>1719</v>
      </c>
      <c r="AN19" s="697"/>
      <c r="AO19" s="687"/>
      <c r="AP19" s="693">
        <v>3</v>
      </c>
      <c r="AQ19" s="5063" t="s">
        <v>1720</v>
      </c>
      <c r="AR19" s="5063"/>
      <c r="AS19" s="22"/>
      <c r="AT19" s="6">
        <v>1</v>
      </c>
    </row>
    <row r="20" spans="1:46" ht="30" customHeight="1">
      <c r="A20" s="630">
        <v>1</v>
      </c>
      <c r="B20" s="22"/>
      <c r="C20" s="1161">
        <f t="shared" si="0"/>
        <v>17</v>
      </c>
      <c r="D20" s="930" t="s">
        <v>1563</v>
      </c>
      <c r="E20" s="22"/>
      <c r="F20" s="1161">
        <f t="shared" si="1"/>
        <v>17</v>
      </c>
      <c r="G20" s="1167" t="s">
        <v>1609</v>
      </c>
      <c r="H20" s="22"/>
      <c r="I20" s="1161">
        <f t="shared" si="2"/>
        <v>17</v>
      </c>
      <c r="J20" s="1167" t="s">
        <v>1712</v>
      </c>
      <c r="K20" s="22"/>
      <c r="L20" s="1161">
        <f t="shared" si="3"/>
        <v>17</v>
      </c>
      <c r="M20" s="930" t="s">
        <v>2163</v>
      </c>
      <c r="N20" s="22"/>
      <c r="O20" s="1161">
        <f t="shared" si="8"/>
        <v>13</v>
      </c>
      <c r="P20" s="930" t="s">
        <v>2237</v>
      </c>
      <c r="Q20" s="22"/>
      <c r="R20" s="1161">
        <f t="shared" si="4"/>
        <v>17</v>
      </c>
      <c r="S20" s="930" t="s">
        <v>2304</v>
      </c>
      <c r="T20" s="22"/>
      <c r="U20" s="1161"/>
      <c r="V20" s="1164" t="s">
        <v>1022</v>
      </c>
      <c r="X20" s="1161">
        <v>1</v>
      </c>
      <c r="Y20" s="1168" t="s">
        <v>1785</v>
      </c>
      <c r="Z20" s="22"/>
      <c r="AA20" s="1161">
        <f t="shared" si="10"/>
        <v>6</v>
      </c>
      <c r="AB20" s="930" t="s">
        <v>1862</v>
      </c>
      <c r="AC20" s="22"/>
      <c r="AD20" s="1161">
        <f t="shared" si="6"/>
        <v>17</v>
      </c>
      <c r="AE20" s="1169" t="s">
        <v>1751</v>
      </c>
      <c r="AF20" s="1170"/>
      <c r="AG20" s="1169" t="s">
        <v>1752</v>
      </c>
      <c r="AH20" s="22"/>
      <c r="AI20" s="420"/>
      <c r="AJ20" s="696" t="s">
        <v>1733</v>
      </c>
      <c r="AK20" s="22"/>
      <c r="AL20" s="693">
        <v>14</v>
      </c>
      <c r="AM20" s="697" t="s">
        <v>1734</v>
      </c>
      <c r="AN20" s="697"/>
      <c r="AO20" s="687"/>
      <c r="AP20" s="693"/>
      <c r="AQ20" s="5063"/>
      <c r="AR20" s="5063"/>
      <c r="AS20" s="22"/>
      <c r="AT20" s="6">
        <v>1</v>
      </c>
    </row>
    <row r="21" spans="1:46" ht="30" customHeight="1">
      <c r="A21" s="630">
        <v>1</v>
      </c>
      <c r="B21" s="22"/>
      <c r="C21" s="1161">
        <f t="shared" si="0"/>
        <v>18</v>
      </c>
      <c r="D21" s="930" t="s">
        <v>1583</v>
      </c>
      <c r="E21" s="22"/>
      <c r="F21" s="1161">
        <f t="shared" si="1"/>
        <v>18</v>
      </c>
      <c r="G21" s="1167" t="s">
        <v>1624</v>
      </c>
      <c r="H21" s="22"/>
      <c r="I21" s="1161">
        <f t="shared" si="2"/>
        <v>18</v>
      </c>
      <c r="J21" s="1167" t="s">
        <v>1729</v>
      </c>
      <c r="K21" s="22"/>
      <c r="L21" s="1161">
        <f t="shared" si="3"/>
        <v>18</v>
      </c>
      <c r="M21" s="1167" t="s">
        <v>1698</v>
      </c>
      <c r="N21" s="22"/>
      <c r="O21" s="1161">
        <f t="shared" si="8"/>
        <v>14</v>
      </c>
      <c r="P21" s="1167" t="s">
        <v>1612</v>
      </c>
      <c r="Q21" s="22"/>
      <c r="R21" s="1161">
        <f t="shared" si="4"/>
        <v>18</v>
      </c>
      <c r="S21" s="1167" t="s">
        <v>1647</v>
      </c>
      <c r="T21" s="22"/>
      <c r="U21" s="1161">
        <v>1</v>
      </c>
      <c r="V21" s="1168" t="s">
        <v>1716</v>
      </c>
      <c r="X21" s="1161">
        <f>X20+1</f>
        <v>2</v>
      </c>
      <c r="Y21" s="1168" t="s">
        <v>1795</v>
      </c>
      <c r="Z21" s="22"/>
      <c r="AA21" s="1161">
        <f t="shared" si="10"/>
        <v>7</v>
      </c>
      <c r="AB21" s="930" t="s">
        <v>1876</v>
      </c>
      <c r="AC21" s="22"/>
      <c r="AD21" s="1161">
        <f t="shared" si="6"/>
        <v>18</v>
      </c>
      <c r="AE21" s="1169" t="s">
        <v>1765</v>
      </c>
      <c r="AF21" s="1170"/>
      <c r="AG21" s="1169" t="s">
        <v>1766</v>
      </c>
      <c r="AH21" s="22"/>
      <c r="AI21" s="420"/>
      <c r="AJ21" s="696" t="s">
        <v>1747</v>
      </c>
      <c r="AK21" s="22"/>
      <c r="AL21" s="693">
        <v>15</v>
      </c>
      <c r="AM21" s="697" t="s">
        <v>1748</v>
      </c>
      <c r="AN21" s="697"/>
      <c r="AO21" s="424"/>
      <c r="AP21" s="693">
        <v>4</v>
      </c>
      <c r="AQ21" s="697" t="s">
        <v>1749</v>
      </c>
      <c r="AR21" s="697"/>
      <c r="AS21" s="22"/>
      <c r="AT21" s="6">
        <v>1</v>
      </c>
    </row>
    <row r="22" spans="1:46" ht="30" customHeight="1">
      <c r="A22" s="630">
        <v>1</v>
      </c>
      <c r="B22" s="22"/>
      <c r="C22" s="1161">
        <f t="shared" si="0"/>
        <v>19</v>
      </c>
      <c r="D22" s="930" t="s">
        <v>1600</v>
      </c>
      <c r="E22" s="22"/>
      <c r="F22" s="1161">
        <f t="shared" si="1"/>
        <v>19</v>
      </c>
      <c r="G22" s="1167" t="s">
        <v>1644</v>
      </c>
      <c r="H22" s="22"/>
      <c r="I22" s="1161">
        <f t="shared" si="2"/>
        <v>19</v>
      </c>
      <c r="J22" s="1167" t="s">
        <v>1743</v>
      </c>
      <c r="K22" s="22"/>
      <c r="L22" s="1161">
        <f t="shared" si="3"/>
        <v>19</v>
      </c>
      <c r="M22" s="1167" t="s">
        <v>1713</v>
      </c>
      <c r="N22" s="22"/>
      <c r="O22" s="1161">
        <f t="shared" si="8"/>
        <v>15</v>
      </c>
      <c r="P22" s="1167" t="s">
        <v>1627</v>
      </c>
      <c r="Q22" s="22"/>
      <c r="R22" s="1161">
        <f t="shared" si="4"/>
        <v>19</v>
      </c>
      <c r="S22" s="1167" t="s">
        <v>1666</v>
      </c>
      <c r="T22" s="22"/>
      <c r="U22" s="1161"/>
      <c r="X22" s="1161">
        <f>X21+1</f>
        <v>3</v>
      </c>
      <c r="Y22" s="1168" t="s">
        <v>1811</v>
      </c>
      <c r="Z22" s="22"/>
      <c r="AA22" s="1161">
        <f t="shared" si="10"/>
        <v>8</v>
      </c>
      <c r="AB22" s="930" t="s">
        <v>1886</v>
      </c>
      <c r="AC22" s="22"/>
      <c r="AD22" s="1161">
        <f t="shared" si="6"/>
        <v>19</v>
      </c>
      <c r="AE22" s="1169" t="s">
        <v>1778</v>
      </c>
      <c r="AF22" s="1170"/>
      <c r="AG22" s="1169" t="s">
        <v>1779</v>
      </c>
      <c r="AH22" s="22"/>
      <c r="AI22" s="420"/>
      <c r="AJ22" s="696" t="s">
        <v>1762</v>
      </c>
      <c r="AK22" s="22"/>
      <c r="AL22" s="693"/>
      <c r="AM22" s="697"/>
      <c r="AN22" s="697"/>
      <c r="AO22" s="424"/>
      <c r="AP22" s="693">
        <v>5</v>
      </c>
      <c r="AQ22" s="697" t="s">
        <v>1763</v>
      </c>
      <c r="AR22" s="697"/>
      <c r="AS22" s="22"/>
      <c r="AT22" s="6">
        <v>1</v>
      </c>
    </row>
    <row r="23" spans="1:46" ht="30" customHeight="1">
      <c r="A23" s="630">
        <v>1</v>
      </c>
      <c r="B23" s="22"/>
      <c r="C23" s="1161">
        <f t="shared" si="0"/>
        <v>20</v>
      </c>
      <c r="D23" s="930" t="s">
        <v>1617</v>
      </c>
      <c r="E23" s="22"/>
      <c r="F23" s="1161">
        <f t="shared" si="1"/>
        <v>20</v>
      </c>
      <c r="G23" s="1167" t="s">
        <v>1662</v>
      </c>
      <c r="H23" s="22"/>
      <c r="I23" s="1161">
        <f t="shared" si="2"/>
        <v>20</v>
      </c>
      <c r="J23" s="1167" t="s">
        <v>1757</v>
      </c>
      <c r="K23" s="22"/>
      <c r="L23" s="1161">
        <f t="shared" si="3"/>
        <v>20</v>
      </c>
      <c r="M23" s="930" t="s">
        <v>2155</v>
      </c>
      <c r="N23" s="22"/>
      <c r="O23" s="1161">
        <f t="shared" si="8"/>
        <v>16</v>
      </c>
      <c r="P23" s="1167" t="s">
        <v>1454</v>
      </c>
      <c r="Q23" s="22"/>
      <c r="R23" s="1161">
        <f t="shared" si="4"/>
        <v>20</v>
      </c>
      <c r="S23" s="1167" t="s">
        <v>1683</v>
      </c>
      <c r="T23" s="22"/>
      <c r="U23" s="1171"/>
      <c r="V23" s="1164" t="s">
        <v>1021</v>
      </c>
      <c r="X23" s="1171"/>
      <c r="Z23" s="22"/>
      <c r="AA23" s="1161">
        <f t="shared" si="10"/>
        <v>9</v>
      </c>
      <c r="AB23" s="930" t="s">
        <v>1902</v>
      </c>
      <c r="AC23" s="22"/>
      <c r="AD23" s="1161">
        <f t="shared" si="6"/>
        <v>20</v>
      </c>
      <c r="AE23" s="1169" t="s">
        <v>1788</v>
      </c>
      <c r="AF23" s="1170"/>
      <c r="AG23" s="1169" t="s">
        <v>1789</v>
      </c>
      <c r="AH23" s="22"/>
      <c r="AI23" s="420"/>
      <c r="AJ23" s="696" t="s">
        <v>1774</v>
      </c>
      <c r="AK23" s="22"/>
      <c r="AL23" s="693"/>
      <c r="AM23" s="5066" t="s">
        <v>1775</v>
      </c>
      <c r="AN23" s="5066"/>
      <c r="AO23" s="424"/>
      <c r="AP23" s="693">
        <v>6</v>
      </c>
      <c r="AQ23" s="697" t="s">
        <v>1776</v>
      </c>
      <c r="AR23" s="697"/>
      <c r="AS23" s="22"/>
      <c r="AT23" s="6">
        <v>1</v>
      </c>
    </row>
    <row r="24" spans="1:46" ht="30" customHeight="1">
      <c r="A24" s="630">
        <v>1</v>
      </c>
      <c r="B24" s="22"/>
      <c r="C24" s="1161">
        <f t="shared" si="0"/>
        <v>21</v>
      </c>
      <c r="D24" s="930" t="s">
        <v>1634</v>
      </c>
      <c r="E24" s="22"/>
      <c r="F24" s="1161">
        <f t="shared" si="1"/>
        <v>21</v>
      </c>
      <c r="G24" s="1167" t="s">
        <v>1679</v>
      </c>
      <c r="H24" s="22"/>
      <c r="I24" s="1161">
        <f t="shared" si="2"/>
        <v>21</v>
      </c>
      <c r="J24" s="1167" t="s">
        <v>1770</v>
      </c>
      <c r="K24" s="22"/>
      <c r="L24" s="1161">
        <f t="shared" si="3"/>
        <v>21</v>
      </c>
      <c r="M24" s="930" t="s">
        <v>2159</v>
      </c>
      <c r="N24" s="22"/>
      <c r="O24" s="1161">
        <f t="shared" si="8"/>
        <v>17</v>
      </c>
      <c r="P24" s="930" t="s">
        <v>1665</v>
      </c>
      <c r="Q24" s="22"/>
      <c r="R24" s="1161">
        <f t="shared" si="4"/>
        <v>21</v>
      </c>
      <c r="S24" s="1167" t="s">
        <v>1700</v>
      </c>
      <c r="T24" s="22"/>
      <c r="U24" s="1161">
        <v>1</v>
      </c>
      <c r="V24" s="1168" t="s">
        <v>1731</v>
      </c>
      <c r="X24" s="1161"/>
      <c r="Y24" s="1164" t="s">
        <v>1434</v>
      </c>
      <c r="Z24" s="22"/>
      <c r="AA24" s="1161">
        <f t="shared" si="10"/>
        <v>10</v>
      </c>
      <c r="AB24" s="930" t="s">
        <v>1913</v>
      </c>
      <c r="AC24" s="22"/>
      <c r="AD24" s="1161">
        <f t="shared" si="6"/>
        <v>21</v>
      </c>
      <c r="AE24" s="1169" t="s">
        <v>1801</v>
      </c>
      <c r="AF24" s="1170"/>
      <c r="AG24" s="1169" t="s">
        <v>1802</v>
      </c>
      <c r="AH24" s="22"/>
      <c r="AI24" s="420"/>
      <c r="AJ24" s="696" t="s">
        <v>1786</v>
      </c>
      <c r="AK24" s="22"/>
      <c r="AL24" s="693"/>
      <c r="AM24" s="5066"/>
      <c r="AN24" s="5066"/>
      <c r="AO24" s="424"/>
      <c r="AP24" s="693">
        <v>7</v>
      </c>
      <c r="AQ24" s="697" t="s">
        <v>1787</v>
      </c>
      <c r="AR24" s="697"/>
      <c r="AS24" s="22"/>
      <c r="AT24" s="6">
        <v>1</v>
      </c>
    </row>
    <row r="25" spans="1:46" ht="30" customHeight="1">
      <c r="A25" s="630">
        <v>1</v>
      </c>
      <c r="B25" s="22"/>
      <c r="C25" s="1161">
        <f t="shared" si="0"/>
        <v>22</v>
      </c>
      <c r="D25" s="930" t="s">
        <v>1653</v>
      </c>
      <c r="E25" s="22"/>
      <c r="F25" s="1161">
        <f t="shared" si="1"/>
        <v>22</v>
      </c>
      <c r="G25" s="1167" t="s">
        <v>1696</v>
      </c>
      <c r="H25" s="22"/>
      <c r="I25" s="1161">
        <f t="shared" si="2"/>
        <v>22</v>
      </c>
      <c r="J25" s="1167" t="s">
        <v>1782</v>
      </c>
      <c r="K25" s="22"/>
      <c r="L25" s="1161">
        <f t="shared" si="3"/>
        <v>22</v>
      </c>
      <c r="M25" s="930" t="s">
        <v>2162</v>
      </c>
      <c r="N25" s="22"/>
      <c r="O25" s="1161">
        <f t="shared" si="8"/>
        <v>18</v>
      </c>
      <c r="P25" s="930" t="s">
        <v>2505</v>
      </c>
      <c r="Q25" s="22"/>
      <c r="R25" s="1161">
        <f t="shared" si="4"/>
        <v>22</v>
      </c>
      <c r="S25" s="1167" t="s">
        <v>1715</v>
      </c>
      <c r="T25" s="22"/>
      <c r="U25" s="1161">
        <f>U24+1</f>
        <v>2</v>
      </c>
      <c r="V25" s="1168" t="s">
        <v>1745</v>
      </c>
      <c r="X25" s="1161">
        <v>1</v>
      </c>
      <c r="Y25" s="1168" t="s">
        <v>1822</v>
      </c>
      <c r="Z25" s="22"/>
      <c r="AA25" s="1171"/>
      <c r="AC25" s="22"/>
      <c r="AD25" s="1161">
        <f t="shared" si="6"/>
        <v>22</v>
      </c>
      <c r="AE25" s="1169" t="s">
        <v>1815</v>
      </c>
      <c r="AF25" s="1170"/>
      <c r="AG25" s="1169" t="s">
        <v>1816</v>
      </c>
      <c r="AH25" s="22"/>
      <c r="AI25" s="420"/>
      <c r="AJ25" s="696" t="s">
        <v>1796</v>
      </c>
      <c r="AK25" s="22"/>
      <c r="AL25" s="693"/>
      <c r="AM25" s="5067" t="s">
        <v>1797</v>
      </c>
      <c r="AN25" s="5067"/>
      <c r="AO25" s="424"/>
      <c r="AP25" s="693">
        <v>8</v>
      </c>
      <c r="AQ25" s="697" t="s">
        <v>1798</v>
      </c>
      <c r="AR25" s="702"/>
      <c r="AS25" s="22"/>
      <c r="AT25" s="6">
        <v>1</v>
      </c>
    </row>
    <row r="26" spans="1:46" ht="30" customHeight="1">
      <c r="A26" s="630">
        <v>1</v>
      </c>
      <c r="B26" s="22"/>
      <c r="C26" s="1161">
        <f t="shared" si="0"/>
        <v>23</v>
      </c>
      <c r="D26" s="930" t="s">
        <v>1544</v>
      </c>
      <c r="E26" s="22"/>
      <c r="F26" s="1161">
        <f t="shared" si="1"/>
        <v>23</v>
      </c>
      <c r="G26" s="1167" t="s">
        <v>1711</v>
      </c>
      <c r="H26" s="22"/>
      <c r="I26" s="1161">
        <f t="shared" si="2"/>
        <v>23</v>
      </c>
      <c r="J26" s="1167" t="s">
        <v>1792</v>
      </c>
      <c r="K26" s="22"/>
      <c r="L26" s="1161">
        <f t="shared" si="3"/>
        <v>23</v>
      </c>
      <c r="M26" s="1167" t="s">
        <v>1730</v>
      </c>
      <c r="N26" s="22"/>
      <c r="O26" s="1161">
        <f t="shared" si="8"/>
        <v>19</v>
      </c>
      <c r="P26" s="1167" t="s">
        <v>1682</v>
      </c>
      <c r="Q26" s="22"/>
      <c r="R26" s="1173"/>
      <c r="S26" s="1167"/>
      <c r="T26" s="22"/>
      <c r="U26" s="1161">
        <f t="shared" ref="U26:U41" si="11">U25+1</f>
        <v>3</v>
      </c>
      <c r="V26" s="1168" t="s">
        <v>1760</v>
      </c>
      <c r="X26" s="1161">
        <f>X25+1</f>
        <v>2</v>
      </c>
      <c r="Y26" s="1168" t="s">
        <v>1835</v>
      </c>
      <c r="Z26" s="22"/>
      <c r="AA26" s="1161"/>
      <c r="AB26" s="1165" t="s">
        <v>1020</v>
      </c>
      <c r="AC26" s="22"/>
      <c r="AD26" s="1161">
        <f t="shared" si="6"/>
        <v>23</v>
      </c>
      <c r="AE26" s="1169" t="s">
        <v>1827</v>
      </c>
      <c r="AF26" s="1170"/>
      <c r="AG26" s="1169" t="s">
        <v>1828</v>
      </c>
      <c r="AH26" s="22"/>
      <c r="AI26" s="420"/>
      <c r="AJ26" s="694" t="s">
        <v>1021</v>
      </c>
      <c r="AK26" s="22"/>
      <c r="AL26" s="693"/>
      <c r="AM26" s="5067"/>
      <c r="AN26" s="5067"/>
      <c r="AO26" s="687"/>
      <c r="AP26" s="693">
        <v>9</v>
      </c>
      <c r="AQ26" s="697" t="s">
        <v>1812</v>
      </c>
      <c r="AR26" s="702"/>
      <c r="AS26" s="22"/>
      <c r="AT26" s="6">
        <v>1</v>
      </c>
    </row>
    <row r="27" spans="1:46" ht="30" customHeight="1">
      <c r="A27" s="630">
        <v>1</v>
      </c>
      <c r="B27" s="22"/>
      <c r="C27" s="1161">
        <f t="shared" si="0"/>
        <v>24</v>
      </c>
      <c r="D27" s="930" t="s">
        <v>1671</v>
      </c>
      <c r="E27" s="22"/>
      <c r="F27" s="1161">
        <f t="shared" si="1"/>
        <v>24</v>
      </c>
      <c r="G27" s="1167" t="s">
        <v>1728</v>
      </c>
      <c r="H27" s="22"/>
      <c r="I27" s="1161">
        <f t="shared" si="2"/>
        <v>24</v>
      </c>
      <c r="J27" s="1167" t="s">
        <v>1806</v>
      </c>
      <c r="K27" s="22"/>
      <c r="L27" s="1161">
        <f t="shared" si="3"/>
        <v>24</v>
      </c>
      <c r="M27" s="1167" t="s">
        <v>1744</v>
      </c>
      <c r="N27" s="22"/>
      <c r="O27" s="1161">
        <f t="shared" si="8"/>
        <v>20</v>
      </c>
      <c r="P27" s="1167" t="s">
        <v>1699</v>
      </c>
      <c r="Q27" s="22"/>
      <c r="R27" s="1161"/>
      <c r="S27" s="1163" t="s">
        <v>1639</v>
      </c>
      <c r="T27" s="22"/>
      <c r="U27" s="1161">
        <f t="shared" si="11"/>
        <v>4</v>
      </c>
      <c r="V27" s="1168" t="s">
        <v>1772</v>
      </c>
      <c r="X27" s="1161">
        <f t="shared" ref="X27:X30" si="12">X26+1</f>
        <v>3</v>
      </c>
      <c r="Y27" s="1168" t="s">
        <v>1847</v>
      </c>
      <c r="Z27" s="22"/>
      <c r="AA27" s="1161">
        <v>1</v>
      </c>
      <c r="AB27" s="930" t="s">
        <v>1954</v>
      </c>
      <c r="AC27" s="22"/>
      <c r="AD27" s="1161">
        <f t="shared" si="6"/>
        <v>24</v>
      </c>
      <c r="AE27" s="1169" t="s">
        <v>1839</v>
      </c>
      <c r="AF27" s="1170"/>
      <c r="AG27" s="1169" t="s">
        <v>1840</v>
      </c>
      <c r="AH27" s="22"/>
      <c r="AI27" s="420"/>
      <c r="AJ27" s="696" t="s">
        <v>1823</v>
      </c>
      <c r="AK27" s="22"/>
      <c r="AL27" s="693"/>
      <c r="AM27" s="697"/>
      <c r="AN27" s="697"/>
      <c r="AO27" s="687"/>
      <c r="AP27" s="5060">
        <v>10</v>
      </c>
      <c r="AQ27" s="5063" t="s">
        <v>1824</v>
      </c>
      <c r="AR27" s="5063"/>
      <c r="AS27" s="22"/>
      <c r="AT27" s="6">
        <v>1</v>
      </c>
    </row>
    <row r="28" spans="1:46" ht="30" customHeight="1">
      <c r="A28" s="630">
        <v>1</v>
      </c>
      <c r="B28" s="22"/>
      <c r="C28" s="1161">
        <f t="shared" si="0"/>
        <v>25</v>
      </c>
      <c r="D28" s="930" t="s">
        <v>2506</v>
      </c>
      <c r="E28" s="22"/>
      <c r="F28" s="1161">
        <f t="shared" si="1"/>
        <v>25</v>
      </c>
      <c r="G28" s="1167" t="s">
        <v>1742</v>
      </c>
      <c r="H28" s="22"/>
      <c r="I28" s="1173"/>
      <c r="J28" s="689"/>
      <c r="K28" s="22"/>
      <c r="L28" s="1161">
        <f t="shared" si="3"/>
        <v>25</v>
      </c>
      <c r="M28" s="1167" t="s">
        <v>1758</v>
      </c>
      <c r="N28" s="22"/>
      <c r="O28" s="1161">
        <f t="shared" si="8"/>
        <v>21</v>
      </c>
      <c r="P28" s="930" t="s">
        <v>2244</v>
      </c>
      <c r="Q28" s="22"/>
      <c r="R28" s="1161">
        <v>1</v>
      </c>
      <c r="S28" s="1167" t="s">
        <v>1658</v>
      </c>
      <c r="T28" s="22"/>
      <c r="U28" s="1161">
        <f t="shared" si="11"/>
        <v>5</v>
      </c>
      <c r="V28" s="1168" t="s">
        <v>1784</v>
      </c>
      <c r="X28" s="1161">
        <f t="shared" si="12"/>
        <v>4</v>
      </c>
      <c r="Y28" s="1168" t="s">
        <v>1859</v>
      </c>
      <c r="Z28" s="22"/>
      <c r="AA28" s="1173"/>
      <c r="AC28" s="22"/>
      <c r="AD28" s="1161">
        <f t="shared" si="6"/>
        <v>25</v>
      </c>
      <c r="AE28" s="1169" t="s">
        <v>1851</v>
      </c>
      <c r="AF28" s="1170"/>
      <c r="AG28" s="1169" t="s">
        <v>1852</v>
      </c>
      <c r="AH28" s="22"/>
      <c r="AI28" s="420"/>
      <c r="AJ28" s="696" t="s">
        <v>1836</v>
      </c>
      <c r="AK28" s="22"/>
      <c r="AL28" s="687"/>
      <c r="AM28" s="687"/>
      <c r="AN28" s="687"/>
      <c r="AO28" s="687"/>
      <c r="AP28" s="5060"/>
      <c r="AQ28" s="5063"/>
      <c r="AR28" s="5063"/>
      <c r="AS28" s="22"/>
      <c r="AT28" s="6">
        <v>1</v>
      </c>
    </row>
    <row r="29" spans="1:46" ht="30" customHeight="1">
      <c r="A29" s="630">
        <v>1</v>
      </c>
      <c r="B29" s="22"/>
      <c r="C29" s="1171"/>
      <c r="D29" s="689"/>
      <c r="E29" s="22"/>
      <c r="F29" s="1161">
        <f t="shared" si="1"/>
        <v>26</v>
      </c>
      <c r="G29" s="1167" t="s">
        <v>1452</v>
      </c>
      <c r="H29" s="22"/>
      <c r="I29" s="1161"/>
      <c r="J29" s="1162" t="s">
        <v>1586</v>
      </c>
      <c r="K29" s="22"/>
      <c r="L29" s="1161">
        <f t="shared" si="3"/>
        <v>26</v>
      </c>
      <c r="M29" s="1167" t="s">
        <v>1771</v>
      </c>
      <c r="N29" s="22"/>
      <c r="O29" s="1161">
        <f t="shared" si="8"/>
        <v>22</v>
      </c>
      <c r="P29" s="930" t="s">
        <v>2245</v>
      </c>
      <c r="Q29" s="22"/>
      <c r="R29" s="1161">
        <f>R28+1</f>
        <v>2</v>
      </c>
      <c r="S29" s="1167" t="s">
        <v>1759</v>
      </c>
      <c r="T29" s="22"/>
      <c r="U29" s="1161">
        <f t="shared" si="11"/>
        <v>6</v>
      </c>
      <c r="V29" s="1168" t="s">
        <v>1794</v>
      </c>
      <c r="X29" s="1161">
        <f t="shared" si="12"/>
        <v>5</v>
      </c>
      <c r="Y29" s="1168" t="s">
        <v>1872</v>
      </c>
      <c r="Z29" s="22"/>
      <c r="AA29" s="1161"/>
      <c r="AB29" s="1165" t="s">
        <v>1433</v>
      </c>
      <c r="AC29" s="22"/>
      <c r="AD29" s="1161">
        <f t="shared" si="6"/>
        <v>26</v>
      </c>
      <c r="AE29" s="1169" t="s">
        <v>1865</v>
      </c>
      <c r="AF29" s="1170"/>
      <c r="AG29" s="1169" t="s">
        <v>1866</v>
      </c>
      <c r="AH29" s="22"/>
      <c r="AI29" s="420"/>
      <c r="AJ29" s="696" t="s">
        <v>1848</v>
      </c>
      <c r="AK29" s="22"/>
      <c r="AL29" s="687"/>
      <c r="AM29" s="687"/>
      <c r="AN29" s="687"/>
      <c r="AO29" s="687"/>
      <c r="AP29" s="693"/>
      <c r="AQ29" s="699"/>
      <c r="AR29" s="699"/>
      <c r="AS29" s="22"/>
      <c r="AT29" s="6">
        <v>1</v>
      </c>
    </row>
    <row r="30" spans="1:46" ht="30" customHeight="1">
      <c r="A30" s="630">
        <v>1</v>
      </c>
      <c r="B30" s="22"/>
      <c r="C30" s="1161"/>
      <c r="D30" s="1162" t="s">
        <v>1022</v>
      </c>
      <c r="E30" s="22"/>
      <c r="F30" s="1161">
        <f t="shared" si="1"/>
        <v>27</v>
      </c>
      <c r="G30" s="1167" t="s">
        <v>1471</v>
      </c>
      <c r="H30" s="22"/>
      <c r="I30" s="1161">
        <v>1</v>
      </c>
      <c r="J30" s="1167" t="s">
        <v>1604</v>
      </c>
      <c r="K30" s="22"/>
      <c r="L30" s="1161">
        <f t="shared" si="3"/>
        <v>27</v>
      </c>
      <c r="M30" s="1167" t="s">
        <v>1783</v>
      </c>
      <c r="N30" s="22"/>
      <c r="O30" s="1161">
        <f t="shared" si="8"/>
        <v>23</v>
      </c>
      <c r="P30" s="1167" t="s">
        <v>1714</v>
      </c>
      <c r="Q30" s="22"/>
      <c r="R30" s="1175"/>
      <c r="S30" s="1167"/>
      <c r="T30" s="22"/>
      <c r="U30" s="1161">
        <f t="shared" si="11"/>
        <v>7</v>
      </c>
      <c r="V30" s="1168" t="s">
        <v>1810</v>
      </c>
      <c r="X30" s="1161">
        <f t="shared" si="12"/>
        <v>6</v>
      </c>
      <c r="Y30" s="1168" t="s">
        <v>1884</v>
      </c>
      <c r="Z30" s="22"/>
      <c r="AA30" s="1161">
        <v>1</v>
      </c>
      <c r="AB30" s="930" t="s">
        <v>2032</v>
      </c>
      <c r="AC30" s="22"/>
      <c r="AD30" s="1161">
        <f t="shared" si="6"/>
        <v>27</v>
      </c>
      <c r="AE30" s="1169" t="s">
        <v>1878</v>
      </c>
      <c r="AF30" s="1170"/>
      <c r="AG30" s="1169" t="s">
        <v>1879</v>
      </c>
      <c r="AH30" s="22"/>
      <c r="AI30" s="420"/>
      <c r="AJ30" s="696" t="s">
        <v>1860</v>
      </c>
      <c r="AK30" s="22"/>
      <c r="AL30" s="687"/>
      <c r="AM30" s="687"/>
      <c r="AN30" s="687"/>
      <c r="AO30" s="687"/>
      <c r="AP30" s="695" t="s">
        <v>107</v>
      </c>
      <c r="AQ30" s="698" t="s">
        <v>1861</v>
      </c>
      <c r="AR30" s="702"/>
      <c r="AS30" s="22"/>
      <c r="AT30" s="6">
        <v>1</v>
      </c>
    </row>
    <row r="31" spans="1:46" ht="30" customHeight="1">
      <c r="A31" s="630">
        <v>1</v>
      </c>
      <c r="B31" s="22"/>
      <c r="C31" s="1161">
        <v>1</v>
      </c>
      <c r="D31" s="1167" t="s">
        <v>1550</v>
      </c>
      <c r="E31" s="22"/>
      <c r="F31" s="1161">
        <f t="shared" si="1"/>
        <v>28</v>
      </c>
      <c r="G31" s="930" t="s">
        <v>1990</v>
      </c>
      <c r="H31" s="22"/>
      <c r="I31" s="1161">
        <f>I30+1</f>
        <v>2</v>
      </c>
      <c r="J31" s="930" t="s">
        <v>2106</v>
      </c>
      <c r="K31" s="22"/>
      <c r="L31" s="1161">
        <f t="shared" si="3"/>
        <v>28</v>
      </c>
      <c r="M31" s="1167" t="s">
        <v>1793</v>
      </c>
      <c r="N31" s="22"/>
      <c r="O31" s="1161">
        <f t="shared" si="8"/>
        <v>24</v>
      </c>
      <c r="P31" s="1167" t="s">
        <v>1473</v>
      </c>
      <c r="Q31" s="22"/>
      <c r="R31" s="1161"/>
      <c r="S31" s="1163" t="s">
        <v>1676</v>
      </c>
      <c r="T31" s="22"/>
      <c r="U31" s="1161">
        <f t="shared" si="11"/>
        <v>8</v>
      </c>
      <c r="V31" s="1168" t="s">
        <v>1821</v>
      </c>
      <c r="X31" s="1171"/>
      <c r="Z31" s="22"/>
      <c r="AA31" s="1161">
        <f>AA30+1</f>
        <v>2</v>
      </c>
      <c r="AB31" s="930" t="s">
        <v>2039</v>
      </c>
      <c r="AC31" s="22"/>
      <c r="AD31" s="1161">
        <f t="shared" si="6"/>
        <v>28</v>
      </c>
      <c r="AE31" s="1169" t="s">
        <v>1889</v>
      </c>
      <c r="AF31" s="1170"/>
      <c r="AG31" s="1169" t="s">
        <v>1890</v>
      </c>
      <c r="AH31" s="22"/>
      <c r="AI31" s="420"/>
      <c r="AJ31" s="696" t="s">
        <v>1873</v>
      </c>
      <c r="AK31" s="22"/>
      <c r="AL31" s="703" t="s">
        <v>370</v>
      </c>
      <c r="AM31" s="704" t="s">
        <v>1874</v>
      </c>
      <c r="AN31" s="687"/>
      <c r="AO31" s="687"/>
      <c r="AP31" s="5060">
        <v>1</v>
      </c>
      <c r="AQ31" s="5063" t="s">
        <v>1875</v>
      </c>
      <c r="AR31" s="5063"/>
      <c r="AS31" s="22"/>
      <c r="AT31" s="6">
        <v>1</v>
      </c>
    </row>
    <row r="32" spans="1:46" ht="30" customHeight="1">
      <c r="A32" s="630">
        <v>1</v>
      </c>
      <c r="B32" s="22"/>
      <c r="C32" s="1161">
        <f>C31+1</f>
        <v>2</v>
      </c>
      <c r="D32" s="1167" t="s">
        <v>1603</v>
      </c>
      <c r="E32" s="22"/>
      <c r="F32" s="1161">
        <f t="shared" si="1"/>
        <v>29</v>
      </c>
      <c r="G32" s="930" t="s">
        <v>1991</v>
      </c>
      <c r="H32" s="22"/>
      <c r="I32" s="1161">
        <f t="shared" ref="I32:I39" si="13">I31+1</f>
        <v>3</v>
      </c>
      <c r="J32" s="1167" t="s">
        <v>1856</v>
      </c>
      <c r="K32" s="22"/>
      <c r="L32" s="1161">
        <f t="shared" si="3"/>
        <v>29</v>
      </c>
      <c r="M32" s="1167" t="s">
        <v>1807</v>
      </c>
      <c r="N32" s="22"/>
      <c r="O32" s="1161">
        <f t="shared" si="8"/>
        <v>25</v>
      </c>
      <c r="P32" s="930" t="s">
        <v>2249</v>
      </c>
      <c r="Q32" s="22"/>
      <c r="R32" s="1161">
        <v>1</v>
      </c>
      <c r="S32" s="1167" t="s">
        <v>1809</v>
      </c>
      <c r="T32" s="22"/>
      <c r="U32" s="1161">
        <f t="shared" si="11"/>
        <v>9</v>
      </c>
      <c r="V32" s="1168" t="s">
        <v>1834</v>
      </c>
      <c r="X32" s="1161"/>
      <c r="Y32" s="1164" t="s">
        <v>1435</v>
      </c>
      <c r="Z32" s="22"/>
      <c r="AA32" s="1161">
        <f t="shared" ref="AA32:AA35" si="14">AA31+1</f>
        <v>3</v>
      </c>
      <c r="AB32" s="930" t="s">
        <v>2046</v>
      </c>
      <c r="AC32" s="22"/>
      <c r="AD32" s="1161">
        <f t="shared" si="6"/>
        <v>29</v>
      </c>
      <c r="AE32" s="1169" t="s">
        <v>1904</v>
      </c>
      <c r="AF32" s="1170"/>
      <c r="AG32" s="1169" t="s">
        <v>1905</v>
      </c>
      <c r="AH32" s="22"/>
      <c r="AI32" s="420"/>
      <c r="AJ32" s="696" t="s">
        <v>1885</v>
      </c>
      <c r="AK32" s="22"/>
      <c r="AL32" s="705"/>
      <c r="AM32" s="421"/>
      <c r="AN32" s="687"/>
      <c r="AO32" s="687"/>
      <c r="AP32" s="5060"/>
      <c r="AQ32" s="5063"/>
      <c r="AR32" s="5063"/>
      <c r="AS32" s="22"/>
      <c r="AT32" s="6">
        <v>1</v>
      </c>
    </row>
    <row r="33" spans="1:46" ht="30" customHeight="1">
      <c r="A33" s="630">
        <v>1</v>
      </c>
      <c r="B33" s="22"/>
      <c r="C33" s="1161">
        <f t="shared" ref="C33:C40" si="15">C32+1</f>
        <v>3</v>
      </c>
      <c r="D33" s="1167" t="s">
        <v>1569</v>
      </c>
      <c r="E33" s="22"/>
      <c r="F33" s="1161">
        <f t="shared" si="1"/>
        <v>30</v>
      </c>
      <c r="G33" s="930" t="s">
        <v>2008</v>
      </c>
      <c r="H33" s="22"/>
      <c r="I33" s="1161">
        <f t="shared" si="13"/>
        <v>4</v>
      </c>
      <c r="J33" s="1167" t="s">
        <v>1870</v>
      </c>
      <c r="K33" s="22"/>
      <c r="L33" s="1161">
        <f t="shared" si="3"/>
        <v>30</v>
      </c>
      <c r="M33" s="1167" t="s">
        <v>1820</v>
      </c>
      <c r="N33" s="22"/>
      <c r="O33" s="1161">
        <f t="shared" si="8"/>
        <v>26</v>
      </c>
      <c r="P33" s="930" t="s">
        <v>2248</v>
      </c>
      <c r="Q33" s="22"/>
      <c r="R33" s="1161">
        <f>R32+1</f>
        <v>2</v>
      </c>
      <c r="S33" s="930" t="s">
        <v>1692</v>
      </c>
      <c r="T33" s="22"/>
      <c r="U33" s="1161">
        <f t="shared" si="11"/>
        <v>10</v>
      </c>
      <c r="V33" s="1168" t="s">
        <v>1846</v>
      </c>
      <c r="X33" s="1161">
        <v>1</v>
      </c>
      <c r="Y33" s="1168" t="s">
        <v>1898</v>
      </c>
      <c r="Z33" s="22"/>
      <c r="AA33" s="1161">
        <f t="shared" si="14"/>
        <v>4</v>
      </c>
      <c r="AB33" s="930" t="s">
        <v>2055</v>
      </c>
      <c r="AC33" s="22"/>
      <c r="AD33" s="1161">
        <f t="shared" si="6"/>
        <v>30</v>
      </c>
      <c r="AE33" s="1169" t="s">
        <v>1915</v>
      </c>
      <c r="AF33" s="1170"/>
      <c r="AG33" s="1169" t="s">
        <v>1916</v>
      </c>
      <c r="AH33" s="22"/>
      <c r="AI33" s="420"/>
      <c r="AJ33" s="696" t="s">
        <v>1899</v>
      </c>
      <c r="AK33" s="22"/>
      <c r="AL33" s="703" t="s">
        <v>370</v>
      </c>
      <c r="AM33" s="704" t="s">
        <v>1900</v>
      </c>
      <c r="AN33" s="687"/>
      <c r="AO33" s="687"/>
      <c r="AP33" s="693">
        <v>2</v>
      </c>
      <c r="AQ33" s="697" t="s">
        <v>1901</v>
      </c>
      <c r="AR33" s="697"/>
      <c r="AS33" s="22"/>
      <c r="AT33" s="6">
        <v>1</v>
      </c>
    </row>
    <row r="34" spans="1:46" ht="30" customHeight="1">
      <c r="A34" s="630">
        <v>1</v>
      </c>
      <c r="B34" s="22"/>
      <c r="C34" s="1161">
        <f t="shared" si="15"/>
        <v>4</v>
      </c>
      <c r="D34" s="1167" t="s">
        <v>1589</v>
      </c>
      <c r="E34" s="22"/>
      <c r="F34" s="1161">
        <f t="shared" si="1"/>
        <v>31</v>
      </c>
      <c r="G34" s="930" t="s">
        <v>2007</v>
      </c>
      <c r="H34" s="22"/>
      <c r="I34" s="1161">
        <f t="shared" si="13"/>
        <v>5</v>
      </c>
      <c r="J34" s="1167" t="s">
        <v>1882</v>
      </c>
      <c r="K34" s="22"/>
      <c r="L34" s="1161">
        <f t="shared" si="3"/>
        <v>31</v>
      </c>
      <c r="M34" s="1167" t="s">
        <v>1833</v>
      </c>
      <c r="N34" s="22"/>
      <c r="O34" s="1161">
        <f t="shared" si="8"/>
        <v>27</v>
      </c>
      <c r="P34" s="1167" t="s">
        <v>1494</v>
      </c>
      <c r="Q34" s="22"/>
      <c r="R34" s="1161">
        <f t="shared" ref="R34:R36" si="16">R33+1</f>
        <v>3</v>
      </c>
      <c r="S34" s="1167" t="s">
        <v>1707</v>
      </c>
      <c r="T34" s="22"/>
      <c r="U34" s="1161">
        <f t="shared" si="11"/>
        <v>11</v>
      </c>
      <c r="V34" s="1168" t="s">
        <v>1858</v>
      </c>
      <c r="X34" s="1161">
        <f>X33+1</f>
        <v>2</v>
      </c>
      <c r="Y34" s="1168" t="s">
        <v>1910</v>
      </c>
      <c r="Z34" s="22"/>
      <c r="AA34" s="1161">
        <f t="shared" si="14"/>
        <v>5</v>
      </c>
      <c r="AB34" s="930" t="s">
        <v>2061</v>
      </c>
      <c r="AC34" s="22"/>
      <c r="AD34" s="1161">
        <f t="shared" si="6"/>
        <v>31</v>
      </c>
      <c r="AE34" s="1169" t="s">
        <v>1925</v>
      </c>
      <c r="AF34" s="1170"/>
      <c r="AG34" s="1169" t="s">
        <v>1926</v>
      </c>
      <c r="AH34" s="22"/>
      <c r="AI34" s="420"/>
      <c r="AJ34" s="696" t="s">
        <v>1911</v>
      </c>
      <c r="AK34" s="22"/>
      <c r="AL34" s="705"/>
      <c r="AM34" s="421"/>
      <c r="AN34" s="687"/>
      <c r="AO34" s="687"/>
      <c r="AP34" s="693">
        <v>3</v>
      </c>
      <c r="AQ34" s="697" t="s">
        <v>1912</v>
      </c>
      <c r="AR34" s="697"/>
      <c r="AS34" s="22"/>
      <c r="AT34" s="6">
        <v>1</v>
      </c>
    </row>
    <row r="35" spans="1:46" ht="30" customHeight="1">
      <c r="A35" s="630">
        <v>1</v>
      </c>
      <c r="B35" s="22"/>
      <c r="C35" s="1161">
        <f t="shared" si="15"/>
        <v>5</v>
      </c>
      <c r="D35" s="1167" t="s">
        <v>1605</v>
      </c>
      <c r="E35" s="22"/>
      <c r="F35" s="1161">
        <f t="shared" si="1"/>
        <v>32</v>
      </c>
      <c r="G35" s="1167" t="s">
        <v>1492</v>
      </c>
      <c r="H35" s="22"/>
      <c r="I35" s="1161">
        <f t="shared" si="13"/>
        <v>6</v>
      </c>
      <c r="J35" s="930" t="s">
        <v>2111</v>
      </c>
      <c r="K35" s="22"/>
      <c r="L35" s="1173"/>
      <c r="M35" s="930"/>
      <c r="N35" s="22"/>
      <c r="O35" s="1161">
        <f t="shared" si="8"/>
        <v>28</v>
      </c>
      <c r="P35" s="1167" t="s">
        <v>1725</v>
      </c>
      <c r="Q35" s="22"/>
      <c r="R35" s="1161">
        <f t="shared" si="16"/>
        <v>4</v>
      </c>
      <c r="S35" s="1167" t="s">
        <v>1845</v>
      </c>
      <c r="T35" s="22"/>
      <c r="U35" s="1161">
        <f t="shared" si="11"/>
        <v>12</v>
      </c>
      <c r="V35" s="1168" t="s">
        <v>1871</v>
      </c>
      <c r="X35" s="1161">
        <f t="shared" ref="X35:X46" si="17">X34+1</f>
        <v>3</v>
      </c>
      <c r="Y35" s="1168" t="s">
        <v>1921</v>
      </c>
      <c r="Z35" s="22"/>
      <c r="AA35" s="1161">
        <f t="shared" si="14"/>
        <v>6</v>
      </c>
      <c r="AB35" s="930" t="s">
        <v>2070</v>
      </c>
      <c r="AC35" s="22"/>
      <c r="AD35" s="1171"/>
      <c r="AH35" s="22"/>
      <c r="AI35" s="420"/>
      <c r="AJ35" s="696" t="s">
        <v>1922</v>
      </c>
      <c r="AK35" s="22"/>
      <c r="AL35" s="703" t="s">
        <v>370</v>
      </c>
      <c r="AM35" s="704" t="s">
        <v>1923</v>
      </c>
      <c r="AN35" s="687"/>
      <c r="AO35" s="687"/>
      <c r="AP35" s="693">
        <v>4</v>
      </c>
      <c r="AQ35" s="706" t="s">
        <v>1924</v>
      </c>
      <c r="AR35" s="706"/>
      <c r="AS35" s="22"/>
      <c r="AT35" s="6">
        <v>1</v>
      </c>
    </row>
    <row r="36" spans="1:46" ht="30" customHeight="1">
      <c r="A36" s="630">
        <v>1</v>
      </c>
      <c r="B36" s="22"/>
      <c r="C36" s="1161">
        <f t="shared" si="15"/>
        <v>6</v>
      </c>
      <c r="D36" s="1167" t="s">
        <v>1620</v>
      </c>
      <c r="E36" s="22"/>
      <c r="F36" s="1161">
        <f t="shared" si="1"/>
        <v>33</v>
      </c>
      <c r="G36" s="1167" t="s">
        <v>1512</v>
      </c>
      <c r="H36" s="22"/>
      <c r="I36" s="1161">
        <f t="shared" si="13"/>
        <v>7</v>
      </c>
      <c r="J36" s="1167" t="s">
        <v>1893</v>
      </c>
      <c r="K36" s="22"/>
      <c r="L36" s="1161"/>
      <c r="M36" s="1162" t="s">
        <v>241</v>
      </c>
      <c r="N36" s="22"/>
      <c r="O36" s="1161">
        <f t="shared" si="8"/>
        <v>29</v>
      </c>
      <c r="P36" s="1167" t="s">
        <v>1739</v>
      </c>
      <c r="Q36" s="22"/>
      <c r="R36" s="1161">
        <f t="shared" si="16"/>
        <v>5</v>
      </c>
      <c r="S36" s="1167" t="s">
        <v>1857</v>
      </c>
      <c r="T36" s="22"/>
      <c r="U36" s="1161">
        <f t="shared" si="11"/>
        <v>13</v>
      </c>
      <c r="V36" s="1168" t="s">
        <v>1883</v>
      </c>
      <c r="X36" s="1161">
        <f t="shared" si="17"/>
        <v>4</v>
      </c>
      <c r="Y36" s="1168" t="s">
        <v>1933</v>
      </c>
      <c r="Z36" s="22"/>
      <c r="AA36" s="1171"/>
      <c r="AB36" s="930"/>
      <c r="AC36" s="22"/>
      <c r="AD36" s="1176"/>
      <c r="AE36" s="1177"/>
      <c r="AF36" s="1178"/>
      <c r="AG36" s="1177"/>
      <c r="AH36" s="22"/>
      <c r="AI36" s="420"/>
      <c r="AJ36" s="696" t="s">
        <v>1934</v>
      </c>
      <c r="AK36" s="22"/>
      <c r="AL36" s="687"/>
      <c r="AM36" s="687"/>
      <c r="AN36" s="687"/>
      <c r="AO36" s="687"/>
      <c r="AP36" s="693"/>
      <c r="AQ36" s="5069" t="s">
        <v>1935</v>
      </c>
      <c r="AR36" s="5069"/>
      <c r="AS36" s="22"/>
      <c r="AT36" s="6">
        <v>1</v>
      </c>
    </row>
    <row r="37" spans="1:46" ht="30" customHeight="1">
      <c r="A37" s="630">
        <v>1</v>
      </c>
      <c r="B37" s="22"/>
      <c r="C37" s="1161">
        <f t="shared" si="15"/>
        <v>7</v>
      </c>
      <c r="D37" s="1167" t="s">
        <v>1640</v>
      </c>
      <c r="E37" s="22"/>
      <c r="F37" s="1161">
        <f t="shared" si="1"/>
        <v>34</v>
      </c>
      <c r="G37" s="930" t="s">
        <v>2014</v>
      </c>
      <c r="H37" s="22"/>
      <c r="I37" s="1161">
        <f t="shared" si="13"/>
        <v>8</v>
      </c>
      <c r="J37" s="1167" t="s">
        <v>1908</v>
      </c>
      <c r="K37" s="22"/>
      <c r="L37" s="1161">
        <v>1</v>
      </c>
      <c r="M37" s="1167" t="s">
        <v>1843</v>
      </c>
      <c r="N37" s="22"/>
      <c r="O37" s="1161">
        <f t="shared" si="8"/>
        <v>30</v>
      </c>
      <c r="P37" s="930" t="s">
        <v>2255</v>
      </c>
      <c r="Q37" s="22"/>
      <c r="R37" s="1173"/>
      <c r="S37" s="689"/>
      <c r="T37" s="22"/>
      <c r="U37" s="1161">
        <f t="shared" si="11"/>
        <v>14</v>
      </c>
      <c r="V37" s="1168" t="s">
        <v>1897</v>
      </c>
      <c r="X37" s="1161">
        <f t="shared" si="17"/>
        <v>5</v>
      </c>
      <c r="Y37" s="1168" t="s">
        <v>1941</v>
      </c>
      <c r="Z37" s="22"/>
      <c r="AA37" s="1161"/>
      <c r="AB37" s="1165" t="s">
        <v>1437</v>
      </c>
      <c r="AC37" s="22"/>
      <c r="AD37" s="22"/>
      <c r="AE37" s="630"/>
      <c r="AF37" s="630"/>
      <c r="AG37" s="630"/>
      <c r="AH37" s="22"/>
      <c r="AI37" s="420"/>
      <c r="AJ37" s="696" t="s">
        <v>1942</v>
      </c>
      <c r="AK37" s="22"/>
      <c r="AL37" s="687"/>
      <c r="AM37" s="687"/>
      <c r="AN37" s="687"/>
      <c r="AO37" s="687"/>
      <c r="AP37" s="693"/>
      <c r="AQ37" s="5069"/>
      <c r="AR37" s="5069"/>
      <c r="AS37" s="22"/>
      <c r="AT37" s="6">
        <v>1</v>
      </c>
    </row>
    <row r="38" spans="1:46" ht="30" customHeight="1">
      <c r="A38" s="630">
        <v>1</v>
      </c>
      <c r="B38" s="22"/>
      <c r="C38" s="1161">
        <f t="shared" si="15"/>
        <v>8</v>
      </c>
      <c r="D38" s="1167" t="s">
        <v>1659</v>
      </c>
      <c r="E38" s="22"/>
      <c r="F38" s="1161">
        <f t="shared" si="1"/>
        <v>35</v>
      </c>
      <c r="G38" s="930" t="s">
        <v>2015</v>
      </c>
      <c r="H38" s="22"/>
      <c r="I38" s="1161">
        <f t="shared" si="13"/>
        <v>9</v>
      </c>
      <c r="J38" s="1167" t="s">
        <v>1919</v>
      </c>
      <c r="K38" s="22"/>
      <c r="L38" s="1161">
        <f>L37+1</f>
        <v>2</v>
      </c>
      <c r="M38" s="1167" t="s">
        <v>1855</v>
      </c>
      <c r="N38" s="22"/>
      <c r="O38" s="1161">
        <f t="shared" si="8"/>
        <v>31</v>
      </c>
      <c r="P38" s="930" t="s">
        <v>2259</v>
      </c>
      <c r="Q38" s="22"/>
      <c r="R38" s="1161"/>
      <c r="S38" s="1163" t="s">
        <v>871</v>
      </c>
      <c r="T38" s="22"/>
      <c r="U38" s="1161">
        <f t="shared" si="11"/>
        <v>15</v>
      </c>
      <c r="V38" s="1168" t="s">
        <v>1909</v>
      </c>
      <c r="X38" s="1161">
        <f t="shared" si="17"/>
        <v>6</v>
      </c>
      <c r="Y38" s="1168" t="s">
        <v>1946</v>
      </c>
      <c r="Z38" s="22"/>
      <c r="AA38" s="1161">
        <v>1</v>
      </c>
      <c r="AB38" s="930" t="s">
        <v>2082</v>
      </c>
      <c r="AC38" s="22"/>
      <c r="AD38" s="22"/>
      <c r="AE38" s="630"/>
      <c r="AF38" s="630"/>
      <c r="AG38" s="630"/>
      <c r="AH38" s="22"/>
      <c r="AI38" s="420"/>
      <c r="AJ38" s="696" t="s">
        <v>1947</v>
      </c>
      <c r="AK38" s="22"/>
      <c r="AL38" s="693"/>
      <c r="AM38" s="707" t="s">
        <v>1948</v>
      </c>
      <c r="AN38" s="687"/>
      <c r="AO38" s="687"/>
      <c r="AP38" s="693"/>
      <c r="AQ38" s="706"/>
      <c r="AR38" s="706"/>
      <c r="AS38" s="22"/>
      <c r="AT38" s="6">
        <v>1</v>
      </c>
    </row>
    <row r="39" spans="1:46" ht="30" customHeight="1">
      <c r="A39" s="630">
        <v>1</v>
      </c>
      <c r="B39" s="22"/>
      <c r="C39" s="1161">
        <f t="shared" si="15"/>
        <v>9</v>
      </c>
      <c r="D39" s="1167" t="s">
        <v>1819</v>
      </c>
      <c r="E39" s="22"/>
      <c r="F39" s="1161">
        <f t="shared" si="1"/>
        <v>36</v>
      </c>
      <c r="G39" s="930" t="s">
        <v>2020</v>
      </c>
      <c r="H39" s="22"/>
      <c r="I39" s="1161">
        <f t="shared" si="13"/>
        <v>10</v>
      </c>
      <c r="J39" s="1167" t="s">
        <v>1930</v>
      </c>
      <c r="K39" s="22"/>
      <c r="L39" s="1173"/>
      <c r="N39" s="22"/>
      <c r="O39" s="1161">
        <f t="shared" si="8"/>
        <v>32</v>
      </c>
      <c r="P39" s="930" t="s">
        <v>2254</v>
      </c>
      <c r="Q39" s="22"/>
      <c r="R39" s="1161">
        <v>1</v>
      </c>
      <c r="S39" s="1167" t="s">
        <v>1896</v>
      </c>
      <c r="T39" s="22"/>
      <c r="U39" s="1161">
        <f t="shared" si="11"/>
        <v>16</v>
      </c>
      <c r="V39" s="1168" t="s">
        <v>1920</v>
      </c>
      <c r="X39" s="1161">
        <f t="shared" si="17"/>
        <v>7</v>
      </c>
      <c r="Y39" s="1168" t="s">
        <v>1951</v>
      </c>
      <c r="Z39" s="22"/>
      <c r="AA39" s="1161">
        <f>AA38+1</f>
        <v>2</v>
      </c>
      <c r="AB39" s="930" t="s">
        <v>2092</v>
      </c>
      <c r="AC39" s="22"/>
      <c r="AD39" s="22"/>
      <c r="AE39" s="630"/>
      <c r="AF39" s="630"/>
      <c r="AG39" s="630"/>
      <c r="AH39" s="22"/>
      <c r="AI39" s="420"/>
      <c r="AJ39" s="696" t="s">
        <v>1952</v>
      </c>
      <c r="AK39" s="22"/>
      <c r="AL39" s="693"/>
      <c r="AM39" s="687"/>
      <c r="AN39" s="687"/>
      <c r="AO39" s="687"/>
      <c r="AP39" s="695" t="s">
        <v>106</v>
      </c>
      <c r="AQ39" s="698" t="s">
        <v>1953</v>
      </c>
      <c r="AR39" s="697"/>
      <c r="AS39" s="22"/>
      <c r="AT39" s="6">
        <v>1</v>
      </c>
    </row>
    <row r="40" spans="1:46" ht="30" customHeight="1">
      <c r="A40" s="630">
        <v>1</v>
      </c>
      <c r="B40" s="22"/>
      <c r="C40" s="1161">
        <f t="shared" si="15"/>
        <v>10</v>
      </c>
      <c r="D40" s="1167" t="s">
        <v>1831</v>
      </c>
      <c r="E40" s="22"/>
      <c r="F40" s="1161">
        <f t="shared" si="1"/>
        <v>37</v>
      </c>
      <c r="G40" s="930" t="s">
        <v>2021</v>
      </c>
      <c r="H40" s="22"/>
      <c r="I40" s="1173"/>
      <c r="J40" s="689"/>
      <c r="K40" s="22"/>
      <c r="L40" s="1161"/>
      <c r="M40" s="1162" t="s">
        <v>2173</v>
      </c>
      <c r="N40" s="22"/>
      <c r="O40" s="1161">
        <f t="shared" si="8"/>
        <v>33</v>
      </c>
      <c r="P40" s="930" t="s">
        <v>2258</v>
      </c>
      <c r="Q40" s="22"/>
      <c r="R40" s="1161"/>
      <c r="T40" s="22"/>
      <c r="U40" s="1161">
        <f t="shared" si="11"/>
        <v>17</v>
      </c>
      <c r="V40" s="1168" t="s">
        <v>1932</v>
      </c>
      <c r="X40" s="1161">
        <f t="shared" si="17"/>
        <v>8</v>
      </c>
      <c r="Y40" s="1168" t="s">
        <v>1961</v>
      </c>
      <c r="Z40" s="22"/>
      <c r="AA40" s="1161">
        <f t="shared" ref="AA40" si="18">AA39+1</f>
        <v>3</v>
      </c>
      <c r="AB40" s="930" t="s">
        <v>2097</v>
      </c>
      <c r="AC40" s="22"/>
      <c r="AD40" s="22"/>
      <c r="AE40" s="630"/>
      <c r="AF40" s="630"/>
      <c r="AG40" s="630"/>
      <c r="AH40" s="22"/>
      <c r="AI40" s="420"/>
      <c r="AJ40" s="696" t="s">
        <v>1962</v>
      </c>
      <c r="AK40" s="22"/>
      <c r="AL40" s="693">
        <v>1</v>
      </c>
      <c r="AM40" s="697" t="s">
        <v>1963</v>
      </c>
      <c r="AN40" s="687"/>
      <c r="AO40" s="687"/>
      <c r="AP40" s="693">
        <v>1</v>
      </c>
      <c r="AQ40" s="697" t="s">
        <v>1964</v>
      </c>
      <c r="AR40" s="697"/>
      <c r="AS40" s="22"/>
      <c r="AT40" s="6">
        <v>1</v>
      </c>
    </row>
    <row r="41" spans="1:46" ht="30" customHeight="1">
      <c r="A41" s="630">
        <v>1</v>
      </c>
      <c r="B41" s="22"/>
      <c r="C41" s="1171"/>
      <c r="E41" s="22"/>
      <c r="F41" s="1161">
        <f t="shared" si="1"/>
        <v>38</v>
      </c>
      <c r="G41" s="1167" t="s">
        <v>1805</v>
      </c>
      <c r="H41" s="22"/>
      <c r="I41" s="1161"/>
      <c r="J41" s="1162" t="s">
        <v>1436</v>
      </c>
      <c r="K41" s="22"/>
      <c r="L41" s="1161">
        <v>1</v>
      </c>
      <c r="M41" s="930" t="s">
        <v>2175</v>
      </c>
      <c r="N41" s="22"/>
      <c r="O41" s="1161">
        <f t="shared" si="8"/>
        <v>34</v>
      </c>
      <c r="P41" s="1167" t="s">
        <v>1754</v>
      </c>
      <c r="Q41" s="22"/>
      <c r="R41" s="1173"/>
      <c r="T41" s="22"/>
      <c r="U41" s="1161">
        <f t="shared" si="11"/>
        <v>18</v>
      </c>
      <c r="V41" s="1168" t="s">
        <v>1940</v>
      </c>
      <c r="X41" s="1161">
        <f t="shared" si="17"/>
        <v>9</v>
      </c>
      <c r="Y41" s="1168" t="s">
        <v>1971</v>
      </c>
      <c r="Z41" s="22"/>
      <c r="AA41" s="1171"/>
      <c r="AB41" s="930"/>
      <c r="AC41" s="22"/>
      <c r="AD41" s="22"/>
      <c r="AE41" s="630"/>
      <c r="AF41" s="630"/>
      <c r="AG41" s="630"/>
      <c r="AH41" s="22"/>
      <c r="AI41" s="420"/>
      <c r="AJ41" s="694" t="s">
        <v>1020</v>
      </c>
      <c r="AK41" s="22"/>
      <c r="AL41" s="693">
        <v>2</v>
      </c>
      <c r="AM41" s="697" t="s">
        <v>1972</v>
      </c>
      <c r="AN41" s="687"/>
      <c r="AO41" s="687"/>
      <c r="AP41" s="693">
        <v>2</v>
      </c>
      <c r="AQ41" s="697" t="s">
        <v>1973</v>
      </c>
      <c r="AR41" s="697"/>
      <c r="AS41" s="22"/>
      <c r="AT41" s="6">
        <v>1</v>
      </c>
    </row>
    <row r="42" spans="1:46" ht="30" customHeight="1">
      <c r="A42" s="630">
        <v>1</v>
      </c>
      <c r="B42" s="22"/>
      <c r="C42" s="1161"/>
      <c r="D42" s="1162" t="s">
        <v>1021</v>
      </c>
      <c r="E42" s="22"/>
      <c r="F42" s="1161">
        <f t="shared" si="1"/>
        <v>39</v>
      </c>
      <c r="G42" s="1167" t="s">
        <v>1530</v>
      </c>
      <c r="H42" s="22"/>
      <c r="I42" s="1161">
        <v>1</v>
      </c>
      <c r="J42" s="1167" t="s">
        <v>1453</v>
      </c>
      <c r="K42" s="22"/>
      <c r="L42" s="1175"/>
      <c r="N42" s="22"/>
      <c r="O42" s="1161">
        <f t="shared" si="8"/>
        <v>35</v>
      </c>
      <c r="P42" s="930" t="s">
        <v>1767</v>
      </c>
      <c r="Q42" s="22"/>
      <c r="R42" s="1161"/>
      <c r="T42" s="22"/>
      <c r="U42" s="1171"/>
      <c r="X42" s="1161">
        <f t="shared" si="17"/>
        <v>10</v>
      </c>
      <c r="Y42" s="1168" t="s">
        <v>1978</v>
      </c>
      <c r="Z42" s="22"/>
      <c r="AA42" s="1161"/>
      <c r="AB42" s="1165" t="s">
        <v>1586</v>
      </c>
      <c r="AC42" s="22"/>
      <c r="AD42" s="22"/>
      <c r="AE42" s="630"/>
      <c r="AF42" s="630"/>
      <c r="AG42" s="630"/>
      <c r="AH42" s="22"/>
      <c r="AI42" s="420"/>
      <c r="AJ42" s="696" t="s">
        <v>1979</v>
      </c>
      <c r="AK42" s="22"/>
      <c r="AL42" s="693">
        <v>3</v>
      </c>
      <c r="AM42" s="697" t="s">
        <v>1980</v>
      </c>
      <c r="AN42" s="687"/>
      <c r="AO42" s="687"/>
      <c r="AP42" s="693"/>
      <c r="AQ42" s="5067" t="s">
        <v>1981</v>
      </c>
      <c r="AR42" s="5067"/>
      <c r="AS42" s="22"/>
      <c r="AT42" s="6">
        <v>1</v>
      </c>
    </row>
    <row r="43" spans="1:46" ht="30" customHeight="1">
      <c r="A43" s="630">
        <v>1</v>
      </c>
      <c r="B43" s="22"/>
      <c r="C43" s="1161">
        <v>1</v>
      </c>
      <c r="D43" s="1167" t="s">
        <v>1869</v>
      </c>
      <c r="E43" s="22"/>
      <c r="F43" s="1161">
        <f t="shared" si="1"/>
        <v>40</v>
      </c>
      <c r="G43" s="1167" t="s">
        <v>1832</v>
      </c>
      <c r="H43" s="22"/>
      <c r="I43" s="1161">
        <f>I42+1</f>
        <v>2</v>
      </c>
      <c r="J43" s="1167" t="s">
        <v>1472</v>
      </c>
      <c r="K43" s="22"/>
      <c r="L43" s="1161"/>
      <c r="M43" s="1162" t="s">
        <v>1434</v>
      </c>
      <c r="N43" s="22"/>
      <c r="O43" s="1161">
        <f t="shared" si="8"/>
        <v>36</v>
      </c>
      <c r="P43" s="930" t="s">
        <v>2263</v>
      </c>
      <c r="Q43" s="22"/>
      <c r="R43" s="1161"/>
      <c r="T43" s="22"/>
      <c r="U43" s="1161"/>
      <c r="V43" s="1164" t="s">
        <v>1020</v>
      </c>
      <c r="X43" s="1161">
        <f t="shared" si="17"/>
        <v>11</v>
      </c>
      <c r="Y43" s="1168" t="s">
        <v>1987</v>
      </c>
      <c r="Z43" s="22"/>
      <c r="AA43" s="1161">
        <v>1</v>
      </c>
      <c r="AB43" s="930" t="s">
        <v>2105</v>
      </c>
      <c r="AC43" s="22"/>
      <c r="AD43" s="22"/>
      <c r="AE43" s="630"/>
      <c r="AF43" s="630"/>
      <c r="AG43" s="630"/>
      <c r="AH43" s="22"/>
      <c r="AI43" s="420"/>
      <c r="AJ43" s="696" t="s">
        <v>1988</v>
      </c>
      <c r="AK43" s="22"/>
      <c r="AL43" s="693">
        <v>4</v>
      </c>
      <c r="AM43" s="697" t="s">
        <v>1989</v>
      </c>
      <c r="AN43" s="687"/>
      <c r="AO43" s="687"/>
      <c r="AP43" s="693"/>
      <c r="AQ43" s="5067"/>
      <c r="AR43" s="5067"/>
      <c r="AS43" s="22"/>
      <c r="AT43" s="6">
        <v>1</v>
      </c>
    </row>
    <row r="44" spans="1:46" ht="30" customHeight="1">
      <c r="A44" s="630">
        <v>1</v>
      </c>
      <c r="B44" s="22"/>
      <c r="C44" s="1161">
        <f>C43+1</f>
        <v>2</v>
      </c>
      <c r="D44" s="1167" t="s">
        <v>1693</v>
      </c>
      <c r="E44" s="22"/>
      <c r="F44" s="1161">
        <f t="shared" si="1"/>
        <v>41</v>
      </c>
      <c r="G44" s="1167" t="s">
        <v>1738</v>
      </c>
      <c r="H44" s="22"/>
      <c r="I44" s="1161">
        <f t="shared" ref="I44:I45" si="19">I43+1</f>
        <v>3</v>
      </c>
      <c r="J44" s="1167" t="s">
        <v>1493</v>
      </c>
      <c r="K44" s="22"/>
      <c r="L44" s="1161">
        <v>1</v>
      </c>
      <c r="M44" s="1167" t="s">
        <v>1894</v>
      </c>
      <c r="N44" s="22"/>
      <c r="O44" s="1161">
        <f t="shared" si="8"/>
        <v>37</v>
      </c>
      <c r="P44" s="1167" t="s">
        <v>1780</v>
      </c>
      <c r="Q44" s="22"/>
      <c r="R44" s="1161"/>
      <c r="T44" s="22"/>
      <c r="U44" s="1161">
        <v>1</v>
      </c>
      <c r="V44" s="1168" t="s">
        <v>1945</v>
      </c>
      <c r="X44" s="1161">
        <f t="shared" si="17"/>
        <v>12</v>
      </c>
      <c r="Y44" s="1168" t="s">
        <v>1996</v>
      </c>
      <c r="Z44" s="22"/>
      <c r="AA44" s="1161">
        <f>AA43+1</f>
        <v>2</v>
      </c>
      <c r="AB44" s="930" t="s">
        <v>2110</v>
      </c>
      <c r="AC44" s="22"/>
      <c r="AD44" s="22"/>
      <c r="AE44" s="630"/>
      <c r="AF44" s="630"/>
      <c r="AG44" s="630"/>
      <c r="AH44" s="22"/>
      <c r="AI44" s="420"/>
      <c r="AJ44" s="696" t="s">
        <v>1997</v>
      </c>
      <c r="AK44" s="22"/>
      <c r="AL44" s="693">
        <v>5</v>
      </c>
      <c r="AM44" s="697" t="s">
        <v>1998</v>
      </c>
      <c r="AN44" s="687"/>
      <c r="AO44" s="687"/>
      <c r="AP44" s="693">
        <v>3</v>
      </c>
      <c r="AQ44" s="697" t="s">
        <v>1999</v>
      </c>
      <c r="AR44" s="697"/>
      <c r="AS44" s="22"/>
      <c r="AT44" s="6">
        <v>1</v>
      </c>
    </row>
    <row r="45" spans="1:46" ht="30" customHeight="1">
      <c r="A45" s="630">
        <v>1</v>
      </c>
      <c r="B45" s="22"/>
      <c r="C45" s="1161">
        <f t="shared" ref="C45:C84" si="20">C44+1</f>
        <v>3</v>
      </c>
      <c r="D45" s="1167" t="s">
        <v>1708</v>
      </c>
      <c r="E45" s="22"/>
      <c r="F45" s="1161">
        <f t="shared" si="1"/>
        <v>42</v>
      </c>
      <c r="G45" s="1167" t="s">
        <v>1753</v>
      </c>
      <c r="H45" s="22"/>
      <c r="I45" s="1161">
        <f t="shared" si="19"/>
        <v>4</v>
      </c>
      <c r="J45" s="1167" t="s">
        <v>1968</v>
      </c>
      <c r="K45" s="22"/>
      <c r="L45" s="1161">
        <f t="shared" ref="L45:L78" si="21">L44+1</f>
        <v>2</v>
      </c>
      <c r="M45" s="1167" t="s">
        <v>1892</v>
      </c>
      <c r="N45" s="22"/>
      <c r="O45" s="1161">
        <f t="shared" si="8"/>
        <v>38</v>
      </c>
      <c r="P45" s="1167" t="s">
        <v>1808</v>
      </c>
      <c r="Q45" s="22"/>
      <c r="R45" s="1161"/>
      <c r="T45" s="22"/>
      <c r="U45" s="1161">
        <f>U44+1</f>
        <v>2</v>
      </c>
      <c r="V45" s="1168" t="s">
        <v>1950</v>
      </c>
      <c r="X45" s="1161">
        <f t="shared" si="17"/>
        <v>13</v>
      </c>
      <c r="Y45" s="1168" t="s">
        <v>2004</v>
      </c>
      <c r="Z45" s="22"/>
      <c r="AA45" s="1173"/>
      <c r="AB45" s="930"/>
      <c r="AC45" s="22"/>
      <c r="AD45" s="22"/>
      <c r="AE45" s="630"/>
      <c r="AF45" s="630"/>
      <c r="AG45" s="630"/>
      <c r="AH45" s="22"/>
      <c r="AI45" s="420"/>
      <c r="AJ45" s="696" t="s">
        <v>2005</v>
      </c>
      <c r="AK45" s="22"/>
      <c r="AL45" s="693"/>
      <c r="AM45" s="420"/>
      <c r="AN45" s="687"/>
      <c r="AO45" s="687"/>
      <c r="AP45" s="693">
        <v>4</v>
      </c>
      <c r="AQ45" s="697" t="s">
        <v>2006</v>
      </c>
      <c r="AR45" s="697"/>
      <c r="AS45" s="22"/>
      <c r="AT45" s="6">
        <v>1</v>
      </c>
    </row>
    <row r="46" spans="1:46" ht="30" customHeight="1">
      <c r="A46" s="630">
        <v>1</v>
      </c>
      <c r="B46" s="22"/>
      <c r="C46" s="1161">
        <f t="shared" si="20"/>
        <v>4</v>
      </c>
      <c r="D46" s="1167" t="s">
        <v>1918</v>
      </c>
      <c r="E46" s="22"/>
      <c r="F46" s="1161">
        <f t="shared" si="1"/>
        <v>43</v>
      </c>
      <c r="G46" s="1167" t="s">
        <v>1551</v>
      </c>
      <c r="H46" s="22"/>
      <c r="I46" s="1173"/>
      <c r="J46" s="690"/>
      <c r="K46" s="22"/>
      <c r="L46" s="1161">
        <f t="shared" si="21"/>
        <v>3</v>
      </c>
      <c r="M46" s="1167" t="s">
        <v>1907</v>
      </c>
      <c r="N46" s="22"/>
      <c r="O46" s="1161">
        <f t="shared" si="8"/>
        <v>39</v>
      </c>
      <c r="P46" s="1167" t="s">
        <v>1450</v>
      </c>
      <c r="Q46" s="22"/>
      <c r="R46" s="1161"/>
      <c r="T46" s="22"/>
      <c r="U46" s="1161">
        <f t="shared" ref="U46:U47" si="22">U45+1</f>
        <v>3</v>
      </c>
      <c r="V46" s="1168" t="s">
        <v>1960</v>
      </c>
      <c r="X46" s="1161">
        <f t="shared" si="17"/>
        <v>14</v>
      </c>
      <c r="Y46" s="1168" t="s">
        <v>2011</v>
      </c>
      <c r="Z46" s="22"/>
      <c r="AA46" s="1161"/>
      <c r="AB46" s="1165" t="s">
        <v>1436</v>
      </c>
      <c r="AC46" s="22"/>
      <c r="AD46" s="22"/>
      <c r="AE46" s="630"/>
      <c r="AF46" s="630"/>
      <c r="AG46" s="630"/>
      <c r="AH46" s="22"/>
      <c r="AI46" s="420"/>
      <c r="AJ46" s="696" t="s">
        <v>2012</v>
      </c>
      <c r="AK46" s="22"/>
      <c r="AL46" s="693"/>
      <c r="AM46" s="420"/>
      <c r="AN46" s="687"/>
      <c r="AO46" s="687"/>
      <c r="AP46" s="693">
        <v>5</v>
      </c>
      <c r="AQ46" s="697" t="s">
        <v>2013</v>
      </c>
      <c r="AR46" s="697"/>
      <c r="AS46" s="22"/>
      <c r="AT46" s="6">
        <v>1</v>
      </c>
    </row>
    <row r="47" spans="1:46" ht="30" customHeight="1">
      <c r="A47" s="630">
        <v>1</v>
      </c>
      <c r="B47" s="22"/>
      <c r="C47" s="1161">
        <f t="shared" si="20"/>
        <v>5</v>
      </c>
      <c r="D47" s="1167" t="s">
        <v>1929</v>
      </c>
      <c r="E47" s="22"/>
      <c r="F47" s="1161">
        <f t="shared" si="1"/>
        <v>44</v>
      </c>
      <c r="G47" s="1167" t="s">
        <v>1881</v>
      </c>
      <c r="H47" s="22"/>
      <c r="I47" s="1161"/>
      <c r="J47" s="1162" t="s">
        <v>1513</v>
      </c>
      <c r="K47" s="22"/>
      <c r="L47" s="1161">
        <f t="shared" si="21"/>
        <v>4</v>
      </c>
      <c r="M47" s="930" t="s">
        <v>2180</v>
      </c>
      <c r="N47" s="22"/>
      <c r="O47" s="1161">
        <f t="shared" si="8"/>
        <v>40</v>
      </c>
      <c r="P47" s="1167" t="s">
        <v>1469</v>
      </c>
      <c r="Q47" s="22"/>
      <c r="R47" s="1161"/>
      <c r="T47" s="22"/>
      <c r="U47" s="1161">
        <f t="shared" si="22"/>
        <v>4</v>
      </c>
      <c r="V47" s="1168" t="s">
        <v>1970</v>
      </c>
      <c r="X47" s="1171"/>
      <c r="Z47" s="22"/>
      <c r="AA47" s="1161">
        <v>1</v>
      </c>
      <c r="AB47" s="930" t="s">
        <v>2120</v>
      </c>
      <c r="AC47" s="22"/>
      <c r="AD47" s="22"/>
      <c r="AE47" s="630"/>
      <c r="AF47" s="630"/>
      <c r="AG47" s="630"/>
      <c r="AH47" s="22"/>
      <c r="AI47" s="420"/>
      <c r="AJ47" s="694" t="s">
        <v>1433</v>
      </c>
      <c r="AK47" s="22"/>
      <c r="AL47" s="693">
        <v>1</v>
      </c>
      <c r="AM47" s="697" t="s">
        <v>2018</v>
      </c>
      <c r="AN47" s="687"/>
      <c r="AO47" s="687"/>
      <c r="AP47" s="693">
        <v>6</v>
      </c>
      <c r="AQ47" s="697" t="s">
        <v>2019</v>
      </c>
      <c r="AR47" s="697"/>
      <c r="AS47" s="22"/>
      <c r="AT47" s="6">
        <v>1</v>
      </c>
    </row>
    <row r="48" spans="1:46" ht="30" customHeight="1">
      <c r="A48" s="630">
        <v>1</v>
      </c>
      <c r="B48" s="22"/>
      <c r="C48" s="1161">
        <f t="shared" si="20"/>
        <v>6</v>
      </c>
      <c r="D48" s="930" t="s">
        <v>1887</v>
      </c>
      <c r="E48" s="22"/>
      <c r="F48" s="1161">
        <f t="shared" si="1"/>
        <v>45</v>
      </c>
      <c r="G48" s="1167" t="s">
        <v>1570</v>
      </c>
      <c r="H48" s="22"/>
      <c r="I48" s="1161">
        <v>1</v>
      </c>
      <c r="J48" s="1167" t="s">
        <v>1993</v>
      </c>
      <c r="K48" s="22"/>
      <c r="L48" s="1161">
        <f t="shared" si="21"/>
        <v>5</v>
      </c>
      <c r="M48" s="1167" t="s">
        <v>1931</v>
      </c>
      <c r="N48" s="22"/>
      <c r="O48" s="1161">
        <f t="shared" si="8"/>
        <v>41</v>
      </c>
      <c r="P48" s="1167" t="s">
        <v>1844</v>
      </c>
      <c r="Q48" s="22"/>
      <c r="R48" s="1161"/>
      <c r="T48" s="22"/>
      <c r="U48" s="1171"/>
      <c r="X48" s="1161"/>
      <c r="Y48" s="1164" t="s">
        <v>1195</v>
      </c>
      <c r="Z48" s="22"/>
      <c r="AA48" s="1161">
        <f>AA47+1</f>
        <v>2</v>
      </c>
      <c r="AB48" s="930" t="s">
        <v>2123</v>
      </c>
      <c r="AC48" s="22"/>
      <c r="AD48" s="22"/>
      <c r="AE48" s="630"/>
      <c r="AF48" s="630"/>
      <c r="AG48" s="630"/>
      <c r="AH48" s="22"/>
      <c r="AI48" s="420"/>
      <c r="AJ48" s="696" t="s">
        <v>2026</v>
      </c>
      <c r="AK48" s="22"/>
      <c r="AL48" s="693">
        <v>2</v>
      </c>
      <c r="AM48" s="697" t="s">
        <v>2027</v>
      </c>
      <c r="AN48" s="687"/>
      <c r="AO48" s="687"/>
      <c r="AP48" s="693"/>
      <c r="AQ48" s="5067" t="s">
        <v>2028</v>
      </c>
      <c r="AR48" s="5067"/>
      <c r="AS48" s="22"/>
      <c r="AT48" s="6">
        <v>1</v>
      </c>
    </row>
    <row r="49" spans="1:46" ht="30" customHeight="1">
      <c r="A49" s="630">
        <v>1</v>
      </c>
      <c r="B49" s="22"/>
      <c r="C49" s="1161">
        <f t="shared" si="20"/>
        <v>7</v>
      </c>
      <c r="D49" s="930" t="s">
        <v>1903</v>
      </c>
      <c r="E49" s="22"/>
      <c r="F49" s="1173"/>
      <c r="G49" s="690"/>
      <c r="H49" s="22"/>
      <c r="I49" s="1161">
        <f>I48+1</f>
        <v>2</v>
      </c>
      <c r="J49" s="1167" t="s">
        <v>1531</v>
      </c>
      <c r="K49" s="22"/>
      <c r="L49" s="1161">
        <f t="shared" si="21"/>
        <v>6</v>
      </c>
      <c r="M49" s="1167" t="s">
        <v>1449</v>
      </c>
      <c r="N49" s="22"/>
      <c r="O49" s="1161">
        <f t="shared" si="8"/>
        <v>42</v>
      </c>
      <c r="P49" s="930" t="s">
        <v>2268</v>
      </c>
      <c r="Q49" s="22"/>
      <c r="R49" s="1161"/>
      <c r="T49" s="22"/>
      <c r="U49" s="1161"/>
      <c r="V49" s="1164" t="s">
        <v>1433</v>
      </c>
      <c r="X49" s="1161">
        <v>1</v>
      </c>
      <c r="Y49" s="1168" t="s">
        <v>2017</v>
      </c>
      <c r="Z49" s="22"/>
      <c r="AA49" s="1173"/>
      <c r="AB49" s="930"/>
      <c r="AC49" s="22"/>
      <c r="AD49" s="22"/>
      <c r="AE49" s="630"/>
      <c r="AF49" s="630"/>
      <c r="AG49" s="630"/>
      <c r="AH49" s="22"/>
      <c r="AI49" s="420"/>
      <c r="AJ49" s="696" t="s">
        <v>2031</v>
      </c>
      <c r="AK49" s="22"/>
      <c r="AL49" s="693">
        <v>3</v>
      </c>
      <c r="AM49" s="697" t="s">
        <v>1482</v>
      </c>
      <c r="AN49" s="687"/>
      <c r="AO49" s="687"/>
      <c r="AP49" s="693"/>
      <c r="AQ49" s="5067"/>
      <c r="AR49" s="5067"/>
      <c r="AS49" s="22"/>
      <c r="AT49" s="6">
        <v>1</v>
      </c>
    </row>
    <row r="50" spans="1:46" ht="30" customHeight="1">
      <c r="A50" s="630">
        <v>1</v>
      </c>
      <c r="B50" s="22"/>
      <c r="C50" s="1161">
        <f t="shared" si="20"/>
        <v>8</v>
      </c>
      <c r="D50" s="930" t="s">
        <v>1914</v>
      </c>
      <c r="E50" s="22"/>
      <c r="F50" s="1161"/>
      <c r="G50" s="1162" t="s">
        <v>1433</v>
      </c>
      <c r="H50" s="22"/>
      <c r="I50" s="1161">
        <f t="shared" ref="I50:I53" si="23">I49+1</f>
        <v>3</v>
      </c>
      <c r="J50" s="1167" t="s">
        <v>1638</v>
      </c>
      <c r="K50" s="22"/>
      <c r="L50" s="1161">
        <f t="shared" si="21"/>
        <v>7</v>
      </c>
      <c r="M50" s="1167" t="s">
        <v>1468</v>
      </c>
      <c r="N50" s="22"/>
      <c r="O50" s="1161">
        <f t="shared" si="8"/>
        <v>43</v>
      </c>
      <c r="P50" s="1167" t="s">
        <v>1490</v>
      </c>
      <c r="Q50" s="22"/>
      <c r="R50" s="1161"/>
      <c r="T50" s="22"/>
      <c r="U50" s="1161">
        <v>1</v>
      </c>
      <c r="V50" s="1168" t="s">
        <v>1977</v>
      </c>
      <c r="X50" s="1161">
        <f>X49+1</f>
        <v>2</v>
      </c>
      <c r="Y50" s="1168" t="s">
        <v>2025</v>
      </c>
      <c r="Z50" s="22"/>
      <c r="AA50" s="1161"/>
      <c r="AB50" s="1165" t="s">
        <v>131</v>
      </c>
      <c r="AC50" s="22"/>
      <c r="AD50" s="22"/>
      <c r="AE50" s="630"/>
      <c r="AF50" s="630"/>
      <c r="AG50" s="630"/>
      <c r="AH50" s="22"/>
      <c r="AI50" s="420"/>
      <c r="AJ50" s="696" t="s">
        <v>2036</v>
      </c>
      <c r="AK50" s="22"/>
      <c r="AL50" s="693">
        <v>4</v>
      </c>
      <c r="AM50" s="697" t="s">
        <v>2037</v>
      </c>
      <c r="AN50" s="687"/>
      <c r="AO50" s="687"/>
      <c r="AP50" s="5060">
        <v>7</v>
      </c>
      <c r="AQ50" s="5063" t="s">
        <v>2038</v>
      </c>
      <c r="AR50" s="5063"/>
      <c r="AS50" s="22"/>
      <c r="AT50" s="6">
        <v>1</v>
      </c>
    </row>
    <row r="51" spans="1:46" ht="30" customHeight="1">
      <c r="A51" s="630">
        <v>1</v>
      </c>
      <c r="B51" s="22"/>
      <c r="C51" s="1161">
        <f t="shared" si="20"/>
        <v>9</v>
      </c>
      <c r="D51" s="930" t="s">
        <v>1888</v>
      </c>
      <c r="E51" s="22"/>
      <c r="F51" s="1161">
        <v>1</v>
      </c>
      <c r="G51" s="1167" t="s">
        <v>1606</v>
      </c>
      <c r="H51" s="22"/>
      <c r="I51" s="1161">
        <f t="shared" si="23"/>
        <v>4</v>
      </c>
      <c r="J51" s="1167" t="s">
        <v>1657</v>
      </c>
      <c r="K51" s="22"/>
      <c r="L51" s="1161">
        <f t="shared" si="21"/>
        <v>8</v>
      </c>
      <c r="M51" s="930" t="s">
        <v>2186</v>
      </c>
      <c r="N51" s="22"/>
      <c r="O51" s="1161">
        <f t="shared" si="8"/>
        <v>44</v>
      </c>
      <c r="P51" s="1167" t="s">
        <v>1514</v>
      </c>
      <c r="Q51" s="22"/>
      <c r="R51" s="1161"/>
      <c r="T51" s="22"/>
      <c r="U51" s="1161">
        <f>U50+1</f>
        <v>2</v>
      </c>
      <c r="V51" s="1168" t="s">
        <v>1986</v>
      </c>
      <c r="X51" s="1161">
        <f t="shared" ref="X51:X54" si="24">X50+1</f>
        <v>3</v>
      </c>
      <c r="Y51" s="1168" t="s">
        <v>2030</v>
      </c>
      <c r="Z51" s="22"/>
      <c r="AA51" s="1161">
        <v>1</v>
      </c>
      <c r="AB51" s="930" t="s">
        <v>2138</v>
      </c>
      <c r="AC51" s="22"/>
      <c r="AD51" s="22"/>
      <c r="AE51" s="630"/>
      <c r="AF51" s="630"/>
      <c r="AG51" s="630"/>
      <c r="AH51" s="22"/>
      <c r="AI51" s="420"/>
      <c r="AJ51" s="696" t="s">
        <v>2044</v>
      </c>
      <c r="AK51" s="22"/>
      <c r="AL51" s="693">
        <v>5</v>
      </c>
      <c r="AM51" s="697" t="s">
        <v>2045</v>
      </c>
      <c r="AN51" s="687"/>
      <c r="AO51" s="687"/>
      <c r="AP51" s="5060"/>
      <c r="AQ51" s="5063"/>
      <c r="AR51" s="5063"/>
      <c r="AS51" s="22"/>
      <c r="AT51" s="6">
        <v>1</v>
      </c>
    </row>
    <row r="52" spans="1:46" ht="30" customHeight="1">
      <c r="A52" s="630">
        <v>1</v>
      </c>
      <c r="B52" s="22"/>
      <c r="C52" s="1161">
        <f t="shared" si="20"/>
        <v>10</v>
      </c>
      <c r="D52" s="930" t="s">
        <v>1850</v>
      </c>
      <c r="E52" s="22"/>
      <c r="F52" s="1161">
        <f>F51+1</f>
        <v>2</v>
      </c>
      <c r="G52" s="1167" t="s">
        <v>1938</v>
      </c>
      <c r="H52" s="22"/>
      <c r="I52" s="1161">
        <f t="shared" si="23"/>
        <v>5</v>
      </c>
      <c r="J52" s="1167" t="s">
        <v>2022</v>
      </c>
      <c r="K52" s="22"/>
      <c r="L52" s="1161">
        <f t="shared" si="21"/>
        <v>9</v>
      </c>
      <c r="M52" s="930" t="s">
        <v>2190</v>
      </c>
      <c r="N52" s="22"/>
      <c r="O52" s="1161">
        <f t="shared" si="8"/>
        <v>45</v>
      </c>
      <c r="P52" s="1167" t="s">
        <v>1510</v>
      </c>
      <c r="Q52" s="22"/>
      <c r="R52" s="1161"/>
      <c r="T52" s="22"/>
      <c r="U52" s="1161">
        <f t="shared" ref="U52:U66" si="25">U51+1</f>
        <v>3</v>
      </c>
      <c r="V52" s="1168" t="s">
        <v>1995</v>
      </c>
      <c r="X52" s="1161">
        <f t="shared" si="24"/>
        <v>4</v>
      </c>
      <c r="Y52" s="1168" t="s">
        <v>2035</v>
      </c>
      <c r="Z52" s="22"/>
      <c r="AA52" s="1173"/>
      <c r="AB52" s="930"/>
      <c r="AC52" s="22"/>
      <c r="AD52" s="22"/>
      <c r="AE52" s="630"/>
      <c r="AF52" s="630"/>
      <c r="AG52" s="630"/>
      <c r="AH52" s="22"/>
      <c r="AI52" s="420"/>
      <c r="AJ52" s="694" t="s">
        <v>1437</v>
      </c>
      <c r="AK52" s="22"/>
      <c r="AL52" s="693">
        <v>6</v>
      </c>
      <c r="AM52" s="697" t="s">
        <v>1542</v>
      </c>
      <c r="AN52" s="687"/>
      <c r="AO52" s="687"/>
      <c r="AP52" s="5060">
        <v>8</v>
      </c>
      <c r="AQ52" s="5063" t="s">
        <v>2054</v>
      </c>
      <c r="AR52" s="5063"/>
      <c r="AS52" s="22"/>
      <c r="AT52" s="6">
        <v>1</v>
      </c>
    </row>
    <row r="53" spans="1:46" ht="30" customHeight="1">
      <c r="A53" s="630">
        <v>1</v>
      </c>
      <c r="B53" s="22"/>
      <c r="C53" s="1161">
        <f t="shared" si="20"/>
        <v>11</v>
      </c>
      <c r="D53" s="930" t="s">
        <v>1800</v>
      </c>
      <c r="E53" s="22"/>
      <c r="F53" s="1161">
        <f t="shared" ref="F53:F83" si="26">F52+1</f>
        <v>3</v>
      </c>
      <c r="G53" s="1167" t="s">
        <v>1621</v>
      </c>
      <c r="H53" s="22"/>
      <c r="I53" s="1161">
        <f t="shared" si="23"/>
        <v>6</v>
      </c>
      <c r="J53" s="930" t="s">
        <v>2130</v>
      </c>
      <c r="K53" s="22"/>
      <c r="L53" s="1161">
        <f t="shared" si="21"/>
        <v>10</v>
      </c>
      <c r="M53" s="1167" t="s">
        <v>1917</v>
      </c>
      <c r="N53" s="22"/>
      <c r="O53" s="1161">
        <f t="shared" si="8"/>
        <v>46</v>
      </c>
      <c r="P53" s="1167" t="s">
        <v>1895</v>
      </c>
      <c r="Q53" s="22"/>
      <c r="R53" s="1161"/>
      <c r="T53" s="22"/>
      <c r="U53" s="1161">
        <f t="shared" si="25"/>
        <v>4</v>
      </c>
      <c r="V53" s="1168" t="s">
        <v>2003</v>
      </c>
      <c r="X53" s="1161">
        <f t="shared" si="24"/>
        <v>5</v>
      </c>
      <c r="Y53" s="1168" t="s">
        <v>2043</v>
      </c>
      <c r="Z53" s="22"/>
      <c r="AA53" s="1161"/>
      <c r="AB53" s="1165" t="s">
        <v>1438</v>
      </c>
      <c r="AC53" s="22"/>
      <c r="AD53" s="22"/>
      <c r="AE53" s="630"/>
      <c r="AF53" s="630"/>
      <c r="AG53" s="630"/>
      <c r="AH53" s="22"/>
      <c r="AI53" s="420"/>
      <c r="AJ53" s="696" t="s">
        <v>2059</v>
      </c>
      <c r="AK53" s="22"/>
      <c r="AL53" s="693">
        <v>7</v>
      </c>
      <c r="AM53" s="697" t="s">
        <v>2060</v>
      </c>
      <c r="AN53" s="687"/>
      <c r="AO53" s="687"/>
      <c r="AP53" s="5060"/>
      <c r="AQ53" s="5063"/>
      <c r="AR53" s="5063"/>
      <c r="AS53" s="22"/>
      <c r="AT53" s="6">
        <v>1</v>
      </c>
    </row>
    <row r="54" spans="1:46" ht="30" customHeight="1">
      <c r="A54" s="630">
        <v>1</v>
      </c>
      <c r="B54" s="22"/>
      <c r="C54" s="1161">
        <f t="shared" si="20"/>
        <v>12</v>
      </c>
      <c r="D54" s="930" t="s">
        <v>1814</v>
      </c>
      <c r="E54" s="22"/>
      <c r="F54" s="1161">
        <f t="shared" si="26"/>
        <v>4</v>
      </c>
      <c r="G54" s="1167" t="s">
        <v>1641</v>
      </c>
      <c r="H54" s="22"/>
      <c r="I54" s="1173"/>
      <c r="J54" s="689"/>
      <c r="K54" s="22"/>
      <c r="L54" s="1161">
        <f t="shared" si="21"/>
        <v>11</v>
      </c>
      <c r="M54" s="1167" t="s">
        <v>1959</v>
      </c>
      <c r="N54" s="22"/>
      <c r="O54" s="1161">
        <f t="shared" si="8"/>
        <v>47</v>
      </c>
      <c r="P54" s="1167" t="s">
        <v>1532</v>
      </c>
      <c r="Q54" s="22"/>
      <c r="R54" s="1161"/>
      <c r="T54" s="22"/>
      <c r="U54" s="1161">
        <f t="shared" si="25"/>
        <v>5</v>
      </c>
      <c r="V54" s="1168" t="s">
        <v>2010</v>
      </c>
      <c r="X54" s="1161">
        <f t="shared" si="24"/>
        <v>6</v>
      </c>
      <c r="Y54" s="1168" t="s">
        <v>2053</v>
      </c>
      <c r="Z54" s="22"/>
      <c r="AA54" s="1161">
        <v>1</v>
      </c>
      <c r="AB54" s="930" t="s">
        <v>2144</v>
      </c>
      <c r="AC54" s="22"/>
      <c r="AD54" s="22"/>
      <c r="AE54" s="630"/>
      <c r="AF54" s="630"/>
      <c r="AG54" s="630"/>
      <c r="AH54" s="22"/>
      <c r="AI54" s="420"/>
      <c r="AJ54" s="696" t="s">
        <v>2067</v>
      </c>
      <c r="AK54" s="22"/>
      <c r="AL54" s="693">
        <v>8</v>
      </c>
      <c r="AM54" s="697" t="s">
        <v>2068</v>
      </c>
      <c r="AN54" s="687"/>
      <c r="AO54" s="687"/>
      <c r="AP54" s="693"/>
      <c r="AQ54" s="5067" t="s">
        <v>2069</v>
      </c>
      <c r="AR54" s="5067"/>
      <c r="AS54" s="22"/>
      <c r="AT54" s="6">
        <v>1</v>
      </c>
    </row>
    <row r="55" spans="1:46" ht="30" customHeight="1">
      <c r="A55"/>
      <c r="B55" s="22"/>
      <c r="C55" s="1161">
        <f t="shared" si="20"/>
        <v>13</v>
      </c>
      <c r="D55" s="930" t="s">
        <v>1826</v>
      </c>
      <c r="E55" s="22"/>
      <c r="F55" s="1161">
        <f t="shared" si="26"/>
        <v>5</v>
      </c>
      <c r="G55" s="1167" t="s">
        <v>1958</v>
      </c>
      <c r="H55" s="22"/>
      <c r="I55" s="1161"/>
      <c r="J55" s="1162" t="s">
        <v>1675</v>
      </c>
      <c r="K55" s="22"/>
      <c r="L55" s="1161">
        <f t="shared" si="21"/>
        <v>12</v>
      </c>
      <c r="M55" s="1167" t="s">
        <v>1489</v>
      </c>
      <c r="N55" s="22"/>
      <c r="O55" s="1161">
        <f t="shared" si="8"/>
        <v>48</v>
      </c>
      <c r="P55" s="1167" t="s">
        <v>1552</v>
      </c>
      <c r="Q55" s="22"/>
      <c r="R55" s="1161"/>
      <c r="T55" s="22"/>
      <c r="U55" s="1161">
        <f t="shared" si="25"/>
        <v>6</v>
      </c>
      <c r="V55" s="1168" t="s">
        <v>2016</v>
      </c>
      <c r="X55" s="1171"/>
      <c r="Z55" s="22"/>
      <c r="AA55" s="1161">
        <f>AA54+1</f>
        <v>2</v>
      </c>
      <c r="AB55" s="930" t="s">
        <v>2147</v>
      </c>
      <c r="AC55" s="22"/>
      <c r="AD55" s="22"/>
      <c r="AE55" s="630"/>
      <c r="AF55" s="630"/>
      <c r="AG55" s="630"/>
      <c r="AH55" s="22"/>
      <c r="AI55" s="420"/>
      <c r="AJ55" s="696" t="s">
        <v>2074</v>
      </c>
      <c r="AK55" s="22"/>
      <c r="AL55" s="693"/>
      <c r="AM55" s="420"/>
      <c r="AN55" s="687"/>
      <c r="AO55" s="687"/>
      <c r="AP55" s="693"/>
      <c r="AQ55" s="5067"/>
      <c r="AR55" s="5067"/>
      <c r="AS55" s="22"/>
      <c r="AT55" s="682">
        <v>1</v>
      </c>
    </row>
    <row r="56" spans="1:46" ht="30" customHeight="1">
      <c r="A56"/>
      <c r="B56" s="22"/>
      <c r="C56" s="1161">
        <f t="shared" si="20"/>
        <v>14</v>
      </c>
      <c r="D56" s="930" t="s">
        <v>1838</v>
      </c>
      <c r="E56" s="22"/>
      <c r="F56" s="1161">
        <f t="shared" si="26"/>
        <v>6</v>
      </c>
      <c r="G56" s="1167" t="s">
        <v>1660</v>
      </c>
      <c r="H56" s="22"/>
      <c r="I56" s="1161">
        <v>1</v>
      </c>
      <c r="J56" s="1167" t="s">
        <v>1691</v>
      </c>
      <c r="K56" s="22"/>
      <c r="L56" s="1161">
        <f t="shared" si="21"/>
        <v>13</v>
      </c>
      <c r="M56" s="1167" t="s">
        <v>1928</v>
      </c>
      <c r="N56" s="22"/>
      <c r="O56" s="1161">
        <f t="shared" si="8"/>
        <v>49</v>
      </c>
      <c r="P56" s="1167" t="s">
        <v>1572</v>
      </c>
      <c r="Q56" s="22"/>
      <c r="R56" s="1161"/>
      <c r="T56" s="22"/>
      <c r="U56" s="1161">
        <f t="shared" si="25"/>
        <v>7</v>
      </c>
      <c r="V56" s="1168" t="s">
        <v>2024</v>
      </c>
      <c r="X56" s="1161"/>
      <c r="Y56" s="1164" t="s">
        <v>1439</v>
      </c>
      <c r="Z56" s="22"/>
      <c r="AA56" s="1161">
        <v>2</v>
      </c>
      <c r="AB56" s="930" t="s">
        <v>2150</v>
      </c>
      <c r="AC56" s="22"/>
      <c r="AD56" s="22"/>
      <c r="AE56" s="630"/>
      <c r="AF56" s="630"/>
      <c r="AG56" s="630"/>
      <c r="AH56" s="22"/>
      <c r="AI56" s="420"/>
      <c r="AJ56" s="696" t="s">
        <v>2079</v>
      </c>
      <c r="AK56" s="22"/>
      <c r="AL56" s="693">
        <v>1</v>
      </c>
      <c r="AM56" s="697" t="s">
        <v>2080</v>
      </c>
      <c r="AN56" s="687"/>
      <c r="AO56" s="687"/>
      <c r="AP56" s="693"/>
      <c r="AQ56" s="697" t="s">
        <v>2081</v>
      </c>
      <c r="AR56" s="697"/>
      <c r="AS56" s="22"/>
      <c r="AT56" s="682">
        <v>1</v>
      </c>
    </row>
    <row r="57" spans="1:46" ht="30" customHeight="1">
      <c r="A57"/>
      <c r="B57" s="22"/>
      <c r="C57" s="1161">
        <f t="shared" si="20"/>
        <v>15</v>
      </c>
      <c r="D57" s="1167" t="s">
        <v>1726</v>
      </c>
      <c r="E57" s="22"/>
      <c r="F57" s="1161">
        <f t="shared" si="26"/>
        <v>7</v>
      </c>
      <c r="G57" s="1167" t="s">
        <v>1677</v>
      </c>
      <c r="H57" s="22"/>
      <c r="I57" s="1173"/>
      <c r="K57" s="22"/>
      <c r="L57" s="1161">
        <f t="shared" si="21"/>
        <v>14</v>
      </c>
      <c r="M57" s="930" t="s">
        <v>2194</v>
      </c>
      <c r="N57" s="22"/>
      <c r="O57" s="1161">
        <f t="shared" si="8"/>
        <v>50</v>
      </c>
      <c r="P57" s="1167" t="s">
        <v>1939</v>
      </c>
      <c r="Q57" s="22"/>
      <c r="R57" s="1161"/>
      <c r="T57" s="22"/>
      <c r="U57" s="1161">
        <f t="shared" si="25"/>
        <v>8</v>
      </c>
      <c r="V57" s="1168" t="s">
        <v>2029</v>
      </c>
      <c r="X57" s="1161">
        <v>1</v>
      </c>
      <c r="Y57" s="1168" t="s">
        <v>2058</v>
      </c>
      <c r="Z57" s="22"/>
      <c r="AA57" s="1171"/>
      <c r="AB57" s="930"/>
      <c r="AC57" s="22"/>
      <c r="AD57" s="22"/>
      <c r="AE57" s="630"/>
      <c r="AF57" s="630"/>
      <c r="AG57" s="630"/>
      <c r="AH57" s="22"/>
      <c r="AI57" s="420"/>
      <c r="AJ57" s="696" t="s">
        <v>2089</v>
      </c>
      <c r="AK57" s="22"/>
      <c r="AL57" s="693">
        <v>2</v>
      </c>
      <c r="AM57" s="697" t="s">
        <v>2090</v>
      </c>
      <c r="AN57" s="687"/>
      <c r="AO57" s="687"/>
      <c r="AP57" s="693">
        <v>9</v>
      </c>
      <c r="AQ57" s="697" t="s">
        <v>2091</v>
      </c>
      <c r="AR57" s="697"/>
      <c r="AS57" s="22"/>
      <c r="AT57" s="682">
        <v>1</v>
      </c>
    </row>
    <row r="58" spans="1:46" ht="30" customHeight="1">
      <c r="A58"/>
      <c r="B58" s="22"/>
      <c r="C58" s="1161">
        <f t="shared" si="20"/>
        <v>16</v>
      </c>
      <c r="D58" s="1167" t="s">
        <v>1637</v>
      </c>
      <c r="E58" s="22"/>
      <c r="F58" s="1161">
        <f t="shared" si="26"/>
        <v>8</v>
      </c>
      <c r="G58" s="1167" t="s">
        <v>1694</v>
      </c>
      <c r="H58" s="22"/>
      <c r="I58" s="1161"/>
      <c r="J58" s="1162" t="s">
        <v>131</v>
      </c>
      <c r="K58" s="22"/>
      <c r="L58" s="1161">
        <f t="shared" si="21"/>
        <v>15</v>
      </c>
      <c r="M58" s="930" t="s">
        <v>1985</v>
      </c>
      <c r="N58" s="22"/>
      <c r="O58" s="1161">
        <f t="shared" si="8"/>
        <v>51</v>
      </c>
      <c r="P58" s="1167" t="s">
        <v>1944</v>
      </c>
      <c r="Q58" s="22"/>
      <c r="R58" s="1161"/>
      <c r="T58" s="22"/>
      <c r="U58" s="1161">
        <f t="shared" si="25"/>
        <v>9</v>
      </c>
      <c r="V58" s="1168" t="s">
        <v>2034</v>
      </c>
      <c r="X58" s="1161">
        <f>X57+1</f>
        <v>2</v>
      </c>
      <c r="Y58" s="1168" t="s">
        <v>2066</v>
      </c>
      <c r="Z58" s="22"/>
      <c r="AA58" s="1161"/>
      <c r="AB58" s="1165" t="s">
        <v>2173</v>
      </c>
      <c r="AC58" s="22"/>
      <c r="AD58" s="22"/>
      <c r="AE58" s="630"/>
      <c r="AF58" s="630"/>
      <c r="AG58" s="630"/>
      <c r="AH58" s="22"/>
      <c r="AI58" s="420"/>
      <c r="AJ58" s="696" t="s">
        <v>2095</v>
      </c>
      <c r="AK58" s="22"/>
      <c r="AL58" s="693"/>
      <c r="AM58" s="420"/>
      <c r="AN58" s="687"/>
      <c r="AO58" s="687"/>
      <c r="AP58" s="693">
        <v>10</v>
      </c>
      <c r="AQ58" s="697" t="s">
        <v>2096</v>
      </c>
      <c r="AR58" s="697"/>
      <c r="AS58" s="22"/>
      <c r="AT58" s="682">
        <v>1</v>
      </c>
    </row>
    <row r="59" spans="1:46" ht="30" customHeight="1">
      <c r="A59"/>
      <c r="B59" s="22"/>
      <c r="C59" s="1161">
        <f t="shared" si="20"/>
        <v>17</v>
      </c>
      <c r="D59" s="1167" t="s">
        <v>1740</v>
      </c>
      <c r="E59" s="22"/>
      <c r="F59" s="1161">
        <f t="shared" si="26"/>
        <v>9</v>
      </c>
      <c r="G59" s="1167" t="s">
        <v>1709</v>
      </c>
      <c r="H59" s="22"/>
      <c r="I59" s="1161">
        <v>1</v>
      </c>
      <c r="J59" s="1167" t="s">
        <v>2062</v>
      </c>
      <c r="K59" s="22"/>
      <c r="L59" s="1161">
        <f t="shared" si="21"/>
        <v>16</v>
      </c>
      <c r="M59" s="1167" t="s">
        <v>1994</v>
      </c>
      <c r="N59" s="22"/>
      <c r="O59" s="1173"/>
      <c r="Q59" s="22"/>
      <c r="R59" s="1161"/>
      <c r="T59" s="22"/>
      <c r="U59" s="1161">
        <f t="shared" si="25"/>
        <v>10</v>
      </c>
      <c r="V59" s="1168" t="s">
        <v>2042</v>
      </c>
      <c r="X59" s="1161">
        <f>X58+1</f>
        <v>3</v>
      </c>
      <c r="Y59" s="1168" t="s">
        <v>2073</v>
      </c>
      <c r="Z59" s="22"/>
      <c r="AA59" s="1161">
        <v>1</v>
      </c>
      <c r="AB59" s="930" t="s">
        <v>2174</v>
      </c>
      <c r="AC59" s="22"/>
      <c r="AD59" s="22"/>
      <c r="AE59" s="630"/>
      <c r="AF59" s="630"/>
      <c r="AG59" s="630"/>
      <c r="AH59" s="22"/>
      <c r="AI59" s="420"/>
      <c r="AJ59" s="696" t="s">
        <v>2100</v>
      </c>
      <c r="AK59" s="22"/>
      <c r="AL59" s="693"/>
      <c r="AM59" s="420"/>
      <c r="AN59" s="687"/>
      <c r="AO59" s="687"/>
      <c r="AP59" s="693">
        <v>11</v>
      </c>
      <c r="AQ59" s="697" t="s">
        <v>2101</v>
      </c>
      <c r="AR59" s="697"/>
      <c r="AS59" s="22"/>
      <c r="AT59" s="682">
        <v>1</v>
      </c>
    </row>
    <row r="60" spans="1:46" ht="30" customHeight="1">
      <c r="A60"/>
      <c r="B60" s="22"/>
      <c r="C60" s="1161">
        <f t="shared" si="20"/>
        <v>18</v>
      </c>
      <c r="D60" s="1167" t="s">
        <v>1755</v>
      </c>
      <c r="E60" s="22"/>
      <c r="F60" s="1161">
        <f t="shared" si="26"/>
        <v>10</v>
      </c>
      <c r="G60" s="1167" t="s">
        <v>1727</v>
      </c>
      <c r="H60" s="22"/>
      <c r="I60" s="1161">
        <f>I59+1</f>
        <v>2</v>
      </c>
      <c r="J60" s="930" t="s">
        <v>2139</v>
      </c>
      <c r="K60" s="22"/>
      <c r="L60" s="1161">
        <f t="shared" si="21"/>
        <v>17</v>
      </c>
      <c r="M60" s="1167" t="s">
        <v>1937</v>
      </c>
      <c r="N60" s="22"/>
      <c r="O60" s="1161"/>
      <c r="P60" s="1162" t="s">
        <v>1195</v>
      </c>
      <c r="Q60" s="22"/>
      <c r="R60" s="1161"/>
      <c r="T60" s="22"/>
      <c r="U60" s="1161">
        <f t="shared" si="25"/>
        <v>11</v>
      </c>
      <c r="V60" s="1168" t="s">
        <v>2052</v>
      </c>
      <c r="X60" s="1171"/>
      <c r="Z60" s="22"/>
      <c r="AA60" s="1171"/>
      <c r="AB60" s="930"/>
      <c r="AC60" s="22"/>
      <c r="AD60" s="22"/>
      <c r="AE60" s="630"/>
      <c r="AF60" s="630"/>
      <c r="AG60" s="630"/>
      <c r="AH60" s="22"/>
      <c r="AI60" s="420"/>
      <c r="AJ60" s="694" t="s">
        <v>1586</v>
      </c>
      <c r="AK60" s="22"/>
      <c r="AL60" s="693">
        <v>1</v>
      </c>
      <c r="AM60" s="697" t="s">
        <v>2103</v>
      </c>
      <c r="AN60" s="687"/>
      <c r="AO60" s="687"/>
      <c r="AP60" s="693">
        <v>12</v>
      </c>
      <c r="AQ60" s="697" t="s">
        <v>2104</v>
      </c>
      <c r="AR60" s="697"/>
      <c r="AS60" s="22"/>
      <c r="AT60" s="682">
        <v>1</v>
      </c>
    </row>
    <row r="61" spans="1:46" ht="30" customHeight="1">
      <c r="A61"/>
      <c r="B61" s="22"/>
      <c r="C61" s="1161">
        <f t="shared" si="20"/>
        <v>19</v>
      </c>
      <c r="D61" s="1167" t="s">
        <v>1967</v>
      </c>
      <c r="E61" s="22"/>
      <c r="F61" s="1161">
        <f t="shared" si="26"/>
        <v>11</v>
      </c>
      <c r="G61" s="1167" t="s">
        <v>1741</v>
      </c>
      <c r="H61" s="22"/>
      <c r="I61" s="1161">
        <f t="shared" ref="I61:I68" si="27">I60+1</f>
        <v>3</v>
      </c>
      <c r="J61" s="1167" t="s">
        <v>1724</v>
      </c>
      <c r="K61" s="22"/>
      <c r="L61" s="1161">
        <f t="shared" si="21"/>
        <v>18</v>
      </c>
      <c r="M61" s="1167" t="s">
        <v>1943</v>
      </c>
      <c r="N61" s="22"/>
      <c r="O61" s="1161">
        <v>1</v>
      </c>
      <c r="P61" s="1167" t="s">
        <v>1969</v>
      </c>
      <c r="Q61" s="22"/>
      <c r="R61" s="1161"/>
      <c r="T61" s="22"/>
      <c r="U61" s="1161">
        <f t="shared" si="25"/>
        <v>12</v>
      </c>
      <c r="V61" s="1168" t="s">
        <v>2057</v>
      </c>
      <c r="X61" s="1161"/>
      <c r="Y61" s="1164" t="s">
        <v>1639</v>
      </c>
      <c r="Z61" s="22"/>
      <c r="AA61" s="1161"/>
      <c r="AB61" s="1165" t="s">
        <v>1434</v>
      </c>
      <c r="AC61" s="22"/>
      <c r="AD61" s="22"/>
      <c r="AE61" s="630"/>
      <c r="AF61" s="630"/>
      <c r="AG61" s="630"/>
      <c r="AH61" s="22"/>
      <c r="AI61" s="420"/>
      <c r="AJ61" s="696" t="s">
        <v>2108</v>
      </c>
      <c r="AK61" s="22"/>
      <c r="AL61" s="693">
        <v>2</v>
      </c>
      <c r="AM61" s="697" t="s">
        <v>2109</v>
      </c>
      <c r="AN61" s="687"/>
      <c r="AO61" s="687"/>
      <c r="AP61" s="693"/>
      <c r="AQ61" s="697"/>
      <c r="AR61" s="697"/>
      <c r="AS61" s="22"/>
      <c r="AT61" s="682">
        <v>1</v>
      </c>
    </row>
    <row r="62" spans="1:46" ht="30" customHeight="1">
      <c r="A62"/>
      <c r="B62" s="22"/>
      <c r="C62" s="1161">
        <f t="shared" si="20"/>
        <v>20</v>
      </c>
      <c r="D62" s="1167" t="s">
        <v>1768</v>
      </c>
      <c r="E62" s="22"/>
      <c r="F62" s="1161">
        <f t="shared" si="26"/>
        <v>12</v>
      </c>
      <c r="G62" s="930" t="s">
        <v>2033</v>
      </c>
      <c r="H62" s="22"/>
      <c r="I62" s="1161">
        <f t="shared" si="27"/>
        <v>4</v>
      </c>
      <c r="J62" s="1167" t="s">
        <v>2076</v>
      </c>
      <c r="K62" s="22"/>
      <c r="L62" s="1161">
        <f t="shared" si="21"/>
        <v>19</v>
      </c>
      <c r="M62" s="1167" t="s">
        <v>1949</v>
      </c>
      <c r="N62" s="22"/>
      <c r="O62" s="1161">
        <f>O61+1</f>
        <v>2</v>
      </c>
      <c r="P62" s="1167" t="s">
        <v>1608</v>
      </c>
      <c r="Q62" s="22"/>
      <c r="R62" s="1161"/>
      <c r="T62" s="22"/>
      <c r="U62" s="1161">
        <f t="shared" si="25"/>
        <v>13</v>
      </c>
      <c r="V62" s="1168" t="s">
        <v>2065</v>
      </c>
      <c r="X62" s="1161">
        <v>1</v>
      </c>
      <c r="Y62" s="1168" t="s">
        <v>2078</v>
      </c>
      <c r="Z62" s="22"/>
      <c r="AA62" s="1161">
        <v>1</v>
      </c>
      <c r="AB62" s="930" t="s">
        <v>2179</v>
      </c>
      <c r="AC62" s="22"/>
      <c r="AD62" s="22"/>
      <c r="AE62" s="630"/>
      <c r="AF62" s="630"/>
      <c r="AG62" s="630"/>
      <c r="AH62" s="22"/>
      <c r="AI62" s="420"/>
      <c r="AJ62" s="696" t="s">
        <v>2114</v>
      </c>
      <c r="AK62" s="22"/>
      <c r="AL62" s="693">
        <v>3</v>
      </c>
      <c r="AM62" s="697" t="s">
        <v>2115</v>
      </c>
      <c r="AN62" s="687"/>
      <c r="AO62" s="687"/>
      <c r="AP62" s="695" t="s">
        <v>956</v>
      </c>
      <c r="AQ62" s="698" t="s">
        <v>2116</v>
      </c>
      <c r="AR62" s="697"/>
      <c r="AS62" s="22"/>
      <c r="AT62" s="682">
        <v>1</v>
      </c>
    </row>
    <row r="63" spans="1:46" ht="30" customHeight="1">
      <c r="A63"/>
      <c r="B63" s="22"/>
      <c r="C63" s="1161">
        <f t="shared" si="20"/>
        <v>21</v>
      </c>
      <c r="D63" s="1167" t="s">
        <v>1781</v>
      </c>
      <c r="E63" s="22"/>
      <c r="F63" s="1161">
        <f t="shared" si="26"/>
        <v>13</v>
      </c>
      <c r="G63" s="1167" t="s">
        <v>1756</v>
      </c>
      <c r="H63" s="22"/>
      <c r="I63" s="1161">
        <f t="shared" si="27"/>
        <v>5</v>
      </c>
      <c r="J63" s="1167" t="s">
        <v>1571</v>
      </c>
      <c r="K63" s="22"/>
      <c r="L63" s="1161">
        <f t="shared" si="21"/>
        <v>20</v>
      </c>
      <c r="M63" s="1167" t="s">
        <v>2023</v>
      </c>
      <c r="N63" s="22"/>
      <c r="O63" s="1161">
        <f t="shared" ref="O63:O83" si="28">O62+1</f>
        <v>3</v>
      </c>
      <c r="P63" s="1167" t="s">
        <v>1623</v>
      </c>
      <c r="Q63" s="22"/>
      <c r="R63" s="1161"/>
      <c r="T63" s="22"/>
      <c r="U63" s="1161">
        <f t="shared" si="25"/>
        <v>14</v>
      </c>
      <c r="V63" s="1168" t="s">
        <v>2072</v>
      </c>
      <c r="X63" s="1173"/>
      <c r="Z63" s="22"/>
      <c r="AA63" s="1161">
        <f>AA62+1</f>
        <v>2</v>
      </c>
      <c r="AB63" s="930" t="s">
        <v>2185</v>
      </c>
      <c r="AC63" s="22"/>
      <c r="AD63" s="22"/>
      <c r="AE63" s="630"/>
      <c r="AF63" s="630"/>
      <c r="AG63" s="630"/>
      <c r="AH63" s="22"/>
      <c r="AI63" s="420"/>
      <c r="AJ63" s="701" t="s">
        <v>2117</v>
      </c>
      <c r="AK63" s="22"/>
      <c r="AL63" s="693">
        <v>4</v>
      </c>
      <c r="AM63" s="697" t="s">
        <v>2118</v>
      </c>
      <c r="AN63" s="687"/>
      <c r="AO63" s="687"/>
      <c r="AP63" s="5060">
        <v>1</v>
      </c>
      <c r="AQ63" s="5063" t="s">
        <v>2119</v>
      </c>
      <c r="AR63" s="5063"/>
      <c r="AS63" s="22"/>
      <c r="AT63" s="682">
        <v>1</v>
      </c>
    </row>
    <row r="64" spans="1:46" ht="30" customHeight="1">
      <c r="A64"/>
      <c r="B64" s="22"/>
      <c r="C64" s="1161">
        <f t="shared" si="20"/>
        <v>22</v>
      </c>
      <c r="D64" s="1167" t="s">
        <v>1790</v>
      </c>
      <c r="E64" s="22"/>
      <c r="F64" s="1161">
        <f t="shared" si="26"/>
        <v>14</v>
      </c>
      <c r="G64" s="1167" t="s">
        <v>1769</v>
      </c>
      <c r="H64" s="22"/>
      <c r="I64" s="1161">
        <f t="shared" si="27"/>
        <v>6</v>
      </c>
      <c r="J64" s="1167" t="s">
        <v>1590</v>
      </c>
      <c r="K64" s="22"/>
      <c r="L64" s="1161">
        <f t="shared" si="21"/>
        <v>21</v>
      </c>
      <c r="M64" s="1167" t="s">
        <v>1957</v>
      </c>
      <c r="N64" s="22"/>
      <c r="O64" s="1161">
        <f t="shared" si="28"/>
        <v>4</v>
      </c>
      <c r="P64" s="1167" t="s">
        <v>1642</v>
      </c>
      <c r="Q64" s="22"/>
      <c r="R64" s="1161"/>
      <c r="T64" s="22"/>
      <c r="U64" s="1161">
        <f t="shared" si="25"/>
        <v>15</v>
      </c>
      <c r="V64" s="1168" t="s">
        <v>2077</v>
      </c>
      <c r="X64" s="1161"/>
      <c r="Y64" s="1164" t="s">
        <v>1676</v>
      </c>
      <c r="Z64" s="22"/>
      <c r="AA64" s="1161">
        <v>2</v>
      </c>
      <c r="AB64" s="930" t="s">
        <v>2189</v>
      </c>
      <c r="AC64" s="22"/>
      <c r="AD64" s="22"/>
      <c r="AE64" s="630"/>
      <c r="AF64" s="630"/>
      <c r="AG64" s="630"/>
      <c r="AH64" s="22"/>
      <c r="AI64" s="420"/>
      <c r="AJ64" s="701" t="s">
        <v>2121</v>
      </c>
      <c r="AK64" s="22"/>
      <c r="AL64" s="693">
        <v>5</v>
      </c>
      <c r="AM64" s="697" t="s">
        <v>2122</v>
      </c>
      <c r="AN64" s="687"/>
      <c r="AO64" s="687"/>
      <c r="AP64" s="5060"/>
      <c r="AQ64" s="5063"/>
      <c r="AR64" s="5063"/>
      <c r="AS64" s="22"/>
      <c r="AT64" s="682">
        <v>1</v>
      </c>
    </row>
    <row r="65" spans="1:46" ht="30" customHeight="1">
      <c r="A65"/>
      <c r="B65" s="22"/>
      <c r="C65" s="1161">
        <f t="shared" si="20"/>
        <v>23</v>
      </c>
      <c r="D65" s="1167" t="s">
        <v>1803</v>
      </c>
      <c r="E65" s="22"/>
      <c r="F65" s="1161">
        <f t="shared" si="26"/>
        <v>15</v>
      </c>
      <c r="G65" s="1167" t="s">
        <v>1448</v>
      </c>
      <c r="H65" s="22"/>
      <c r="I65" s="1161">
        <f t="shared" si="27"/>
        <v>7</v>
      </c>
      <c r="J65" s="1167" t="s">
        <v>1607</v>
      </c>
      <c r="K65" s="22"/>
      <c r="L65" s="1161">
        <f t="shared" si="21"/>
        <v>22</v>
      </c>
      <c r="M65" s="1167" t="s">
        <v>1966</v>
      </c>
      <c r="N65" s="22"/>
      <c r="O65" s="1161">
        <f t="shared" si="28"/>
        <v>5</v>
      </c>
      <c r="P65" s="1167" t="s">
        <v>2002</v>
      </c>
      <c r="Q65" s="22"/>
      <c r="R65" s="1161"/>
      <c r="T65" s="22"/>
      <c r="U65" s="1161">
        <f t="shared" si="25"/>
        <v>16</v>
      </c>
      <c r="V65" s="1168" t="s">
        <v>2087</v>
      </c>
      <c r="X65" s="1161">
        <v>1</v>
      </c>
      <c r="Y65" s="1168" t="s">
        <v>2088</v>
      </c>
      <c r="Z65" s="22"/>
      <c r="AA65" s="1161">
        <f t="shared" ref="AA65" si="29">AA64+1</f>
        <v>3</v>
      </c>
      <c r="AB65" s="930" t="s">
        <v>2193</v>
      </c>
      <c r="AC65" s="22"/>
      <c r="AD65" s="22"/>
      <c r="AE65" s="630"/>
      <c r="AF65" s="630"/>
      <c r="AG65" s="630"/>
      <c r="AH65" s="22"/>
      <c r="AI65" s="420"/>
      <c r="AJ65" s="696" t="s">
        <v>2124</v>
      </c>
      <c r="AK65" s="22"/>
      <c r="AL65" s="693">
        <v>6</v>
      </c>
      <c r="AM65" s="697" t="s">
        <v>2125</v>
      </c>
      <c r="AN65" s="687"/>
      <c r="AO65" s="687"/>
      <c r="AP65" s="693">
        <v>2</v>
      </c>
      <c r="AQ65" s="697" t="s">
        <v>2126</v>
      </c>
      <c r="AR65" s="697"/>
      <c r="AS65" s="22"/>
      <c r="AT65" s="682">
        <v>1</v>
      </c>
    </row>
    <row r="66" spans="1:46" ht="30" customHeight="1">
      <c r="A66"/>
      <c r="B66" s="22"/>
      <c r="C66" s="1161">
        <f t="shared" si="20"/>
        <v>24</v>
      </c>
      <c r="D66" s="1167" t="s">
        <v>2009</v>
      </c>
      <c r="E66" s="22"/>
      <c r="F66" s="1161">
        <f t="shared" si="26"/>
        <v>16</v>
      </c>
      <c r="G66" s="1167" t="s">
        <v>1791</v>
      </c>
      <c r="H66" s="22"/>
      <c r="I66" s="1161">
        <f t="shared" si="27"/>
        <v>8</v>
      </c>
      <c r="J66" s="1167" t="s">
        <v>1622</v>
      </c>
      <c r="K66" s="22"/>
      <c r="L66" s="1161">
        <f t="shared" si="21"/>
        <v>23</v>
      </c>
      <c r="M66" s="1167" t="s">
        <v>1509</v>
      </c>
      <c r="N66" s="22"/>
      <c r="O66" s="1161">
        <f t="shared" si="28"/>
        <v>6</v>
      </c>
      <c r="P66" s="1167" t="s">
        <v>1549</v>
      </c>
      <c r="Q66" s="22"/>
      <c r="R66" s="1161"/>
      <c r="T66" s="22"/>
      <c r="U66" s="1161">
        <f t="shared" si="25"/>
        <v>17</v>
      </c>
      <c r="V66" s="1168" t="s">
        <v>2093</v>
      </c>
      <c r="X66" s="1161">
        <f>X65+1</f>
        <v>2</v>
      </c>
      <c r="Y66" s="1168" t="s">
        <v>2094</v>
      </c>
      <c r="Z66" s="22"/>
      <c r="AA66" s="1161">
        <v>3</v>
      </c>
      <c r="AB66" s="930" t="s">
        <v>2199</v>
      </c>
      <c r="AC66" s="22"/>
      <c r="AD66" s="22"/>
      <c r="AE66" s="630"/>
      <c r="AF66" s="630"/>
      <c r="AG66" s="630"/>
      <c r="AH66" s="22"/>
      <c r="AI66" s="420"/>
      <c r="AJ66" s="696" t="s">
        <v>2127</v>
      </c>
      <c r="AK66" s="22"/>
      <c r="AL66" s="693">
        <v>7</v>
      </c>
      <c r="AM66" s="697" t="s">
        <v>2128</v>
      </c>
      <c r="AN66" s="687"/>
      <c r="AO66" s="687"/>
      <c r="AP66" s="693">
        <v>3</v>
      </c>
      <c r="AQ66" s="697" t="s">
        <v>2129</v>
      </c>
      <c r="AR66" s="697"/>
      <c r="AS66" s="22"/>
      <c r="AT66" s="682">
        <v>1</v>
      </c>
    </row>
    <row r="67" spans="1:46" ht="30" customHeight="1">
      <c r="A67"/>
      <c r="B67" s="22"/>
      <c r="C67" s="1161">
        <f t="shared" si="20"/>
        <v>25</v>
      </c>
      <c r="D67" s="1167" t="s">
        <v>1817</v>
      </c>
      <c r="E67" s="22"/>
      <c r="F67" s="1161">
        <f t="shared" si="26"/>
        <v>17</v>
      </c>
      <c r="G67" s="1167" t="s">
        <v>2041</v>
      </c>
      <c r="H67" s="22"/>
      <c r="I67" s="1161">
        <f t="shared" si="27"/>
        <v>9</v>
      </c>
      <c r="J67" s="1167" t="s">
        <v>2107</v>
      </c>
      <c r="K67" s="22"/>
      <c r="L67" s="1161">
        <f t="shared" si="21"/>
        <v>24</v>
      </c>
      <c r="M67" s="930" t="s">
        <v>2200</v>
      </c>
      <c r="N67" s="22"/>
      <c r="O67" s="1161">
        <f t="shared" si="28"/>
        <v>7</v>
      </c>
      <c r="P67" s="1167" t="s">
        <v>1661</v>
      </c>
      <c r="Q67" s="22"/>
      <c r="R67" s="1161"/>
      <c r="T67" s="22"/>
      <c r="U67" s="1171"/>
      <c r="Z67" s="22"/>
      <c r="AA67" s="1161">
        <f t="shared" ref="AA67" si="30">AA66+1</f>
        <v>4</v>
      </c>
      <c r="AB67" s="930" t="s">
        <v>2204</v>
      </c>
      <c r="AC67" s="22"/>
      <c r="AD67" s="22"/>
      <c r="AE67" s="630"/>
      <c r="AF67" s="630"/>
      <c r="AG67" s="630"/>
      <c r="AH67" s="22"/>
      <c r="AI67" s="420"/>
      <c r="AJ67" s="694" t="s">
        <v>1513</v>
      </c>
      <c r="AK67" s="22"/>
      <c r="AL67" s="693">
        <v>8</v>
      </c>
      <c r="AM67" s="697" t="s">
        <v>2131</v>
      </c>
      <c r="AN67" s="687"/>
      <c r="AO67" s="687"/>
      <c r="AP67" s="693">
        <v>4</v>
      </c>
      <c r="AQ67" s="697" t="s">
        <v>2132</v>
      </c>
      <c r="AR67" s="697"/>
      <c r="AS67" s="22"/>
      <c r="AT67" s="682">
        <v>1</v>
      </c>
    </row>
    <row r="68" spans="1:46" ht="30" customHeight="1">
      <c r="A68"/>
      <c r="B68" s="22"/>
      <c r="C68" s="1161">
        <f t="shared" si="20"/>
        <v>26</v>
      </c>
      <c r="D68" s="1167" t="s">
        <v>1829</v>
      </c>
      <c r="E68" s="22"/>
      <c r="F68" s="1161">
        <f t="shared" si="26"/>
        <v>18</v>
      </c>
      <c r="G68" s="1167" t="s">
        <v>2049</v>
      </c>
      <c r="H68" s="22"/>
      <c r="I68" s="1161">
        <f t="shared" si="27"/>
        <v>10</v>
      </c>
      <c r="J68" s="1167" t="s">
        <v>2113</v>
      </c>
      <c r="K68" s="22"/>
      <c r="L68" s="1161">
        <f t="shared" si="21"/>
        <v>25</v>
      </c>
      <c r="M68" s="930" t="s">
        <v>2201</v>
      </c>
      <c r="N68" s="22"/>
      <c r="O68" s="1161">
        <f t="shared" si="28"/>
        <v>8</v>
      </c>
      <c r="P68" s="1167" t="s">
        <v>1678</v>
      </c>
      <c r="Q68" s="22"/>
      <c r="R68" s="1161"/>
      <c r="T68" s="22"/>
      <c r="U68" s="1161"/>
      <c r="V68" s="1164" t="s">
        <v>1437</v>
      </c>
      <c r="Z68" s="22"/>
      <c r="AA68" s="1161">
        <v>4</v>
      </c>
      <c r="AB68" s="930" t="s">
        <v>2211</v>
      </c>
      <c r="AC68" s="22"/>
      <c r="AD68" s="22"/>
      <c r="AE68" s="630"/>
      <c r="AF68" s="630"/>
      <c r="AG68" s="630"/>
      <c r="AH68" s="22"/>
      <c r="AI68" s="420"/>
      <c r="AJ68" s="696" t="s">
        <v>2133</v>
      </c>
      <c r="AK68" s="22"/>
      <c r="AL68" s="693">
        <v>9</v>
      </c>
      <c r="AM68" s="697" t="s">
        <v>2134</v>
      </c>
      <c r="AN68" s="687"/>
      <c r="AO68" s="687"/>
      <c r="AP68" s="693">
        <v>5</v>
      </c>
      <c r="AQ68" s="697" t="s">
        <v>2135</v>
      </c>
      <c r="AR68" s="697"/>
      <c r="AS68" s="22"/>
      <c r="AT68" s="682">
        <v>1</v>
      </c>
    </row>
    <row r="69" spans="1:46" ht="30" customHeight="1">
      <c r="A69"/>
      <c r="B69" s="22"/>
      <c r="C69" s="1161">
        <f t="shared" si="20"/>
        <v>27</v>
      </c>
      <c r="D69" s="1167" t="s">
        <v>1841</v>
      </c>
      <c r="E69" s="22"/>
      <c r="F69" s="1161">
        <f t="shared" si="26"/>
        <v>19</v>
      </c>
      <c r="G69" s="1167" t="s">
        <v>1488</v>
      </c>
      <c r="H69" s="22"/>
      <c r="I69" s="1161"/>
      <c r="K69" s="22"/>
      <c r="L69" s="1161">
        <f t="shared" si="21"/>
        <v>26</v>
      </c>
      <c r="M69" s="1167" t="s">
        <v>2050</v>
      </c>
      <c r="N69" s="22"/>
      <c r="O69" s="1161">
        <f t="shared" si="28"/>
        <v>9</v>
      </c>
      <c r="P69" s="1167" t="s">
        <v>1568</v>
      </c>
      <c r="Q69" s="22"/>
      <c r="R69" s="1161"/>
      <c r="T69" s="22"/>
      <c r="U69" s="1161">
        <v>1</v>
      </c>
      <c r="V69" s="1168" t="s">
        <v>2099</v>
      </c>
      <c r="Z69" s="22"/>
      <c r="AA69" s="1161">
        <f t="shared" ref="AA69" si="31">AA68+1</f>
        <v>5</v>
      </c>
      <c r="AB69" s="930" t="s">
        <v>2215</v>
      </c>
      <c r="AC69" s="22"/>
      <c r="AD69" s="22"/>
      <c r="AE69" s="630"/>
      <c r="AF69" s="630"/>
      <c r="AG69" s="630"/>
      <c r="AH69" s="22"/>
      <c r="AI69" s="420"/>
      <c r="AJ69" s="696" t="s">
        <v>2136</v>
      </c>
      <c r="AK69" s="22"/>
      <c r="AL69" s="693">
        <v>10</v>
      </c>
      <c r="AM69" s="697" t="s">
        <v>2137</v>
      </c>
      <c r="AN69" s="687"/>
      <c r="AO69" s="687"/>
      <c r="AP69" s="693"/>
      <c r="AQ69" s="697"/>
      <c r="AR69" s="697"/>
      <c r="AS69" s="22"/>
      <c r="AT69" s="682">
        <v>1</v>
      </c>
    </row>
    <row r="70" spans="1:46" ht="30" customHeight="1">
      <c r="A70"/>
      <c r="B70" s="22"/>
      <c r="C70" s="1161">
        <f t="shared" si="20"/>
        <v>28</v>
      </c>
      <c r="D70" s="1167" t="s">
        <v>1853</v>
      </c>
      <c r="E70" s="22"/>
      <c r="F70" s="1161">
        <f t="shared" si="26"/>
        <v>20</v>
      </c>
      <c r="G70" s="1167" t="s">
        <v>1804</v>
      </c>
      <c r="H70" s="22"/>
      <c r="I70" s="1161"/>
      <c r="K70" s="22"/>
      <c r="L70" s="1161">
        <f t="shared" si="21"/>
        <v>27</v>
      </c>
      <c r="M70" s="1167" t="s">
        <v>1976</v>
      </c>
      <c r="N70" s="22"/>
      <c r="O70" s="1161">
        <f t="shared" si="28"/>
        <v>10</v>
      </c>
      <c r="P70" s="1167" t="s">
        <v>1695</v>
      </c>
      <c r="Q70" s="22"/>
      <c r="R70" s="1161"/>
      <c r="T70" s="22"/>
      <c r="U70" s="1173"/>
      <c r="Z70" s="22"/>
      <c r="AA70" s="1171"/>
      <c r="AB70" s="930"/>
      <c r="AC70" s="22"/>
      <c r="AD70" s="22"/>
      <c r="AE70" s="630"/>
      <c r="AF70" s="630"/>
      <c r="AG70" s="630"/>
      <c r="AH70" s="22"/>
      <c r="AI70" s="420"/>
      <c r="AJ70" s="694" t="s">
        <v>131</v>
      </c>
      <c r="AK70" s="22"/>
      <c r="AL70" s="693">
        <v>11</v>
      </c>
      <c r="AM70" s="697" t="s">
        <v>2140</v>
      </c>
      <c r="AN70" s="687"/>
      <c r="AO70" s="687"/>
      <c r="AP70" s="695" t="s">
        <v>955</v>
      </c>
      <c r="AQ70" s="698" t="s">
        <v>1919</v>
      </c>
      <c r="AR70" s="697"/>
      <c r="AS70" s="22"/>
      <c r="AT70" s="682">
        <v>1</v>
      </c>
    </row>
    <row r="71" spans="1:46" ht="30" customHeight="1">
      <c r="A71"/>
      <c r="B71" s="22"/>
      <c r="C71" s="1161">
        <f t="shared" si="20"/>
        <v>29</v>
      </c>
      <c r="D71" s="1167" t="s">
        <v>1656</v>
      </c>
      <c r="E71" s="22"/>
      <c r="F71" s="1161">
        <f t="shared" si="26"/>
        <v>21</v>
      </c>
      <c r="G71" s="930" t="s">
        <v>2040</v>
      </c>
      <c r="H71" s="22"/>
      <c r="I71" s="1161"/>
      <c r="K71" s="22"/>
      <c r="L71" s="1161">
        <f t="shared" si="21"/>
        <v>28</v>
      </c>
      <c r="M71" s="1167" t="s">
        <v>2063</v>
      </c>
      <c r="N71" s="22"/>
      <c r="O71" s="1161">
        <f t="shared" si="28"/>
        <v>11</v>
      </c>
      <c r="P71" s="1167" t="s">
        <v>2051</v>
      </c>
      <c r="Q71" s="22"/>
      <c r="R71" s="1161"/>
      <c r="T71" s="22"/>
      <c r="U71" s="1161"/>
      <c r="V71" s="1164" t="s">
        <v>1586</v>
      </c>
      <c r="Z71" s="22"/>
      <c r="AA71" s="1161"/>
      <c r="AB71" s="1165" t="s">
        <v>1435</v>
      </c>
      <c r="AC71" s="22"/>
      <c r="AD71" s="22"/>
      <c r="AE71" s="630"/>
      <c r="AF71" s="630"/>
      <c r="AG71" s="630"/>
      <c r="AH71" s="22"/>
      <c r="AI71" s="420"/>
      <c r="AJ71" s="696" t="s">
        <v>2141</v>
      </c>
      <c r="AK71" s="22"/>
      <c r="AL71" s="693">
        <v>12</v>
      </c>
      <c r="AM71" s="697" t="s">
        <v>2142</v>
      </c>
      <c r="AN71" s="687"/>
      <c r="AO71" s="687"/>
      <c r="AP71" s="693">
        <v>1</v>
      </c>
      <c r="AQ71" s="697" t="s">
        <v>2143</v>
      </c>
      <c r="AR71" s="697"/>
      <c r="AS71" s="22"/>
      <c r="AT71" s="682">
        <v>1</v>
      </c>
    </row>
    <row r="72" spans="1:46" ht="30" customHeight="1">
      <c r="A72"/>
      <c r="B72" s="22"/>
      <c r="C72" s="1161">
        <f t="shared" si="20"/>
        <v>30</v>
      </c>
      <c r="D72" s="1167" t="s">
        <v>1867</v>
      </c>
      <c r="E72" s="22"/>
      <c r="F72" s="1161">
        <f t="shared" si="26"/>
        <v>22</v>
      </c>
      <c r="G72" s="1167" t="s">
        <v>1818</v>
      </c>
      <c r="H72" s="22"/>
      <c r="I72" s="1161"/>
      <c r="K72" s="22"/>
      <c r="L72" s="1161">
        <f t="shared" si="21"/>
        <v>29</v>
      </c>
      <c r="M72" s="1167" t="s">
        <v>1529</v>
      </c>
      <c r="N72" s="22"/>
      <c r="O72" s="1161">
        <f t="shared" si="28"/>
        <v>12</v>
      </c>
      <c r="P72" s="1167" t="s">
        <v>1588</v>
      </c>
      <c r="Q72" s="22"/>
      <c r="R72" s="1161"/>
      <c r="T72" s="22"/>
      <c r="U72" s="1161">
        <v>1</v>
      </c>
      <c r="V72" s="1168" t="s">
        <v>1441</v>
      </c>
      <c r="Z72" s="22"/>
      <c r="AA72" s="1161">
        <v>1</v>
      </c>
      <c r="AB72" s="930" t="s">
        <v>2223</v>
      </c>
      <c r="AC72" s="22"/>
      <c r="AD72" s="22"/>
      <c r="AE72" s="630"/>
      <c r="AF72" s="630"/>
      <c r="AG72" s="630"/>
      <c r="AH72" s="22"/>
      <c r="AI72" s="420"/>
      <c r="AJ72" s="696" t="s">
        <v>2145</v>
      </c>
      <c r="AK72" s="22"/>
      <c r="AL72" s="693"/>
      <c r="AM72" s="420"/>
      <c r="AN72" s="687"/>
      <c r="AO72" s="687"/>
      <c r="AP72" s="693">
        <v>2</v>
      </c>
      <c r="AQ72" s="697" t="s">
        <v>2146</v>
      </c>
      <c r="AR72" s="697"/>
      <c r="AS72" s="22"/>
      <c r="AT72" s="682">
        <v>1</v>
      </c>
    </row>
    <row r="73" spans="1:46" ht="30" customHeight="1">
      <c r="A73"/>
      <c r="B73" s="22"/>
      <c r="C73" s="1161">
        <f t="shared" si="20"/>
        <v>31</v>
      </c>
      <c r="D73" s="1167" t="s">
        <v>1674</v>
      </c>
      <c r="E73" s="22"/>
      <c r="F73" s="1161">
        <f t="shared" si="26"/>
        <v>23</v>
      </c>
      <c r="G73" s="1167" t="s">
        <v>2075</v>
      </c>
      <c r="H73" s="22"/>
      <c r="I73" s="1161"/>
      <c r="K73" s="22"/>
      <c r="L73" s="1161">
        <f t="shared" si="21"/>
        <v>30</v>
      </c>
      <c r="M73" s="930" t="s">
        <v>2206</v>
      </c>
      <c r="N73" s="22"/>
      <c r="O73" s="1161">
        <f t="shared" si="28"/>
        <v>13</v>
      </c>
      <c r="P73" s="930" t="s">
        <v>2279</v>
      </c>
      <c r="Q73" s="22"/>
      <c r="R73" s="1161"/>
      <c r="T73" s="22"/>
      <c r="U73" s="1161">
        <f>U72+1</f>
        <v>2</v>
      </c>
      <c r="V73" s="1168" t="s">
        <v>1461</v>
      </c>
      <c r="Z73" s="22"/>
      <c r="AA73" s="1161">
        <f>AA72+1</f>
        <v>2</v>
      </c>
      <c r="AB73" s="930" t="s">
        <v>2228</v>
      </c>
      <c r="AC73" s="22"/>
      <c r="AD73" s="22"/>
      <c r="AE73" s="630"/>
      <c r="AF73" s="630"/>
      <c r="AG73" s="630"/>
      <c r="AH73" s="22"/>
      <c r="AI73" s="420"/>
      <c r="AJ73" s="694" t="s">
        <v>1438</v>
      </c>
      <c r="AK73" s="22"/>
      <c r="AL73" s="693"/>
      <c r="AM73" s="420"/>
      <c r="AN73" s="687"/>
      <c r="AO73" s="687"/>
      <c r="AP73" s="693">
        <v>3</v>
      </c>
      <c r="AQ73" s="697" t="s">
        <v>2149</v>
      </c>
      <c r="AR73" s="697"/>
      <c r="AS73" s="22"/>
      <c r="AT73" s="682">
        <v>1</v>
      </c>
    </row>
    <row r="74" spans="1:46" ht="30" customHeight="1">
      <c r="A74"/>
      <c r="B74" s="22"/>
      <c r="C74" s="1161">
        <f t="shared" si="20"/>
        <v>32</v>
      </c>
      <c r="D74" s="1167" t="s">
        <v>1880</v>
      </c>
      <c r="E74" s="22"/>
      <c r="F74" s="1161">
        <f t="shared" si="26"/>
        <v>24</v>
      </c>
      <c r="G74" s="1167" t="s">
        <v>1830</v>
      </c>
      <c r="H74" s="22"/>
      <c r="I74" s="1161"/>
      <c r="K74" s="22"/>
      <c r="L74" s="1161">
        <f t="shared" si="21"/>
        <v>31</v>
      </c>
      <c r="M74" s="930" t="s">
        <v>2205</v>
      </c>
      <c r="N74" s="22"/>
      <c r="O74" s="1161">
        <f t="shared" si="28"/>
        <v>14</v>
      </c>
      <c r="P74" s="1167" t="s">
        <v>2064</v>
      </c>
      <c r="Q74" s="22"/>
      <c r="R74" s="1161"/>
      <c r="T74" s="22"/>
      <c r="U74" s="1171"/>
      <c r="Z74" s="22"/>
      <c r="AA74" s="1161">
        <f t="shared" ref="AA74:AA76" si="32">AA73+1</f>
        <v>3</v>
      </c>
      <c r="AB74" s="930" t="s">
        <v>2232</v>
      </c>
      <c r="AC74" s="22"/>
      <c r="AD74" s="22"/>
      <c r="AE74" s="630"/>
      <c r="AF74" s="630"/>
      <c r="AG74" s="630"/>
      <c r="AH74" s="22"/>
      <c r="AI74" s="420"/>
      <c r="AJ74" s="696" t="s">
        <v>2152</v>
      </c>
      <c r="AK74" s="22"/>
      <c r="AL74" s="693">
        <v>1</v>
      </c>
      <c r="AM74" s="697" t="s">
        <v>2153</v>
      </c>
      <c r="AN74" s="687"/>
      <c r="AO74" s="687"/>
      <c r="AP74" s="5060">
        <v>4</v>
      </c>
      <c r="AQ74" s="5068" t="s">
        <v>2154</v>
      </c>
      <c r="AR74" s="5068"/>
      <c r="AS74" s="22"/>
      <c r="AT74" s="682">
        <v>1</v>
      </c>
    </row>
    <row r="75" spans="1:46" ht="30" customHeight="1">
      <c r="A75"/>
      <c r="B75" s="22"/>
      <c r="C75" s="1161">
        <f t="shared" si="20"/>
        <v>33</v>
      </c>
      <c r="D75" s="1167" t="s">
        <v>1891</v>
      </c>
      <c r="E75" s="22"/>
      <c r="F75" s="1161">
        <f t="shared" si="26"/>
        <v>25</v>
      </c>
      <c r="G75" s="1167" t="s">
        <v>1528</v>
      </c>
      <c r="H75" s="22"/>
      <c r="I75" s="1161"/>
      <c r="K75" s="22"/>
      <c r="L75" s="1161">
        <f t="shared" si="21"/>
        <v>32</v>
      </c>
      <c r="M75" s="1167" t="s">
        <v>1548</v>
      </c>
      <c r="N75" s="22"/>
      <c r="O75" s="1161">
        <f t="shared" si="28"/>
        <v>15</v>
      </c>
      <c r="P75" s="930" t="s">
        <v>2276</v>
      </c>
      <c r="Q75" s="22"/>
      <c r="R75" s="1161"/>
      <c r="T75" s="22"/>
      <c r="U75" s="1161"/>
      <c r="V75" s="1164" t="s">
        <v>1513</v>
      </c>
      <c r="Z75" s="22"/>
      <c r="AA75" s="1161">
        <f t="shared" si="32"/>
        <v>4</v>
      </c>
      <c r="AB75" s="930" t="s">
        <v>2236</v>
      </c>
      <c r="AC75" s="22"/>
      <c r="AD75" s="22"/>
      <c r="AE75" s="630"/>
      <c r="AF75" s="630"/>
      <c r="AG75" s="630"/>
      <c r="AH75" s="22"/>
      <c r="AI75" s="420"/>
      <c r="AJ75" s="696" t="s">
        <v>2157</v>
      </c>
      <c r="AK75" s="22"/>
      <c r="AL75" s="693">
        <v>2</v>
      </c>
      <c r="AM75" s="697" t="s">
        <v>2158</v>
      </c>
      <c r="AN75" s="687"/>
      <c r="AO75" s="687"/>
      <c r="AP75" s="5060"/>
      <c r="AQ75" s="5068"/>
      <c r="AR75" s="5068"/>
      <c r="AS75" s="22"/>
      <c r="AT75" s="682">
        <v>1</v>
      </c>
    </row>
    <row r="76" spans="1:46" ht="30" customHeight="1">
      <c r="A76"/>
      <c r="B76" s="22"/>
      <c r="C76" s="1161">
        <f t="shared" si="20"/>
        <v>34</v>
      </c>
      <c r="D76" s="1167" t="s">
        <v>1906</v>
      </c>
      <c r="E76" s="22"/>
      <c r="F76" s="1161">
        <f t="shared" si="26"/>
        <v>26</v>
      </c>
      <c r="G76" s="930" t="s">
        <v>2048</v>
      </c>
      <c r="H76" s="22"/>
      <c r="I76" s="1161"/>
      <c r="K76" s="22"/>
      <c r="L76" s="1161">
        <f t="shared" si="21"/>
        <v>33</v>
      </c>
      <c r="M76" s="1167" t="s">
        <v>1567</v>
      </c>
      <c r="N76" s="22"/>
      <c r="O76" s="1161">
        <f t="shared" si="28"/>
        <v>16</v>
      </c>
      <c r="P76" s="930" t="s">
        <v>2280</v>
      </c>
      <c r="Q76" s="22"/>
      <c r="R76" s="1161"/>
      <c r="T76" s="22"/>
      <c r="U76" s="1161">
        <v>1</v>
      </c>
      <c r="V76" s="1168" t="s">
        <v>1480</v>
      </c>
      <c r="Z76" s="22"/>
      <c r="AA76" s="1161">
        <f t="shared" si="32"/>
        <v>5</v>
      </c>
      <c r="AB76" s="930" t="s">
        <v>2240</v>
      </c>
      <c r="AC76" s="22"/>
      <c r="AD76" s="22"/>
      <c r="AE76" s="630"/>
      <c r="AF76" s="630"/>
      <c r="AG76" s="630"/>
      <c r="AH76" s="22"/>
      <c r="AI76" s="420"/>
      <c r="AJ76" s="696" t="s">
        <v>2160</v>
      </c>
      <c r="AK76" s="22"/>
      <c r="AL76" s="693">
        <v>3</v>
      </c>
      <c r="AM76" s="697" t="s">
        <v>2161</v>
      </c>
      <c r="AN76" s="687"/>
      <c r="AO76" s="687"/>
      <c r="AP76" s="693"/>
      <c r="AQ76" s="697"/>
      <c r="AR76" s="697"/>
      <c r="AS76" s="22"/>
      <c r="AT76" s="682">
        <v>1</v>
      </c>
    </row>
    <row r="77" spans="1:46" ht="30" customHeight="1">
      <c r="A77"/>
      <c r="B77" s="22"/>
      <c r="C77" s="1161">
        <f t="shared" si="20"/>
        <v>35</v>
      </c>
      <c r="D77" s="1167" t="s">
        <v>2085</v>
      </c>
      <c r="E77" s="22"/>
      <c r="F77" s="1161">
        <f t="shared" si="26"/>
        <v>27</v>
      </c>
      <c r="G77" s="930" t="s">
        <v>2047</v>
      </c>
      <c r="H77" s="22"/>
      <c r="I77" s="1161"/>
      <c r="K77" s="22"/>
      <c r="L77" s="1161">
        <f t="shared" si="21"/>
        <v>34</v>
      </c>
      <c r="M77" s="1167" t="s">
        <v>1587</v>
      </c>
      <c r="N77" s="22"/>
      <c r="O77" s="1161">
        <f t="shared" si="28"/>
        <v>17</v>
      </c>
      <c r="P77" s="930" t="s">
        <v>2283</v>
      </c>
      <c r="Q77" s="22"/>
      <c r="R77" s="1161"/>
      <c r="T77" s="22"/>
      <c r="U77" s="1161">
        <f>U76+1</f>
        <v>2</v>
      </c>
      <c r="V77" s="1168" t="s">
        <v>1501</v>
      </c>
      <c r="Z77" s="22"/>
      <c r="AA77" s="1171"/>
      <c r="AB77" s="930"/>
      <c r="AC77" s="22"/>
      <c r="AD77" s="22"/>
      <c r="AE77" s="630"/>
      <c r="AF77" s="630"/>
      <c r="AG77" s="630"/>
      <c r="AH77" s="22"/>
      <c r="AI77" s="420"/>
      <c r="AJ77" s="696" t="s">
        <v>2164</v>
      </c>
      <c r="AK77" s="22"/>
      <c r="AL77" s="693">
        <v>4</v>
      </c>
      <c r="AM77" s="697" t="s">
        <v>2165</v>
      </c>
      <c r="AN77" s="687"/>
      <c r="AO77" s="687"/>
      <c r="AP77" s="695" t="s">
        <v>954</v>
      </c>
      <c r="AQ77" s="698" t="s">
        <v>2166</v>
      </c>
      <c r="AR77" s="697"/>
      <c r="AS77" s="22"/>
      <c r="AT77" s="682">
        <v>1</v>
      </c>
    </row>
    <row r="78" spans="1:46" ht="30" customHeight="1">
      <c r="A78"/>
      <c r="B78" s="22"/>
      <c r="C78" s="1161">
        <f t="shared" si="20"/>
        <v>36</v>
      </c>
      <c r="D78" s="1167" t="s">
        <v>1927</v>
      </c>
      <c r="E78" s="22"/>
      <c r="F78" s="1161">
        <f t="shared" si="26"/>
        <v>28</v>
      </c>
      <c r="G78" s="930" t="s">
        <v>2056</v>
      </c>
      <c r="H78" s="22"/>
      <c r="I78" s="1161"/>
      <c r="K78" s="22"/>
      <c r="L78" s="1161">
        <f t="shared" si="21"/>
        <v>35</v>
      </c>
      <c r="M78" s="1167" t="s">
        <v>1984</v>
      </c>
      <c r="N78" s="22"/>
      <c r="O78" s="1161">
        <f t="shared" si="28"/>
        <v>18</v>
      </c>
      <c r="P78" s="930" t="s">
        <v>2284</v>
      </c>
      <c r="Q78" s="22"/>
      <c r="R78" s="1161"/>
      <c r="T78" s="22"/>
      <c r="U78" s="1161">
        <f t="shared" ref="U78:U83" si="33">U77+1</f>
        <v>3</v>
      </c>
      <c r="V78" s="1168" t="s">
        <v>1521</v>
      </c>
      <c r="Z78" s="22"/>
      <c r="AA78" s="1161"/>
      <c r="AB78" s="1165" t="s">
        <v>1195</v>
      </c>
      <c r="AC78" s="22"/>
      <c r="AD78" s="22"/>
      <c r="AE78" s="630"/>
      <c r="AF78" s="630"/>
      <c r="AG78" s="630"/>
      <c r="AH78" s="22"/>
      <c r="AI78" s="420"/>
      <c r="AJ78" s="701" t="s">
        <v>2167</v>
      </c>
      <c r="AK78" s="22"/>
      <c r="AL78" s="693">
        <v>5</v>
      </c>
      <c r="AM78" s="697" t="s">
        <v>2168</v>
      </c>
      <c r="AN78" s="687"/>
      <c r="AO78" s="687"/>
      <c r="AP78" s="693">
        <v>1</v>
      </c>
      <c r="AQ78" s="697" t="s">
        <v>2169</v>
      </c>
      <c r="AR78" s="697"/>
      <c r="AS78" s="22"/>
      <c r="AT78" s="682">
        <v>1</v>
      </c>
    </row>
    <row r="79" spans="1:46" ht="30" customHeight="1">
      <c r="A79"/>
      <c r="B79" s="22"/>
      <c r="C79" s="1161">
        <f t="shared" si="20"/>
        <v>37</v>
      </c>
      <c r="D79" s="1167" t="s">
        <v>1936</v>
      </c>
      <c r="E79" s="22"/>
      <c r="F79" s="1161">
        <f t="shared" si="26"/>
        <v>29</v>
      </c>
      <c r="G79" s="1167" t="s">
        <v>2098</v>
      </c>
      <c r="H79" s="22"/>
      <c r="I79" s="1161"/>
      <c r="K79" s="22"/>
      <c r="L79" s="1161"/>
      <c r="N79" s="22"/>
      <c r="O79" s="1161">
        <f t="shared" si="28"/>
        <v>19</v>
      </c>
      <c r="P79" s="1167" t="s">
        <v>2071</v>
      </c>
      <c r="Q79" s="22"/>
      <c r="R79" s="1161"/>
      <c r="T79" s="22"/>
      <c r="U79" s="1161">
        <f t="shared" si="33"/>
        <v>4</v>
      </c>
      <c r="V79" s="1168" t="s">
        <v>1539</v>
      </c>
      <c r="Z79" s="22"/>
      <c r="AA79" s="1161">
        <v>1</v>
      </c>
      <c r="AB79" s="930" t="s">
        <v>2275</v>
      </c>
      <c r="AC79" s="22"/>
      <c r="AD79" s="22"/>
      <c r="AE79" s="630"/>
      <c r="AF79" s="630"/>
      <c r="AG79" s="630"/>
      <c r="AH79" s="22"/>
      <c r="AI79" s="420"/>
      <c r="AJ79" s="701" t="s">
        <v>2170</v>
      </c>
      <c r="AK79" s="22"/>
      <c r="AL79" s="693">
        <v>6</v>
      </c>
      <c r="AM79" s="697" t="s">
        <v>2171</v>
      </c>
      <c r="AN79" s="687"/>
      <c r="AO79" s="687"/>
      <c r="AP79" s="693">
        <v>2</v>
      </c>
      <c r="AQ79" s="5063" t="s">
        <v>2172</v>
      </c>
      <c r="AR79" s="5063"/>
      <c r="AS79" s="22"/>
      <c r="AT79" s="682">
        <v>1</v>
      </c>
    </row>
    <row r="80" spans="1:46" ht="30" customHeight="1">
      <c r="A80"/>
      <c r="B80" s="22"/>
      <c r="C80" s="1161">
        <f t="shared" si="20"/>
        <v>38</v>
      </c>
      <c r="D80" s="1167" t="s">
        <v>2507</v>
      </c>
      <c r="E80" s="22"/>
      <c r="F80" s="1161">
        <f t="shared" si="26"/>
        <v>30</v>
      </c>
      <c r="G80" s="1167" t="s">
        <v>2102</v>
      </c>
      <c r="H80" s="22"/>
      <c r="I80" s="1161"/>
      <c r="K80" s="22"/>
      <c r="L80" s="1161"/>
      <c r="M80" s="1167"/>
      <c r="N80" s="22"/>
      <c r="O80" s="1161">
        <f t="shared" si="28"/>
        <v>20</v>
      </c>
      <c r="P80" s="930" t="s">
        <v>2288</v>
      </c>
      <c r="Q80" s="22"/>
      <c r="R80" s="1161"/>
      <c r="T80" s="22"/>
      <c r="U80" s="1161">
        <f t="shared" si="33"/>
        <v>5</v>
      </c>
      <c r="V80" s="1168" t="s">
        <v>1559</v>
      </c>
      <c r="Z80" s="22"/>
      <c r="AA80" s="1161">
        <f>AA79+1</f>
        <v>2</v>
      </c>
      <c r="AB80" s="930" t="s">
        <v>2278</v>
      </c>
      <c r="AC80" s="22"/>
      <c r="AD80" s="22"/>
      <c r="AE80" s="630"/>
      <c r="AF80" s="630"/>
      <c r="AG80" s="630"/>
      <c r="AH80" s="22"/>
      <c r="AI80" s="420"/>
      <c r="AJ80" s="696" t="s">
        <v>2176</v>
      </c>
      <c r="AK80" s="22"/>
      <c r="AL80" s="693">
        <v>7</v>
      </c>
      <c r="AM80" s="697" t="s">
        <v>2177</v>
      </c>
      <c r="AN80" s="687"/>
      <c r="AO80" s="687"/>
      <c r="AP80" s="693">
        <v>3</v>
      </c>
      <c r="AQ80" s="5063"/>
      <c r="AR80" s="5063"/>
      <c r="AS80" s="22"/>
      <c r="AT80" s="682">
        <v>1</v>
      </c>
    </row>
    <row r="81" spans="1:46" ht="30" customHeight="1">
      <c r="A81"/>
      <c r="B81" s="22"/>
      <c r="C81" s="1161">
        <f t="shared" si="20"/>
        <v>39</v>
      </c>
      <c r="D81" s="1167" t="s">
        <v>1864</v>
      </c>
      <c r="E81" s="22"/>
      <c r="F81" s="1161">
        <f t="shared" si="26"/>
        <v>31</v>
      </c>
      <c r="G81" s="1167" t="s">
        <v>1842</v>
      </c>
      <c r="H81" s="22"/>
      <c r="I81" s="1161"/>
      <c r="K81" s="22"/>
      <c r="L81" s="1161"/>
      <c r="M81" s="1167"/>
      <c r="N81" s="22"/>
      <c r="O81" s="1161">
        <f t="shared" si="28"/>
        <v>21</v>
      </c>
      <c r="P81" s="930" t="s">
        <v>2289</v>
      </c>
      <c r="Q81" s="22"/>
      <c r="R81" s="1161"/>
      <c r="T81" s="22"/>
      <c r="U81" s="1161">
        <f t="shared" si="33"/>
        <v>6</v>
      </c>
      <c r="V81" s="1168" t="s">
        <v>1579</v>
      </c>
      <c r="Z81" s="22"/>
      <c r="AA81" s="1161">
        <f t="shared" ref="AA81:AA82" si="34">AA80+1</f>
        <v>3</v>
      </c>
      <c r="AB81" s="930" t="s">
        <v>2282</v>
      </c>
      <c r="AC81" s="22"/>
      <c r="AD81" s="22"/>
      <c r="AE81" s="630"/>
      <c r="AF81" s="630"/>
      <c r="AG81" s="630"/>
      <c r="AH81" s="22"/>
      <c r="AI81" s="420"/>
      <c r="AJ81" s="694" t="s">
        <v>241</v>
      </c>
      <c r="AK81" s="22"/>
      <c r="AL81" s="693">
        <v>8</v>
      </c>
      <c r="AM81" s="697" t="s">
        <v>2178</v>
      </c>
      <c r="AN81" s="687"/>
      <c r="AO81" s="687"/>
      <c r="AP81" s="693"/>
      <c r="AQ81" s="697"/>
      <c r="AR81" s="697"/>
      <c r="AS81" s="22"/>
      <c r="AT81" s="682">
        <v>1</v>
      </c>
    </row>
    <row r="82" spans="1:46" ht="30" customHeight="1">
      <c r="A82"/>
      <c r="B82" s="22"/>
      <c r="C82" s="1161">
        <f t="shared" si="20"/>
        <v>40</v>
      </c>
      <c r="D82" s="930" t="s">
        <v>1863</v>
      </c>
      <c r="E82" s="22"/>
      <c r="F82" s="1161">
        <f t="shared" si="26"/>
        <v>32</v>
      </c>
      <c r="G82" s="1167" t="s">
        <v>1854</v>
      </c>
      <c r="H82" s="22"/>
      <c r="I82" s="1161"/>
      <c r="K82" s="22"/>
      <c r="L82" s="1161"/>
      <c r="M82" s="930"/>
      <c r="N82" s="22"/>
      <c r="O82" s="1161">
        <f t="shared" si="28"/>
        <v>22</v>
      </c>
      <c r="P82" s="1167" t="s">
        <v>1710</v>
      </c>
      <c r="Q82" s="22"/>
      <c r="R82" s="1161"/>
      <c r="T82" s="22"/>
      <c r="U82" s="1161">
        <f t="shared" si="33"/>
        <v>7</v>
      </c>
      <c r="V82" s="1168" t="s">
        <v>1597</v>
      </c>
      <c r="Z82" s="22"/>
      <c r="AA82" s="1161">
        <f t="shared" si="34"/>
        <v>4</v>
      </c>
      <c r="AB82" s="930" t="s">
        <v>2287</v>
      </c>
      <c r="AC82" s="22"/>
      <c r="AD82" s="22"/>
      <c r="AE82" s="630"/>
      <c r="AF82" s="630"/>
      <c r="AG82" s="630"/>
      <c r="AH82" s="22"/>
      <c r="AI82" s="420"/>
      <c r="AJ82" s="696" t="s">
        <v>2181</v>
      </c>
      <c r="AK82" s="22"/>
      <c r="AL82" s="693">
        <v>9</v>
      </c>
      <c r="AM82" s="697" t="s">
        <v>2182</v>
      </c>
      <c r="AN82" s="687"/>
      <c r="AO82" s="687"/>
      <c r="AP82" s="708" t="s">
        <v>2183</v>
      </c>
      <c r="AQ82" s="709" t="s">
        <v>2184</v>
      </c>
      <c r="AR82" s="697"/>
      <c r="AS82" s="22"/>
      <c r="AT82" s="682">
        <v>1</v>
      </c>
    </row>
    <row r="83" spans="1:46" ht="30" customHeight="1">
      <c r="A83"/>
      <c r="B83" s="22"/>
      <c r="C83" s="1161">
        <f t="shared" si="20"/>
        <v>41</v>
      </c>
      <c r="D83" s="930" t="s">
        <v>1877</v>
      </c>
      <c r="E83" s="22"/>
      <c r="F83" s="1161">
        <f t="shared" si="26"/>
        <v>33</v>
      </c>
      <c r="G83" s="1167" t="s">
        <v>1868</v>
      </c>
      <c r="H83" s="22"/>
      <c r="I83" s="1161"/>
      <c r="K83" s="22"/>
      <c r="L83" s="1161"/>
      <c r="M83" s="1167"/>
      <c r="N83" s="22"/>
      <c r="O83" s="1161">
        <f t="shared" si="28"/>
        <v>23</v>
      </c>
      <c r="P83" s="1167" t="s">
        <v>2086</v>
      </c>
      <c r="Q83" s="22"/>
      <c r="R83" s="1161"/>
      <c r="T83" s="22"/>
      <c r="U83" s="1161">
        <f t="shared" si="33"/>
        <v>8</v>
      </c>
      <c r="V83" s="1168" t="s">
        <v>1615</v>
      </c>
      <c r="Z83" s="22"/>
      <c r="AA83" s="1171"/>
      <c r="AC83" s="22"/>
      <c r="AD83" s="22"/>
      <c r="AE83" s="630"/>
      <c r="AF83" s="630"/>
      <c r="AG83" s="630"/>
      <c r="AH83" s="22"/>
      <c r="AI83" s="420"/>
      <c r="AJ83" s="694" t="s">
        <v>1434</v>
      </c>
      <c r="AK83" s="22"/>
      <c r="AL83" s="693">
        <v>10</v>
      </c>
      <c r="AM83" s="697" t="s">
        <v>1719</v>
      </c>
      <c r="AN83" s="687"/>
      <c r="AO83" s="687"/>
      <c r="AP83" s="708" t="s">
        <v>2187</v>
      </c>
      <c r="AQ83" s="5063" t="s">
        <v>2188</v>
      </c>
      <c r="AR83" s="5063"/>
      <c r="AS83" s="22"/>
      <c r="AT83" s="682">
        <v>1</v>
      </c>
    </row>
    <row r="84" spans="1:46" ht="30" customHeight="1">
      <c r="A84"/>
      <c r="B84" s="22"/>
      <c r="C84" s="1161">
        <f t="shared" si="20"/>
        <v>42</v>
      </c>
      <c r="D84" s="1167" t="s">
        <v>2112</v>
      </c>
      <c r="E84" s="22"/>
      <c r="F84" s="1161"/>
      <c r="H84" s="22"/>
      <c r="I84" s="1161"/>
      <c r="K84" s="22"/>
      <c r="L84" s="1161"/>
      <c r="M84" s="1167"/>
      <c r="N84" s="22"/>
      <c r="O84" s="1161"/>
      <c r="Q84" s="22"/>
      <c r="R84" s="1161"/>
      <c r="T84" s="22"/>
      <c r="U84" s="1161"/>
      <c r="Z84" s="22"/>
      <c r="AA84" s="1161"/>
      <c r="AB84" s="1165" t="s">
        <v>1439</v>
      </c>
      <c r="AC84" s="22"/>
      <c r="AD84" s="22"/>
      <c r="AE84" s="630"/>
      <c r="AF84" s="630"/>
      <c r="AG84" s="630"/>
      <c r="AH84" s="22"/>
      <c r="AI84" s="420"/>
      <c r="AJ84" s="696" t="s">
        <v>2191</v>
      </c>
      <c r="AK84" s="22"/>
      <c r="AL84" s="693">
        <v>11</v>
      </c>
      <c r="AM84" s="697" t="s">
        <v>2192</v>
      </c>
      <c r="AN84" s="687"/>
      <c r="AO84" s="687"/>
      <c r="AP84" s="693"/>
      <c r="AQ84" s="5063"/>
      <c r="AR84" s="5063"/>
      <c r="AS84" s="22"/>
      <c r="AT84" s="682">
        <v>1</v>
      </c>
    </row>
    <row r="85" spans="1:46" ht="30" customHeight="1">
      <c r="A85"/>
      <c r="B85" s="22"/>
      <c r="C85" s="1161"/>
      <c r="E85" s="22"/>
      <c r="F85" s="1161"/>
      <c r="H85" s="22"/>
      <c r="I85" s="1161"/>
      <c r="K85" s="22"/>
      <c r="L85" s="1161"/>
      <c r="M85" s="1167"/>
      <c r="N85" s="22"/>
      <c r="O85" s="1161"/>
      <c r="Q85" s="22"/>
      <c r="R85" s="1161"/>
      <c r="T85" s="22"/>
      <c r="U85" s="1161"/>
      <c r="Z85" s="22"/>
      <c r="AA85" s="1161">
        <v>1</v>
      </c>
      <c r="AB85" s="930" t="s">
        <v>2294</v>
      </c>
      <c r="AC85" s="22"/>
      <c r="AD85" s="22"/>
      <c r="AE85" s="630"/>
      <c r="AF85" s="630"/>
      <c r="AG85" s="630"/>
      <c r="AH85" s="22"/>
      <c r="AI85" s="420"/>
      <c r="AJ85" s="696" t="s">
        <v>2195</v>
      </c>
      <c r="AK85" s="22"/>
      <c r="AL85" s="693">
        <v>12</v>
      </c>
      <c r="AM85" s="697" t="s">
        <v>2196</v>
      </c>
      <c r="AN85" s="687"/>
      <c r="AO85" s="687"/>
      <c r="AP85" s="708" t="s">
        <v>2197</v>
      </c>
      <c r="AQ85" s="5063" t="s">
        <v>2198</v>
      </c>
      <c r="AR85" s="5063"/>
      <c r="AS85" s="22"/>
      <c r="AT85" s="682">
        <v>1</v>
      </c>
    </row>
    <row r="86" spans="1:46" ht="30" customHeight="1">
      <c r="A86"/>
      <c r="B86" s="22"/>
      <c r="C86" s="1161"/>
      <c r="E86" s="22"/>
      <c r="F86" s="1161"/>
      <c r="H86" s="22"/>
      <c r="I86" s="1161"/>
      <c r="K86" s="22"/>
      <c r="L86" s="1161"/>
      <c r="N86" s="22"/>
      <c r="O86" s="1161"/>
      <c r="Q86" s="22"/>
      <c r="R86" s="1161"/>
      <c r="T86" s="22"/>
      <c r="U86" s="1161"/>
      <c r="Z86" s="22"/>
      <c r="AA86" s="1161">
        <f>AA85+1</f>
        <v>2</v>
      </c>
      <c r="AB86" s="930" t="s">
        <v>2298</v>
      </c>
      <c r="AC86" s="22"/>
      <c r="AD86" s="22"/>
      <c r="AE86" s="630"/>
      <c r="AF86" s="630"/>
      <c r="AG86" s="630"/>
      <c r="AH86" s="22"/>
      <c r="AI86" s="420"/>
      <c r="AJ86" s="696" t="s">
        <v>2202</v>
      </c>
      <c r="AK86" s="22"/>
      <c r="AL86" s="693">
        <v>13</v>
      </c>
      <c r="AM86" s="697" t="s">
        <v>2203</v>
      </c>
      <c r="AN86" s="687"/>
      <c r="AO86" s="687"/>
      <c r="AP86" s="693"/>
      <c r="AQ86" s="5063"/>
      <c r="AR86" s="5063"/>
      <c r="AS86" s="22"/>
      <c r="AT86" s="682">
        <v>1</v>
      </c>
    </row>
    <row r="87" spans="1:46" ht="30" customHeight="1">
      <c r="A87"/>
      <c r="B87" s="22"/>
      <c r="C87" s="1161"/>
      <c r="E87" s="22"/>
      <c r="F87" s="1161"/>
      <c r="H87" s="22"/>
      <c r="I87" s="1161"/>
      <c r="K87" s="22"/>
      <c r="L87" s="1161"/>
      <c r="N87" s="22"/>
      <c r="O87" s="1161"/>
      <c r="Q87" s="22"/>
      <c r="R87" s="1161"/>
      <c r="T87" s="22"/>
      <c r="U87" s="1161"/>
      <c r="Z87" s="22"/>
      <c r="AA87" s="1161">
        <f t="shared" ref="AA87:AA88" si="35">AA86+1</f>
        <v>3</v>
      </c>
      <c r="AB87" s="930" t="s">
        <v>2302</v>
      </c>
      <c r="AC87" s="22"/>
      <c r="AD87" s="22"/>
      <c r="AE87" s="630"/>
      <c r="AF87" s="630"/>
      <c r="AG87" s="630"/>
      <c r="AH87" s="22"/>
      <c r="AI87" s="420"/>
      <c r="AJ87" s="696" t="s">
        <v>2207</v>
      </c>
      <c r="AK87" s="22"/>
      <c r="AL87" s="693">
        <v>14</v>
      </c>
      <c r="AM87" s="697" t="s">
        <v>2208</v>
      </c>
      <c r="AN87" s="687"/>
      <c r="AO87" s="687"/>
      <c r="AP87" s="708" t="s">
        <v>2209</v>
      </c>
      <c r="AQ87" s="697" t="s">
        <v>2210</v>
      </c>
      <c r="AR87" s="697"/>
      <c r="AS87" s="22"/>
      <c r="AT87" s="682">
        <v>1</v>
      </c>
    </row>
    <row r="88" spans="1:46" ht="30" customHeight="1">
      <c r="A88"/>
      <c r="B88" s="22"/>
      <c r="C88" s="1161"/>
      <c r="E88" s="22"/>
      <c r="F88" s="1161"/>
      <c r="H88" s="22"/>
      <c r="I88" s="1161"/>
      <c r="K88" s="22"/>
      <c r="L88" s="1161"/>
      <c r="N88" s="22"/>
      <c r="O88" s="1161"/>
      <c r="Q88" s="22"/>
      <c r="R88" s="1161"/>
      <c r="T88" s="22"/>
      <c r="U88" s="1161"/>
      <c r="Z88" s="22"/>
      <c r="AA88" s="1161">
        <f t="shared" si="35"/>
        <v>4</v>
      </c>
      <c r="AB88" s="930" t="s">
        <v>2307</v>
      </c>
      <c r="AC88" s="22"/>
      <c r="AD88" s="22"/>
      <c r="AE88" s="630"/>
      <c r="AF88" s="630"/>
      <c r="AG88" s="630"/>
      <c r="AH88" s="22"/>
      <c r="AI88" s="420"/>
      <c r="AJ88" s="696" t="s">
        <v>2212</v>
      </c>
      <c r="AK88" s="22"/>
      <c r="AL88" s="693">
        <v>15</v>
      </c>
      <c r="AM88" s="697" t="s">
        <v>2213</v>
      </c>
      <c r="AN88" s="687"/>
      <c r="AO88" s="687"/>
      <c r="AP88" s="708">
        <v>1</v>
      </c>
      <c r="AQ88" s="697" t="s">
        <v>2214</v>
      </c>
      <c r="AR88" s="697"/>
      <c r="AS88" s="22"/>
      <c r="AT88" s="682">
        <v>1</v>
      </c>
    </row>
    <row r="89" spans="1:46" ht="30"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630"/>
      <c r="AF89" s="630"/>
      <c r="AG89" s="630"/>
      <c r="AH89" s="22"/>
      <c r="AI89" s="420"/>
      <c r="AJ89" s="696" t="s">
        <v>2216</v>
      </c>
      <c r="AK89" s="22"/>
      <c r="AL89" s="693">
        <v>16</v>
      </c>
      <c r="AM89" s="697" t="s">
        <v>2217</v>
      </c>
      <c r="AN89" s="687"/>
      <c r="AO89" s="687"/>
      <c r="AP89" s="708">
        <v>2</v>
      </c>
      <c r="AQ89" s="697" t="s">
        <v>2218</v>
      </c>
      <c r="AR89" s="697"/>
      <c r="AS89" s="22"/>
      <c r="AT89" s="682">
        <v>1</v>
      </c>
    </row>
    <row r="90" spans="1:46" ht="30"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420"/>
      <c r="AJ90" s="696" t="s">
        <v>2219</v>
      </c>
      <c r="AK90" s="22"/>
      <c r="AL90" s="693"/>
      <c r="AM90" s="420"/>
      <c r="AN90" s="687"/>
      <c r="AO90" s="687"/>
      <c r="AP90" s="708">
        <v>3</v>
      </c>
      <c r="AQ90" s="697" t="s">
        <v>2220</v>
      </c>
      <c r="AR90" s="697"/>
      <c r="AS90" s="22"/>
      <c r="AT90" s="682">
        <v>1</v>
      </c>
    </row>
    <row r="91" spans="1:46" ht="30" customHeight="1">
      <c r="A91" s="564"/>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420"/>
      <c r="AJ91" s="696" t="s">
        <v>2221</v>
      </c>
      <c r="AL91" s="693"/>
      <c r="AM91" s="420"/>
      <c r="AN91" s="687"/>
      <c r="AO91" s="687"/>
      <c r="AP91" s="708">
        <v>4</v>
      </c>
      <c r="AQ91" s="697" t="s">
        <v>2222</v>
      </c>
      <c r="AR91" s="697"/>
      <c r="AS91" s="22"/>
      <c r="AT91" s="682">
        <v>1</v>
      </c>
    </row>
    <row r="92" spans="1:46" ht="30" customHeight="1">
      <c r="A92" s="564"/>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420"/>
      <c r="AJ92" s="696" t="s">
        <v>2226</v>
      </c>
      <c r="AL92" s="693">
        <v>1</v>
      </c>
      <c r="AM92" s="697" t="s">
        <v>2227</v>
      </c>
      <c r="AN92" s="687"/>
      <c r="AO92" s="687"/>
      <c r="AP92" s="693"/>
      <c r="AQ92" s="697"/>
      <c r="AR92" s="697"/>
      <c r="AS92" s="22"/>
      <c r="AT92" s="682">
        <v>1</v>
      </c>
    </row>
    <row r="93" spans="1:46" ht="30" customHeight="1">
      <c r="A93" s="564"/>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420"/>
      <c r="AJ93" s="694" t="s">
        <v>1435</v>
      </c>
      <c r="AL93" s="693">
        <v>2</v>
      </c>
      <c r="AM93" s="697" t="s">
        <v>2231</v>
      </c>
      <c r="AN93" s="687"/>
      <c r="AO93" s="687"/>
      <c r="AP93" s="693"/>
      <c r="AQ93" s="697"/>
      <c r="AR93" s="697"/>
      <c r="AS93" s="22"/>
      <c r="AT93" s="682">
        <v>1</v>
      </c>
    </row>
    <row r="94" spans="1:46" ht="30" customHeight="1">
      <c r="A94" s="564"/>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420"/>
      <c r="AJ94" s="696" t="s">
        <v>2233</v>
      </c>
      <c r="AL94" s="693">
        <v>3</v>
      </c>
      <c r="AM94" s="697" t="s">
        <v>2234</v>
      </c>
      <c r="AN94" s="687"/>
      <c r="AO94" s="687"/>
      <c r="AP94" s="693"/>
      <c r="AQ94" s="5068" t="s">
        <v>2235</v>
      </c>
      <c r="AR94" s="5068"/>
      <c r="AS94" s="22"/>
      <c r="AT94" s="682">
        <v>1</v>
      </c>
    </row>
    <row r="95" spans="1:46" ht="30" customHeight="1">
      <c r="A95" s="564"/>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420"/>
      <c r="AJ95" s="696" t="s">
        <v>2238</v>
      </c>
      <c r="AL95" s="693">
        <v>4</v>
      </c>
      <c r="AM95" s="697" t="s">
        <v>2239</v>
      </c>
      <c r="AN95" s="687"/>
      <c r="AO95" s="687"/>
      <c r="AP95" s="693"/>
      <c r="AQ95" s="5068"/>
      <c r="AR95" s="5068"/>
      <c r="AS95" s="22"/>
      <c r="AT95" s="682">
        <v>1</v>
      </c>
    </row>
    <row r="96" spans="1:46" ht="30" customHeight="1">
      <c r="A96" s="564"/>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420"/>
      <c r="AJ96" s="696" t="s">
        <v>2241</v>
      </c>
      <c r="AL96" s="693">
        <v>5</v>
      </c>
      <c r="AM96" s="697" t="s">
        <v>2242</v>
      </c>
      <c r="AN96" s="687"/>
      <c r="AO96" s="687"/>
      <c r="AP96" s="693"/>
      <c r="AQ96" s="5068" t="s">
        <v>2243</v>
      </c>
      <c r="AR96" s="5068"/>
      <c r="AS96" s="22"/>
      <c r="AT96" s="682">
        <v>1</v>
      </c>
    </row>
    <row r="97" spans="1:46" ht="30" customHeight="1">
      <c r="A97" s="564"/>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420"/>
      <c r="AJ97" s="696" t="s">
        <v>2246</v>
      </c>
      <c r="AL97" s="693">
        <v>6</v>
      </c>
      <c r="AM97" s="697" t="s">
        <v>2247</v>
      </c>
      <c r="AN97" s="687"/>
      <c r="AO97" s="687"/>
      <c r="AP97" s="693"/>
      <c r="AQ97" s="5068"/>
      <c r="AR97" s="5068"/>
      <c r="AS97" s="22"/>
      <c r="AT97" s="682">
        <v>1</v>
      </c>
    </row>
    <row r="98" spans="1:46" ht="30" customHeight="1">
      <c r="A98" s="564"/>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420"/>
      <c r="AJ98" s="694" t="s">
        <v>1195</v>
      </c>
      <c r="AL98" s="693">
        <v>7</v>
      </c>
      <c r="AM98" s="697" t="s">
        <v>2250</v>
      </c>
      <c r="AN98" s="687"/>
      <c r="AO98" s="687"/>
      <c r="AP98" s="693"/>
      <c r="AQ98" s="5068"/>
      <c r="AR98" s="5068"/>
      <c r="AS98" s="22"/>
      <c r="AT98" s="682">
        <v>1</v>
      </c>
    </row>
    <row r="99" spans="1:46" ht="30" customHeight="1">
      <c r="A99" s="564"/>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420"/>
      <c r="AJ99" s="696" t="s">
        <v>2251</v>
      </c>
      <c r="AL99" s="693">
        <v>8</v>
      </c>
      <c r="AM99" s="697" t="s">
        <v>2252</v>
      </c>
      <c r="AN99" s="687"/>
      <c r="AO99" s="687"/>
      <c r="AP99" s="693"/>
      <c r="AQ99" s="710" t="s">
        <v>2253</v>
      </c>
      <c r="AR99" s="697"/>
      <c r="AS99" s="22"/>
      <c r="AT99" s="682">
        <v>1</v>
      </c>
    </row>
    <row r="100" spans="1:46" ht="30" customHeight="1">
      <c r="A100" s="564"/>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420"/>
      <c r="AJ100" s="694" t="s">
        <v>1439</v>
      </c>
      <c r="AL100" s="693">
        <v>9</v>
      </c>
      <c r="AM100" s="697" t="s">
        <v>2256</v>
      </c>
      <c r="AN100" s="687"/>
      <c r="AO100" s="687"/>
      <c r="AP100" s="693"/>
      <c r="AQ100" s="5070" t="s">
        <v>2257</v>
      </c>
      <c r="AR100" s="5070"/>
      <c r="AS100" s="22"/>
      <c r="AT100" s="682">
        <v>1</v>
      </c>
    </row>
    <row r="101" spans="1:46" ht="30" customHeight="1">
      <c r="A101" s="564"/>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420"/>
      <c r="AJ101" s="696" t="s">
        <v>2260</v>
      </c>
      <c r="AL101" s="693">
        <v>10</v>
      </c>
      <c r="AM101" s="697" t="s">
        <v>2261</v>
      </c>
      <c r="AN101" s="687"/>
      <c r="AO101" s="687"/>
      <c r="AP101" s="693"/>
      <c r="AQ101" s="5070" t="s">
        <v>2262</v>
      </c>
      <c r="AR101" s="5070"/>
      <c r="AS101" s="22"/>
      <c r="AT101" s="682">
        <v>1</v>
      </c>
    </row>
    <row r="102" spans="1:46" ht="30" customHeight="1">
      <c r="A102" s="564"/>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420"/>
      <c r="AJ102" s="420"/>
      <c r="AL102" s="693">
        <v>11</v>
      </c>
      <c r="AM102" s="697" t="s">
        <v>2264</v>
      </c>
      <c r="AN102" s="687"/>
      <c r="AO102" s="687"/>
      <c r="AP102" s="693"/>
      <c r="AQ102" s="5070" t="s">
        <v>2265</v>
      </c>
      <c r="AR102" s="5070"/>
      <c r="AS102" s="22"/>
      <c r="AT102" s="682">
        <v>1</v>
      </c>
    </row>
    <row r="103" spans="1:46" ht="30" customHeight="1">
      <c r="A103" s="564"/>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420"/>
      <c r="AJ103" s="696" t="s">
        <v>2266</v>
      </c>
      <c r="AL103" s="693">
        <v>12</v>
      </c>
      <c r="AM103" s="697" t="s">
        <v>2267</v>
      </c>
      <c r="AN103" s="687"/>
      <c r="AO103" s="687"/>
      <c r="AP103" s="693"/>
      <c r="AQ103" s="697"/>
      <c r="AR103" s="697"/>
      <c r="AS103" s="22"/>
      <c r="AT103" s="682">
        <v>1</v>
      </c>
    </row>
    <row r="104" spans="1:46" ht="30" customHeight="1">
      <c r="A104" s="564"/>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420"/>
      <c r="AJ104" s="696" t="s">
        <v>2269</v>
      </c>
      <c r="AL104" s="693">
        <v>13</v>
      </c>
      <c r="AM104" s="697" t="s">
        <v>2270</v>
      </c>
      <c r="AN104" s="687"/>
      <c r="AO104" s="687"/>
      <c r="AP104" s="687"/>
      <c r="AQ104" s="687"/>
      <c r="AR104" s="687"/>
      <c r="AS104" s="22"/>
      <c r="AT104" s="682">
        <v>1</v>
      </c>
    </row>
    <row r="105" spans="1:46" ht="30" customHeight="1">
      <c r="A105" s="564"/>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420"/>
      <c r="AJ105" s="701" t="s">
        <v>2271</v>
      </c>
      <c r="AL105" s="693">
        <v>14</v>
      </c>
      <c r="AM105" s="697" t="s">
        <v>2272</v>
      </c>
      <c r="AN105" s="687"/>
      <c r="AO105" s="687"/>
      <c r="AP105" s="687"/>
      <c r="AQ105" s="687"/>
      <c r="AR105" s="687"/>
      <c r="AS105" s="22"/>
      <c r="AT105" s="682">
        <v>1</v>
      </c>
    </row>
    <row r="106" spans="1:46" ht="30" customHeight="1">
      <c r="A106" s="564"/>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420"/>
      <c r="AJ106" s="701" t="s">
        <v>2273</v>
      </c>
      <c r="AL106" s="693">
        <v>15</v>
      </c>
      <c r="AM106" s="697" t="s">
        <v>2274</v>
      </c>
      <c r="AN106" s="687"/>
      <c r="AO106" s="687"/>
      <c r="AP106" s="687"/>
      <c r="AQ106" s="687"/>
      <c r="AR106" s="687"/>
      <c r="AS106" s="22"/>
      <c r="AT106" s="682">
        <v>1</v>
      </c>
    </row>
    <row r="107" spans="1:46" ht="30" customHeight="1">
      <c r="A107" s="564"/>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420"/>
      <c r="AJ107" s="694" t="s">
        <v>1676</v>
      </c>
      <c r="AL107" s="693"/>
      <c r="AM107" s="697"/>
      <c r="AN107" s="687"/>
      <c r="AO107" s="687"/>
      <c r="AP107" s="687"/>
      <c r="AQ107" s="687"/>
      <c r="AR107" s="687"/>
      <c r="AS107" s="22"/>
      <c r="AT107" s="682">
        <v>1</v>
      </c>
    </row>
    <row r="108" spans="1:46" ht="30" customHeight="1">
      <c r="A108" s="564"/>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420"/>
      <c r="AJ108" s="696" t="s">
        <v>2277</v>
      </c>
      <c r="AL108" s="693"/>
      <c r="AM108" s="420"/>
      <c r="AN108" s="687"/>
      <c r="AO108" s="687"/>
      <c r="AP108" s="687"/>
      <c r="AQ108" s="687"/>
      <c r="AR108" s="687"/>
      <c r="AS108" s="22"/>
      <c r="AT108" s="682">
        <v>1</v>
      </c>
    </row>
    <row r="109" spans="1:46" ht="30" customHeight="1">
      <c r="A109" s="564"/>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420"/>
      <c r="AJ109" s="694" t="s">
        <v>871</v>
      </c>
      <c r="AL109" s="693">
        <v>1</v>
      </c>
      <c r="AM109" s="697" t="s">
        <v>2281</v>
      </c>
      <c r="AN109" s="687"/>
      <c r="AO109" s="687"/>
      <c r="AP109" s="687"/>
      <c r="AQ109" s="687"/>
      <c r="AR109" s="687"/>
      <c r="AS109" s="22"/>
      <c r="AT109" s="682">
        <v>1</v>
      </c>
    </row>
    <row r="110" spans="1:46" ht="30" customHeight="1">
      <c r="A110" s="564"/>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420"/>
      <c r="AJ110" s="696" t="s">
        <v>2285</v>
      </c>
      <c r="AL110" s="693">
        <v>2</v>
      </c>
      <c r="AM110" s="697" t="s">
        <v>2286</v>
      </c>
      <c r="AN110" s="687"/>
      <c r="AO110" s="687"/>
      <c r="AP110" s="687"/>
      <c r="AQ110" s="687"/>
      <c r="AR110" s="687"/>
      <c r="AS110" s="22"/>
      <c r="AT110" s="682">
        <v>1</v>
      </c>
    </row>
    <row r="111" spans="1:46" ht="30" customHeight="1">
      <c r="A111" s="564"/>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420"/>
      <c r="AJ111" s="696" t="s">
        <v>2290</v>
      </c>
      <c r="AL111" s="693">
        <v>3</v>
      </c>
      <c r="AM111" s="697" t="s">
        <v>2291</v>
      </c>
      <c r="AN111" s="687"/>
      <c r="AO111" s="687"/>
      <c r="AP111" s="687"/>
      <c r="AQ111" s="687"/>
      <c r="AR111" s="687"/>
      <c r="AS111" s="22"/>
      <c r="AT111" s="682">
        <v>1</v>
      </c>
    </row>
    <row r="112" spans="1:46" ht="30" customHeight="1">
      <c r="A112" s="564"/>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420"/>
      <c r="AJ112" s="420"/>
      <c r="AL112" s="693">
        <v>4</v>
      </c>
      <c r="AM112" s="697" t="s">
        <v>2292</v>
      </c>
      <c r="AN112" s="687"/>
      <c r="AO112" s="687"/>
      <c r="AP112" s="687"/>
      <c r="AQ112" s="687"/>
      <c r="AR112" s="687"/>
      <c r="AS112" s="22"/>
      <c r="AT112" s="682">
        <v>1</v>
      </c>
    </row>
    <row r="113" spans="1:46" ht="30" customHeight="1">
      <c r="A113" s="564"/>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420"/>
      <c r="AJ113" s="420"/>
      <c r="AL113" s="693">
        <v>5</v>
      </c>
      <c r="AM113" s="697" t="s">
        <v>2293</v>
      </c>
      <c r="AN113" s="687"/>
      <c r="AO113" s="687"/>
      <c r="AP113" s="687"/>
      <c r="AQ113" s="687"/>
      <c r="AR113" s="687"/>
      <c r="AS113" s="22"/>
      <c r="AT113" s="682">
        <v>1</v>
      </c>
    </row>
    <row r="114" spans="1:46" ht="30" customHeight="1">
      <c r="A114" s="564"/>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691" t="s">
        <v>370</v>
      </c>
      <c r="AJ114" s="711" t="s">
        <v>2296</v>
      </c>
      <c r="AL114" s="693">
        <v>6</v>
      </c>
      <c r="AM114" s="697" t="s">
        <v>2297</v>
      </c>
      <c r="AN114" s="687"/>
      <c r="AO114" s="687"/>
      <c r="AP114" s="687"/>
      <c r="AQ114" s="687"/>
      <c r="AR114" s="687"/>
      <c r="AS114" s="22"/>
      <c r="AT114" s="682">
        <v>1</v>
      </c>
    </row>
    <row r="115" spans="1:46" ht="30" customHeight="1">
      <c r="A115" s="564"/>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712"/>
      <c r="AJ115" s="711"/>
      <c r="AL115" s="693">
        <v>7</v>
      </c>
      <c r="AM115" s="697" t="s">
        <v>2301</v>
      </c>
      <c r="AN115" s="687"/>
      <c r="AO115" s="687"/>
      <c r="AP115" s="687"/>
      <c r="AQ115" s="687"/>
      <c r="AR115" s="687"/>
      <c r="AS115" s="22"/>
      <c r="AT115" s="682">
        <v>1</v>
      </c>
    </row>
    <row r="116" spans="1:46" ht="30" customHeight="1">
      <c r="A116" s="564"/>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691" t="s">
        <v>370</v>
      </c>
      <c r="AJ116" s="711" t="s">
        <v>2305</v>
      </c>
      <c r="AL116" s="693">
        <v>8</v>
      </c>
      <c r="AM116" s="697" t="s">
        <v>2306</v>
      </c>
      <c r="AN116" s="687"/>
      <c r="AO116" s="687"/>
      <c r="AP116" s="687"/>
      <c r="AQ116" s="687"/>
      <c r="AR116" s="687"/>
      <c r="AS116" s="22"/>
      <c r="AT116" s="682">
        <v>1</v>
      </c>
    </row>
    <row r="117" spans="1:46" ht="30" customHeight="1">
      <c r="A117" s="564"/>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J117" s="420"/>
      <c r="AL117" s="693"/>
      <c r="AM117" s="420"/>
      <c r="AN117" s="687"/>
      <c r="AO117" s="687"/>
      <c r="AP117" s="687"/>
      <c r="AQ117" s="687"/>
      <c r="AR117" s="687"/>
      <c r="AS117" s="22"/>
      <c r="AT117" s="682">
        <v>1</v>
      </c>
    </row>
    <row r="118" spans="1:46" ht="30" customHeight="1">
      <c r="A118" s="564"/>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691" t="s">
        <v>370</v>
      </c>
      <c r="AJ118" s="711" t="s">
        <v>2309</v>
      </c>
      <c r="AL118" s="693"/>
      <c r="AM118" s="420"/>
      <c r="AN118" s="687"/>
      <c r="AO118" s="687"/>
      <c r="AP118" s="687"/>
      <c r="AQ118" s="687"/>
      <c r="AR118" s="687"/>
      <c r="AS118" s="22"/>
      <c r="AT118" s="682">
        <v>1</v>
      </c>
    </row>
    <row r="119" spans="1:46" ht="30" customHeight="1">
      <c r="A119" s="564"/>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L119" s="693">
        <v>1</v>
      </c>
      <c r="AM119" s="697" t="s">
        <v>2310</v>
      </c>
      <c r="AN119" s="687"/>
      <c r="AO119" s="687"/>
      <c r="AP119" s="687"/>
      <c r="AQ119" s="687"/>
      <c r="AR119" s="687"/>
      <c r="AS119" s="22"/>
      <c r="AT119" s="682">
        <v>1</v>
      </c>
    </row>
    <row r="120" spans="1:46" ht="30" customHeight="1">
      <c r="A120" s="564"/>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691" t="s">
        <v>370</v>
      </c>
      <c r="AJ120" s="711" t="s">
        <v>2311</v>
      </c>
      <c r="AL120" s="693">
        <v>2</v>
      </c>
      <c r="AM120" s="697" t="s">
        <v>2312</v>
      </c>
      <c r="AN120" s="687"/>
      <c r="AO120" s="687"/>
      <c r="AP120" s="687"/>
      <c r="AQ120" s="687"/>
      <c r="AR120" s="687"/>
      <c r="AS120" s="22"/>
      <c r="AT120" s="682">
        <v>1</v>
      </c>
    </row>
    <row r="121" spans="1:46" ht="30" customHeight="1">
      <c r="A121" s="564"/>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L121" s="693">
        <v>3</v>
      </c>
      <c r="AM121" s="697" t="s">
        <v>2313</v>
      </c>
      <c r="AN121" s="687"/>
      <c r="AO121" s="687"/>
      <c r="AP121" s="687"/>
      <c r="AQ121" s="687"/>
      <c r="AR121" s="687"/>
      <c r="AS121" s="22"/>
      <c r="AT121" s="682">
        <v>1</v>
      </c>
    </row>
    <row r="122" spans="1:46" ht="30" customHeight="1">
      <c r="A122" s="564"/>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691" t="s">
        <v>370</v>
      </c>
      <c r="AJ122" s="711" t="s">
        <v>2314</v>
      </c>
      <c r="AL122" s="693">
        <v>4</v>
      </c>
      <c r="AM122" s="697" t="s">
        <v>2315</v>
      </c>
      <c r="AN122" s="687"/>
      <c r="AO122" s="687"/>
      <c r="AP122" s="687"/>
      <c r="AQ122" s="687"/>
      <c r="AR122" s="630"/>
      <c r="AS122" s="22"/>
      <c r="AT122" s="682">
        <v>1</v>
      </c>
    </row>
    <row r="123" spans="1:46" ht="30" customHeight="1">
      <c r="A123" s="564"/>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630"/>
      <c r="AJ123" s="630">
        <v>1</v>
      </c>
      <c r="AL123" s="693">
        <v>5</v>
      </c>
      <c r="AM123" s="697" t="s">
        <v>2316</v>
      </c>
      <c r="AN123" s="687"/>
      <c r="AO123" s="687"/>
      <c r="AP123" s="687"/>
      <c r="AQ123" s="687"/>
      <c r="AR123" s="630"/>
      <c r="AS123" s="22"/>
      <c r="AT123" s="682">
        <v>1</v>
      </c>
    </row>
    <row r="124" spans="1:46" ht="30" customHeight="1">
      <c r="A124" s="564"/>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630"/>
      <c r="AJ124" s="630">
        <v>1</v>
      </c>
      <c r="AL124" s="693">
        <v>6</v>
      </c>
      <c r="AM124" s="697" t="s">
        <v>2317</v>
      </c>
      <c r="AN124" s="687"/>
      <c r="AO124" s="687"/>
      <c r="AP124" s="687"/>
      <c r="AQ124" s="687"/>
      <c r="AR124" s="630"/>
      <c r="AS124" s="22"/>
      <c r="AT124" s="682">
        <v>1</v>
      </c>
    </row>
    <row r="125" spans="1:46" ht="30" customHeight="1">
      <c r="A125" s="564"/>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630"/>
      <c r="AJ125" s="630">
        <v>1</v>
      </c>
      <c r="AL125" s="693">
        <v>7</v>
      </c>
      <c r="AM125" s="697" t="s">
        <v>2318</v>
      </c>
      <c r="AN125" s="687"/>
      <c r="AO125" s="687"/>
      <c r="AP125" s="687"/>
      <c r="AQ125" s="687"/>
      <c r="AR125" s="630"/>
      <c r="AS125" s="22"/>
      <c r="AT125" s="682">
        <v>1</v>
      </c>
    </row>
    <row r="126" spans="1:46" ht="30" customHeight="1">
      <c r="A126" s="564"/>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630"/>
      <c r="AJ126" s="630">
        <v>1</v>
      </c>
      <c r="AL126" s="693"/>
      <c r="AM126" s="420"/>
      <c r="AN126" s="687"/>
      <c r="AO126" s="687"/>
      <c r="AP126" s="687"/>
      <c r="AQ126" s="687"/>
      <c r="AR126" s="630"/>
      <c r="AS126" s="22"/>
      <c r="AT126" s="682">
        <v>1</v>
      </c>
    </row>
    <row r="127" spans="1:46" ht="30" customHeight="1">
      <c r="A127" s="564"/>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630"/>
      <c r="AJ127" s="630">
        <v>1</v>
      </c>
      <c r="AL127" s="693"/>
      <c r="AM127" s="420"/>
      <c r="AN127" s="687"/>
      <c r="AO127" s="687"/>
      <c r="AP127" s="687"/>
      <c r="AQ127" s="687"/>
      <c r="AR127" s="630"/>
      <c r="AS127" s="22"/>
      <c r="AT127" s="682">
        <v>1</v>
      </c>
    </row>
    <row r="128" spans="1:46" ht="30" customHeight="1">
      <c r="A128" s="564"/>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630"/>
      <c r="AJ128" s="630">
        <v>1</v>
      </c>
      <c r="AL128" s="693">
        <v>1</v>
      </c>
      <c r="AM128" s="697" t="s">
        <v>2319</v>
      </c>
      <c r="AN128" s="687"/>
      <c r="AO128" s="687"/>
      <c r="AP128" s="687"/>
      <c r="AQ128" s="687"/>
      <c r="AR128" s="630"/>
      <c r="AS128" s="22"/>
      <c r="AT128" s="682">
        <v>1</v>
      </c>
    </row>
    <row r="129" spans="1:48" ht="30" customHeight="1">
      <c r="A129" s="564"/>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630"/>
      <c r="AJ129" s="630">
        <v>1</v>
      </c>
      <c r="AL129" s="693">
        <v>2</v>
      </c>
      <c r="AM129" s="697" t="s">
        <v>2320</v>
      </c>
      <c r="AN129" s="687"/>
      <c r="AO129" s="687"/>
      <c r="AP129" s="687"/>
      <c r="AQ129" s="687"/>
      <c r="AR129" s="630"/>
      <c r="AS129" s="22"/>
      <c r="AT129" s="682">
        <v>1</v>
      </c>
    </row>
    <row r="130" spans="1:48" ht="30" customHeight="1">
      <c r="A130" s="564"/>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630"/>
      <c r="AJ130" s="630">
        <v>1</v>
      </c>
      <c r="AL130" s="693">
        <v>3</v>
      </c>
      <c r="AM130" s="697" t="s">
        <v>2321</v>
      </c>
      <c r="AN130" s="687"/>
      <c r="AO130" s="687"/>
      <c r="AP130" s="687"/>
      <c r="AQ130" s="687"/>
      <c r="AR130" s="630"/>
      <c r="AS130" s="22"/>
      <c r="AT130" s="682">
        <v>1</v>
      </c>
    </row>
    <row r="131" spans="1:48" ht="30" customHeight="1">
      <c r="A131" s="564"/>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630"/>
      <c r="AJ131" s="630">
        <v>1</v>
      </c>
      <c r="AL131" s="693">
        <v>4</v>
      </c>
      <c r="AM131" s="697" t="s">
        <v>2322</v>
      </c>
      <c r="AN131" s="687"/>
      <c r="AO131" s="687"/>
      <c r="AP131" s="687"/>
      <c r="AQ131" s="687"/>
      <c r="AR131" s="630"/>
      <c r="AS131" s="22"/>
      <c r="AT131" s="314" t="s">
        <v>0</v>
      </c>
      <c r="AU131" s="2"/>
      <c r="AV131" s="2"/>
    </row>
    <row r="132" spans="1:48">
      <c r="A132" s="682">
        <v>1</v>
      </c>
      <c r="B132" s="682">
        <v>1</v>
      </c>
      <c r="C132" s="682">
        <v>1</v>
      </c>
      <c r="D132" s="682">
        <v>1</v>
      </c>
      <c r="E132" s="682">
        <v>1</v>
      </c>
      <c r="F132" s="682">
        <v>1</v>
      </c>
      <c r="G132" s="682">
        <v>1</v>
      </c>
      <c r="H132" s="682">
        <v>1</v>
      </c>
      <c r="I132" s="682">
        <v>1</v>
      </c>
      <c r="J132" s="682">
        <v>1</v>
      </c>
      <c r="K132" s="682">
        <v>1</v>
      </c>
      <c r="L132" s="682">
        <v>1</v>
      </c>
      <c r="M132" s="682">
        <v>1</v>
      </c>
      <c r="N132" s="682">
        <v>1</v>
      </c>
      <c r="O132" s="682">
        <v>1</v>
      </c>
      <c r="P132" s="682">
        <v>1</v>
      </c>
      <c r="Q132" s="682">
        <v>1</v>
      </c>
      <c r="R132" s="682">
        <v>1</v>
      </c>
      <c r="S132" s="682">
        <v>1</v>
      </c>
      <c r="T132" s="682">
        <v>1</v>
      </c>
      <c r="U132" s="682">
        <v>1</v>
      </c>
      <c r="V132" s="682">
        <v>1</v>
      </c>
      <c r="W132" s="682">
        <v>1</v>
      </c>
      <c r="X132" s="682">
        <v>1</v>
      </c>
      <c r="Y132" s="682">
        <v>1</v>
      </c>
      <c r="Z132" s="682">
        <v>1</v>
      </c>
      <c r="AA132" s="682">
        <v>1</v>
      </c>
      <c r="AB132" s="682">
        <v>1</v>
      </c>
      <c r="AC132" s="682">
        <v>1</v>
      </c>
      <c r="AD132" s="682">
        <v>1</v>
      </c>
      <c r="AE132" s="682">
        <v>1</v>
      </c>
      <c r="AF132" s="682">
        <v>1</v>
      </c>
      <c r="AG132" s="682">
        <v>1</v>
      </c>
      <c r="AH132" s="682">
        <v>1</v>
      </c>
      <c r="AI132" s="682">
        <v>1</v>
      </c>
      <c r="AJ132" s="682">
        <v>1</v>
      </c>
      <c r="AK132" s="682">
        <v>1</v>
      </c>
      <c r="AL132" s="682">
        <v>1</v>
      </c>
      <c r="AM132" s="682">
        <v>1</v>
      </c>
      <c r="AN132" s="682">
        <v>1</v>
      </c>
      <c r="AO132" s="682">
        <v>1</v>
      </c>
      <c r="AP132" s="682">
        <v>1</v>
      </c>
      <c r="AQ132" s="682">
        <v>1</v>
      </c>
      <c r="AR132" s="682">
        <v>1</v>
      </c>
      <c r="AS132" s="682">
        <v>1</v>
      </c>
      <c r="AT132" s="5" t="str">
        <f>ADDRESS(ROW(),COLUMN(),4)</f>
        <v>AT132</v>
      </c>
      <c r="AU132" s="4"/>
      <c r="AV132" s="3" t="str">
        <f>ADDRESS(ROW(),COLUMN(),4)</f>
        <v>AV132</v>
      </c>
    </row>
  </sheetData>
  <mergeCells count="38">
    <mergeCell ref="AQ101:AR101"/>
    <mergeCell ref="AQ102:AR102"/>
    <mergeCell ref="AQ79:AR80"/>
    <mergeCell ref="AQ83:AR84"/>
    <mergeCell ref="AQ85:AR86"/>
    <mergeCell ref="AQ94:AR95"/>
    <mergeCell ref="AQ96:AR98"/>
    <mergeCell ref="AQ100:AR100"/>
    <mergeCell ref="AP74:AP75"/>
    <mergeCell ref="AQ74:AR75"/>
    <mergeCell ref="AP31:AP32"/>
    <mergeCell ref="AQ31:AR32"/>
    <mergeCell ref="AQ36:AR37"/>
    <mergeCell ref="AQ42:AR43"/>
    <mergeCell ref="AQ48:AR49"/>
    <mergeCell ref="AP50:AP51"/>
    <mergeCell ref="AQ50:AR51"/>
    <mergeCell ref="AP52:AP53"/>
    <mergeCell ref="AQ52:AR53"/>
    <mergeCell ref="AQ54:AR55"/>
    <mergeCell ref="AP63:AP64"/>
    <mergeCell ref="AQ63:AR64"/>
    <mergeCell ref="AP27:AP28"/>
    <mergeCell ref="AQ27:AR28"/>
    <mergeCell ref="AM5:AN5"/>
    <mergeCell ref="AQ5:AR6"/>
    <mergeCell ref="AQ11:AR12"/>
    <mergeCell ref="AQ15:AR16"/>
    <mergeCell ref="AQ17:AR18"/>
    <mergeCell ref="AQ19:AR20"/>
    <mergeCell ref="AM23:AN24"/>
    <mergeCell ref="AM25:AN26"/>
    <mergeCell ref="AP3:AR3"/>
    <mergeCell ref="AL4:AN4"/>
    <mergeCell ref="AP4:AR4"/>
    <mergeCell ref="C1:S1"/>
    <mergeCell ref="AE1:AG1"/>
    <mergeCell ref="AL3:AN3"/>
  </mergeCells>
  <hyperlinks>
    <hyperlink ref="AJ4" r:id="rId1" xr:uid="{4E73B6B4-F3FE-433B-A31D-BD85638CA130}"/>
    <hyperlink ref="AJ114" r:id="rId2" xr:uid="{62BD9712-5D8F-4F1F-8320-227821D07F4E}"/>
    <hyperlink ref="AJ116" r:id="rId3" xr:uid="{6FD760BC-1470-4B49-AA18-DBF13CA79CD7}"/>
    <hyperlink ref="AJ118" r:id="rId4" xr:uid="{47A360E7-2A24-4FDE-B237-0568A293CD33}"/>
    <hyperlink ref="AJ120" r:id="rId5" xr:uid="{EC0ED579-CECB-4D9E-9B60-4CFD97FF832F}"/>
    <hyperlink ref="AJ122" r:id="rId6" xr:uid="{718CF7E2-3F2F-4EB2-8238-EC4B462851CD}"/>
    <hyperlink ref="AM23:AN24" r:id="rId7" display="source : Fiches techniques de cuisine Annette et Jean Pierre DOMERGUES" xr:uid="{1C342EFF-735C-4B51-8D34-74AC1536293F}"/>
    <hyperlink ref="AQ99" r:id="rId8" xr:uid="{E48EEE6C-FA21-4FCE-AA33-9147779FBE22}"/>
  </hyperlinks>
  <pageMargins left="0.7" right="0.7" top="0.75" bottom="0.75" header="0.3" footer="0.3"/>
  <drawing r:id="rId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3449C-983C-42C8-9B6F-D6B5F9EE4064}">
  <dimension ref="A1:AC190"/>
  <sheetViews>
    <sheetView workbookViewId="0">
      <selection activeCell="M14" sqref="M14"/>
    </sheetView>
  </sheetViews>
  <sheetFormatPr baseColWidth="10" defaultRowHeight="15"/>
  <cols>
    <col min="1" max="1" width="4.140625" customWidth="1"/>
    <col min="27" max="27" width="8.7109375" style="2" customWidth="1"/>
    <col min="28" max="28" width="11.42578125" style="73"/>
    <col min="29" max="29" width="43.5703125" style="73" customWidth="1"/>
  </cols>
  <sheetData>
    <row r="1" spans="2:29">
      <c r="AA1" s="6">
        <v>1</v>
      </c>
      <c r="AB1" s="924" t="str">
        <f>SUBSTITUTE(ADDRESS(1,COLUMN(),4),"1","")</f>
        <v>AB</v>
      </c>
      <c r="AC1" s="1069" t="str">
        <f>SUBSTITUTE(ADDRESS(1,COLUMN(),4),"1","")</f>
        <v>AC</v>
      </c>
    </row>
    <row r="2" spans="2:29" ht="18.75">
      <c r="B2" s="1745" t="s">
        <v>1103</v>
      </c>
      <c r="Q2" t="s">
        <v>1104</v>
      </c>
      <c r="AA2" s="6">
        <v>1</v>
      </c>
      <c r="AB2" s="1563"/>
      <c r="AC2" s="1563" t="s">
        <v>239</v>
      </c>
    </row>
    <row r="3" spans="2:29" ht="21">
      <c r="B3" s="586"/>
      <c r="L3" s="1564" t="str">
        <f ca="1">"Page N°"&amp;_xlfn.SHEET()</f>
        <v>Page N°17</v>
      </c>
      <c r="Q3" s="586"/>
      <c r="AA3" s="6">
        <v>1</v>
      </c>
      <c r="AB3" s="1565">
        <f ca="1">COUNTA(A1:Z189)+COUNTBLANK(A1:Z189)</f>
        <v>4915</v>
      </c>
      <c r="AC3" s="1563" t="str">
        <f>"cellules entre"&amp;" " &amp;A1&amp;" et  "&amp;AA190</f>
        <v>cellules entre  et  AA190</v>
      </c>
    </row>
    <row r="4" spans="2:29" ht="18.75">
      <c r="B4" s="587" t="s">
        <v>1105</v>
      </c>
      <c r="Q4" s="587" t="s">
        <v>1106</v>
      </c>
      <c r="AA4" s="6">
        <v>1</v>
      </c>
      <c r="AB4" s="1565">
        <f ca="1">COUNTA(A1:Z189)</f>
        <v>274</v>
      </c>
      <c r="AC4" s="1563" t="s">
        <v>236</v>
      </c>
    </row>
    <row r="5" spans="2:29" ht="18.75">
      <c r="B5" s="587" t="s">
        <v>1107</v>
      </c>
      <c r="Q5" s="587" t="s">
        <v>1108</v>
      </c>
      <c r="AA5" s="6">
        <v>1</v>
      </c>
      <c r="AB5" s="1565">
        <f ca="1">COUNTBLANK(A1:Z189)</f>
        <v>4641</v>
      </c>
      <c r="AC5" s="1563" t="s">
        <v>234</v>
      </c>
    </row>
    <row r="6" spans="2:29" ht="18.75">
      <c r="B6" s="587" t="s">
        <v>1109</v>
      </c>
      <c r="Q6" s="587" t="s">
        <v>1110</v>
      </c>
      <c r="AA6" s="6">
        <v>1</v>
      </c>
      <c r="AB6" s="1565">
        <f>SUM(AA1:AA188)+2</f>
        <v>190</v>
      </c>
      <c r="AC6" s="1563" t="s">
        <v>232</v>
      </c>
    </row>
    <row r="7" spans="2:29" ht="18.75">
      <c r="B7" s="587" t="s">
        <v>1111</v>
      </c>
      <c r="Q7" s="587" t="s">
        <v>1112</v>
      </c>
      <c r="AA7" s="6">
        <v>1</v>
      </c>
      <c r="AB7" s="1565">
        <f>SUM(A190:Z190)+1</f>
        <v>27</v>
      </c>
      <c r="AC7" s="1563" t="s">
        <v>229</v>
      </c>
    </row>
    <row r="8" spans="2:29">
      <c r="B8" s="587" t="s">
        <v>1113</v>
      </c>
      <c r="Q8" s="587" t="s">
        <v>1114</v>
      </c>
      <c r="AA8" s="6">
        <v>1</v>
      </c>
    </row>
    <row r="9" spans="2:29">
      <c r="B9" s="587" t="s">
        <v>1115</v>
      </c>
      <c r="Q9" s="587" t="s">
        <v>1116</v>
      </c>
      <c r="AA9" s="6">
        <v>1</v>
      </c>
    </row>
    <row r="10" spans="2:29">
      <c r="B10" s="587" t="s">
        <v>1117</v>
      </c>
      <c r="Q10" s="587" t="s">
        <v>1118</v>
      </c>
      <c r="AA10" s="6">
        <v>1</v>
      </c>
    </row>
    <row r="11" spans="2:29">
      <c r="B11" s="587" t="s">
        <v>1119</v>
      </c>
      <c r="Q11" s="587" t="s">
        <v>1120</v>
      </c>
      <c r="AA11" s="6">
        <v>1</v>
      </c>
    </row>
    <row r="12" spans="2:29">
      <c r="B12" s="587" t="s">
        <v>1121</v>
      </c>
      <c r="Q12" s="587" t="s">
        <v>1122</v>
      </c>
      <c r="AA12" s="6">
        <v>1</v>
      </c>
    </row>
    <row r="13" spans="2:29">
      <c r="B13" s="587" t="s">
        <v>1123</v>
      </c>
      <c r="Q13" s="587" t="s">
        <v>1124</v>
      </c>
      <c r="AA13" s="6">
        <v>1</v>
      </c>
    </row>
    <row r="14" spans="2:29">
      <c r="B14" s="587" t="s">
        <v>1125</v>
      </c>
      <c r="Q14" s="587" t="s">
        <v>1126</v>
      </c>
      <c r="AA14" s="6">
        <v>1</v>
      </c>
    </row>
    <row r="15" spans="2:29">
      <c r="B15" s="587" t="s">
        <v>1127</v>
      </c>
      <c r="Q15" s="587" t="s">
        <v>1128</v>
      </c>
      <c r="AA15" s="6">
        <v>1</v>
      </c>
    </row>
    <row r="16" spans="2:29">
      <c r="B16" s="587" t="s">
        <v>1129</v>
      </c>
      <c r="Q16" s="587" t="s">
        <v>1130</v>
      </c>
      <c r="AA16" s="6">
        <v>1</v>
      </c>
    </row>
    <row r="17" spans="2:27">
      <c r="B17" s="587" t="s">
        <v>1131</v>
      </c>
      <c r="Q17" s="587" t="s">
        <v>1132</v>
      </c>
      <c r="AA17" s="6">
        <v>1</v>
      </c>
    </row>
    <row r="18" spans="2:27">
      <c r="B18" s="587" t="s">
        <v>1133</v>
      </c>
      <c r="Q18" s="587" t="s">
        <v>1134</v>
      </c>
      <c r="AA18" s="6">
        <v>1</v>
      </c>
    </row>
    <row r="19" spans="2:27">
      <c r="B19" s="587" t="s">
        <v>1135</v>
      </c>
      <c r="Q19" s="587" t="s">
        <v>1136</v>
      </c>
      <c r="AA19" s="6">
        <v>1</v>
      </c>
    </row>
    <row r="20" spans="2:27">
      <c r="B20" s="587" t="s">
        <v>1137</v>
      </c>
      <c r="Q20" s="587" t="s">
        <v>1138</v>
      </c>
      <c r="AA20" s="6">
        <v>1</v>
      </c>
    </row>
    <row r="21" spans="2:27">
      <c r="B21" s="587" t="s">
        <v>1139</v>
      </c>
      <c r="Q21" s="587" t="s">
        <v>1140</v>
      </c>
      <c r="AA21" s="6">
        <v>1</v>
      </c>
    </row>
    <row r="22" spans="2:27">
      <c r="B22" s="587" t="s">
        <v>1141</v>
      </c>
      <c r="Q22" s="587" t="s">
        <v>1142</v>
      </c>
      <c r="AA22" s="6">
        <v>1</v>
      </c>
    </row>
    <row r="23" spans="2:27">
      <c r="B23" s="587" t="s">
        <v>1143</v>
      </c>
      <c r="Q23" s="587" t="s">
        <v>1144</v>
      </c>
      <c r="AA23" s="6">
        <v>1</v>
      </c>
    </row>
    <row r="24" spans="2:27">
      <c r="B24" s="587" t="s">
        <v>1145</v>
      </c>
      <c r="Q24" s="587" t="s">
        <v>1146</v>
      </c>
      <c r="AA24" s="6">
        <v>1</v>
      </c>
    </row>
    <row r="25" spans="2:27">
      <c r="B25" s="587" t="s">
        <v>1147</v>
      </c>
      <c r="Q25" s="587" t="s">
        <v>1148</v>
      </c>
      <c r="AA25" s="6">
        <v>1</v>
      </c>
    </row>
    <row r="26" spans="2:27">
      <c r="B26" s="587" t="s">
        <v>1149</v>
      </c>
      <c r="Q26" s="587" t="s">
        <v>1150</v>
      </c>
      <c r="AA26" s="6">
        <v>1</v>
      </c>
    </row>
    <row r="27" spans="2:27">
      <c r="B27" s="587" t="s">
        <v>1151</v>
      </c>
      <c r="Q27" s="587" t="s">
        <v>1152</v>
      </c>
      <c r="AA27" s="6">
        <v>1</v>
      </c>
    </row>
    <row r="28" spans="2:27">
      <c r="B28" s="587" t="s">
        <v>1153</v>
      </c>
      <c r="Q28" s="587" t="s">
        <v>1154</v>
      </c>
      <c r="AA28" s="6">
        <v>1</v>
      </c>
    </row>
    <row r="29" spans="2:27">
      <c r="B29" s="587" t="s">
        <v>1155</v>
      </c>
      <c r="Q29" s="587" t="s">
        <v>1156</v>
      </c>
      <c r="AA29" s="6">
        <v>1</v>
      </c>
    </row>
    <row r="30" spans="2:27">
      <c r="B30" s="587" t="s">
        <v>1157</v>
      </c>
      <c r="Q30" s="587" t="s">
        <v>1158</v>
      </c>
      <c r="AA30" s="6">
        <v>1</v>
      </c>
    </row>
    <row r="31" spans="2:27">
      <c r="B31" s="587" t="s">
        <v>1159</v>
      </c>
      <c r="Q31" s="587" t="s">
        <v>1160</v>
      </c>
      <c r="AA31" s="6">
        <v>1</v>
      </c>
    </row>
    <row r="32" spans="2:27">
      <c r="B32" s="587" t="s">
        <v>1161</v>
      </c>
      <c r="Q32" s="587" t="s">
        <v>1162</v>
      </c>
      <c r="AA32" s="6">
        <v>1</v>
      </c>
    </row>
    <row r="33" spans="2:27">
      <c r="B33" s="587" t="s">
        <v>1163</v>
      </c>
      <c r="Q33" s="587" t="s">
        <v>1164</v>
      </c>
      <c r="AA33" s="6">
        <v>1</v>
      </c>
    </row>
    <row r="34" spans="2:27">
      <c r="AA34" s="6">
        <v>1</v>
      </c>
    </row>
    <row r="35" spans="2:27">
      <c r="B35" t="s">
        <v>1165</v>
      </c>
      <c r="Q35" t="s">
        <v>1166</v>
      </c>
      <c r="AA35" s="6">
        <v>1</v>
      </c>
    </row>
    <row r="36" spans="2:27">
      <c r="AA36" s="6">
        <v>1</v>
      </c>
    </row>
    <row r="37" spans="2:27">
      <c r="B37" t="s">
        <v>1167</v>
      </c>
      <c r="AA37" s="6">
        <v>1</v>
      </c>
    </row>
    <row r="38" spans="2:27">
      <c r="B38" s="1"/>
      <c r="AA38" s="6">
        <v>1</v>
      </c>
    </row>
    <row r="39" spans="2:27">
      <c r="B39" s="588" t="s">
        <v>1168</v>
      </c>
      <c r="AA39" s="6">
        <v>1</v>
      </c>
    </row>
    <row r="40" spans="2:27">
      <c r="AA40" s="6">
        <v>1</v>
      </c>
    </row>
    <row r="41" spans="2:27">
      <c r="B41" t="s">
        <v>1169</v>
      </c>
      <c r="AA41" s="6">
        <v>1</v>
      </c>
    </row>
    <row r="42" spans="2:27">
      <c r="B42" s="586"/>
      <c r="AA42" s="6">
        <v>1</v>
      </c>
    </row>
    <row r="43" spans="2:27">
      <c r="B43" s="587" t="s">
        <v>1170</v>
      </c>
      <c r="AA43" s="6">
        <v>1</v>
      </c>
    </row>
    <row r="44" spans="2:27">
      <c r="B44" s="587" t="s">
        <v>1171</v>
      </c>
      <c r="AA44" s="6">
        <v>1</v>
      </c>
    </row>
    <row r="45" spans="2:27">
      <c r="B45" s="587" t="s">
        <v>1172</v>
      </c>
      <c r="AA45" s="6">
        <v>1</v>
      </c>
    </row>
    <row r="46" spans="2:27">
      <c r="B46" s="587" t="s">
        <v>1173</v>
      </c>
      <c r="AA46" s="6">
        <v>1</v>
      </c>
    </row>
    <row r="47" spans="2:27">
      <c r="B47" s="587" t="s">
        <v>1174</v>
      </c>
      <c r="AA47" s="6">
        <v>1</v>
      </c>
    </row>
    <row r="48" spans="2:27">
      <c r="B48" s="587" t="s">
        <v>1175</v>
      </c>
      <c r="AA48" s="6">
        <v>1</v>
      </c>
    </row>
    <row r="49" spans="2:29">
      <c r="AA49" s="6">
        <v>1</v>
      </c>
    </row>
    <row r="50" spans="2:29">
      <c r="B50" t="s">
        <v>1176</v>
      </c>
      <c r="AA50" s="6">
        <v>1</v>
      </c>
    </row>
    <row r="51" spans="2:29">
      <c r="AA51" s="6">
        <v>1</v>
      </c>
    </row>
    <row r="52" spans="2:29">
      <c r="B52" t="s">
        <v>1177</v>
      </c>
      <c r="AA52" s="6">
        <v>1</v>
      </c>
    </row>
    <row r="53" spans="2:29">
      <c r="AA53" s="6">
        <v>1</v>
      </c>
    </row>
    <row r="54" spans="2:29">
      <c r="B54" t="s">
        <v>1178</v>
      </c>
      <c r="AA54" s="6">
        <v>1</v>
      </c>
    </row>
    <row r="55" spans="2:29">
      <c r="B55" s="586"/>
      <c r="AA55" s="6">
        <v>1</v>
      </c>
      <c r="AB55" s="1566"/>
      <c r="AC55" s="1566"/>
    </row>
    <row r="56" spans="2:29">
      <c r="B56" s="587" t="s">
        <v>1179</v>
      </c>
      <c r="AA56" s="6">
        <v>1</v>
      </c>
      <c r="AB56" s="1566"/>
      <c r="AC56" s="1566"/>
    </row>
    <row r="57" spans="2:29" ht="15.75">
      <c r="B57" s="587" t="s">
        <v>1180</v>
      </c>
      <c r="O57" s="92" t="s">
        <v>2715</v>
      </c>
      <c r="P57" s="20"/>
      <c r="Q57" s="20"/>
      <c r="R57" s="20"/>
      <c r="AA57" s="6">
        <v>1</v>
      </c>
    </row>
    <row r="58" spans="2:29" ht="15.75">
      <c r="B58" s="587" t="s">
        <v>1181</v>
      </c>
      <c r="O58" s="20"/>
      <c r="P58" s="1567" t="s">
        <v>2716</v>
      </c>
      <c r="Q58" s="1568">
        <f>LEN(P59)</f>
        <v>57</v>
      </c>
      <c r="R58" s="20"/>
      <c r="AA58" s="6">
        <v>1</v>
      </c>
    </row>
    <row r="59" spans="2:29" ht="18.75">
      <c r="O59" s="1569"/>
      <c r="P59" s="1570" t="s">
        <v>2717</v>
      </c>
      <c r="Q59" s="311"/>
      <c r="R59" s="2"/>
      <c r="AA59" s="6">
        <v>1</v>
      </c>
    </row>
    <row r="60" spans="2:29" ht="18.75">
      <c r="B60" t="s">
        <v>1182</v>
      </c>
      <c r="O60" s="1569"/>
      <c r="P60" s="1570" t="s">
        <v>2718</v>
      </c>
      <c r="Q60" s="311"/>
      <c r="R60" s="2"/>
      <c r="AA60" s="6">
        <v>1</v>
      </c>
    </row>
    <row r="61" spans="2:29" ht="18.75">
      <c r="B61" s="1"/>
      <c r="O61" s="1569"/>
      <c r="P61" s="1570" t="s">
        <v>2719</v>
      </c>
      <c r="Q61" s="311"/>
      <c r="R61" s="2"/>
      <c r="AA61" s="6">
        <v>1</v>
      </c>
    </row>
    <row r="62" spans="2:29" ht="18.75">
      <c r="B62" s="589" t="s">
        <v>1183</v>
      </c>
      <c r="O62" s="1569"/>
      <c r="P62" s="1570" t="s">
        <v>2720</v>
      </c>
      <c r="Q62" s="311"/>
      <c r="R62" s="2"/>
      <c r="AA62" s="6">
        <v>1</v>
      </c>
    </row>
    <row r="63" spans="2:29" ht="18.75">
      <c r="O63" s="1569"/>
      <c r="P63" s="1570" t="s">
        <v>2721</v>
      </c>
      <c r="Q63" s="311"/>
      <c r="R63" s="2"/>
      <c r="AA63" s="6">
        <v>1</v>
      </c>
    </row>
    <row r="64" spans="2:29" ht="18.75">
      <c r="B64" t="s">
        <v>1169</v>
      </c>
      <c r="O64" s="1569"/>
      <c r="P64" s="1570" t="s">
        <v>2722</v>
      </c>
      <c r="Q64" s="311"/>
      <c r="R64" s="2"/>
      <c r="AA64" s="6">
        <v>1</v>
      </c>
    </row>
    <row r="65" spans="2:29">
      <c r="B65" s="586"/>
      <c r="O65" s="2"/>
      <c r="P65" s="2"/>
      <c r="Q65" s="2"/>
      <c r="R65" s="2"/>
      <c r="AA65" s="6">
        <v>1</v>
      </c>
    </row>
    <row r="66" spans="2:29" ht="15.75">
      <c r="B66" s="587" t="s">
        <v>1184</v>
      </c>
      <c r="O66" s="92" t="s">
        <v>2723</v>
      </c>
      <c r="P66" s="13"/>
      <c r="Q66" s="13"/>
      <c r="R66" s="13"/>
      <c r="AA66" s="6">
        <v>1</v>
      </c>
    </row>
    <row r="67" spans="2:29" ht="15.75">
      <c r="B67" s="587" t="s">
        <v>1185</v>
      </c>
      <c r="O67" s="13"/>
      <c r="P67" s="1567" t="s">
        <v>2716</v>
      </c>
      <c r="Q67" s="1568">
        <f>LEN(P68)</f>
        <v>49</v>
      </c>
      <c r="R67" s="13"/>
      <c r="AA67" s="6">
        <v>1</v>
      </c>
    </row>
    <row r="68" spans="2:29" ht="18.75">
      <c r="B68" s="587" t="s">
        <v>1186</v>
      </c>
      <c r="O68" s="1569"/>
      <c r="P68" s="1571" t="s">
        <v>2724</v>
      </c>
      <c r="Q68" s="313"/>
      <c r="R68" s="2"/>
      <c r="AA68" s="6">
        <v>1</v>
      </c>
    </row>
    <row r="69" spans="2:29" ht="18.75">
      <c r="B69" s="587" t="s">
        <v>1187</v>
      </c>
      <c r="O69" s="1569"/>
      <c r="P69" s="1571" t="s">
        <v>2725</v>
      </c>
      <c r="Q69" s="313"/>
      <c r="R69" s="2"/>
      <c r="AA69" s="6">
        <v>1</v>
      </c>
    </row>
    <row r="70" spans="2:29" ht="18.75">
      <c r="B70" s="587" t="s">
        <v>1188</v>
      </c>
      <c r="O70" s="1569"/>
      <c r="P70" s="1571" t="s">
        <v>2726</v>
      </c>
      <c r="Q70" s="313"/>
      <c r="R70" s="2"/>
      <c r="AA70" s="6">
        <v>1</v>
      </c>
    </row>
    <row r="71" spans="2:29">
      <c r="B71" s="587" t="s">
        <v>1189</v>
      </c>
      <c r="AA71" s="6">
        <v>1</v>
      </c>
    </row>
    <row r="72" spans="2:29">
      <c r="B72" s="587" t="s">
        <v>1190</v>
      </c>
      <c r="AA72" s="6">
        <v>1</v>
      </c>
    </row>
    <row r="73" spans="2:29" ht="18.75">
      <c r="P73" s="312" t="s">
        <v>2727</v>
      </c>
      <c r="AA73" s="6">
        <v>1</v>
      </c>
    </row>
    <row r="74" spans="2:29" ht="18.75">
      <c r="B74" t="s">
        <v>1191</v>
      </c>
      <c r="O74" s="1569"/>
      <c r="P74" s="1571" t="s">
        <v>2728</v>
      </c>
      <c r="AA74" s="6">
        <v>1</v>
      </c>
    </row>
    <row r="75" spans="2:29" ht="18.75">
      <c r="O75" s="1569"/>
      <c r="P75" s="1571" t="s">
        <v>2729</v>
      </c>
      <c r="AA75" s="6">
        <v>1</v>
      </c>
    </row>
    <row r="76" spans="2:29" ht="18.75">
      <c r="O76" s="1569"/>
      <c r="P76" s="1571" t="s">
        <v>2724</v>
      </c>
      <c r="AA76" s="6">
        <v>1</v>
      </c>
      <c r="AB76" s="2"/>
      <c r="AC76" s="2"/>
    </row>
    <row r="77" spans="2:29" ht="18.75">
      <c r="B77" s="1572" t="s">
        <v>2730</v>
      </c>
      <c r="I77" s="1573"/>
      <c r="O77" s="1569"/>
      <c r="P77" s="1571" t="s">
        <v>2725</v>
      </c>
      <c r="AA77" s="6">
        <v>1</v>
      </c>
    </row>
    <row r="78" spans="2:29" ht="18.75">
      <c r="I78" s="1573"/>
      <c r="O78" s="1569"/>
      <c r="P78" s="1571" t="s">
        <v>2726</v>
      </c>
      <c r="AA78" s="6">
        <v>1</v>
      </c>
    </row>
    <row r="79" spans="2:29" ht="18.75">
      <c r="B79" s="587" t="s">
        <v>2731</v>
      </c>
      <c r="I79" s="1573"/>
      <c r="P79" s="1574" t="s">
        <v>2732</v>
      </c>
      <c r="AA79" s="6">
        <v>1</v>
      </c>
    </row>
    <row r="80" spans="2:29" ht="18.75">
      <c r="B80" t="s">
        <v>2733</v>
      </c>
      <c r="I80" s="1573"/>
      <c r="P80" s="1574" t="s">
        <v>2734</v>
      </c>
      <c r="AA80" s="6">
        <v>1</v>
      </c>
    </row>
    <row r="81" spans="2:27">
      <c r="B81" t="s">
        <v>2735</v>
      </c>
      <c r="I81" s="1573"/>
      <c r="P81" s="2"/>
      <c r="AA81" s="6">
        <v>1</v>
      </c>
    </row>
    <row r="82" spans="2:27" ht="18.75">
      <c r="B82" t="s">
        <v>2736</v>
      </c>
      <c r="I82" s="1573"/>
      <c r="O82" s="1569"/>
      <c r="P82" s="1570" t="s">
        <v>2737</v>
      </c>
      <c r="AA82" s="6">
        <v>1</v>
      </c>
    </row>
    <row r="83" spans="2:27" ht="18.75">
      <c r="B83" s="1575" t="s">
        <v>2738</v>
      </c>
      <c r="I83" s="1573"/>
      <c r="O83" s="1569"/>
      <c r="P83" s="1570" t="s">
        <v>2739</v>
      </c>
      <c r="AA83" s="6">
        <v>1</v>
      </c>
    </row>
    <row r="84" spans="2:27" ht="18.75">
      <c r="B84" t="s">
        <v>1484</v>
      </c>
      <c r="I84" s="1573"/>
      <c r="O84" s="1569"/>
      <c r="P84" s="1570" t="s">
        <v>2740</v>
      </c>
      <c r="AA84" s="6">
        <v>1</v>
      </c>
    </row>
    <row r="85" spans="2:27" ht="18.75">
      <c r="B85" s="587" t="s">
        <v>2741</v>
      </c>
      <c r="I85" s="1573"/>
      <c r="O85" s="1569"/>
      <c r="P85" s="1570" t="s">
        <v>2742</v>
      </c>
      <c r="AA85" s="6">
        <v>1</v>
      </c>
    </row>
    <row r="86" spans="2:27" ht="18.75">
      <c r="B86" t="s">
        <v>2743</v>
      </c>
      <c r="I86" s="1573"/>
      <c r="O86" s="1569"/>
      <c r="P86" s="1570" t="s">
        <v>2744</v>
      </c>
      <c r="AA86" s="6">
        <v>1</v>
      </c>
    </row>
    <row r="87" spans="2:27" ht="18.75">
      <c r="B87" t="s">
        <v>2745</v>
      </c>
      <c r="I87" s="1573"/>
      <c r="O87" s="1569"/>
      <c r="P87" s="1570" t="s">
        <v>2717</v>
      </c>
      <c r="AA87" s="6">
        <v>1</v>
      </c>
    </row>
    <row r="88" spans="2:27" ht="18.75">
      <c r="B88" t="s">
        <v>2746</v>
      </c>
      <c r="I88" s="1573"/>
      <c r="O88" s="1569"/>
      <c r="P88" s="1570" t="s">
        <v>2718</v>
      </c>
      <c r="AA88" s="6">
        <v>1</v>
      </c>
    </row>
    <row r="89" spans="2:27" ht="18.75">
      <c r="B89" t="s">
        <v>2747</v>
      </c>
      <c r="I89" s="1573"/>
      <c r="O89" s="1569"/>
      <c r="P89" s="1570" t="s">
        <v>2719</v>
      </c>
      <c r="AA89" s="6">
        <v>1</v>
      </c>
    </row>
    <row r="90" spans="2:27" ht="18.75">
      <c r="B90" s="73"/>
      <c r="C90" s="73"/>
      <c r="D90" s="73"/>
      <c r="I90" s="1573"/>
      <c r="O90" s="1569"/>
      <c r="P90" s="1570" t="s">
        <v>2720</v>
      </c>
      <c r="AA90" s="6">
        <v>1</v>
      </c>
    </row>
    <row r="91" spans="2:27" ht="18.75">
      <c r="B91" s="1576">
        <v>15</v>
      </c>
      <c r="C91" s="1551" t="s">
        <v>2748</v>
      </c>
      <c r="D91" s="73"/>
      <c r="F91" s="1577" t="s">
        <v>2748</v>
      </c>
      <c r="G91" s="1576">
        <v>10</v>
      </c>
      <c r="I91" s="1573"/>
      <c r="O91" s="1569"/>
      <c r="P91" s="1570" t="s">
        <v>2721</v>
      </c>
      <c r="AA91" s="6">
        <v>1</v>
      </c>
    </row>
    <row r="92" spans="2:27" ht="18.75">
      <c r="B92" s="1578">
        <v>7</v>
      </c>
      <c r="C92" s="1579" t="s">
        <v>2749</v>
      </c>
      <c r="D92" s="73"/>
      <c r="F92" s="1580" t="s">
        <v>2750</v>
      </c>
      <c r="G92" s="27">
        <v>1.1000000000000001</v>
      </c>
      <c r="I92" s="1573"/>
      <c r="O92" s="1569"/>
      <c r="P92" s="1570" t="s">
        <v>2722</v>
      </c>
      <c r="AA92" s="6">
        <v>1</v>
      </c>
    </row>
    <row r="93" spans="2:27">
      <c r="B93" s="1581">
        <f>B91*B92</f>
        <v>105</v>
      </c>
      <c r="C93" s="1579" t="s">
        <v>2751</v>
      </c>
      <c r="D93" s="73"/>
      <c r="F93" t="s">
        <v>2752</v>
      </c>
      <c r="G93" s="1581">
        <f>G91*G92</f>
        <v>11</v>
      </c>
      <c r="I93" s="1573"/>
      <c r="AA93" s="6">
        <v>1</v>
      </c>
    </row>
    <row r="94" spans="2:27" ht="15.75" thickBot="1">
      <c r="B94" s="73"/>
      <c r="C94" s="73"/>
      <c r="D94" s="73"/>
      <c r="E94" s="73"/>
      <c r="G94" s="1582" t="s">
        <v>2753</v>
      </c>
      <c r="H94" s="73"/>
      <c r="I94" s="73"/>
      <c r="AA94" s="6">
        <v>1</v>
      </c>
    </row>
    <row r="95" spans="2:27" ht="18.75" thickTop="1">
      <c r="B95" s="1572" t="s">
        <v>2754</v>
      </c>
      <c r="E95" s="73"/>
      <c r="F95" s="73"/>
      <c r="G95" s="73"/>
      <c r="H95" s="73"/>
      <c r="I95" s="73"/>
      <c r="O95" s="1583"/>
      <c r="P95" s="1584"/>
      <c r="Q95" s="1584"/>
      <c r="R95" s="1584"/>
      <c r="S95" s="1584"/>
      <c r="T95" s="1584"/>
      <c r="U95" s="1584"/>
      <c r="V95" s="1584"/>
      <c r="W95" s="1584"/>
      <c r="X95" s="1585">
        <v>1</v>
      </c>
      <c r="AA95" s="6">
        <v>1</v>
      </c>
    </row>
    <row r="96" spans="2:27">
      <c r="B96" s="1" t="s">
        <v>2755</v>
      </c>
      <c r="E96" s="73"/>
      <c r="F96" s="73"/>
      <c r="G96" s="73"/>
      <c r="H96" s="73"/>
      <c r="I96" s="73"/>
      <c r="O96" s="1586" t="s">
        <v>2756</v>
      </c>
      <c r="P96" s="1587"/>
      <c r="Q96" s="1587"/>
      <c r="R96" s="1587"/>
      <c r="S96" s="1587"/>
      <c r="T96" s="1587"/>
      <c r="U96" s="1587"/>
      <c r="V96" s="1587"/>
      <c r="W96" s="1587"/>
      <c r="X96" s="1588">
        <v>1</v>
      </c>
      <c r="AA96" s="6">
        <v>1</v>
      </c>
    </row>
    <row r="97" spans="2:27">
      <c r="B97" s="587" t="s">
        <v>2731</v>
      </c>
      <c r="E97" s="73"/>
      <c r="F97" s="73"/>
      <c r="G97" s="73"/>
      <c r="H97" s="73"/>
      <c r="I97" s="73"/>
      <c r="O97" s="1589" t="s">
        <v>2757</v>
      </c>
      <c r="P97" s="1587"/>
      <c r="Q97" s="1587"/>
      <c r="R97" s="1587"/>
      <c r="S97" s="1587"/>
      <c r="T97" s="1587"/>
      <c r="U97" s="1587"/>
      <c r="V97" s="1587"/>
      <c r="W97" s="1587"/>
      <c r="X97" s="1588">
        <v>1</v>
      </c>
      <c r="AA97" s="6">
        <v>1</v>
      </c>
    </row>
    <row r="98" spans="2:27">
      <c r="B98" t="s">
        <v>2758</v>
      </c>
      <c r="E98" s="73"/>
      <c r="F98" s="73"/>
      <c r="G98" s="73"/>
      <c r="H98" s="73"/>
      <c r="I98" s="73"/>
      <c r="O98" s="1589" t="s">
        <v>2759</v>
      </c>
      <c r="P98" s="1587"/>
      <c r="Q98" s="1587"/>
      <c r="R98" s="1587"/>
      <c r="S98" s="1587"/>
      <c r="T98" s="1587"/>
      <c r="U98" s="1587"/>
      <c r="V98" s="1587"/>
      <c r="W98" s="1587"/>
      <c r="X98" s="1588">
        <v>1</v>
      </c>
      <c r="AA98" s="6">
        <v>1</v>
      </c>
    </row>
    <row r="99" spans="2:27">
      <c r="B99" t="s">
        <v>2760</v>
      </c>
      <c r="E99" s="73"/>
      <c r="F99" s="73"/>
      <c r="G99" s="73"/>
      <c r="H99" s="73"/>
      <c r="I99" s="73"/>
      <c r="O99" s="1589" t="s">
        <v>2761</v>
      </c>
      <c r="P99" s="1587"/>
      <c r="Q99" s="1587"/>
      <c r="R99" s="1587"/>
      <c r="S99" s="1587"/>
      <c r="T99" s="1587"/>
      <c r="U99" s="1587"/>
      <c r="V99" s="1587"/>
      <c r="W99" s="1587"/>
      <c r="X99" s="1588">
        <v>1</v>
      </c>
      <c r="AA99" s="6">
        <v>1</v>
      </c>
    </row>
    <row r="100" spans="2:27">
      <c r="B100" t="s">
        <v>2762</v>
      </c>
      <c r="E100" s="73"/>
      <c r="F100" s="73"/>
      <c r="G100" s="73"/>
      <c r="H100" s="73"/>
      <c r="I100" s="73"/>
      <c r="O100" s="1589" t="s">
        <v>2763</v>
      </c>
      <c r="P100" s="1587"/>
      <c r="Q100" s="1587"/>
      <c r="R100" s="1587"/>
      <c r="S100" s="1587"/>
      <c r="T100" s="1587"/>
      <c r="U100" s="1587"/>
      <c r="V100" s="1587"/>
      <c r="W100" s="1587"/>
      <c r="X100" s="1588">
        <v>1</v>
      </c>
      <c r="AA100" s="6">
        <v>1</v>
      </c>
    </row>
    <row r="101" spans="2:27">
      <c r="B101" t="s">
        <v>2764</v>
      </c>
      <c r="E101" s="73"/>
      <c r="F101" s="73"/>
      <c r="G101" s="73"/>
      <c r="H101" s="73"/>
      <c r="I101" s="73"/>
      <c r="O101" s="1589" t="s">
        <v>2765</v>
      </c>
      <c r="P101" s="1587"/>
      <c r="Q101" s="1587"/>
      <c r="R101" s="1587"/>
      <c r="S101" s="1587"/>
      <c r="T101" s="1587"/>
      <c r="U101" s="1587"/>
      <c r="V101" s="1587"/>
      <c r="W101" s="1587"/>
      <c r="X101" s="1588">
        <v>1</v>
      </c>
      <c r="AA101" s="6">
        <v>1</v>
      </c>
    </row>
    <row r="102" spans="2:27">
      <c r="B102" t="s">
        <v>2766</v>
      </c>
      <c r="E102" s="73"/>
      <c r="F102" s="73"/>
      <c r="G102" s="73"/>
      <c r="H102" s="73"/>
      <c r="I102" s="73"/>
      <c r="O102" s="1589" t="s">
        <v>2767</v>
      </c>
      <c r="P102" s="1587"/>
      <c r="Q102" s="1587"/>
      <c r="R102" s="1587"/>
      <c r="S102" s="1587"/>
      <c r="T102" s="1587"/>
      <c r="U102" s="1587"/>
      <c r="V102" s="1587"/>
      <c r="W102" s="1587"/>
      <c r="X102" s="1588">
        <v>1</v>
      </c>
      <c r="AA102" s="6">
        <v>1</v>
      </c>
    </row>
    <row r="103" spans="2:27" ht="15.75" thickBot="1">
      <c r="B103" s="1575" t="s">
        <v>2768</v>
      </c>
      <c r="E103" s="73"/>
      <c r="F103" s="73"/>
      <c r="G103" s="73"/>
      <c r="H103" s="73"/>
      <c r="I103" s="73"/>
      <c r="O103" s="1590"/>
      <c r="P103" s="1591"/>
      <c r="Q103" s="1591"/>
      <c r="R103" s="1591"/>
      <c r="S103" s="1591"/>
      <c r="T103" s="1591"/>
      <c r="U103" s="1591"/>
      <c r="V103" s="1591"/>
      <c r="W103" s="1591"/>
      <c r="X103" s="1592">
        <v>1</v>
      </c>
      <c r="AA103" s="6">
        <v>1</v>
      </c>
    </row>
    <row r="104" spans="2:27" ht="15.75" thickTop="1">
      <c r="E104" s="73"/>
      <c r="F104" s="73"/>
      <c r="G104" s="73"/>
      <c r="H104" s="73"/>
      <c r="I104" s="73"/>
      <c r="AA104" s="6">
        <v>1</v>
      </c>
    </row>
    <row r="105" spans="2:27">
      <c r="B105" s="587" t="s">
        <v>2741</v>
      </c>
      <c r="E105" s="73"/>
      <c r="F105" s="73"/>
      <c r="G105" s="73"/>
      <c r="H105" s="73"/>
      <c r="I105" s="73"/>
      <c r="AA105" s="6">
        <v>1</v>
      </c>
    </row>
    <row r="106" spans="2:27">
      <c r="B106" t="s">
        <v>2769</v>
      </c>
      <c r="E106" s="73"/>
      <c r="F106" s="73"/>
      <c r="G106" s="73"/>
      <c r="H106" s="73"/>
      <c r="I106" s="73"/>
      <c r="AA106" s="6">
        <v>1</v>
      </c>
    </row>
    <row r="107" spans="2:27">
      <c r="B107" t="s">
        <v>2770</v>
      </c>
      <c r="E107" s="73"/>
      <c r="F107" s="73"/>
      <c r="G107" s="73"/>
      <c r="H107" s="73"/>
      <c r="I107" s="73"/>
      <c r="AA107" s="6">
        <v>1</v>
      </c>
    </row>
    <row r="108" spans="2:27">
      <c r="B108" t="s">
        <v>2771</v>
      </c>
      <c r="E108" s="73"/>
      <c r="F108" s="73"/>
      <c r="G108" s="73"/>
      <c r="H108" s="73"/>
      <c r="I108" s="73"/>
      <c r="AA108" s="6">
        <v>1</v>
      </c>
    </row>
    <row r="109" spans="2:27">
      <c r="B109" t="s">
        <v>2772</v>
      </c>
      <c r="E109" s="73"/>
      <c r="F109" s="73"/>
      <c r="G109" s="73"/>
      <c r="H109" s="73"/>
      <c r="I109" s="73"/>
      <c r="AA109" s="6">
        <v>1</v>
      </c>
    </row>
    <row r="110" spans="2:27" ht="18">
      <c r="B110" s="1572" t="s">
        <v>2773</v>
      </c>
      <c r="E110" s="73"/>
      <c r="F110" s="73"/>
      <c r="G110" s="73"/>
      <c r="H110" s="73"/>
      <c r="I110" s="73"/>
      <c r="AA110" s="6">
        <v>1</v>
      </c>
    </row>
    <row r="111" spans="2:27">
      <c r="B111" s="586" t="s">
        <v>2774</v>
      </c>
      <c r="E111" s="73"/>
      <c r="F111" s="73"/>
      <c r="G111" s="73"/>
      <c r="H111" s="73"/>
      <c r="I111" s="73"/>
      <c r="AA111" s="6">
        <v>1</v>
      </c>
    </row>
    <row r="112" spans="2:27">
      <c r="B112" s="586" t="s">
        <v>2775</v>
      </c>
      <c r="E112" s="73"/>
      <c r="F112" s="73"/>
      <c r="G112" s="73"/>
      <c r="H112" s="73"/>
      <c r="I112" s="73"/>
      <c r="AA112" s="6">
        <v>1</v>
      </c>
    </row>
    <row r="113" spans="2:27">
      <c r="E113" s="73"/>
      <c r="F113" s="73"/>
      <c r="G113" s="73"/>
      <c r="H113" s="73"/>
      <c r="I113" s="73"/>
      <c r="AA113" s="6">
        <v>1</v>
      </c>
    </row>
    <row r="114" spans="2:27">
      <c r="B114" s="1577" t="s">
        <v>2751</v>
      </c>
      <c r="C114" s="1576">
        <v>520</v>
      </c>
      <c r="D114" s="73"/>
      <c r="E114" s="73"/>
      <c r="F114" s="73"/>
      <c r="G114" s="73"/>
      <c r="H114" s="73"/>
      <c r="I114" s="73"/>
      <c r="AA114" s="6">
        <v>1</v>
      </c>
    </row>
    <row r="115" spans="2:27">
      <c r="B115" s="1580" t="s">
        <v>2750</v>
      </c>
      <c r="C115" s="27">
        <v>7</v>
      </c>
      <c r="D115" s="73"/>
      <c r="E115" s="73"/>
      <c r="F115" s="73"/>
      <c r="G115" s="73"/>
      <c r="H115" s="73"/>
      <c r="I115" s="73"/>
      <c r="AA115" s="6">
        <v>1</v>
      </c>
    </row>
    <row r="116" spans="2:27">
      <c r="B116" t="s">
        <v>2752</v>
      </c>
      <c r="C116" s="1581">
        <f>C114*C115</f>
        <v>3640</v>
      </c>
      <c r="D116" s="73"/>
      <c r="E116" s="73"/>
      <c r="F116" s="73"/>
      <c r="G116" s="73"/>
      <c r="H116" s="73"/>
      <c r="I116" s="73"/>
      <c r="AA116" s="6">
        <v>1</v>
      </c>
    </row>
    <row r="117" spans="2:27">
      <c r="B117" s="73"/>
      <c r="C117" s="73"/>
      <c r="D117" s="73"/>
      <c r="E117" s="73"/>
      <c r="F117" s="73"/>
      <c r="G117" s="73"/>
      <c r="H117" s="73"/>
      <c r="I117" s="73"/>
      <c r="AA117" s="6">
        <v>1</v>
      </c>
    </row>
    <row r="118" spans="2:27" ht="18">
      <c r="B118" s="1572" t="s">
        <v>2776</v>
      </c>
      <c r="AA118" s="6">
        <v>1</v>
      </c>
    </row>
    <row r="119" spans="2:27">
      <c r="B119" t="s">
        <v>2777</v>
      </c>
      <c r="AA119" s="6">
        <v>1</v>
      </c>
    </row>
    <row r="120" spans="2:27">
      <c r="AA120" s="6">
        <v>1</v>
      </c>
    </row>
    <row r="121" spans="2:27" ht="18">
      <c r="B121" s="1572" t="s">
        <v>2778</v>
      </c>
      <c r="AA121" s="6">
        <v>1</v>
      </c>
    </row>
    <row r="122" spans="2:27">
      <c r="B122" t="s">
        <v>2779</v>
      </c>
      <c r="AA122" s="6">
        <v>1</v>
      </c>
    </row>
    <row r="123" spans="2:27">
      <c r="B123" t="s">
        <v>2780</v>
      </c>
      <c r="AA123" s="6">
        <v>1</v>
      </c>
    </row>
    <row r="124" spans="2:27">
      <c r="B124" s="1575" t="s">
        <v>2781</v>
      </c>
      <c r="AA124" s="6">
        <v>1</v>
      </c>
    </row>
    <row r="125" spans="2:27">
      <c r="B125" s="1575" t="s">
        <v>2782</v>
      </c>
      <c r="AA125" s="6">
        <v>1</v>
      </c>
    </row>
    <row r="126" spans="2:27">
      <c r="B126" s="1575" t="s">
        <v>2783</v>
      </c>
      <c r="AA126" s="6">
        <v>1</v>
      </c>
    </row>
    <row r="127" spans="2:27">
      <c r="AA127" s="6">
        <v>1</v>
      </c>
    </row>
    <row r="128" spans="2:27">
      <c r="B128" t="s">
        <v>2784</v>
      </c>
      <c r="C128" s="73"/>
      <c r="D128" s="73"/>
      <c r="E128" s="73"/>
      <c r="F128" s="73"/>
      <c r="G128" s="73"/>
      <c r="H128" s="73"/>
      <c r="I128" s="73"/>
      <c r="AA128" s="6">
        <v>1</v>
      </c>
    </row>
    <row r="129" spans="2:27">
      <c r="B129" t="s">
        <v>2785</v>
      </c>
      <c r="C129" s="73"/>
      <c r="D129" s="73"/>
      <c r="E129" s="73"/>
      <c r="F129" s="73"/>
      <c r="G129" s="73"/>
      <c r="H129" s="73"/>
      <c r="I129" s="73"/>
      <c r="AA129" s="6">
        <v>1</v>
      </c>
    </row>
    <row r="130" spans="2:27" ht="18">
      <c r="B130" s="1572" t="s">
        <v>2786</v>
      </c>
      <c r="C130" s="73"/>
      <c r="D130" s="73"/>
      <c r="E130" s="73"/>
      <c r="F130" s="73"/>
      <c r="G130" s="73"/>
      <c r="H130" s="73"/>
      <c r="I130" s="73"/>
      <c r="AA130" s="6">
        <v>1</v>
      </c>
    </row>
    <row r="131" spans="2:27">
      <c r="C131" s="73"/>
      <c r="D131" s="73"/>
      <c r="E131" s="73"/>
      <c r="F131" s="73"/>
      <c r="G131" s="73"/>
      <c r="H131" s="73"/>
      <c r="I131" s="73"/>
      <c r="AA131" s="6">
        <v>1</v>
      </c>
    </row>
    <row r="132" spans="2:27">
      <c r="B132" t="s">
        <v>2787</v>
      </c>
      <c r="C132" s="73"/>
      <c r="D132" s="73"/>
      <c r="E132" s="73"/>
      <c r="F132" s="73"/>
      <c r="G132" s="73"/>
      <c r="H132" s="73"/>
      <c r="I132" s="73"/>
      <c r="AA132" s="6">
        <v>1</v>
      </c>
    </row>
    <row r="133" spans="2:27">
      <c r="B133" s="587" t="s">
        <v>2788</v>
      </c>
      <c r="C133" s="73"/>
      <c r="D133" s="73"/>
      <c r="E133" s="73"/>
      <c r="F133" s="73"/>
      <c r="G133" s="73"/>
      <c r="H133" s="73"/>
      <c r="I133" s="73"/>
      <c r="AA133" s="6">
        <v>1</v>
      </c>
    </row>
    <row r="134" spans="2:27">
      <c r="B134" s="586" t="s">
        <v>2789</v>
      </c>
      <c r="C134" s="73"/>
      <c r="D134" s="73"/>
      <c r="E134" s="73"/>
      <c r="F134" s="73"/>
      <c r="G134" s="73"/>
      <c r="H134" s="73"/>
      <c r="I134" s="73"/>
      <c r="AA134" s="6">
        <v>1</v>
      </c>
    </row>
    <row r="135" spans="2:27">
      <c r="C135" s="73"/>
      <c r="D135" s="73"/>
      <c r="E135" s="73"/>
      <c r="F135" s="73"/>
      <c r="G135" s="73"/>
      <c r="H135" s="73"/>
      <c r="I135" s="73"/>
      <c r="AA135" s="6">
        <v>1</v>
      </c>
    </row>
    <row r="136" spans="2:27" ht="15.75">
      <c r="B136" s="1593" t="s">
        <v>2790</v>
      </c>
      <c r="C136" s="73"/>
      <c r="D136" s="73"/>
      <c r="E136" s="73"/>
      <c r="F136" s="73"/>
      <c r="G136" s="73"/>
      <c r="H136" s="73"/>
      <c r="I136" s="73"/>
      <c r="AA136" s="6">
        <v>1</v>
      </c>
    </row>
    <row r="137" spans="2:27">
      <c r="B137" t="s">
        <v>2791</v>
      </c>
      <c r="C137" s="73"/>
      <c r="D137" s="73"/>
      <c r="E137" s="73"/>
      <c r="F137" s="73"/>
      <c r="G137" s="73"/>
      <c r="H137" s="73"/>
      <c r="I137" s="73"/>
      <c r="AA137" s="6">
        <v>1</v>
      </c>
    </row>
    <row r="138" spans="2:27">
      <c r="B138" t="s">
        <v>2792</v>
      </c>
      <c r="C138" s="73"/>
      <c r="D138" s="73"/>
      <c r="E138" s="73"/>
      <c r="F138" s="73"/>
      <c r="G138" s="73"/>
      <c r="H138" s="73"/>
      <c r="I138" s="73"/>
      <c r="AA138" s="6">
        <v>1</v>
      </c>
    </row>
    <row r="139" spans="2:27" ht="15.75" thickBot="1">
      <c r="B139" s="73"/>
      <c r="C139" s="73"/>
      <c r="D139" s="73"/>
      <c r="E139" s="73"/>
      <c r="F139" s="73"/>
      <c r="G139" s="73"/>
      <c r="H139" s="73"/>
      <c r="I139" s="73"/>
      <c r="AA139" s="6">
        <v>1</v>
      </c>
    </row>
    <row r="140" spans="2:27">
      <c r="B140" s="1594"/>
      <c r="C140" s="1595"/>
      <c r="D140" s="1595"/>
      <c r="E140" s="1035"/>
      <c r="F140" s="1035"/>
      <c r="G140" s="1035"/>
      <c r="H140" s="1035"/>
      <c r="I140" s="1596"/>
      <c r="J140" s="1035"/>
      <c r="K140" s="1037"/>
      <c r="AA140" s="6">
        <v>1</v>
      </c>
    </row>
    <row r="141" spans="2:27" ht="15.75">
      <c r="B141" s="781"/>
      <c r="C141" s="1597" t="s">
        <v>2793</v>
      </c>
      <c r="D141" s="43"/>
      <c r="E141" s="43"/>
      <c r="F141" s="43"/>
      <c r="G141" s="43"/>
      <c r="H141" s="43"/>
      <c r="I141" s="43"/>
      <c r="J141" s="22"/>
      <c r="K141" s="1073"/>
      <c r="AA141" s="6">
        <v>1</v>
      </c>
    </row>
    <row r="142" spans="2:27">
      <c r="B142" s="781"/>
      <c r="C142" s="43" t="s">
        <v>2794</v>
      </c>
      <c r="D142" s="43"/>
      <c r="E142" s="43"/>
      <c r="F142" s="43"/>
      <c r="G142" s="43"/>
      <c r="H142" s="43"/>
      <c r="I142" s="43"/>
      <c r="J142" s="22"/>
      <c r="K142" s="1073"/>
      <c r="AA142" s="6">
        <v>1</v>
      </c>
    </row>
    <row r="143" spans="2:27">
      <c r="B143" s="781"/>
      <c r="C143" s="1322" t="s">
        <v>2795</v>
      </c>
      <c r="D143" s="43"/>
      <c r="E143" s="43"/>
      <c r="F143" s="43"/>
      <c r="G143" s="43"/>
      <c r="H143" s="43"/>
      <c r="I143" s="43"/>
      <c r="J143" s="22"/>
      <c r="K143" s="1073"/>
      <c r="AA143" s="6">
        <v>1</v>
      </c>
    </row>
    <row r="144" spans="2:27">
      <c r="B144" s="781"/>
      <c r="C144" s="1322" t="s">
        <v>2796</v>
      </c>
      <c r="D144" s="43"/>
      <c r="E144" s="43"/>
      <c r="F144" s="43"/>
      <c r="G144" s="43"/>
      <c r="H144" s="43"/>
      <c r="I144" s="43"/>
      <c r="J144" s="22"/>
      <c r="K144" s="1073"/>
      <c r="AA144" s="6">
        <v>1</v>
      </c>
    </row>
    <row r="145" spans="2:27" ht="15.75">
      <c r="B145" s="781"/>
      <c r="C145" s="1598" t="s">
        <v>2797</v>
      </c>
      <c r="D145" s="43"/>
      <c r="E145" s="43"/>
      <c r="F145" s="1599" t="str">
        <f>"colonne "&amp;SUBSTITUTE(ADDRESS(1,COLUMN(),4),"1","")</f>
        <v>colonne F</v>
      </c>
      <c r="G145" s="1599"/>
      <c r="H145" s="43"/>
      <c r="I145" s="43"/>
      <c r="J145" s="22"/>
      <c r="K145" s="1073"/>
      <c r="AA145" s="6">
        <v>1</v>
      </c>
    </row>
    <row r="146" spans="2:27" ht="15.75">
      <c r="B146" s="781"/>
      <c r="C146" s="43"/>
      <c r="D146" s="43"/>
      <c r="E146" s="1600" t="s">
        <v>2798</v>
      </c>
      <c r="F146" s="1601" cm="1">
        <f t="array" aca="1" ref="F146:G146" ca="1">(CELL("largeur",F146))</f>
        <v>11</v>
      </c>
      <c r="G146" s="1602" t="b">
        <f ca="1"/>
        <v>1</v>
      </c>
      <c r="H146" s="1603"/>
      <c r="I146" s="1604"/>
      <c r="J146" s="22"/>
      <c r="K146" s="1073"/>
      <c r="AA146" s="6">
        <v>1</v>
      </c>
    </row>
    <row r="147" spans="2:27" ht="15.75">
      <c r="B147" s="1038"/>
      <c r="C147" s="1598" t="s">
        <v>2799</v>
      </c>
      <c r="D147" s="43"/>
      <c r="E147" s="43"/>
      <c r="F147" s="43"/>
      <c r="G147" s="43"/>
      <c r="H147" s="43"/>
      <c r="I147" s="43"/>
      <c r="J147" s="22"/>
      <c r="K147" s="1073"/>
      <c r="AA147" s="6">
        <v>1</v>
      </c>
    </row>
    <row r="148" spans="2:27" ht="15.75">
      <c r="B148" s="1038"/>
      <c r="C148" s="1598" t="s">
        <v>2800</v>
      </c>
      <c r="D148" s="43"/>
      <c r="E148" s="43"/>
      <c r="F148" s="43"/>
      <c r="G148" s="43"/>
      <c r="H148" s="43"/>
      <c r="I148" s="43"/>
      <c r="J148" s="22"/>
      <c r="K148" s="1073"/>
      <c r="AA148" s="6">
        <v>1</v>
      </c>
    </row>
    <row r="149" spans="2:27" ht="15.75">
      <c r="B149" s="1038"/>
      <c r="C149" s="1605" t="s">
        <v>2801</v>
      </c>
      <c r="D149" s="43"/>
      <c r="E149" s="43"/>
      <c r="F149" s="43"/>
      <c r="G149" s="43"/>
      <c r="H149" s="43"/>
      <c r="I149" s="43"/>
      <c r="J149" s="22"/>
      <c r="K149" s="1073"/>
      <c r="AA149" s="6">
        <v>1</v>
      </c>
    </row>
    <row r="150" spans="2:27" ht="15.75">
      <c r="B150" s="1038"/>
      <c r="C150" s="1598" t="s">
        <v>2802</v>
      </c>
      <c r="D150" s="43"/>
      <c r="E150" s="43"/>
      <c r="F150" s="43"/>
      <c r="G150" s="43"/>
      <c r="H150" s="43"/>
      <c r="I150" s="43"/>
      <c r="J150" s="22"/>
      <c r="K150" s="1073"/>
      <c r="AA150" s="6">
        <v>1</v>
      </c>
    </row>
    <row r="151" spans="2:27" ht="15.75">
      <c r="B151" s="1038"/>
      <c r="C151" s="1598" t="s">
        <v>2803</v>
      </c>
      <c r="D151" s="43"/>
      <c r="E151" s="43"/>
      <c r="F151" s="43"/>
      <c r="G151" s="43"/>
      <c r="H151" s="43"/>
      <c r="I151" s="43"/>
      <c r="J151" s="22"/>
      <c r="K151" s="1073"/>
      <c r="AA151" s="6">
        <v>1</v>
      </c>
    </row>
    <row r="152" spans="2:27" ht="15.75">
      <c r="B152" s="1038"/>
      <c r="C152" s="1598"/>
      <c r="D152" s="43"/>
      <c r="E152" s="43"/>
      <c r="F152" s="43"/>
      <c r="G152" s="43"/>
      <c r="H152" s="43"/>
      <c r="I152" s="43"/>
      <c r="J152" s="22"/>
      <c r="K152" s="1073"/>
      <c r="AA152" s="6">
        <v>1</v>
      </c>
    </row>
    <row r="153" spans="2:27" ht="15.75">
      <c r="B153" s="1038"/>
      <c r="C153" s="43"/>
      <c r="D153" s="43"/>
      <c r="F153" s="1606" t="str">
        <f>"2. Pixels dans l'exemple (multiiplicateur)"&amp;" "&amp;F155</f>
        <v>2. Pixels dans l'exemple (multiiplicateur) 7.0889</v>
      </c>
      <c r="G153" s="1606"/>
      <c r="H153" s="43"/>
      <c r="I153" s="43"/>
      <c r="J153" s="22"/>
      <c r="K153" s="1073"/>
      <c r="AA153" s="6">
        <v>1</v>
      </c>
    </row>
    <row r="154" spans="2:27" ht="15.75">
      <c r="B154" s="1038"/>
      <c r="C154" s="43"/>
      <c r="D154" s="43"/>
      <c r="E154" s="43"/>
      <c r="F154" s="1607">
        <f ca="1">ROUND(CELL("largeur",F153), 1)</f>
        <v>11</v>
      </c>
      <c r="G154" s="1607"/>
      <c r="H154" s="43" t="s">
        <v>2804</v>
      </c>
      <c r="I154" s="1608"/>
      <c r="J154" s="22"/>
      <c r="K154" s="1073"/>
      <c r="AA154" s="6">
        <v>1</v>
      </c>
    </row>
    <row r="155" spans="2:27" ht="15.75">
      <c r="B155" s="1038"/>
      <c r="C155" s="43"/>
      <c r="D155" s="43"/>
      <c r="E155" s="43"/>
      <c r="F155" s="1609">
        <v>7.0888999999999998</v>
      </c>
      <c r="G155" s="1609"/>
      <c r="H155" s="43" t="s">
        <v>2805</v>
      </c>
      <c r="I155" s="1608"/>
      <c r="J155" s="22"/>
      <c r="K155" s="1073"/>
      <c r="AA155" s="6">
        <v>1</v>
      </c>
    </row>
    <row r="156" spans="2:27" ht="15.75">
      <c r="B156" s="1038"/>
      <c r="C156" s="43"/>
      <c r="D156" s="43"/>
      <c r="E156" s="1553" t="s">
        <v>2806</v>
      </c>
      <c r="F156" s="1610" t="str">
        <f ca="1">ROUNDDOWN(F154*F155,0)&amp;" "&amp;"Pixels"</f>
        <v>77 Pixels</v>
      </c>
      <c r="G156" s="1610"/>
      <c r="H156" s="43"/>
      <c r="I156" s="1608"/>
      <c r="J156" s="22"/>
      <c r="K156" s="1073"/>
      <c r="AA156" s="6">
        <v>1</v>
      </c>
    </row>
    <row r="157" spans="2:27">
      <c r="B157" s="1038"/>
      <c r="C157" s="1611" t="s">
        <v>2807</v>
      </c>
      <c r="D157" s="22"/>
      <c r="E157" s="22"/>
      <c r="F157" s="22"/>
      <c r="G157" s="22"/>
      <c r="H157" s="22"/>
      <c r="I157" s="22"/>
      <c r="J157" s="22"/>
      <c r="K157" s="1073"/>
      <c r="AA157" s="6">
        <v>1</v>
      </c>
    </row>
    <row r="158" spans="2:27" ht="15.75" thickBot="1">
      <c r="B158" s="1612"/>
      <c r="C158" s="1613"/>
      <c r="D158" s="1613"/>
      <c r="E158" s="1613"/>
      <c r="F158" s="1613"/>
      <c r="G158" s="1613"/>
      <c r="H158" s="1613"/>
      <c r="I158" s="1613"/>
      <c r="J158" s="1036"/>
      <c r="K158" s="1614"/>
      <c r="AA158" s="6">
        <v>1</v>
      </c>
    </row>
    <row r="159" spans="2:27">
      <c r="B159" s="7">
        <f t="shared" ref="B159:K159" ca="1" si="0">CELL("largeur",B159)</f>
        <v>11</v>
      </c>
      <c r="C159" s="7">
        <f t="shared" ca="1" si="0"/>
        <v>11</v>
      </c>
      <c r="D159" s="7">
        <f t="shared" ca="1" si="0"/>
        <v>11</v>
      </c>
      <c r="E159" s="7">
        <f t="shared" ca="1" si="0"/>
        <v>11</v>
      </c>
      <c r="F159" s="7">
        <f t="shared" ca="1" si="0"/>
        <v>11</v>
      </c>
      <c r="G159" s="7">
        <f t="shared" ca="1" si="0"/>
        <v>11</v>
      </c>
      <c r="H159" s="7">
        <f t="shared" ca="1" si="0"/>
        <v>11</v>
      </c>
      <c r="I159" s="7">
        <f t="shared" ca="1" si="0"/>
        <v>11</v>
      </c>
      <c r="J159" s="7">
        <f t="shared" ca="1" si="0"/>
        <v>11</v>
      </c>
      <c r="K159" s="7">
        <f t="shared" ca="1" si="0"/>
        <v>11</v>
      </c>
      <c r="AA159" s="6">
        <v>1</v>
      </c>
    </row>
    <row r="160" spans="2:27">
      <c r="AA160" s="6">
        <v>1</v>
      </c>
    </row>
    <row r="161" spans="2:27">
      <c r="AA161" s="6">
        <v>1</v>
      </c>
    </row>
    <row r="162" spans="2:27">
      <c r="AA162" s="6">
        <v>1</v>
      </c>
    </row>
    <row r="163" spans="2:27" ht="18.75">
      <c r="B163" s="299" t="s">
        <v>2808</v>
      </c>
      <c r="O163" s="1615" t="s">
        <v>2809</v>
      </c>
      <c r="AA163" s="6">
        <v>1</v>
      </c>
    </row>
    <row r="164" spans="2:27">
      <c r="B164" s="11" t="s">
        <v>2810</v>
      </c>
      <c r="O164" s="11"/>
      <c r="AA164" s="6">
        <v>1</v>
      </c>
    </row>
    <row r="165" spans="2:27">
      <c r="B165" s="11" t="s">
        <v>2811</v>
      </c>
      <c r="O165" s="11" t="s">
        <v>2812</v>
      </c>
      <c r="AA165" s="6">
        <v>1</v>
      </c>
    </row>
    <row r="166" spans="2:27">
      <c r="B166" s="1616" t="s">
        <v>2813</v>
      </c>
      <c r="O166" s="1616"/>
      <c r="AA166" s="6">
        <v>1</v>
      </c>
    </row>
    <row r="167" spans="2:27">
      <c r="B167" s="1616"/>
      <c r="O167" s="1617" t="s">
        <v>2814</v>
      </c>
      <c r="AA167" s="6">
        <v>1</v>
      </c>
    </row>
    <row r="168" spans="2:27">
      <c r="B168" s="1617" t="s">
        <v>2815</v>
      </c>
      <c r="O168" s="1617" t="s">
        <v>2816</v>
      </c>
      <c r="AA168" s="6">
        <v>1</v>
      </c>
    </row>
    <row r="169" spans="2:27">
      <c r="B169" s="1616"/>
      <c r="O169" s="1617" t="s">
        <v>2817</v>
      </c>
      <c r="AA169" s="6">
        <v>1</v>
      </c>
    </row>
    <row r="170" spans="2:27">
      <c r="B170" s="1617" t="s">
        <v>2818</v>
      </c>
      <c r="O170" s="1617" t="s">
        <v>2819</v>
      </c>
      <c r="AA170" s="6">
        <v>1</v>
      </c>
    </row>
    <row r="171" spans="2:27">
      <c r="B171" s="1617" t="s">
        <v>2820</v>
      </c>
      <c r="O171" s="1617" t="s">
        <v>2821</v>
      </c>
      <c r="AA171" s="6">
        <v>1</v>
      </c>
    </row>
    <row r="172" spans="2:27">
      <c r="B172" s="1617" t="s">
        <v>2822</v>
      </c>
      <c r="O172" s="11"/>
      <c r="AA172" s="6">
        <v>1</v>
      </c>
    </row>
    <row r="173" spans="2:27" ht="18">
      <c r="B173" s="11"/>
      <c r="O173" s="1615" t="s">
        <v>2823</v>
      </c>
      <c r="AA173" s="6">
        <v>1</v>
      </c>
    </row>
    <row r="174" spans="2:27">
      <c r="B174" s="1617" t="s">
        <v>2824</v>
      </c>
      <c r="O174" s="11"/>
      <c r="AA174" s="6">
        <v>1</v>
      </c>
    </row>
    <row r="175" spans="2:27">
      <c r="B175" s="1616" t="s">
        <v>2825</v>
      </c>
      <c r="O175" s="11" t="s">
        <v>2826</v>
      </c>
      <c r="AA175" s="6">
        <v>1</v>
      </c>
    </row>
    <row r="176" spans="2:27">
      <c r="B176" s="1616" t="s">
        <v>2827</v>
      </c>
      <c r="O176" s="1616"/>
      <c r="AA176" s="6">
        <v>1</v>
      </c>
    </row>
    <row r="177" spans="1:29">
      <c r="B177" s="1616" t="s">
        <v>2828</v>
      </c>
      <c r="O177" s="1617" t="s">
        <v>2829</v>
      </c>
      <c r="AA177" s="6">
        <v>1</v>
      </c>
    </row>
    <row r="178" spans="1:29">
      <c r="B178" s="1616" t="s">
        <v>2830</v>
      </c>
      <c r="O178" s="1617" t="s">
        <v>2831</v>
      </c>
      <c r="AA178" s="6">
        <v>1</v>
      </c>
    </row>
    <row r="179" spans="1:29">
      <c r="B179" s="1617" t="s">
        <v>2832</v>
      </c>
      <c r="O179" s="1617" t="s">
        <v>2833</v>
      </c>
      <c r="AA179" s="6">
        <v>1</v>
      </c>
    </row>
    <row r="180" spans="1:29">
      <c r="B180" s="1616" t="s">
        <v>2834</v>
      </c>
      <c r="O180" s="11"/>
      <c r="AA180" s="6">
        <v>1</v>
      </c>
    </row>
    <row r="181" spans="1:29" ht="18">
      <c r="B181" s="11"/>
      <c r="O181" s="1615" t="s">
        <v>2835</v>
      </c>
      <c r="AA181" s="6">
        <v>1</v>
      </c>
    </row>
    <row r="182" spans="1:29">
      <c r="B182" s="1617" t="s">
        <v>2836</v>
      </c>
      <c r="O182" s="11"/>
      <c r="AA182" s="6">
        <v>1</v>
      </c>
    </row>
    <row r="183" spans="1:29">
      <c r="B183" s="1617" t="s">
        <v>2837</v>
      </c>
      <c r="O183" s="11" t="s">
        <v>2838</v>
      </c>
      <c r="AA183" s="6">
        <v>1</v>
      </c>
    </row>
    <row r="184" spans="1:29">
      <c r="B184" s="1617" t="s">
        <v>2839</v>
      </c>
      <c r="O184" s="11" t="s">
        <v>2840</v>
      </c>
      <c r="AA184" s="6">
        <v>1</v>
      </c>
    </row>
    <row r="185" spans="1:29">
      <c r="B185" s="1617" t="s">
        <v>2841</v>
      </c>
      <c r="O185" s="11" t="s">
        <v>2842</v>
      </c>
      <c r="AA185" s="6">
        <v>1</v>
      </c>
    </row>
    <row r="186" spans="1:29">
      <c r="B186" s="11" t="s">
        <v>2843</v>
      </c>
      <c r="AA186" s="6">
        <v>1</v>
      </c>
    </row>
    <row r="187" spans="1:29">
      <c r="AA187" s="6">
        <v>1</v>
      </c>
    </row>
    <row r="188" spans="1:29">
      <c r="AA188" s="6">
        <v>1</v>
      </c>
    </row>
    <row r="189" spans="1:29">
      <c r="AA189" s="314" t="s">
        <v>0</v>
      </c>
    </row>
    <row r="190" spans="1:29">
      <c r="A190" s="6">
        <v>1</v>
      </c>
      <c r="B190" s="6">
        <v>1</v>
      </c>
      <c r="C190" s="6">
        <v>1</v>
      </c>
      <c r="D190" s="6">
        <v>1</v>
      </c>
      <c r="E190" s="6">
        <v>1</v>
      </c>
      <c r="F190" s="6">
        <v>1</v>
      </c>
      <c r="G190" s="6">
        <v>1</v>
      </c>
      <c r="H190" s="6">
        <v>1</v>
      </c>
      <c r="I190" s="6">
        <v>1</v>
      </c>
      <c r="J190" s="6">
        <v>1</v>
      </c>
      <c r="K190" s="6">
        <v>1</v>
      </c>
      <c r="L190" s="6">
        <v>1</v>
      </c>
      <c r="M190" s="6">
        <v>1</v>
      </c>
      <c r="N190" s="6">
        <v>1</v>
      </c>
      <c r="O190" s="6">
        <v>1</v>
      </c>
      <c r="P190" s="6">
        <v>1</v>
      </c>
      <c r="Q190" s="6">
        <v>1</v>
      </c>
      <c r="R190" s="6">
        <v>1</v>
      </c>
      <c r="S190" s="6">
        <v>1</v>
      </c>
      <c r="T190" s="6">
        <v>1</v>
      </c>
      <c r="U190" s="6">
        <v>1</v>
      </c>
      <c r="V190" s="6">
        <v>1</v>
      </c>
      <c r="W190" s="6">
        <v>1</v>
      </c>
      <c r="X190" s="6">
        <v>1</v>
      </c>
      <c r="Y190" s="6">
        <v>1</v>
      </c>
      <c r="Z190" s="6">
        <v>1</v>
      </c>
      <c r="AA190" s="5" t="str">
        <f>ADDRESS(ROW(),COLUMN(),4)</f>
        <v>AA190</v>
      </c>
      <c r="AB190" s="4"/>
      <c r="AC190" s="3" t="str">
        <f>ADDRESS(ROW(),COLUMN(),4)</f>
        <v>AC190</v>
      </c>
    </row>
  </sheetData>
  <hyperlinks>
    <hyperlink ref="P82" r:id="rId1" xr:uid="{E7F0F19E-F1B9-4A48-A7AC-0517593F12E5}"/>
    <hyperlink ref="P83" r:id="rId2" xr:uid="{88E04A04-A4A3-44C8-8FE7-7A2E1F31D3C9}"/>
    <hyperlink ref="P84" r:id="rId3" xr:uid="{59507CDC-751C-4A50-9F7A-9E92481A1D9F}"/>
    <hyperlink ref="P85" r:id="rId4" xr:uid="{F0EEC7ED-5B4F-4759-8454-9FD7AD899E4C}"/>
    <hyperlink ref="P86" r:id="rId5" xr:uid="{B06F4C5C-86F1-4FCC-9216-693DC64EA982}"/>
    <hyperlink ref="P87" r:id="rId6" xr:uid="{1EE896AD-BFBA-49C6-9126-AD6109208AE3}"/>
    <hyperlink ref="P88" r:id="rId7" xr:uid="{FC5734BC-8AA7-484B-A3A9-BB134C375AE9}"/>
    <hyperlink ref="P89" r:id="rId8" xr:uid="{8E6AA128-9051-4149-8837-E99B6E513CDD}"/>
    <hyperlink ref="P90" r:id="rId9" xr:uid="{DCBEBCEB-071B-4E1A-9D1A-29555924FAA7}"/>
    <hyperlink ref="P91" r:id="rId10" xr:uid="{971B5BCE-D5C3-42F6-93E4-80FDE1D1D46F}"/>
    <hyperlink ref="P92" r:id="rId11" xr:uid="{E80AAE16-3220-425D-BE78-BA1647463F76}"/>
    <hyperlink ref="P74" r:id="rId12" xr:uid="{B2DAC00E-0C7A-4CEC-AABD-9F2B4A7F7FEE}"/>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CC5D6-7EDB-4D06-A785-30336AA75633}">
  <dimension ref="A1:AS408"/>
  <sheetViews>
    <sheetView showZeros="0" zoomScaleNormal="100" workbookViewId="0">
      <selection activeCell="K22" sqref="K22:T22"/>
    </sheetView>
  </sheetViews>
  <sheetFormatPr baseColWidth="10" defaultRowHeight="15"/>
  <cols>
    <col min="1" max="1" width="6.7109375" customWidth="1"/>
    <col min="2" max="2" width="11.7109375" style="2" customWidth="1"/>
    <col min="3" max="3" width="12.7109375" style="2" customWidth="1"/>
    <col min="4" max="4" width="4.5703125" style="2" customWidth="1"/>
    <col min="5" max="5" width="11.7109375" style="2" customWidth="1"/>
    <col min="6" max="6" width="12.5703125" style="2" customWidth="1"/>
    <col min="7" max="7" width="2.140625" style="2" customWidth="1"/>
    <col min="8" max="9" width="12.7109375" style="2" customWidth="1"/>
    <col min="10" max="10" width="5.140625" style="2" customWidth="1"/>
    <col min="11" max="19" width="12.7109375" style="2" customWidth="1"/>
    <col min="20" max="21" width="11.42578125" style="2"/>
    <col min="22" max="22" width="9.7109375" style="2" customWidth="1"/>
    <col min="23" max="23" width="23.7109375" style="2" customWidth="1"/>
    <col min="24" max="24" width="37.7109375" style="2" customWidth="1"/>
    <col min="25" max="27" width="8.7109375" style="2" customWidth="1"/>
    <col min="28" max="28" width="11.42578125" style="2"/>
    <col min="29" max="29" width="9.7109375" style="2" customWidth="1"/>
    <col min="30" max="30" width="23.7109375" style="2" customWidth="1"/>
    <col min="31" max="31" width="37.7109375" style="2" customWidth="1"/>
    <col min="32" max="34" width="8.7109375" style="2" customWidth="1"/>
    <col min="35" max="35" width="11.42578125" style="2"/>
    <col min="36" max="36" width="9.7109375" style="2" customWidth="1"/>
    <col min="37" max="37" width="23.7109375" style="2" customWidth="1"/>
    <col min="38" max="38" width="37.7109375" style="2" customWidth="1"/>
    <col min="39" max="41" width="8.7109375" style="2" customWidth="1"/>
    <col min="42" max="42" width="11.42578125" style="2"/>
    <col min="43" max="43" width="8.7109375" style="2" customWidth="1"/>
    <col min="44" max="44" width="11.42578125" style="73"/>
    <col min="45" max="45" width="43.5703125" style="73" customWidth="1"/>
  </cols>
  <sheetData>
    <row r="1" spans="1:45">
      <c r="A1" s="5" t="str">
        <f>ADDRESS(ROW(),COLUMN(),4)</f>
        <v>A1</v>
      </c>
      <c r="B1" s="924" t="str">
        <f>SUBSTITUTE(ADDRESS(1,COLUMN(),4),"1","")</f>
        <v>B</v>
      </c>
      <c r="C1" s="924" t="str">
        <f>SUBSTITUTE(ADDRESS(1,COLUMN(),4),"1","")</f>
        <v>C</v>
      </c>
      <c r="E1" s="924" t="str">
        <f>SUBSTITUTE(ADDRESS(1,COLUMN(),4),"1","")</f>
        <v>E</v>
      </c>
      <c r="F1" s="924" t="str">
        <f>SUBSTITUTE(ADDRESS(1,COLUMN(),4),"1","")</f>
        <v>F</v>
      </c>
      <c r="G1"/>
      <c r="H1" s="924" t="str">
        <f>SUBSTITUTE(ADDRESS(1,COLUMN(),4),"1","")</f>
        <v>H</v>
      </c>
      <c r="I1" s="924" t="str">
        <f>SUBSTITUTE(ADDRESS(1,COLUMN(),4),"1","")</f>
        <v>I</v>
      </c>
      <c r="J1"/>
      <c r="K1" s="924" t="str">
        <f t="shared" ref="K1:T1" si="0">SUBSTITUTE(ADDRESS(1,COLUMN(),4),"1","")</f>
        <v>K</v>
      </c>
      <c r="L1" s="924" t="str">
        <f t="shared" si="0"/>
        <v>L</v>
      </c>
      <c r="M1" s="924" t="str">
        <f t="shared" si="0"/>
        <v>M</v>
      </c>
      <c r="N1" s="924" t="str">
        <f t="shared" si="0"/>
        <v>N</v>
      </c>
      <c r="O1" s="924" t="str">
        <f t="shared" si="0"/>
        <v>O</v>
      </c>
      <c r="P1" s="924" t="str">
        <f t="shared" si="0"/>
        <v>P</v>
      </c>
      <c r="Q1" s="924" t="str">
        <f t="shared" si="0"/>
        <v>Q</v>
      </c>
      <c r="R1" s="924" t="str">
        <f t="shared" si="0"/>
        <v>R</v>
      </c>
      <c r="S1" s="924" t="str">
        <f t="shared" si="0"/>
        <v>S</v>
      </c>
      <c r="T1" s="924" t="str">
        <f t="shared" si="0"/>
        <v>T</v>
      </c>
      <c r="U1"/>
      <c r="V1" s="924" t="str">
        <f>SUBSTITUTE(ADDRESS(1,COLUMN(),4),"1","")</f>
        <v>V</v>
      </c>
      <c r="W1" s="924" t="str">
        <f>SUBSTITUTE(ADDRESS(1,COLUMN(),4),"1","")</f>
        <v>W</v>
      </c>
      <c r="X1" s="924" t="str">
        <f>SUBSTITUTE(ADDRESS(1,COLUMN(),4),"1","")</f>
        <v>X</v>
      </c>
      <c r="Y1" s="924" t="str">
        <f>SUBSTITUTE(ADDRESS(1,COLUMN(),4),"1","")</f>
        <v>Y</v>
      </c>
      <c r="Z1" s="924" t="str">
        <f>SUBSTITUTE(ADDRESS(1,COLUMN(),4),"1","")</f>
        <v>Z</v>
      </c>
      <c r="AA1"/>
      <c r="AB1"/>
      <c r="AC1" s="924" t="str">
        <f t="shared" ref="AC1:AH1" si="1">SUBSTITUTE(ADDRESS(1,COLUMN(),4),"1","")</f>
        <v>AC</v>
      </c>
      <c r="AD1" s="924" t="str">
        <f t="shared" si="1"/>
        <v>AD</v>
      </c>
      <c r="AE1" s="924" t="str">
        <f t="shared" si="1"/>
        <v>AE</v>
      </c>
      <c r="AF1" s="924" t="str">
        <f t="shared" si="1"/>
        <v>AF</v>
      </c>
      <c r="AG1" s="924" t="str">
        <f t="shared" si="1"/>
        <v>AG</v>
      </c>
      <c r="AH1" s="924" t="str">
        <f t="shared" si="1"/>
        <v>AH</v>
      </c>
      <c r="AI1"/>
      <c r="AJ1" s="924" t="str">
        <f t="shared" ref="AJ1:AO1" si="2">SUBSTITUTE(ADDRESS(1,COLUMN(),4),"1","")</f>
        <v>AJ</v>
      </c>
      <c r="AK1" s="924" t="str">
        <f t="shared" si="2"/>
        <v>AK</v>
      </c>
      <c r="AL1" s="924" t="str">
        <f t="shared" si="2"/>
        <v>AL</v>
      </c>
      <c r="AM1" s="924" t="str">
        <f t="shared" si="2"/>
        <v>AM</v>
      </c>
      <c r="AN1" s="924" t="str">
        <f t="shared" si="2"/>
        <v>AN</v>
      </c>
      <c r="AO1" s="924" t="str">
        <f t="shared" si="2"/>
        <v>AO</v>
      </c>
      <c r="AP1"/>
      <c r="AQ1" s="6">
        <v>1</v>
      </c>
      <c r="AR1" s="924" t="str">
        <f>SUBSTITUTE(ADDRESS(1,COLUMN(),4),"1","")</f>
        <v>AR</v>
      </c>
      <c r="AS1" s="1069" t="str">
        <f>SUBSTITUTE(ADDRESS(1,COLUMN(),4),"1","")</f>
        <v>AS</v>
      </c>
    </row>
    <row r="2" spans="1:45">
      <c r="A2" s="1070"/>
      <c r="B2" s="9">
        <f ca="1">CELL("largeur",B2)</f>
        <v>11</v>
      </c>
      <c r="C2" s="9">
        <f ca="1">CELL("largeur",C2)</f>
        <v>12</v>
      </c>
      <c r="E2" s="9">
        <f ca="1">CELL("largeur",E2)</f>
        <v>11</v>
      </c>
      <c r="F2" s="9">
        <f ca="1">CELL("largeur",F2)</f>
        <v>12</v>
      </c>
      <c r="G2"/>
      <c r="H2" s="9">
        <f ca="1">CELL("largeur",H2)</f>
        <v>12</v>
      </c>
      <c r="I2" s="9">
        <f ca="1">CELL("largeur",I2)</f>
        <v>12</v>
      </c>
      <c r="J2"/>
      <c r="K2" s="9">
        <f t="shared" ref="K2:T2" ca="1" si="3">CELL("largeur",K2)</f>
        <v>12</v>
      </c>
      <c r="L2" s="9">
        <f t="shared" ca="1" si="3"/>
        <v>12</v>
      </c>
      <c r="M2" s="9">
        <f t="shared" ca="1" si="3"/>
        <v>12</v>
      </c>
      <c r="N2" s="9">
        <f t="shared" ca="1" si="3"/>
        <v>12</v>
      </c>
      <c r="O2" s="9">
        <f t="shared" ca="1" si="3"/>
        <v>12</v>
      </c>
      <c r="P2" s="9">
        <f t="shared" ca="1" si="3"/>
        <v>12</v>
      </c>
      <c r="Q2" s="9">
        <f t="shared" ca="1" si="3"/>
        <v>12</v>
      </c>
      <c r="R2" s="9">
        <f t="shared" ca="1" si="3"/>
        <v>12</v>
      </c>
      <c r="S2" s="9">
        <f t="shared" ca="1" si="3"/>
        <v>12</v>
      </c>
      <c r="T2" s="9">
        <f t="shared" ca="1" si="3"/>
        <v>11</v>
      </c>
      <c r="U2"/>
      <c r="V2" s="9">
        <f ca="1">CELL("largeur",V2)</f>
        <v>9</v>
      </c>
      <c r="W2" s="9">
        <f ca="1">CELL("largeur",W2)</f>
        <v>23</v>
      </c>
      <c r="X2" s="9">
        <f ca="1">CELL("largeur",X2)</f>
        <v>37</v>
      </c>
      <c r="Y2" s="9">
        <f ca="1">CELL("largeur",Y2)</f>
        <v>8</v>
      </c>
      <c r="Z2" s="9">
        <f ca="1">CELL("largeur",Z2)</f>
        <v>8</v>
      </c>
      <c r="AA2"/>
      <c r="AB2"/>
      <c r="AC2" s="9">
        <f t="shared" ref="AC2:AH2" ca="1" si="4">CELL("largeur",AC2)</f>
        <v>9</v>
      </c>
      <c r="AD2" s="9">
        <f t="shared" ca="1" si="4"/>
        <v>23</v>
      </c>
      <c r="AE2" s="9">
        <f t="shared" ca="1" si="4"/>
        <v>37</v>
      </c>
      <c r="AF2" s="9">
        <f t="shared" ca="1" si="4"/>
        <v>8</v>
      </c>
      <c r="AG2" s="9">
        <f t="shared" ca="1" si="4"/>
        <v>8</v>
      </c>
      <c r="AH2" s="9">
        <f t="shared" ca="1" si="4"/>
        <v>8</v>
      </c>
      <c r="AI2"/>
      <c r="AJ2" s="9">
        <f t="shared" ref="AJ2:AO2" ca="1" si="5">CELL("largeur",AJ2)</f>
        <v>9</v>
      </c>
      <c r="AK2" s="9">
        <f t="shared" ca="1" si="5"/>
        <v>23</v>
      </c>
      <c r="AL2" s="9">
        <f t="shared" ca="1" si="5"/>
        <v>37</v>
      </c>
      <c r="AM2" s="9">
        <f t="shared" ca="1" si="5"/>
        <v>8</v>
      </c>
      <c r="AN2" s="9">
        <f t="shared" ca="1" si="5"/>
        <v>8</v>
      </c>
      <c r="AO2" s="9">
        <f t="shared" ca="1" si="5"/>
        <v>8</v>
      </c>
      <c r="AP2"/>
      <c r="AQ2" s="6">
        <v>1</v>
      </c>
      <c r="AR2" s="93"/>
      <c r="AS2" s="93" t="s">
        <v>239</v>
      </c>
    </row>
    <row r="3" spans="1:45" ht="15.75">
      <c r="B3"/>
      <c r="C3"/>
      <c r="E3"/>
      <c r="F3"/>
      <c r="G3"/>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c r="AQ3" s="6">
        <v>1</v>
      </c>
      <c r="AR3" s="91" cm="1">
        <f t="array" aca="1" ref="AR3" ca="1">COUNTA(A1:AQ408+COUNTBLANK(A1:AQ408))</f>
        <v>17544</v>
      </c>
      <c r="AS3" s="90" t="str">
        <f>"cellules entre"&amp;" " &amp;A1&amp;" et  "&amp;AQ408</f>
        <v>cellules entre A1 et  AQ408</v>
      </c>
    </row>
    <row r="4" spans="1:45" ht="21" customHeight="1">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39"/>
      <c r="AQ4" s="6">
        <v>1</v>
      </c>
      <c r="AR4" s="91">
        <f ca="1">COUNTA(A1:AQ408)</f>
        <v>7424</v>
      </c>
      <c r="AS4" s="90" t="s">
        <v>236</v>
      </c>
    </row>
    <row r="5" spans="1:45" ht="21" customHeight="1">
      <c r="H5" s="17"/>
      <c r="I5" s="17"/>
      <c r="J5" s="17"/>
      <c r="K5" s="17"/>
      <c r="L5" s="17"/>
      <c r="M5" s="17"/>
      <c r="N5" s="17"/>
      <c r="O5" s="17"/>
      <c r="P5" s="17"/>
      <c r="Q5" s="17"/>
      <c r="R5" s="17"/>
      <c r="S5" s="17"/>
      <c r="T5" s="17"/>
      <c r="U5" s="17"/>
      <c r="V5" s="17"/>
      <c r="W5" s="17"/>
      <c r="X5" s="17"/>
      <c r="Y5" s="17"/>
      <c r="Z5" s="17"/>
      <c r="AA5" s="17"/>
      <c r="AB5" s="17"/>
      <c r="AC5" s="119"/>
      <c r="AD5" s="39"/>
      <c r="AE5" s="39"/>
      <c r="AF5" s="39"/>
      <c r="AG5" s="17"/>
      <c r="AH5" s="17"/>
      <c r="AI5" s="17"/>
      <c r="AJ5" s="17"/>
      <c r="AK5" s="17"/>
      <c r="AL5" s="17"/>
      <c r="AM5" s="17"/>
      <c r="AN5" s="17"/>
      <c r="AO5" s="17"/>
      <c r="AP5" s="39"/>
      <c r="AQ5" s="6">
        <v>1</v>
      </c>
      <c r="AR5" s="91">
        <f ca="1">COUNTBLANK(A1:AQ408)</f>
        <v>10120</v>
      </c>
      <c r="AS5" s="90" t="s">
        <v>234</v>
      </c>
    </row>
    <row r="6" spans="1:45" ht="21" customHeight="1">
      <c r="H6" s="17"/>
      <c r="I6" s="17"/>
      <c r="J6" s="17"/>
      <c r="K6" s="17"/>
      <c r="L6" s="17"/>
      <c r="M6" s="17"/>
      <c r="N6" s="17"/>
      <c r="O6" s="17"/>
      <c r="P6" s="17"/>
      <c r="Q6" s="17"/>
      <c r="R6" s="17"/>
      <c r="S6" s="17"/>
      <c r="T6" s="17"/>
      <c r="U6" s="17"/>
      <c r="V6" s="17"/>
      <c r="W6" s="17"/>
      <c r="X6" s="17"/>
      <c r="Y6" s="17"/>
      <c r="Z6" s="17"/>
      <c r="AA6" s="17"/>
      <c r="AB6" s="17"/>
      <c r="AC6" s="119" t="s">
        <v>369</v>
      </c>
      <c r="AD6" s="39"/>
      <c r="AE6" s="39"/>
      <c r="AF6" s="39"/>
      <c r="AG6" s="17"/>
      <c r="AH6" s="17"/>
      <c r="AI6" s="17"/>
      <c r="AJ6" s="17"/>
      <c r="AK6" s="17"/>
      <c r="AL6" s="17"/>
      <c r="AM6" s="17"/>
      <c r="AN6" s="17"/>
      <c r="AO6" s="17"/>
      <c r="AP6" s="39"/>
      <c r="AQ6" s="6">
        <v>1</v>
      </c>
      <c r="AR6" s="91">
        <f>SUM(AQ1:AQ406)+2</f>
        <v>408</v>
      </c>
      <c r="AS6" s="90" t="s">
        <v>232</v>
      </c>
    </row>
    <row r="7" spans="1:45" ht="21" customHeight="1">
      <c r="H7" s="17"/>
      <c r="I7" s="17"/>
      <c r="J7" s="17"/>
      <c r="K7" s="17"/>
      <c r="L7" s="17"/>
      <c r="M7" s="17"/>
      <c r="N7" s="17"/>
      <c r="O7" s="17"/>
      <c r="P7" s="17"/>
      <c r="Q7" s="17"/>
      <c r="R7" s="17"/>
      <c r="S7" s="17"/>
      <c r="T7" s="17"/>
      <c r="U7" s="17"/>
      <c r="V7" s="17"/>
      <c r="W7" s="17"/>
      <c r="X7" s="17"/>
      <c r="Y7" s="17"/>
      <c r="Z7" s="17"/>
      <c r="AA7" s="17"/>
      <c r="AB7" s="17"/>
      <c r="AC7" s="217" t="s">
        <v>370</v>
      </c>
      <c r="AD7" s="5083" t="s">
        <v>371</v>
      </c>
      <c r="AE7" s="5083"/>
      <c r="AF7" s="5083"/>
      <c r="AG7" s="17"/>
      <c r="AH7" s="17"/>
      <c r="AI7" s="17"/>
      <c r="AJ7" s="17"/>
      <c r="AK7" s="17"/>
      <c r="AL7" s="17"/>
      <c r="AM7" s="17"/>
      <c r="AN7" s="17"/>
      <c r="AO7" s="17"/>
      <c r="AP7" s="39"/>
      <c r="AQ7" s="6">
        <v>1</v>
      </c>
      <c r="AR7" s="91">
        <f>SUM(A408:AP408)+1</f>
        <v>43</v>
      </c>
      <c r="AS7" s="90" t="s">
        <v>229</v>
      </c>
    </row>
    <row r="8" spans="1:45" ht="21" customHeight="1">
      <c r="B8" s="4750" t="s">
        <v>375</v>
      </c>
      <c r="C8" s="4750"/>
      <c r="E8" s="4750" t="s">
        <v>375</v>
      </c>
      <c r="F8" s="4750"/>
      <c r="H8" s="17"/>
      <c r="I8" s="17"/>
      <c r="J8" s="17"/>
      <c r="K8" s="17"/>
      <c r="L8" s="17"/>
      <c r="M8" s="17"/>
      <c r="N8" s="17"/>
      <c r="O8" s="17"/>
      <c r="P8" s="17"/>
      <c r="Q8" s="17"/>
      <c r="R8" s="17"/>
      <c r="S8" s="17"/>
      <c r="T8" s="17"/>
      <c r="U8" s="17"/>
      <c r="V8" s="17"/>
      <c r="W8" s="17"/>
      <c r="X8" s="17"/>
      <c r="Y8" s="17"/>
      <c r="Z8" s="17"/>
      <c r="AA8" s="17"/>
      <c r="AB8" s="17"/>
      <c r="AC8" s="17" t="s">
        <v>372</v>
      </c>
      <c r="AD8" s="39"/>
      <c r="AE8" s="39"/>
      <c r="AF8" s="39"/>
      <c r="AG8" s="17"/>
      <c r="AH8" s="17"/>
      <c r="AI8" s="17"/>
      <c r="AJ8" s="17"/>
      <c r="AK8" s="17"/>
      <c r="AL8" s="17"/>
      <c r="AM8" s="17"/>
      <c r="AN8" s="17"/>
      <c r="AO8" s="17"/>
      <c r="AP8" s="39"/>
      <c r="AQ8" s="6">
        <v>1</v>
      </c>
    </row>
    <row r="9" spans="1:45" ht="21" customHeight="1">
      <c r="B9" s="4750"/>
      <c r="C9" s="4750"/>
      <c r="E9" s="4750"/>
      <c r="F9" s="4750"/>
      <c r="H9" s="17"/>
      <c r="I9" s="17"/>
      <c r="J9" s="17"/>
      <c r="K9" s="17"/>
      <c r="L9" s="17"/>
      <c r="M9" s="17"/>
      <c r="N9" s="17"/>
      <c r="O9" s="17"/>
      <c r="P9" s="17"/>
      <c r="Q9" s="17"/>
      <c r="R9" s="17"/>
      <c r="S9" s="17"/>
      <c r="T9" s="17"/>
      <c r="U9" s="17"/>
      <c r="V9" s="17"/>
      <c r="W9" s="17"/>
      <c r="X9" s="17"/>
      <c r="Y9" s="17"/>
      <c r="Z9" s="17"/>
      <c r="AA9" s="17"/>
      <c r="AB9" s="17"/>
      <c r="AC9" s="217" t="s">
        <v>370</v>
      </c>
      <c r="AD9" s="5083" t="s">
        <v>374</v>
      </c>
      <c r="AE9" s="5083"/>
      <c r="AF9" s="5083"/>
      <c r="AG9" s="17"/>
      <c r="AH9" s="17"/>
      <c r="AI9" s="17"/>
      <c r="AJ9" s="17"/>
      <c r="AK9" s="17"/>
      <c r="AL9" s="17"/>
      <c r="AM9" s="17"/>
      <c r="AN9" s="17"/>
      <c r="AO9" s="17"/>
      <c r="AP9" s="39"/>
      <c r="AQ9" s="6">
        <v>1</v>
      </c>
    </row>
    <row r="10" spans="1:45" ht="21" customHeight="1">
      <c r="B10" s="4724" t="s">
        <v>392</v>
      </c>
      <c r="C10" s="4724"/>
      <c r="H10" s="17"/>
      <c r="I10" s="17"/>
      <c r="J10" s="17"/>
      <c r="K10" s="17"/>
      <c r="L10" s="17"/>
      <c r="M10" s="17"/>
      <c r="N10" s="17"/>
      <c r="O10" s="17"/>
      <c r="P10" s="17"/>
      <c r="Q10" s="17"/>
      <c r="R10" s="17"/>
      <c r="S10" s="17"/>
      <c r="T10" s="17"/>
      <c r="U10" s="17"/>
      <c r="V10" s="17"/>
      <c r="W10" s="17"/>
      <c r="X10" s="17"/>
      <c r="Y10" s="17"/>
      <c r="Z10" s="17"/>
      <c r="AA10" s="17"/>
      <c r="AB10" s="17"/>
      <c r="AC10" s="17" t="s">
        <v>376</v>
      </c>
      <c r="AD10" s="39"/>
      <c r="AE10" s="39"/>
      <c r="AF10" s="39"/>
      <c r="AG10" s="17"/>
      <c r="AH10" s="17"/>
      <c r="AI10" s="17"/>
      <c r="AJ10" s="17"/>
      <c r="AK10" s="17"/>
      <c r="AL10" s="17"/>
      <c r="AM10" s="17"/>
      <c r="AN10" s="17"/>
      <c r="AO10" s="17"/>
      <c r="AP10" s="39"/>
      <c r="AQ10" s="6">
        <v>1</v>
      </c>
    </row>
    <row r="11" spans="1:45" ht="21" customHeight="1">
      <c r="B11" s="4724"/>
      <c r="C11" s="4724"/>
      <c r="H11" s="39">
        <v>1</v>
      </c>
      <c r="I11" s="39">
        <v>1</v>
      </c>
      <c r="J11" s="17"/>
      <c r="K11" s="5084" t="s">
        <v>393</v>
      </c>
      <c r="L11" s="5084"/>
      <c r="M11" s="5084"/>
      <c r="N11" s="5084"/>
      <c r="O11" s="5084"/>
      <c r="P11" s="5084"/>
      <c r="Q11" s="5084"/>
      <c r="R11" s="5084"/>
      <c r="S11" s="17"/>
      <c r="T11" s="17"/>
      <c r="U11" s="17"/>
      <c r="V11" s="1618" t="s">
        <v>2844</v>
      </c>
      <c r="W11" s="17"/>
      <c r="X11" s="17"/>
      <c r="Y11" s="17"/>
      <c r="Z11" s="17"/>
      <c r="AA11" s="17"/>
      <c r="AB11" s="17"/>
      <c r="AC11" s="217" t="s">
        <v>370</v>
      </c>
      <c r="AD11" s="5083" t="s">
        <v>380</v>
      </c>
      <c r="AE11" s="5083"/>
      <c r="AF11" s="5083"/>
      <c r="AG11" s="17"/>
      <c r="AH11" s="17"/>
      <c r="AI11" s="17"/>
      <c r="AJ11" s="17"/>
      <c r="AK11" s="17"/>
      <c r="AL11" s="17"/>
      <c r="AM11" s="17"/>
      <c r="AN11" s="17"/>
      <c r="AO11" s="17"/>
      <c r="AP11" s="39"/>
      <c r="AQ11" s="6">
        <v>1</v>
      </c>
    </row>
    <row r="12" spans="1:45" ht="21" customHeight="1">
      <c r="H12" s="226" t="s">
        <v>396</v>
      </c>
      <c r="I12" s="17"/>
      <c r="K12" s="225"/>
      <c r="L12" s="225"/>
      <c r="M12" s="225"/>
      <c r="N12" s="225"/>
      <c r="O12" s="225"/>
      <c r="P12" s="225"/>
      <c r="Q12" s="227" t="str">
        <f ca="1">"Page "&amp;_xlfn.SHEET()&amp;" sur "&amp;_xlfn.SHEETS()</f>
        <v>Page 18 sur 19</v>
      </c>
      <c r="R12" s="227"/>
      <c r="S12" s="17"/>
      <c r="T12" s="17"/>
      <c r="U12" s="217" t="s">
        <v>370</v>
      </c>
      <c r="V12" s="619" t="s">
        <v>2845</v>
      </c>
      <c r="W12" s="17"/>
      <c r="X12" s="17"/>
      <c r="Y12" s="17"/>
      <c r="Z12" s="17"/>
      <c r="AA12" s="17"/>
      <c r="AB12" s="17">
        <v>0</v>
      </c>
      <c r="AC12" s="17" t="s">
        <v>394</v>
      </c>
      <c r="AD12" s="17"/>
      <c r="AE12" s="17"/>
      <c r="AF12" s="17"/>
      <c r="AG12" s="17"/>
      <c r="AH12" s="17"/>
      <c r="AI12" s="17"/>
      <c r="AJ12" s="17"/>
      <c r="AK12" s="17"/>
      <c r="AL12" s="17"/>
      <c r="AM12" s="17"/>
      <c r="AN12" s="17"/>
      <c r="AO12" s="17"/>
      <c r="AP12" s="39"/>
      <c r="AQ12" s="6">
        <v>1</v>
      </c>
    </row>
    <row r="13" spans="1:45" ht="21" customHeight="1">
      <c r="B13" s="4680" t="s">
        <v>417</v>
      </c>
      <c r="C13" s="4680"/>
      <c r="E13" s="4678" t="s">
        <v>418</v>
      </c>
      <c r="F13" s="4678"/>
      <c r="H13" s="5074" t="s">
        <v>401</v>
      </c>
      <c r="I13" s="5074"/>
      <c r="K13" s="229">
        <v>1</v>
      </c>
      <c r="L13" s="230">
        <v>2</v>
      </c>
      <c r="M13" s="231">
        <v>3</v>
      </c>
      <c r="N13" s="232">
        <v>4</v>
      </c>
      <c r="O13" s="233">
        <v>5</v>
      </c>
      <c r="P13" s="234">
        <v>6</v>
      </c>
      <c r="Q13" s="235">
        <v>7</v>
      </c>
      <c r="R13" s="236">
        <v>8</v>
      </c>
      <c r="S13" s="17"/>
      <c r="T13" s="17"/>
      <c r="V13" s="311"/>
      <c r="W13" s="17"/>
      <c r="X13" s="17"/>
      <c r="Y13" s="17"/>
      <c r="Z13" s="17"/>
      <c r="AA13" s="17"/>
      <c r="AB13" s="17"/>
      <c r="AC13" s="217" t="s">
        <v>370</v>
      </c>
      <c r="AD13" s="228" t="s">
        <v>397</v>
      </c>
      <c r="AE13" s="17"/>
      <c r="AF13" s="17"/>
      <c r="AG13" s="17"/>
      <c r="AH13" s="17"/>
      <c r="AI13" s="17"/>
      <c r="AJ13" s="17"/>
      <c r="AK13" s="17"/>
      <c r="AL13" s="17"/>
      <c r="AM13" s="17"/>
      <c r="AN13" s="17"/>
      <c r="AO13" s="17"/>
      <c r="AP13" s="39"/>
      <c r="AQ13" s="6">
        <v>1</v>
      </c>
    </row>
    <row r="14" spans="1:45" ht="21" customHeight="1">
      <c r="B14" s="4680"/>
      <c r="C14" s="4680"/>
      <c r="E14" s="4678"/>
      <c r="F14" s="4678"/>
      <c r="H14" s="5075" t="s">
        <v>419</v>
      </c>
      <c r="I14" s="5076"/>
      <c r="K14" s="242">
        <v>9</v>
      </c>
      <c r="L14" s="243">
        <v>10</v>
      </c>
      <c r="M14" s="244">
        <v>11</v>
      </c>
      <c r="N14" s="245">
        <v>12</v>
      </c>
      <c r="O14" s="246">
        <v>13</v>
      </c>
      <c r="P14" s="247">
        <v>14</v>
      </c>
      <c r="Q14" s="248">
        <v>15</v>
      </c>
      <c r="R14" s="249">
        <v>16</v>
      </c>
      <c r="S14" s="17"/>
      <c r="T14" s="17"/>
      <c r="V14" s="1618" t="s">
        <v>2846</v>
      </c>
      <c r="W14" s="17"/>
      <c r="X14" s="17"/>
      <c r="Y14" s="17"/>
      <c r="Z14" s="17"/>
      <c r="AA14" s="17"/>
      <c r="AB14" s="17"/>
      <c r="AC14" s="17" t="s">
        <v>402</v>
      </c>
      <c r="AD14" s="17"/>
      <c r="AE14" s="17"/>
      <c r="AF14" s="17"/>
      <c r="AG14" s="17"/>
      <c r="AH14" s="17"/>
      <c r="AI14" s="17"/>
      <c r="AJ14" s="17"/>
      <c r="AK14" s="17"/>
      <c r="AL14" s="17"/>
      <c r="AM14" s="17"/>
      <c r="AN14" s="17"/>
      <c r="AO14" s="17"/>
      <c r="AP14" s="39"/>
      <c r="AQ14" s="6">
        <v>1</v>
      </c>
    </row>
    <row r="15" spans="1:45" ht="21" customHeight="1">
      <c r="H15" s="4737"/>
      <c r="I15" s="4738"/>
      <c r="K15" s="250">
        <v>17</v>
      </c>
      <c r="L15" s="251">
        <v>18</v>
      </c>
      <c r="M15" s="252">
        <v>19</v>
      </c>
      <c r="N15" s="253">
        <v>20</v>
      </c>
      <c r="O15" s="254">
        <v>21</v>
      </c>
      <c r="P15" s="255">
        <v>22</v>
      </c>
      <c r="Q15" s="256">
        <v>23</v>
      </c>
      <c r="R15" s="257">
        <v>24</v>
      </c>
      <c r="S15" s="17"/>
      <c r="T15" s="17"/>
      <c r="U15" s="217" t="s">
        <v>370</v>
      </c>
      <c r="V15" s="619" t="s">
        <v>2847</v>
      </c>
      <c r="W15" s="17"/>
      <c r="X15" s="17"/>
      <c r="Y15" s="17"/>
      <c r="Z15" s="17"/>
      <c r="AA15" s="17"/>
      <c r="AB15" s="17"/>
      <c r="AC15" s="217" t="s">
        <v>370</v>
      </c>
      <c r="AD15" s="228" t="s">
        <v>420</v>
      </c>
      <c r="AE15" s="17"/>
      <c r="AF15" s="17"/>
      <c r="AG15" s="17"/>
      <c r="AH15" s="17"/>
      <c r="AI15" s="17"/>
      <c r="AJ15" s="17"/>
      <c r="AK15" s="17"/>
      <c r="AL15" s="17"/>
      <c r="AM15" s="17"/>
      <c r="AN15" s="17"/>
      <c r="AO15" s="17"/>
      <c r="AP15" s="39"/>
      <c r="AQ15" s="6">
        <v>1</v>
      </c>
    </row>
    <row r="16" spans="1:45" ht="21" customHeight="1">
      <c r="B16" s="4688" t="s">
        <v>443</v>
      </c>
      <c r="C16" s="4688"/>
      <c r="E16" s="4721" t="s">
        <v>444</v>
      </c>
      <c r="F16" s="4721"/>
      <c r="H16" s="4739"/>
      <c r="I16" s="4740"/>
      <c r="K16" s="258">
        <v>25</v>
      </c>
      <c r="L16" s="259">
        <v>26</v>
      </c>
      <c r="M16" s="260">
        <v>27</v>
      </c>
      <c r="N16" s="261">
        <v>28</v>
      </c>
      <c r="O16" s="262">
        <v>29</v>
      </c>
      <c r="P16" s="263">
        <v>30</v>
      </c>
      <c r="Q16" s="264">
        <v>31</v>
      </c>
      <c r="R16" s="265">
        <v>32</v>
      </c>
      <c r="S16" s="17"/>
      <c r="T16" s="17"/>
      <c r="U16" s="217" t="s">
        <v>370</v>
      </c>
      <c r="V16" s="619" t="s">
        <v>2848</v>
      </c>
      <c r="W16" s="17"/>
      <c r="X16" s="17"/>
      <c r="Y16" s="17"/>
      <c r="Z16" s="17"/>
      <c r="AA16" s="17"/>
      <c r="AB16" s="17"/>
      <c r="AC16" s="17" t="s">
        <v>423</v>
      </c>
      <c r="AD16" s="17"/>
      <c r="AE16" s="17"/>
      <c r="AF16" s="17"/>
      <c r="AG16" s="17"/>
      <c r="AH16" s="17"/>
      <c r="AI16" s="17"/>
      <c r="AJ16" s="17"/>
      <c r="AK16" s="17"/>
      <c r="AL16" s="17"/>
      <c r="AM16" s="17"/>
      <c r="AN16" s="17"/>
      <c r="AO16" s="17"/>
      <c r="AP16" s="39"/>
      <c r="AQ16" s="6">
        <v>1</v>
      </c>
    </row>
    <row r="17" spans="1:43" ht="21" customHeight="1">
      <c r="B17" s="4688"/>
      <c r="C17" s="4688"/>
      <c r="E17" s="4721"/>
      <c r="F17" s="4721"/>
      <c r="H17" s="1504" t="s">
        <v>445</v>
      </c>
      <c r="I17" s="1504"/>
      <c r="K17" s="270">
        <v>33</v>
      </c>
      <c r="L17" s="271">
        <v>34</v>
      </c>
      <c r="M17" s="272">
        <v>35</v>
      </c>
      <c r="N17" s="273">
        <v>36</v>
      </c>
      <c r="O17" s="274">
        <v>37</v>
      </c>
      <c r="P17" s="275">
        <v>38</v>
      </c>
      <c r="Q17" s="276">
        <v>39</v>
      </c>
      <c r="R17" s="277">
        <v>40</v>
      </c>
      <c r="S17" s="17"/>
      <c r="T17" s="17"/>
      <c r="V17" s="311"/>
      <c r="W17" s="17"/>
      <c r="X17" s="17"/>
      <c r="Y17" s="17"/>
      <c r="Z17" s="17"/>
      <c r="AA17" s="17"/>
      <c r="AB17" s="17"/>
      <c r="AC17" s="217" t="s">
        <v>370</v>
      </c>
      <c r="AD17" s="228" t="s">
        <v>427</v>
      </c>
      <c r="AE17" s="17"/>
      <c r="AF17" s="17"/>
      <c r="AG17" s="17"/>
      <c r="AH17" s="17"/>
      <c r="AI17" s="17"/>
      <c r="AJ17" s="17"/>
      <c r="AK17" s="17"/>
      <c r="AL17" s="17"/>
      <c r="AM17" s="17"/>
      <c r="AN17" s="17"/>
      <c r="AO17" s="17"/>
      <c r="AP17" s="39"/>
      <c r="AQ17" s="6">
        <v>1</v>
      </c>
    </row>
    <row r="18" spans="1:43" ht="21" customHeight="1">
      <c r="H18" s="5077" t="s">
        <v>448</v>
      </c>
      <c r="I18" s="5078"/>
      <c r="K18" s="279">
        <v>41</v>
      </c>
      <c r="L18" s="280">
        <v>42</v>
      </c>
      <c r="M18" s="281">
        <v>43</v>
      </c>
      <c r="N18" s="282">
        <v>44</v>
      </c>
      <c r="O18" s="283">
        <v>45</v>
      </c>
      <c r="P18" s="284">
        <v>46</v>
      </c>
      <c r="Q18" s="285">
        <v>47</v>
      </c>
      <c r="R18" s="286">
        <v>48</v>
      </c>
      <c r="S18" s="17"/>
      <c r="T18" s="17"/>
      <c r="V18" s="1618" t="s">
        <v>2849</v>
      </c>
      <c r="W18" s="17"/>
      <c r="X18" s="17"/>
      <c r="Y18" s="17"/>
      <c r="Z18" s="17"/>
      <c r="AA18" s="17"/>
      <c r="AB18" s="17"/>
      <c r="AC18" s="17" t="s">
        <v>446</v>
      </c>
      <c r="AD18" s="17"/>
      <c r="AE18" s="17"/>
      <c r="AF18" s="17"/>
      <c r="AG18" s="17"/>
      <c r="AH18" s="17"/>
      <c r="AI18" s="17"/>
      <c r="AJ18" s="17"/>
      <c r="AK18" s="17"/>
      <c r="AL18" s="17"/>
      <c r="AM18" s="17"/>
      <c r="AN18" s="17"/>
      <c r="AO18" s="17"/>
      <c r="AP18" s="39"/>
      <c r="AQ18" s="6">
        <v>1</v>
      </c>
    </row>
    <row r="19" spans="1:43" ht="21" customHeight="1">
      <c r="A19" s="1"/>
      <c r="B19" s="4704" t="s">
        <v>466</v>
      </c>
      <c r="C19" s="4704"/>
      <c r="E19" s="4696" t="s">
        <v>467</v>
      </c>
      <c r="F19" s="4696"/>
      <c r="H19" s="4732"/>
      <c r="I19" s="4733"/>
      <c r="K19" s="287">
        <v>49</v>
      </c>
      <c r="L19" s="288">
        <v>50</v>
      </c>
      <c r="M19" s="289">
        <v>51</v>
      </c>
      <c r="N19" s="290">
        <v>52</v>
      </c>
      <c r="O19" s="291">
        <v>53</v>
      </c>
      <c r="P19" s="292">
        <v>54</v>
      </c>
      <c r="Q19" s="293">
        <v>55</v>
      </c>
      <c r="R19" s="294">
        <v>56</v>
      </c>
      <c r="S19" s="17"/>
      <c r="T19" s="17"/>
      <c r="U19" s="217" t="s">
        <v>370</v>
      </c>
      <c r="V19" s="619" t="s">
        <v>2850</v>
      </c>
      <c r="W19" s="17"/>
      <c r="X19" s="17"/>
      <c r="Y19" s="17"/>
      <c r="Z19" s="17"/>
      <c r="AA19" s="17"/>
      <c r="AB19" s="17"/>
      <c r="AC19" s="217" t="s">
        <v>370</v>
      </c>
      <c r="AD19" s="228" t="s">
        <v>449</v>
      </c>
      <c r="AE19" s="17"/>
      <c r="AF19" s="17"/>
      <c r="AG19" s="17"/>
      <c r="AH19" s="17"/>
      <c r="AI19" s="17"/>
      <c r="AJ19" s="17"/>
      <c r="AK19" s="17"/>
      <c r="AL19" s="17"/>
      <c r="AM19" s="17"/>
      <c r="AN19" s="17"/>
      <c r="AO19" s="17"/>
      <c r="AP19" s="39"/>
      <c r="AQ19" s="6">
        <v>1</v>
      </c>
    </row>
    <row r="20" spans="1:43" ht="21" customHeight="1">
      <c r="B20" s="4704"/>
      <c r="C20" s="4704"/>
      <c r="E20" s="4696"/>
      <c r="F20" s="4696"/>
      <c r="H20" s="8">
        <v>1</v>
      </c>
      <c r="I20" s="8">
        <v>1</v>
      </c>
      <c r="K20" s="5079" t="s">
        <v>468</v>
      </c>
      <c r="L20" s="5079"/>
      <c r="M20" s="5079"/>
      <c r="N20" s="5079"/>
      <c r="O20" s="5079"/>
      <c r="P20" s="5079"/>
      <c r="Q20" s="5079"/>
      <c r="R20" s="5079"/>
      <c r="S20" s="17"/>
      <c r="T20" s="17"/>
      <c r="V20" s="17"/>
      <c r="W20" s="17"/>
      <c r="X20" s="17"/>
      <c r="Y20" s="17"/>
      <c r="Z20" s="17"/>
      <c r="AA20" s="17"/>
      <c r="AB20" s="17"/>
      <c r="AC20" s="17" t="s">
        <v>451</v>
      </c>
      <c r="AD20" s="11"/>
      <c r="AE20" s="11"/>
      <c r="AF20" s="11"/>
      <c r="AG20" s="17"/>
      <c r="AH20" s="17"/>
      <c r="AI20" s="17"/>
      <c r="AJ20" s="17"/>
      <c r="AK20" s="17"/>
      <c r="AL20" s="17"/>
      <c r="AM20" s="17"/>
      <c r="AN20" s="17"/>
      <c r="AO20" s="17"/>
      <c r="AP20" s="39"/>
      <c r="AQ20" s="6">
        <v>1</v>
      </c>
    </row>
    <row r="21" spans="1:43" ht="21" customHeight="1">
      <c r="H21" s="5081" t="s">
        <v>472</v>
      </c>
      <c r="I21" s="5082"/>
      <c r="K21" s="5080"/>
      <c r="L21" s="5080"/>
      <c r="M21" s="5080"/>
      <c r="N21" s="5080"/>
      <c r="O21" s="5080"/>
      <c r="P21" s="5080"/>
      <c r="Q21" s="5080"/>
      <c r="R21" s="5080"/>
      <c r="S21" s="17"/>
      <c r="T21" s="17"/>
      <c r="V21" s="17"/>
      <c r="W21" s="17"/>
      <c r="X21" s="17"/>
      <c r="Y21" s="17"/>
      <c r="Z21" s="17"/>
      <c r="AA21" s="17"/>
      <c r="AB21" s="17"/>
      <c r="AC21" s="217" t="s">
        <v>370</v>
      </c>
      <c r="AD21" s="228" t="s">
        <v>469</v>
      </c>
      <c r="AE21" s="17"/>
      <c r="AF21" s="17"/>
      <c r="AG21" s="17"/>
      <c r="AH21" s="17"/>
      <c r="AI21" s="17"/>
      <c r="AJ21" s="17"/>
      <c r="AK21" s="17"/>
      <c r="AL21" s="17"/>
      <c r="AM21" s="17"/>
      <c r="AN21" s="17"/>
      <c r="AO21" s="17"/>
      <c r="AQ21" s="6">
        <v>1</v>
      </c>
    </row>
    <row r="22" spans="1:43" ht="21" customHeight="1">
      <c r="B22" s="4700" t="s">
        <v>488</v>
      </c>
      <c r="C22" s="4700"/>
      <c r="E22" s="4698" t="s">
        <v>489</v>
      </c>
      <c r="F22" s="4698"/>
      <c r="H22" s="4728" t="s">
        <v>473</v>
      </c>
      <c r="I22" s="4729"/>
      <c r="K22" s="5071" t="s">
        <v>393</v>
      </c>
      <c r="L22" s="5072"/>
      <c r="M22" s="5072"/>
      <c r="N22" s="5072"/>
      <c r="O22" s="5072"/>
      <c r="P22" s="5072"/>
      <c r="Q22" s="5072"/>
      <c r="R22" s="5072"/>
      <c r="S22" s="5072"/>
      <c r="T22" s="5073"/>
      <c r="V22" s="17"/>
      <c r="W22" s="17"/>
      <c r="X22" s="17"/>
      <c r="Y22" s="17"/>
      <c r="Z22" s="17"/>
      <c r="AA22" s="17"/>
      <c r="AB22" s="17"/>
      <c r="AG22" s="17"/>
      <c r="AH22" s="17"/>
      <c r="AI22" s="17"/>
      <c r="AJ22" s="17"/>
      <c r="AK22" s="17"/>
      <c r="AL22" s="17"/>
      <c r="AM22" s="17"/>
      <c r="AN22" s="17"/>
      <c r="AO22" s="17"/>
      <c r="AQ22" s="6">
        <v>1</v>
      </c>
    </row>
    <row r="23" spans="1:43" ht="21" customHeight="1" thickBot="1">
      <c r="B23" s="4700"/>
      <c r="C23" s="4700"/>
      <c r="E23" s="4698"/>
      <c r="F23" s="4698"/>
      <c r="H23" s="297" t="s">
        <v>490</v>
      </c>
      <c r="I23" s="298"/>
      <c r="K23" s="1619" t="s">
        <v>2851</v>
      </c>
      <c r="L23" s="1620" t="s">
        <v>2852</v>
      </c>
      <c r="M23" s="1620" t="s">
        <v>2853</v>
      </c>
      <c r="N23" s="1619" t="s">
        <v>2854</v>
      </c>
      <c r="O23" s="1619" t="s">
        <v>2855</v>
      </c>
      <c r="P23" s="1619" t="s">
        <v>2851</v>
      </c>
      <c r="Q23" s="1620" t="s">
        <v>2852</v>
      </c>
      <c r="R23" s="1620" t="s">
        <v>2853</v>
      </c>
      <c r="S23" s="1619" t="s">
        <v>2854</v>
      </c>
      <c r="T23" s="1619" t="s">
        <v>2855</v>
      </c>
      <c r="V23" s="1619" t="s">
        <v>2851</v>
      </c>
      <c r="W23" s="1621" t="s">
        <v>2856</v>
      </c>
      <c r="X23" s="1621" t="s">
        <v>2857</v>
      </c>
      <c r="Y23" s="1620" t="s">
        <v>2853</v>
      </c>
      <c r="Z23" s="1619" t="s">
        <v>2854</v>
      </c>
      <c r="AA23" s="1622" t="s">
        <v>2855</v>
      </c>
      <c r="AB23"/>
      <c r="AC23" s="1619" t="s">
        <v>2851</v>
      </c>
      <c r="AD23" s="1621" t="s">
        <v>2856</v>
      </c>
      <c r="AE23" s="1621" t="s">
        <v>2857</v>
      </c>
      <c r="AF23" s="1620" t="s">
        <v>2853</v>
      </c>
      <c r="AG23" s="1619" t="s">
        <v>2854</v>
      </c>
      <c r="AH23" s="1622" t="s">
        <v>2855</v>
      </c>
      <c r="AI23"/>
      <c r="AJ23" s="1619" t="s">
        <v>2851</v>
      </c>
      <c r="AK23" s="1621" t="s">
        <v>2856</v>
      </c>
      <c r="AL23" s="1621" t="s">
        <v>2857</v>
      </c>
      <c r="AM23" s="1623" t="s">
        <v>2853</v>
      </c>
      <c r="AN23" s="1619" t="s">
        <v>2854</v>
      </c>
      <c r="AO23" s="1624" t="s">
        <v>2855</v>
      </c>
      <c r="AQ23" s="6">
        <v>1</v>
      </c>
    </row>
    <row r="24" spans="1:43" ht="21" customHeight="1">
      <c r="H24" s="4717" t="s">
        <v>496</v>
      </c>
      <c r="I24" s="4718"/>
      <c r="K24" s="1625" t="s">
        <v>497</v>
      </c>
      <c r="L24" s="1626" t="s">
        <v>2858</v>
      </c>
      <c r="M24" s="1627">
        <v>0</v>
      </c>
      <c r="N24" s="1627">
        <v>0</v>
      </c>
      <c r="O24" s="1627">
        <v>0</v>
      </c>
      <c r="P24" s="1522" t="s">
        <v>538</v>
      </c>
      <c r="Q24" s="1626" t="s">
        <v>539</v>
      </c>
      <c r="R24" s="1627">
        <v>128</v>
      </c>
      <c r="S24" s="1627">
        <v>0</v>
      </c>
      <c r="T24" s="1627">
        <v>128</v>
      </c>
      <c r="V24" s="1628"/>
      <c r="W24" s="1629" t="s">
        <v>2859</v>
      </c>
      <c r="X24" s="1630" t="s">
        <v>2860</v>
      </c>
      <c r="Y24" s="1631">
        <v>0</v>
      </c>
      <c r="Z24" s="1632">
        <v>191</v>
      </c>
      <c r="AA24" s="1633">
        <v>255</v>
      </c>
      <c r="AB24"/>
      <c r="AC24" s="1634"/>
      <c r="AD24" s="1635" t="s">
        <v>2861</v>
      </c>
      <c r="AE24" s="1636" t="s">
        <v>2862</v>
      </c>
      <c r="AF24" s="1637">
        <v>74</v>
      </c>
      <c r="AG24" s="1638">
        <v>74</v>
      </c>
      <c r="AH24" s="1639">
        <v>74</v>
      </c>
      <c r="AI24"/>
      <c r="AJ24" s="1640"/>
      <c r="AK24" s="1641" t="s">
        <v>2863</v>
      </c>
      <c r="AL24" s="1636" t="s">
        <v>2864</v>
      </c>
      <c r="AM24" s="1637">
        <v>238</v>
      </c>
      <c r="AN24" s="1638">
        <v>213</v>
      </c>
      <c r="AO24" s="1639">
        <v>183</v>
      </c>
      <c r="AQ24" s="6">
        <v>1</v>
      </c>
    </row>
    <row r="25" spans="1:43" ht="21" customHeight="1">
      <c r="B25" s="4686" t="s">
        <v>523</v>
      </c>
      <c r="C25" s="4686"/>
      <c r="E25" s="4690" t="s">
        <v>524</v>
      </c>
      <c r="F25" s="4690"/>
      <c r="H25" s="297" t="s">
        <v>504</v>
      </c>
      <c r="I25" s="298"/>
      <c r="K25" s="1642" t="s">
        <v>505</v>
      </c>
      <c r="L25" s="1626" t="s">
        <v>2865</v>
      </c>
      <c r="M25" s="1627">
        <v>255</v>
      </c>
      <c r="N25" s="1627">
        <v>255</v>
      </c>
      <c r="O25" s="1627">
        <v>255</v>
      </c>
      <c r="P25" s="1506" t="s">
        <v>492</v>
      </c>
      <c r="Q25" s="1626" t="s">
        <v>546</v>
      </c>
      <c r="R25" s="1627">
        <v>128</v>
      </c>
      <c r="S25" s="1627">
        <v>0</v>
      </c>
      <c r="T25" s="1627">
        <v>0</v>
      </c>
      <c r="V25" s="1643"/>
      <c r="W25" s="1644"/>
      <c r="X25" s="1645" t="s">
        <v>2866</v>
      </c>
      <c r="Y25" s="1646">
        <v>170</v>
      </c>
      <c r="Z25" s="1647">
        <v>187</v>
      </c>
      <c r="AA25" s="1648">
        <v>204</v>
      </c>
      <c r="AB25"/>
      <c r="AC25" s="1649"/>
      <c r="AD25" s="1635" t="s">
        <v>2867</v>
      </c>
      <c r="AE25" s="1636" t="s">
        <v>2868</v>
      </c>
      <c r="AF25" s="1637">
        <v>71</v>
      </c>
      <c r="AG25" s="1638">
        <v>71</v>
      </c>
      <c r="AH25" s="1639">
        <v>71</v>
      </c>
      <c r="AI25"/>
      <c r="AJ25" s="1650"/>
      <c r="AK25" s="1651" t="s">
        <v>2869</v>
      </c>
      <c r="AL25" s="1636" t="s">
        <v>2870</v>
      </c>
      <c r="AM25" s="1637">
        <v>250</v>
      </c>
      <c r="AN25" s="1638">
        <v>214</v>
      </c>
      <c r="AO25" s="1639">
        <v>165</v>
      </c>
      <c r="AQ25" s="6">
        <v>1</v>
      </c>
    </row>
    <row r="26" spans="1:43" ht="21" customHeight="1">
      <c r="B26" s="4686"/>
      <c r="C26" s="4686"/>
      <c r="E26" s="4690"/>
      <c r="F26" s="4690"/>
      <c r="H26" s="4717" t="s">
        <v>525</v>
      </c>
      <c r="I26" s="4718"/>
      <c r="K26" s="1652" t="s">
        <v>526</v>
      </c>
      <c r="L26" s="1626" t="s">
        <v>2871</v>
      </c>
      <c r="M26" s="1627">
        <v>255</v>
      </c>
      <c r="N26" s="1627">
        <v>0</v>
      </c>
      <c r="O26" s="1627">
        <v>0</v>
      </c>
      <c r="P26" s="1510" t="s">
        <v>499</v>
      </c>
      <c r="Q26" s="1626" t="s">
        <v>564</v>
      </c>
      <c r="R26" s="1627">
        <v>0</v>
      </c>
      <c r="S26" s="1627">
        <v>128</v>
      </c>
      <c r="T26" s="1627">
        <v>128</v>
      </c>
      <c r="V26" s="1653"/>
      <c r="W26" s="1644" t="s">
        <v>2872</v>
      </c>
      <c r="X26" s="1645" t="s">
        <v>2873</v>
      </c>
      <c r="Y26" s="1646">
        <v>126</v>
      </c>
      <c r="Z26" s="1647">
        <v>192</v>
      </c>
      <c r="AA26" s="1648">
        <v>238</v>
      </c>
      <c r="AB26"/>
      <c r="AC26" s="1654"/>
      <c r="AD26" s="1635" t="s">
        <v>2874</v>
      </c>
      <c r="AE26" s="1636" t="s">
        <v>2875</v>
      </c>
      <c r="AF26" s="1637">
        <v>69</v>
      </c>
      <c r="AG26" s="1638">
        <v>69</v>
      </c>
      <c r="AH26" s="1639">
        <v>69</v>
      </c>
      <c r="AI26"/>
      <c r="AJ26" s="1655"/>
      <c r="AK26" s="1641" t="s">
        <v>2876</v>
      </c>
      <c r="AL26" s="1636" t="s">
        <v>2877</v>
      </c>
      <c r="AM26" s="1637">
        <v>255</v>
      </c>
      <c r="AN26" s="1638">
        <v>222</v>
      </c>
      <c r="AO26" s="1639">
        <v>173</v>
      </c>
      <c r="AQ26" s="6">
        <v>1</v>
      </c>
    </row>
    <row r="27" spans="1:43" ht="21" customHeight="1">
      <c r="H27" s="297" t="s">
        <v>533</v>
      </c>
      <c r="I27" s="298"/>
      <c r="K27" s="1656" t="s">
        <v>534</v>
      </c>
      <c r="L27" s="1626" t="s">
        <v>2878</v>
      </c>
      <c r="M27" s="1627">
        <v>0</v>
      </c>
      <c r="N27" s="1627">
        <v>255</v>
      </c>
      <c r="O27" s="1627">
        <v>0</v>
      </c>
      <c r="P27" s="1513" t="s">
        <v>507</v>
      </c>
      <c r="Q27" s="1626" t="s">
        <v>571</v>
      </c>
      <c r="R27" s="1627">
        <v>0</v>
      </c>
      <c r="S27" s="1627">
        <v>0</v>
      </c>
      <c r="T27" s="1627">
        <v>255</v>
      </c>
      <c r="V27" s="1657"/>
      <c r="W27" s="1644" t="s">
        <v>2879</v>
      </c>
      <c r="X27" s="1645" t="s">
        <v>2880</v>
      </c>
      <c r="Y27" s="1646">
        <v>135</v>
      </c>
      <c r="Z27" s="1647">
        <v>206</v>
      </c>
      <c r="AA27" s="1648">
        <v>250</v>
      </c>
      <c r="AB27"/>
      <c r="AC27" s="1658"/>
      <c r="AD27" s="1635" t="s">
        <v>2881</v>
      </c>
      <c r="AE27" s="1636" t="s">
        <v>2882</v>
      </c>
      <c r="AF27" s="1637">
        <v>66</v>
      </c>
      <c r="AG27" s="1638">
        <v>66</v>
      </c>
      <c r="AH27" s="1639">
        <v>66</v>
      </c>
      <c r="AI27"/>
      <c r="AJ27" s="1659"/>
      <c r="AK27" s="1641" t="s">
        <v>2883</v>
      </c>
      <c r="AL27" s="1636" t="s">
        <v>2884</v>
      </c>
      <c r="AM27" s="1637">
        <v>238</v>
      </c>
      <c r="AN27" s="1638">
        <v>223</v>
      </c>
      <c r="AO27" s="1639">
        <v>204</v>
      </c>
      <c r="AQ27" s="6">
        <v>1</v>
      </c>
    </row>
    <row r="28" spans="1:43" ht="21" customHeight="1">
      <c r="B28" s="4708" t="s">
        <v>559</v>
      </c>
      <c r="C28" s="4708"/>
      <c r="E28" s="4721" t="s">
        <v>444</v>
      </c>
      <c r="F28" s="4721"/>
      <c r="H28" s="297" t="s">
        <v>541</v>
      </c>
      <c r="I28" s="298"/>
      <c r="K28" s="1660" t="s">
        <v>542</v>
      </c>
      <c r="L28" s="1626" t="s">
        <v>2885</v>
      </c>
      <c r="M28" s="1627">
        <v>0</v>
      </c>
      <c r="N28" s="1627">
        <v>0</v>
      </c>
      <c r="O28" s="1627">
        <v>255</v>
      </c>
      <c r="P28" s="1517" t="s">
        <v>528</v>
      </c>
      <c r="Q28" s="1626" t="s">
        <v>578</v>
      </c>
      <c r="R28" s="1627">
        <v>0</v>
      </c>
      <c r="S28" s="1627">
        <v>204</v>
      </c>
      <c r="T28" s="1627">
        <v>255</v>
      </c>
      <c r="V28" s="1661"/>
      <c r="W28" s="1662" t="s">
        <v>2886</v>
      </c>
      <c r="X28" s="1645" t="s">
        <v>2887</v>
      </c>
      <c r="Y28" s="1646">
        <v>161</v>
      </c>
      <c r="Z28" s="1647">
        <v>202</v>
      </c>
      <c r="AA28" s="1648">
        <v>241</v>
      </c>
      <c r="AB28"/>
      <c r="AC28" s="1663"/>
      <c r="AD28" s="1635" t="s">
        <v>2888</v>
      </c>
      <c r="AE28" s="1636" t="s">
        <v>2889</v>
      </c>
      <c r="AF28" s="1637">
        <v>64</v>
      </c>
      <c r="AG28" s="1638">
        <v>64</v>
      </c>
      <c r="AH28" s="1639">
        <v>64</v>
      </c>
      <c r="AI28"/>
      <c r="AJ28" s="1664"/>
      <c r="AK28" s="1651" t="s">
        <v>2890</v>
      </c>
      <c r="AL28" s="1636" t="s">
        <v>2891</v>
      </c>
      <c r="AM28" s="1637">
        <v>255</v>
      </c>
      <c r="AN28" s="1638">
        <v>228</v>
      </c>
      <c r="AO28" s="1639">
        <v>196</v>
      </c>
      <c r="AQ28" s="6">
        <v>1</v>
      </c>
    </row>
    <row r="29" spans="1:43" ht="21" customHeight="1">
      <c r="B29" s="4708"/>
      <c r="C29" s="4708"/>
      <c r="E29" s="4721"/>
      <c r="F29" s="4721"/>
      <c r="H29" s="4717" t="s">
        <v>560</v>
      </c>
      <c r="I29" s="4718"/>
      <c r="K29" s="1665" t="s">
        <v>561</v>
      </c>
      <c r="L29" s="1626" t="s">
        <v>2892</v>
      </c>
      <c r="M29" s="1627">
        <v>255</v>
      </c>
      <c r="N29" s="1627">
        <v>255</v>
      </c>
      <c r="O29" s="1627">
        <v>0</v>
      </c>
      <c r="P29" s="1520" t="s">
        <v>536</v>
      </c>
      <c r="Q29" s="1626" t="s">
        <v>324</v>
      </c>
      <c r="R29" s="1627">
        <v>204</v>
      </c>
      <c r="S29" s="1627">
        <v>0</v>
      </c>
      <c r="T29" s="1627">
        <v>0</v>
      </c>
      <c r="V29" s="1666"/>
      <c r="W29" s="1644" t="s">
        <v>2893</v>
      </c>
      <c r="X29" s="1645" t="s">
        <v>2894</v>
      </c>
      <c r="Y29" s="1646">
        <v>135</v>
      </c>
      <c r="Z29" s="1647">
        <v>206</v>
      </c>
      <c r="AA29" s="1648">
        <v>255</v>
      </c>
      <c r="AB29"/>
      <c r="AC29" s="1667"/>
      <c r="AD29" s="1635" t="s">
        <v>2895</v>
      </c>
      <c r="AE29" s="1636" t="s">
        <v>2896</v>
      </c>
      <c r="AF29" s="1637">
        <v>61</v>
      </c>
      <c r="AG29" s="1638">
        <v>61</v>
      </c>
      <c r="AH29" s="1639">
        <v>61</v>
      </c>
      <c r="AI29"/>
      <c r="AJ29" s="1668"/>
      <c r="AK29" s="1641" t="s">
        <v>2897</v>
      </c>
      <c r="AL29" s="1636" t="s">
        <v>2898</v>
      </c>
      <c r="AM29" s="1637">
        <v>250</v>
      </c>
      <c r="AN29" s="1638">
        <v>235</v>
      </c>
      <c r="AO29" s="1639">
        <v>215</v>
      </c>
      <c r="AQ29" s="6">
        <v>1</v>
      </c>
    </row>
    <row r="30" spans="1:43" ht="21" customHeight="1">
      <c r="H30" s="297" t="s">
        <v>566</v>
      </c>
      <c r="I30" s="298"/>
      <c r="K30" s="1669" t="s">
        <v>567</v>
      </c>
      <c r="L30" s="1626" t="s">
        <v>2899</v>
      </c>
      <c r="M30" s="1627">
        <v>255</v>
      </c>
      <c r="N30" s="1627">
        <v>0</v>
      </c>
      <c r="O30" s="1627">
        <v>255</v>
      </c>
      <c r="P30" s="1523" t="s">
        <v>544</v>
      </c>
      <c r="Q30" s="1626" t="s">
        <v>323</v>
      </c>
      <c r="R30" s="1627">
        <v>204</v>
      </c>
      <c r="S30" s="1627">
        <v>0</v>
      </c>
      <c r="T30" s="1627">
        <v>0</v>
      </c>
      <c r="V30" s="1670"/>
      <c r="W30" s="1662" t="s">
        <v>2900</v>
      </c>
      <c r="X30" s="1645" t="s">
        <v>2901</v>
      </c>
      <c r="Y30" s="1646">
        <v>188</v>
      </c>
      <c r="Z30" s="1647">
        <v>212</v>
      </c>
      <c r="AA30" s="1648">
        <v>230</v>
      </c>
      <c r="AB30"/>
      <c r="AC30" s="1671"/>
      <c r="AD30" s="1635" t="s">
        <v>2902</v>
      </c>
      <c r="AE30" s="1636" t="s">
        <v>2903</v>
      </c>
      <c r="AF30" s="1637">
        <v>59</v>
      </c>
      <c r="AG30" s="1638">
        <v>59</v>
      </c>
      <c r="AH30" s="1639">
        <v>59</v>
      </c>
      <c r="AI30"/>
      <c r="AJ30" s="1672"/>
      <c r="AK30" s="1641" t="s">
        <v>2904</v>
      </c>
      <c r="AL30" s="1636" t="s">
        <v>2905</v>
      </c>
      <c r="AM30" s="1637">
        <v>255</v>
      </c>
      <c r="AN30" s="1638">
        <v>239</v>
      </c>
      <c r="AO30" s="1639">
        <v>219</v>
      </c>
      <c r="AQ30" s="6">
        <v>1</v>
      </c>
    </row>
    <row r="31" spans="1:43" ht="21" customHeight="1">
      <c r="B31" s="4706" t="s">
        <v>590</v>
      </c>
      <c r="C31" s="4706"/>
      <c r="E31" s="4710" t="s">
        <v>591</v>
      </c>
      <c r="F31" s="4710"/>
      <c r="H31" s="4717" t="s">
        <v>573</v>
      </c>
      <c r="I31" s="4718"/>
      <c r="K31" s="1673" t="s">
        <v>574</v>
      </c>
      <c r="L31" s="1626" t="s">
        <v>2906</v>
      </c>
      <c r="M31" s="1627">
        <v>0</v>
      </c>
      <c r="N31" s="1627">
        <v>255</v>
      </c>
      <c r="O31" s="1627">
        <v>255</v>
      </c>
      <c r="P31" s="1525" t="s">
        <v>563</v>
      </c>
      <c r="Q31" s="1626" t="s">
        <v>326</v>
      </c>
      <c r="R31" s="1627">
        <v>255</v>
      </c>
      <c r="S31" s="1627">
        <v>0</v>
      </c>
      <c r="T31" s="1627">
        <v>0</v>
      </c>
      <c r="V31" s="1674"/>
      <c r="W31" s="1644" t="s">
        <v>2907</v>
      </c>
      <c r="X31" s="1645" t="s">
        <v>2908</v>
      </c>
      <c r="Y31" s="1646">
        <v>185</v>
      </c>
      <c r="Z31" s="1647">
        <v>211</v>
      </c>
      <c r="AA31" s="1648">
        <v>238</v>
      </c>
      <c r="AB31"/>
      <c r="AC31" s="1675"/>
      <c r="AD31" s="1635" t="s">
        <v>2909</v>
      </c>
      <c r="AE31" s="1636" t="s">
        <v>2910</v>
      </c>
      <c r="AF31" s="1637">
        <v>56</v>
      </c>
      <c r="AG31" s="1638">
        <v>56</v>
      </c>
      <c r="AH31" s="1639">
        <v>56</v>
      </c>
      <c r="AI31"/>
      <c r="AJ31" s="1676"/>
      <c r="AK31" s="1651" t="s">
        <v>2911</v>
      </c>
      <c r="AL31" s="1636" t="s">
        <v>2912</v>
      </c>
      <c r="AM31" s="1637">
        <v>250</v>
      </c>
      <c r="AN31" s="1638">
        <v>240</v>
      </c>
      <c r="AO31" s="1639">
        <v>230</v>
      </c>
      <c r="AQ31" s="6">
        <v>1</v>
      </c>
    </row>
    <row r="32" spans="1:43" ht="21" customHeight="1">
      <c r="B32" s="4706"/>
      <c r="C32" s="4706"/>
      <c r="E32" s="4710"/>
      <c r="F32" s="4710"/>
      <c r="H32" s="4719" t="s">
        <v>592</v>
      </c>
      <c r="I32" s="4720"/>
      <c r="K32" s="1677" t="s">
        <v>593</v>
      </c>
      <c r="L32" s="1626" t="s">
        <v>2913</v>
      </c>
      <c r="M32" s="1627">
        <v>128</v>
      </c>
      <c r="N32" s="1627">
        <v>0</v>
      </c>
      <c r="O32" s="1627">
        <v>0</v>
      </c>
      <c r="P32" s="1527" t="s">
        <v>569</v>
      </c>
      <c r="Q32" s="1626" t="s">
        <v>617</v>
      </c>
      <c r="R32" s="1627">
        <v>153</v>
      </c>
      <c r="S32" s="1627">
        <v>0</v>
      </c>
      <c r="T32" s="1627">
        <v>0</v>
      </c>
      <c r="V32" s="1678"/>
      <c r="W32" s="1644" t="s">
        <v>2914</v>
      </c>
      <c r="X32" s="1645" t="s">
        <v>2915</v>
      </c>
      <c r="Y32" s="1646">
        <v>198</v>
      </c>
      <c r="Z32" s="1647">
        <v>226</v>
      </c>
      <c r="AA32" s="1648">
        <v>255</v>
      </c>
      <c r="AB32"/>
      <c r="AC32" s="1679"/>
      <c r="AD32" s="1635" t="s">
        <v>2916</v>
      </c>
      <c r="AE32" s="1636" t="s">
        <v>2917</v>
      </c>
      <c r="AF32" s="1637">
        <v>54</v>
      </c>
      <c r="AG32" s="1638">
        <v>54</v>
      </c>
      <c r="AH32" s="1639">
        <v>54</v>
      </c>
      <c r="AI32"/>
      <c r="AJ32" s="1680"/>
      <c r="AK32" s="1641" t="s">
        <v>2918</v>
      </c>
      <c r="AL32" s="1636" t="s">
        <v>2919</v>
      </c>
      <c r="AM32" s="1637">
        <v>222</v>
      </c>
      <c r="AN32" s="1638">
        <v>184</v>
      </c>
      <c r="AO32" s="1639">
        <v>135</v>
      </c>
      <c r="AQ32" s="6">
        <v>1</v>
      </c>
    </row>
    <row r="33" spans="2:43" ht="21" customHeight="1" thickBot="1">
      <c r="H33" s="1534">
        <v>12</v>
      </c>
      <c r="I33" s="1535">
        <v>12</v>
      </c>
      <c r="K33" s="1681" t="s">
        <v>597</v>
      </c>
      <c r="L33" s="1626" t="s">
        <v>2920</v>
      </c>
      <c r="M33" s="1627">
        <v>0</v>
      </c>
      <c r="N33" s="1627">
        <v>128</v>
      </c>
      <c r="O33" s="1627">
        <v>0</v>
      </c>
      <c r="P33" s="1530" t="s">
        <v>576</v>
      </c>
      <c r="Q33" s="1626" t="s">
        <v>621</v>
      </c>
      <c r="R33" s="1627">
        <v>255</v>
      </c>
      <c r="S33" s="1627">
        <v>0</v>
      </c>
      <c r="T33" s="1627">
        <v>0</v>
      </c>
      <c r="V33" s="1682"/>
      <c r="W33" s="1662" t="s">
        <v>659</v>
      </c>
      <c r="X33" s="1645" t="s">
        <v>2921</v>
      </c>
      <c r="Y33" s="1646">
        <v>242</v>
      </c>
      <c r="Z33" s="1647">
        <v>243</v>
      </c>
      <c r="AA33" s="1648">
        <v>244</v>
      </c>
      <c r="AB33"/>
      <c r="AC33" s="1683"/>
      <c r="AD33" s="1635" t="s">
        <v>2922</v>
      </c>
      <c r="AE33" s="1636" t="s">
        <v>2923</v>
      </c>
      <c r="AF33" s="1637">
        <v>51</v>
      </c>
      <c r="AG33" s="1638">
        <v>51</v>
      </c>
      <c r="AH33" s="1639">
        <v>51</v>
      </c>
      <c r="AI33"/>
      <c r="AJ33" s="1684"/>
      <c r="AK33" s="1641" t="s">
        <v>2924</v>
      </c>
      <c r="AL33" s="1636" t="s">
        <v>2925</v>
      </c>
      <c r="AM33" s="1637">
        <v>205</v>
      </c>
      <c r="AN33" s="1638">
        <v>183</v>
      </c>
      <c r="AO33" s="1639">
        <v>158</v>
      </c>
      <c r="AQ33" s="6">
        <v>1</v>
      </c>
    </row>
    <row r="34" spans="2:43" ht="21" customHeight="1">
      <c r="B34" s="4712" t="s">
        <v>613</v>
      </c>
      <c r="C34" s="4712"/>
      <c r="E34" s="4722" t="s">
        <v>614</v>
      </c>
      <c r="F34" s="4722"/>
      <c r="K34" s="1508" t="s">
        <v>600</v>
      </c>
      <c r="L34" s="1626" t="s">
        <v>495</v>
      </c>
      <c r="M34" s="1627">
        <v>0</v>
      </c>
      <c r="N34" s="1627">
        <v>0</v>
      </c>
      <c r="O34" s="1627">
        <v>128</v>
      </c>
      <c r="P34" s="1533" t="s">
        <v>595</v>
      </c>
      <c r="Q34" s="1626" t="s">
        <v>625</v>
      </c>
      <c r="R34" s="1627">
        <v>204</v>
      </c>
      <c r="S34" s="1627">
        <v>0</v>
      </c>
      <c r="T34" s="1627">
        <v>0</v>
      </c>
      <c r="V34" s="1685"/>
      <c r="W34" s="1644" t="s">
        <v>2926</v>
      </c>
      <c r="X34" s="1645" t="s">
        <v>2927</v>
      </c>
      <c r="Y34" s="1646">
        <v>240</v>
      </c>
      <c r="Z34" s="1647">
        <v>248</v>
      </c>
      <c r="AA34" s="1648">
        <v>255</v>
      </c>
      <c r="AB34"/>
      <c r="AC34" s="1686"/>
      <c r="AD34" s="1687" t="s">
        <v>2928</v>
      </c>
      <c r="AE34" s="1636" t="s">
        <v>2929</v>
      </c>
      <c r="AF34" s="1637">
        <v>48</v>
      </c>
      <c r="AG34" s="1638">
        <v>48</v>
      </c>
      <c r="AH34" s="1639">
        <v>48</v>
      </c>
      <c r="AI34"/>
      <c r="AJ34" s="1688"/>
      <c r="AK34" s="1641" t="s">
        <v>2930</v>
      </c>
      <c r="AL34" s="1636" t="s">
        <v>2931</v>
      </c>
      <c r="AM34" s="1637">
        <v>210</v>
      </c>
      <c r="AN34" s="1638">
        <v>180</v>
      </c>
      <c r="AO34" s="1639">
        <v>140</v>
      </c>
      <c r="AQ34" s="6">
        <v>1</v>
      </c>
    </row>
    <row r="35" spans="2:43" ht="21" customHeight="1">
      <c r="B35" s="4712"/>
      <c r="C35" s="4712"/>
      <c r="E35" s="4722"/>
      <c r="F35" s="4722"/>
      <c r="K35" s="1540" t="s">
        <v>615</v>
      </c>
      <c r="L35" s="1626" t="s">
        <v>701</v>
      </c>
      <c r="M35" s="1627">
        <v>128</v>
      </c>
      <c r="N35" s="1627">
        <v>128</v>
      </c>
      <c r="O35" s="1627">
        <v>0</v>
      </c>
      <c r="P35" s="1536" t="s">
        <v>598</v>
      </c>
      <c r="Q35" s="1626" t="s">
        <v>636</v>
      </c>
      <c r="R35" s="1627">
        <v>255</v>
      </c>
      <c r="S35" s="1627">
        <v>0</v>
      </c>
      <c r="T35" s="1627">
        <v>0</v>
      </c>
      <c r="V35" s="1689"/>
      <c r="W35" s="1644" t="s">
        <v>2932</v>
      </c>
      <c r="X35" s="1645" t="s">
        <v>2933</v>
      </c>
      <c r="Y35" s="1646">
        <v>159</v>
      </c>
      <c r="Z35" s="1647">
        <v>182</v>
      </c>
      <c r="AA35" s="1648">
        <v>205</v>
      </c>
      <c r="AB35"/>
      <c r="AC35" s="1690"/>
      <c r="AD35" s="1635" t="s">
        <v>2934</v>
      </c>
      <c r="AE35" s="1636" t="s">
        <v>2935</v>
      </c>
      <c r="AF35" s="1637">
        <v>46</v>
      </c>
      <c r="AG35" s="1638">
        <v>46</v>
      </c>
      <c r="AH35" s="1639">
        <v>46</v>
      </c>
      <c r="AI35"/>
      <c r="AJ35" s="1691"/>
      <c r="AK35" s="1641" t="s">
        <v>2936</v>
      </c>
      <c r="AL35" s="1636" t="s">
        <v>2937</v>
      </c>
      <c r="AM35" s="1637">
        <v>205</v>
      </c>
      <c r="AN35" s="1638">
        <v>179</v>
      </c>
      <c r="AO35" s="1639">
        <v>139</v>
      </c>
      <c r="AQ35" s="6">
        <v>1</v>
      </c>
    </row>
    <row r="36" spans="2:43" ht="21" customHeight="1">
      <c r="K36" s="1522" t="s">
        <v>619</v>
      </c>
      <c r="L36" s="1626" t="s">
        <v>539</v>
      </c>
      <c r="M36" s="1627">
        <v>128</v>
      </c>
      <c r="N36" s="1627">
        <v>0</v>
      </c>
      <c r="O36" s="1627">
        <v>128</v>
      </c>
      <c r="P36" s="1538" t="s">
        <v>601</v>
      </c>
      <c r="Q36" s="1626" t="s">
        <v>641</v>
      </c>
      <c r="R36" s="1627">
        <v>51</v>
      </c>
      <c r="S36" s="1627">
        <v>0</v>
      </c>
      <c r="T36" s="1627">
        <v>0</v>
      </c>
      <c r="V36" s="1692"/>
      <c r="W36" s="1644" t="s">
        <v>2938</v>
      </c>
      <c r="X36" s="1645" t="s">
        <v>2939</v>
      </c>
      <c r="Y36" s="1646">
        <v>0</v>
      </c>
      <c r="Z36" s="1647">
        <v>178</v>
      </c>
      <c r="AA36" s="1648">
        <v>238</v>
      </c>
      <c r="AB36"/>
      <c r="AC36" s="1693"/>
      <c r="AD36" s="1635" t="s">
        <v>2940</v>
      </c>
      <c r="AE36" s="1636" t="s">
        <v>2941</v>
      </c>
      <c r="AF36" s="1637">
        <v>43</v>
      </c>
      <c r="AG36" s="1638">
        <v>43</v>
      </c>
      <c r="AH36" s="1639">
        <v>43</v>
      </c>
      <c r="AI36"/>
      <c r="AJ36" s="1694"/>
      <c r="AK36" s="1641" t="s">
        <v>2942</v>
      </c>
      <c r="AL36" s="1636" t="s">
        <v>2943</v>
      </c>
      <c r="AM36" s="1637">
        <v>238</v>
      </c>
      <c r="AN36" s="1638">
        <v>180</v>
      </c>
      <c r="AO36" s="1639">
        <v>34</v>
      </c>
      <c r="AQ36" s="6">
        <v>1</v>
      </c>
    </row>
    <row r="37" spans="2:43" ht="21" customHeight="1">
      <c r="K37" s="1510" t="s">
        <v>623</v>
      </c>
      <c r="L37" s="1626" t="s">
        <v>564</v>
      </c>
      <c r="M37" s="1627">
        <v>0</v>
      </c>
      <c r="N37" s="1627">
        <v>128</v>
      </c>
      <c r="O37" s="1627">
        <v>128</v>
      </c>
      <c r="P37" s="1541" t="s">
        <v>616</v>
      </c>
      <c r="Q37" s="1626" t="s">
        <v>644</v>
      </c>
      <c r="R37" s="1627">
        <v>51</v>
      </c>
      <c r="S37" s="1627">
        <v>0</v>
      </c>
      <c r="T37" s="1627">
        <v>0</v>
      </c>
      <c r="V37" s="1695"/>
      <c r="W37" s="1662" t="s">
        <v>2944</v>
      </c>
      <c r="X37" s="1645" t="s">
        <v>2945</v>
      </c>
      <c r="Y37" s="1646">
        <v>112</v>
      </c>
      <c r="Z37" s="1647">
        <v>163</v>
      </c>
      <c r="AA37" s="1648">
        <v>204</v>
      </c>
      <c r="AB37"/>
      <c r="AC37" s="1696"/>
      <c r="AD37" s="1635" t="s">
        <v>2946</v>
      </c>
      <c r="AE37" s="1636" t="s">
        <v>2947</v>
      </c>
      <c r="AF37" s="1637">
        <v>41</v>
      </c>
      <c r="AG37" s="1638">
        <v>41</v>
      </c>
      <c r="AH37" s="1639">
        <v>41</v>
      </c>
      <c r="AI37"/>
      <c r="AJ37" s="1697"/>
      <c r="AK37" s="1651" t="s">
        <v>2948</v>
      </c>
      <c r="AL37" s="1636" t="s">
        <v>2949</v>
      </c>
      <c r="AM37" s="1637">
        <v>227</v>
      </c>
      <c r="AN37" s="1638">
        <v>168</v>
      </c>
      <c r="AO37" s="1639">
        <v>87</v>
      </c>
      <c r="AQ37" s="6">
        <v>1</v>
      </c>
    </row>
    <row r="38" spans="2:43" ht="21" customHeight="1">
      <c r="K38" s="1505" t="s">
        <v>491</v>
      </c>
      <c r="L38" s="1626" t="s">
        <v>716</v>
      </c>
      <c r="M38" s="1627">
        <v>192</v>
      </c>
      <c r="N38" s="1627">
        <v>192</v>
      </c>
      <c r="O38" s="1627">
        <v>192</v>
      </c>
      <c r="P38" s="1542" t="s">
        <v>620</v>
      </c>
      <c r="Q38" s="1626" t="s">
        <v>660</v>
      </c>
      <c r="R38" s="1627">
        <v>153</v>
      </c>
      <c r="S38" s="1627">
        <v>0</v>
      </c>
      <c r="T38" s="1627">
        <v>0</v>
      </c>
      <c r="V38" s="1698"/>
      <c r="W38" s="1644" t="s">
        <v>2950</v>
      </c>
      <c r="X38" s="1645" t="s">
        <v>2951</v>
      </c>
      <c r="Y38" s="1646">
        <v>108</v>
      </c>
      <c r="Z38" s="1647">
        <v>166</v>
      </c>
      <c r="AA38" s="1648">
        <v>205</v>
      </c>
      <c r="AB38"/>
      <c r="AC38" s="1699"/>
      <c r="AD38" s="1635" t="s">
        <v>2952</v>
      </c>
      <c r="AE38" s="1636" t="s">
        <v>2953</v>
      </c>
      <c r="AF38" s="1637">
        <v>38</v>
      </c>
      <c r="AG38" s="1638">
        <v>38</v>
      </c>
      <c r="AH38" s="1639">
        <v>38</v>
      </c>
      <c r="AI38"/>
      <c r="AJ38" s="1700"/>
      <c r="AK38" s="1641" t="s">
        <v>2954</v>
      </c>
      <c r="AL38" s="1636" t="s">
        <v>2955</v>
      </c>
      <c r="AM38" s="1637">
        <v>238</v>
      </c>
      <c r="AN38" s="1638">
        <v>173</v>
      </c>
      <c r="AO38" s="1639">
        <v>14</v>
      </c>
      <c r="AQ38" s="6">
        <v>1</v>
      </c>
    </row>
    <row r="39" spans="2:43" ht="21" customHeight="1">
      <c r="K39" s="1509" t="s">
        <v>498</v>
      </c>
      <c r="L39" s="1626" t="s">
        <v>731</v>
      </c>
      <c r="M39" s="1627">
        <v>128</v>
      </c>
      <c r="N39" s="1627">
        <v>128</v>
      </c>
      <c r="O39" s="1627">
        <v>128</v>
      </c>
      <c r="P39" s="1543" t="s">
        <v>624</v>
      </c>
      <c r="Q39" s="1626" t="s">
        <v>663</v>
      </c>
      <c r="R39" s="1627">
        <v>255</v>
      </c>
      <c r="S39" s="1627">
        <v>0</v>
      </c>
      <c r="T39" s="1627">
        <v>0</v>
      </c>
      <c r="V39" s="1701"/>
      <c r="W39" s="1662" t="s">
        <v>2956</v>
      </c>
      <c r="X39" s="1645" t="s">
        <v>2957</v>
      </c>
      <c r="Y39" s="1646">
        <v>145</v>
      </c>
      <c r="Z39" s="1647">
        <v>163</v>
      </c>
      <c r="AA39" s="1648">
        <v>176</v>
      </c>
      <c r="AB39"/>
      <c r="AC39" s="1702"/>
      <c r="AD39" s="1635" t="s">
        <v>2958</v>
      </c>
      <c r="AE39" s="1636" t="s">
        <v>2959</v>
      </c>
      <c r="AF39" s="1637">
        <v>36</v>
      </c>
      <c r="AG39" s="1638">
        <v>36</v>
      </c>
      <c r="AH39" s="1639">
        <v>36</v>
      </c>
      <c r="AI39"/>
      <c r="AJ39" s="1703"/>
      <c r="AK39" s="1641" t="s">
        <v>2960</v>
      </c>
      <c r="AL39" s="1636" t="s">
        <v>2961</v>
      </c>
      <c r="AM39" s="1637">
        <v>205</v>
      </c>
      <c r="AN39" s="1638">
        <v>170</v>
      </c>
      <c r="AO39" s="1639">
        <v>125</v>
      </c>
      <c r="AQ39" s="6">
        <v>1</v>
      </c>
    </row>
    <row r="40" spans="2:43" ht="21" customHeight="1">
      <c r="K40" s="1545" t="s">
        <v>506</v>
      </c>
      <c r="L40" s="1626" t="s">
        <v>732</v>
      </c>
      <c r="M40" s="1627">
        <v>153</v>
      </c>
      <c r="N40" s="1627">
        <v>153</v>
      </c>
      <c r="O40" s="1627">
        <v>255</v>
      </c>
      <c r="P40" s="1507" t="s">
        <v>493</v>
      </c>
      <c r="Q40" s="1626" t="s">
        <v>665</v>
      </c>
      <c r="R40" s="1627">
        <v>255</v>
      </c>
      <c r="S40" s="1627">
        <v>0</v>
      </c>
      <c r="T40" s="1627">
        <v>0</v>
      </c>
      <c r="V40" s="1704"/>
      <c r="W40" s="1644"/>
      <c r="X40" s="1645" t="s">
        <v>2962</v>
      </c>
      <c r="Y40" s="1646">
        <v>51</v>
      </c>
      <c r="Z40" s="1647">
        <v>153</v>
      </c>
      <c r="AA40" s="1648">
        <v>204</v>
      </c>
      <c r="AB40"/>
      <c r="AC40" s="1705"/>
      <c r="AD40" s="1635" t="s">
        <v>2963</v>
      </c>
      <c r="AE40" s="1636" t="s">
        <v>2964</v>
      </c>
      <c r="AF40" s="1637">
        <v>33</v>
      </c>
      <c r="AG40" s="1638">
        <v>33</v>
      </c>
      <c r="AH40" s="1639">
        <v>33</v>
      </c>
      <c r="AI40"/>
      <c r="AJ40" s="1706"/>
      <c r="AK40" s="1641" t="s">
        <v>2965</v>
      </c>
      <c r="AL40" s="1636" t="s">
        <v>2966</v>
      </c>
      <c r="AM40" s="1637">
        <v>218</v>
      </c>
      <c r="AN40" s="1638">
        <v>165</v>
      </c>
      <c r="AO40" s="1639">
        <v>32</v>
      </c>
      <c r="AQ40" s="6">
        <v>1</v>
      </c>
    </row>
    <row r="41" spans="2:43" ht="21" customHeight="1">
      <c r="K41" s="1516" t="s">
        <v>527</v>
      </c>
      <c r="L41" s="1626" t="s">
        <v>714</v>
      </c>
      <c r="M41" s="1627">
        <v>153</v>
      </c>
      <c r="N41" s="1627">
        <v>51</v>
      </c>
      <c r="O41" s="1627">
        <v>102</v>
      </c>
      <c r="P41" s="1511" t="s">
        <v>500</v>
      </c>
      <c r="Q41" s="1626" t="s">
        <v>677</v>
      </c>
      <c r="R41" s="1627">
        <v>255</v>
      </c>
      <c r="S41" s="1627">
        <v>0</v>
      </c>
      <c r="T41" s="1627">
        <v>0</v>
      </c>
      <c r="V41" s="1707"/>
      <c r="W41" s="1644" t="s">
        <v>2967</v>
      </c>
      <c r="X41" s="1645" t="s">
        <v>2968</v>
      </c>
      <c r="Y41" s="1646">
        <v>50</v>
      </c>
      <c r="Z41" s="1647">
        <v>153</v>
      </c>
      <c r="AA41" s="1648">
        <v>204</v>
      </c>
      <c r="AB41"/>
      <c r="AC41" s="1708"/>
      <c r="AD41" s="1635" t="s">
        <v>2969</v>
      </c>
      <c r="AE41" s="1636" t="s">
        <v>2970</v>
      </c>
      <c r="AF41" s="1637">
        <v>31</v>
      </c>
      <c r="AG41" s="1638">
        <v>31</v>
      </c>
      <c r="AH41" s="1639">
        <v>31</v>
      </c>
      <c r="AI41"/>
      <c r="AJ41" s="1709"/>
      <c r="AK41" s="1651" t="s">
        <v>2971</v>
      </c>
      <c r="AL41" s="1636" t="s">
        <v>2972</v>
      </c>
      <c r="AM41" s="1637">
        <v>193</v>
      </c>
      <c r="AN41" s="1638">
        <v>154</v>
      </c>
      <c r="AO41" s="1639">
        <v>107</v>
      </c>
      <c r="AQ41" s="6">
        <v>1</v>
      </c>
    </row>
    <row r="42" spans="2:43" ht="21" customHeight="1">
      <c r="K42" s="1710" t="s">
        <v>535</v>
      </c>
      <c r="L42" s="1626" t="s">
        <v>2973</v>
      </c>
      <c r="M42" s="1627"/>
      <c r="N42" s="1627"/>
      <c r="O42" s="1627"/>
      <c r="P42" s="1514" t="s">
        <v>508</v>
      </c>
      <c r="Q42" s="1626" t="s">
        <v>680</v>
      </c>
      <c r="R42" s="1627">
        <v>102</v>
      </c>
      <c r="S42" s="1627">
        <v>0</v>
      </c>
      <c r="T42" s="1627">
        <v>0</v>
      </c>
      <c r="V42" s="1711"/>
      <c r="W42" s="1644" t="s">
        <v>2974</v>
      </c>
      <c r="X42" s="1645" t="s">
        <v>2975</v>
      </c>
      <c r="Y42" s="1646">
        <v>0</v>
      </c>
      <c r="Z42" s="1647">
        <v>154</v>
      </c>
      <c r="AA42" s="1648">
        <v>205</v>
      </c>
      <c r="AB42"/>
      <c r="AC42" s="1712"/>
      <c r="AD42" s="1635" t="s">
        <v>2976</v>
      </c>
      <c r="AE42" s="1636" t="s">
        <v>2977</v>
      </c>
      <c r="AF42" s="1637">
        <v>28</v>
      </c>
      <c r="AG42" s="1638">
        <v>28</v>
      </c>
      <c r="AH42" s="1639">
        <v>28</v>
      </c>
      <c r="AI42"/>
      <c r="AJ42" s="1713"/>
      <c r="AK42" s="1651" t="s">
        <v>2978</v>
      </c>
      <c r="AL42" s="1636" t="s">
        <v>2979</v>
      </c>
      <c r="AM42" s="1637">
        <v>174</v>
      </c>
      <c r="AN42" s="1638">
        <v>155</v>
      </c>
      <c r="AO42" s="1639">
        <v>130</v>
      </c>
      <c r="AQ42" s="6">
        <v>1</v>
      </c>
    </row>
    <row r="43" spans="2:43" ht="21" customHeight="1">
      <c r="K43" s="1520" t="s">
        <v>543</v>
      </c>
      <c r="L43" s="1626" t="s">
        <v>324</v>
      </c>
      <c r="M43" s="1627">
        <v>204</v>
      </c>
      <c r="N43" s="1627">
        <v>255</v>
      </c>
      <c r="O43" s="1627">
        <v>255</v>
      </c>
      <c r="P43" s="1518" t="s">
        <v>529</v>
      </c>
      <c r="Q43" s="1626" t="s">
        <v>683</v>
      </c>
      <c r="R43" s="1627">
        <v>150</v>
      </c>
      <c r="S43" s="1627">
        <v>150</v>
      </c>
      <c r="T43" s="1627">
        <v>150</v>
      </c>
      <c r="V43" s="1714"/>
      <c r="W43" s="1662" t="s">
        <v>2980</v>
      </c>
      <c r="X43" s="1645" t="s">
        <v>2981</v>
      </c>
      <c r="Y43" s="1646">
        <v>58</v>
      </c>
      <c r="Z43" s="1647">
        <v>142</v>
      </c>
      <c r="AA43" s="1648">
        <v>186</v>
      </c>
      <c r="AB43"/>
      <c r="AC43" s="1715"/>
      <c r="AD43" s="1635" t="s">
        <v>2982</v>
      </c>
      <c r="AE43" s="1636" t="s">
        <v>2983</v>
      </c>
      <c r="AF43" s="1637">
        <v>26</v>
      </c>
      <c r="AG43" s="1638">
        <v>26</v>
      </c>
      <c r="AH43" s="1639">
        <v>26</v>
      </c>
      <c r="AI43"/>
      <c r="AJ43" s="1716"/>
      <c r="AK43" s="1641" t="s">
        <v>2984</v>
      </c>
      <c r="AL43" s="1636" t="s">
        <v>2985</v>
      </c>
      <c r="AM43" s="1637">
        <v>205</v>
      </c>
      <c r="AN43" s="1638">
        <v>155</v>
      </c>
      <c r="AO43" s="1639">
        <v>29</v>
      </c>
      <c r="AQ43" s="6">
        <v>1</v>
      </c>
    </row>
    <row r="44" spans="2:43" ht="21" customHeight="1">
      <c r="K44" s="1524" t="s">
        <v>562</v>
      </c>
      <c r="L44" s="1626" t="s">
        <v>744</v>
      </c>
      <c r="M44" s="1627">
        <v>102</v>
      </c>
      <c r="N44" s="1627">
        <v>0</v>
      </c>
      <c r="O44" s="1627">
        <v>102</v>
      </c>
      <c r="P44" s="1521" t="s">
        <v>537</v>
      </c>
      <c r="Q44" s="1626" t="s">
        <v>699</v>
      </c>
      <c r="R44" s="1627">
        <v>0</v>
      </c>
      <c r="S44" s="1627">
        <v>51</v>
      </c>
      <c r="T44" s="1627">
        <v>102</v>
      </c>
      <c r="V44" s="1717"/>
      <c r="W44" s="1644" t="s">
        <v>2986</v>
      </c>
      <c r="X44" s="1645" t="s">
        <v>2987</v>
      </c>
      <c r="Y44" s="1646">
        <v>119</v>
      </c>
      <c r="Z44" s="1647">
        <v>136</v>
      </c>
      <c r="AA44" s="1648">
        <v>153</v>
      </c>
      <c r="AB44"/>
      <c r="AC44" s="1718"/>
      <c r="AD44" s="1635" t="s">
        <v>2988</v>
      </c>
      <c r="AE44" s="1636" t="s">
        <v>2989</v>
      </c>
      <c r="AF44" s="1637">
        <v>23</v>
      </c>
      <c r="AG44" s="1638">
        <v>23</v>
      </c>
      <c r="AH44" s="1639">
        <v>23</v>
      </c>
      <c r="AI44"/>
      <c r="AJ44" s="1719"/>
      <c r="AK44" s="1641" t="s">
        <v>2990</v>
      </c>
      <c r="AL44" s="1636" t="s">
        <v>2991</v>
      </c>
      <c r="AM44" s="1637">
        <v>205</v>
      </c>
      <c r="AN44" s="1638">
        <v>149</v>
      </c>
      <c r="AO44" s="1639">
        <v>12</v>
      </c>
      <c r="AQ44" s="6">
        <v>1</v>
      </c>
    </row>
    <row r="45" spans="2:43" ht="21" customHeight="1">
      <c r="K45" s="1526" t="s">
        <v>568</v>
      </c>
      <c r="L45" s="1626" t="s">
        <v>754</v>
      </c>
      <c r="M45" s="1627">
        <v>255</v>
      </c>
      <c r="N45" s="1627">
        <v>128</v>
      </c>
      <c r="O45" s="1627">
        <v>128</v>
      </c>
      <c r="P45" s="1720" t="s">
        <v>545</v>
      </c>
      <c r="Q45" s="1626" t="s">
        <v>2992</v>
      </c>
      <c r="R45" s="1627">
        <v>51</v>
      </c>
      <c r="S45" s="1627">
        <v>153</v>
      </c>
      <c r="T45" s="1627">
        <v>102</v>
      </c>
      <c r="V45" s="1721"/>
      <c r="W45" s="1644" t="s">
        <v>2993</v>
      </c>
      <c r="X45" s="1645" t="s">
        <v>2994</v>
      </c>
      <c r="Y45" s="1646">
        <v>112</v>
      </c>
      <c r="Z45" s="1647">
        <v>128</v>
      </c>
      <c r="AA45" s="1648">
        <v>144</v>
      </c>
      <c r="AB45"/>
      <c r="AC45" s="1722"/>
      <c r="AD45" s="1635" t="s">
        <v>2995</v>
      </c>
      <c r="AE45" s="1636" t="s">
        <v>2996</v>
      </c>
      <c r="AF45" s="1637">
        <v>20</v>
      </c>
      <c r="AG45" s="1638">
        <v>20</v>
      </c>
      <c r="AH45" s="1639">
        <v>20</v>
      </c>
      <c r="AI45"/>
      <c r="AJ45" s="1723"/>
      <c r="AK45" s="1641" t="s">
        <v>2997</v>
      </c>
      <c r="AL45" s="1636" t="s">
        <v>2998</v>
      </c>
      <c r="AM45" s="1637">
        <v>204</v>
      </c>
      <c r="AN45" s="1638">
        <v>153</v>
      </c>
      <c r="AO45" s="1639">
        <v>0</v>
      </c>
      <c r="AQ45" s="6">
        <v>1</v>
      </c>
    </row>
    <row r="46" spans="2:43" ht="21" customHeight="1">
      <c r="K46" s="1529" t="s">
        <v>575</v>
      </c>
      <c r="L46" s="1626" t="s">
        <v>755</v>
      </c>
      <c r="M46" s="1627">
        <v>0</v>
      </c>
      <c r="N46" s="1627">
        <v>102</v>
      </c>
      <c r="O46" s="1627">
        <v>204</v>
      </c>
      <c r="P46" s="1528" t="s">
        <v>570</v>
      </c>
      <c r="Q46" s="1626" t="s">
        <v>700</v>
      </c>
      <c r="R46" s="1627">
        <v>51</v>
      </c>
      <c r="S46" s="1627">
        <v>51</v>
      </c>
      <c r="T46" s="1627">
        <v>0</v>
      </c>
      <c r="V46" s="1724"/>
      <c r="W46" s="1644" t="s">
        <v>2999</v>
      </c>
      <c r="X46" s="1645" t="s">
        <v>3000</v>
      </c>
      <c r="Y46" s="1646">
        <v>108</v>
      </c>
      <c r="Z46" s="1647">
        <v>123</v>
      </c>
      <c r="AA46" s="1648">
        <v>139</v>
      </c>
      <c r="AB46"/>
      <c r="AC46" s="1725"/>
      <c r="AD46" s="1635" t="s">
        <v>3001</v>
      </c>
      <c r="AE46" s="1636" t="s">
        <v>3002</v>
      </c>
      <c r="AF46" s="1637">
        <v>18</v>
      </c>
      <c r="AG46" s="1638">
        <v>18</v>
      </c>
      <c r="AH46" s="1639">
        <v>18</v>
      </c>
      <c r="AI46"/>
      <c r="AJ46" s="1726"/>
      <c r="AK46" s="1651" t="s">
        <v>3003</v>
      </c>
      <c r="AL46" s="1636" t="s">
        <v>3004</v>
      </c>
      <c r="AM46" s="1637">
        <v>190</v>
      </c>
      <c r="AN46" s="1638">
        <v>138</v>
      </c>
      <c r="AO46" s="1639">
        <v>61</v>
      </c>
      <c r="AQ46" s="6">
        <v>1</v>
      </c>
    </row>
    <row r="47" spans="2:43" ht="21" customHeight="1">
      <c r="K47" s="1532" t="s">
        <v>594</v>
      </c>
      <c r="L47" s="1626" t="s">
        <v>756</v>
      </c>
      <c r="M47" s="1627">
        <v>204</v>
      </c>
      <c r="N47" s="1627">
        <v>204</v>
      </c>
      <c r="O47" s="1627">
        <v>255</v>
      </c>
      <c r="P47" s="1531" t="s">
        <v>577</v>
      </c>
      <c r="Q47" s="1626" t="s">
        <v>702</v>
      </c>
      <c r="R47" s="1627">
        <v>153</v>
      </c>
      <c r="S47" s="1627">
        <v>51</v>
      </c>
      <c r="T47" s="1627">
        <v>0</v>
      </c>
      <c r="V47" s="1727"/>
      <c r="W47" s="1662" t="s">
        <v>3005</v>
      </c>
      <c r="X47" s="1645" t="s">
        <v>3006</v>
      </c>
      <c r="Y47" s="1646">
        <v>103</v>
      </c>
      <c r="Z47" s="1647">
        <v>113</v>
      </c>
      <c r="AA47" s="1648">
        <v>121</v>
      </c>
      <c r="AB47"/>
      <c r="AC47" s="1728"/>
      <c r="AD47" s="1635" t="s">
        <v>3007</v>
      </c>
      <c r="AE47" s="1636" t="s">
        <v>3008</v>
      </c>
      <c r="AF47" s="1637">
        <v>15</v>
      </c>
      <c r="AG47" s="1638">
        <v>15</v>
      </c>
      <c r="AH47" s="1639">
        <v>15</v>
      </c>
      <c r="AI47"/>
      <c r="AJ47" s="1729"/>
      <c r="AK47" s="1641" t="s">
        <v>3009</v>
      </c>
      <c r="AL47" s="1636" t="s">
        <v>3010</v>
      </c>
      <c r="AM47" s="1637">
        <v>184</v>
      </c>
      <c r="AN47" s="1638">
        <v>134</v>
      </c>
      <c r="AO47" s="1639">
        <v>11</v>
      </c>
      <c r="AQ47" s="6">
        <v>1</v>
      </c>
    </row>
    <row r="48" spans="2:43" ht="21" customHeight="1">
      <c r="K48" s="1508" t="s">
        <v>494</v>
      </c>
      <c r="L48" s="1626" t="s">
        <v>495</v>
      </c>
      <c r="M48" s="1627">
        <v>0</v>
      </c>
      <c r="N48" s="1627">
        <v>0</v>
      </c>
      <c r="O48" s="1627">
        <v>128</v>
      </c>
      <c r="P48" s="1516" t="s">
        <v>596</v>
      </c>
      <c r="Q48" s="1626" t="s">
        <v>714</v>
      </c>
      <c r="R48" s="1627">
        <v>153</v>
      </c>
      <c r="S48" s="1627">
        <v>51</v>
      </c>
      <c r="T48" s="1627">
        <v>102</v>
      </c>
      <c r="V48" s="1730"/>
      <c r="W48" s="1644" t="s">
        <v>3011</v>
      </c>
      <c r="X48" s="1645" t="s">
        <v>3012</v>
      </c>
      <c r="Y48" s="1646">
        <v>74</v>
      </c>
      <c r="Z48" s="1647">
        <v>112</v>
      </c>
      <c r="AA48" s="1648">
        <v>139</v>
      </c>
      <c r="AB48"/>
      <c r="AC48" s="1731"/>
      <c r="AD48" s="1635" t="s">
        <v>3013</v>
      </c>
      <c r="AE48" s="1636" t="s">
        <v>3014</v>
      </c>
      <c r="AF48" s="1637">
        <v>13</v>
      </c>
      <c r="AG48" s="1638">
        <v>13</v>
      </c>
      <c r="AH48" s="1639">
        <v>13</v>
      </c>
      <c r="AI48"/>
      <c r="AJ48" s="1732"/>
      <c r="AK48" s="1641" t="s">
        <v>3015</v>
      </c>
      <c r="AL48" s="1636" t="s">
        <v>3016</v>
      </c>
      <c r="AM48" s="1637">
        <v>166</v>
      </c>
      <c r="AN48" s="1638">
        <v>125</v>
      </c>
      <c r="AO48" s="1639">
        <v>61</v>
      </c>
      <c r="AQ48" s="6">
        <v>1</v>
      </c>
    </row>
    <row r="49" spans="1:43" ht="21" customHeight="1">
      <c r="K49" s="1512" t="s">
        <v>501</v>
      </c>
      <c r="L49" s="1626" t="s">
        <v>502</v>
      </c>
      <c r="M49" s="1627">
        <v>255</v>
      </c>
      <c r="N49" s="1627">
        <v>0</v>
      </c>
      <c r="O49" s="1627">
        <v>255</v>
      </c>
      <c r="P49" s="1537" t="s">
        <v>599</v>
      </c>
      <c r="Q49" s="1626" t="s">
        <v>715</v>
      </c>
      <c r="R49" s="1627">
        <v>51</v>
      </c>
      <c r="S49" s="1627">
        <v>51</v>
      </c>
      <c r="T49" s="1627">
        <v>153</v>
      </c>
      <c r="V49" s="1733"/>
      <c r="W49" s="1644" t="s">
        <v>3017</v>
      </c>
      <c r="X49" s="1645" t="s">
        <v>3018</v>
      </c>
      <c r="Y49" s="1646">
        <v>35</v>
      </c>
      <c r="Z49" s="1647">
        <v>107</v>
      </c>
      <c r="AA49" s="1648">
        <v>142</v>
      </c>
      <c r="AB49"/>
      <c r="AC49" s="1734"/>
      <c r="AD49" s="1635" t="s">
        <v>3019</v>
      </c>
      <c r="AE49" s="1636" t="s">
        <v>3020</v>
      </c>
      <c r="AF49" s="1637">
        <v>10</v>
      </c>
      <c r="AG49" s="1638">
        <v>10</v>
      </c>
      <c r="AH49" s="1639">
        <v>10</v>
      </c>
      <c r="AI49"/>
      <c r="AJ49" s="1735"/>
      <c r="AK49" s="1651" t="s">
        <v>3021</v>
      </c>
      <c r="AL49" s="1636" t="s">
        <v>3022</v>
      </c>
      <c r="AM49" s="1637">
        <v>148</v>
      </c>
      <c r="AN49" s="1638">
        <v>127</v>
      </c>
      <c r="AO49" s="1639">
        <v>96</v>
      </c>
      <c r="AQ49" s="6">
        <v>1</v>
      </c>
    </row>
    <row r="50" spans="1:43" ht="21" customHeight="1">
      <c r="K50" s="1515" t="s">
        <v>509</v>
      </c>
      <c r="L50" s="1626" t="s">
        <v>510</v>
      </c>
      <c r="M50" s="1627">
        <v>255</v>
      </c>
      <c r="N50" s="1627">
        <v>255</v>
      </c>
      <c r="O50" s="1627">
        <v>0</v>
      </c>
      <c r="P50" s="1539" t="s">
        <v>602</v>
      </c>
      <c r="Q50" s="1626" t="s">
        <v>717</v>
      </c>
      <c r="R50" s="1627">
        <v>51</v>
      </c>
      <c r="S50" s="1627">
        <v>51</v>
      </c>
      <c r="T50" s="1627">
        <v>51</v>
      </c>
      <c r="V50" s="1736"/>
      <c r="W50" s="1662" t="s">
        <v>3023</v>
      </c>
      <c r="X50" s="1645" t="s">
        <v>3024</v>
      </c>
      <c r="Y50" s="1646">
        <v>83</v>
      </c>
      <c r="Z50" s="1647">
        <v>104</v>
      </c>
      <c r="AA50" s="1648">
        <v>120</v>
      </c>
      <c r="AB50"/>
      <c r="AC50" s="1737"/>
      <c r="AD50" s="1635" t="s">
        <v>3025</v>
      </c>
      <c r="AE50" s="1636" t="s">
        <v>3026</v>
      </c>
      <c r="AF50" s="1637">
        <v>8</v>
      </c>
      <c r="AG50" s="1638">
        <v>8</v>
      </c>
      <c r="AH50" s="1639">
        <v>8</v>
      </c>
      <c r="AI50"/>
      <c r="AJ50" s="1738"/>
      <c r="AK50" s="1651" t="s">
        <v>3027</v>
      </c>
      <c r="AL50" s="1636" t="s">
        <v>3028</v>
      </c>
      <c r="AM50" s="1637">
        <v>150</v>
      </c>
      <c r="AN50" s="1638">
        <v>124</v>
      </c>
      <c r="AO50" s="1639">
        <v>92</v>
      </c>
      <c r="AQ50" s="6">
        <v>1</v>
      </c>
    </row>
    <row r="51" spans="1:43" ht="21" customHeight="1">
      <c r="K51" s="1519" t="s">
        <v>530</v>
      </c>
      <c r="L51" s="1626" t="s">
        <v>531</v>
      </c>
      <c r="M51" s="1627">
        <v>0</v>
      </c>
      <c r="N51" s="1627">
        <v>255</v>
      </c>
      <c r="O51" s="1627">
        <v>255</v>
      </c>
      <c r="V51" s="1739"/>
      <c r="W51" s="1644" t="s">
        <v>3029</v>
      </c>
      <c r="X51" s="1645" t="s">
        <v>3030</v>
      </c>
      <c r="Y51" s="1646">
        <v>0</v>
      </c>
      <c r="Z51" s="1647">
        <v>104</v>
      </c>
      <c r="AA51" s="1648">
        <v>139</v>
      </c>
      <c r="AB51"/>
      <c r="AC51" s="1740"/>
      <c r="AD51" s="1635" t="s">
        <v>3031</v>
      </c>
      <c r="AE51" s="1636" t="s">
        <v>3032</v>
      </c>
      <c r="AF51" s="1637">
        <v>5</v>
      </c>
      <c r="AG51" s="1638">
        <v>5</v>
      </c>
      <c r="AH51" s="1639">
        <v>5</v>
      </c>
      <c r="AI51"/>
      <c r="AJ51" s="1741"/>
      <c r="AK51" s="1641" t="s">
        <v>3033</v>
      </c>
      <c r="AL51" s="1636" t="s">
        <v>3034</v>
      </c>
      <c r="AM51" s="1637">
        <v>139</v>
      </c>
      <c r="AN51" s="1638">
        <v>125</v>
      </c>
      <c r="AO51" s="1639">
        <v>107</v>
      </c>
      <c r="AQ51" s="6">
        <v>1</v>
      </c>
    </row>
    <row r="52" spans="1:43" ht="21" customHeight="1">
      <c r="V52" s="1742"/>
      <c r="W52" s="1662" t="s">
        <v>3035</v>
      </c>
      <c r="X52" s="1645" t="s">
        <v>3036</v>
      </c>
      <c r="Y52" s="1646">
        <v>81</v>
      </c>
      <c r="Z52" s="1647">
        <v>88</v>
      </c>
      <c r="AA52" s="1648">
        <v>94</v>
      </c>
      <c r="AB52"/>
      <c r="AC52" s="1743"/>
      <c r="AD52" s="1635" t="s">
        <v>3037</v>
      </c>
      <c r="AE52" s="1636" t="s">
        <v>3038</v>
      </c>
      <c r="AF52" s="1637">
        <v>3</v>
      </c>
      <c r="AG52" s="1638">
        <v>3</v>
      </c>
      <c r="AH52" s="1639">
        <v>3</v>
      </c>
      <c r="AI52"/>
      <c r="AJ52" s="1744"/>
      <c r="AK52" s="1641" t="s">
        <v>3039</v>
      </c>
      <c r="AL52" s="1636" t="s">
        <v>3040</v>
      </c>
      <c r="AM52" s="1637">
        <v>139</v>
      </c>
      <c r="AN52" s="1638">
        <v>121</v>
      </c>
      <c r="AO52" s="1639">
        <v>94</v>
      </c>
      <c r="AQ52" s="6">
        <v>1</v>
      </c>
    </row>
    <row r="53" spans="1:43" ht="21" customHeight="1">
      <c r="K53" s="1745" t="s">
        <v>3041</v>
      </c>
      <c r="L53"/>
      <c r="M53"/>
      <c r="N53"/>
      <c r="O53"/>
      <c r="P53"/>
      <c r="Q53"/>
      <c r="R53"/>
      <c r="S53"/>
      <c r="V53" s="1746"/>
      <c r="W53" s="1662" t="s">
        <v>3042</v>
      </c>
      <c r="X53" s="1645" t="s">
        <v>3043</v>
      </c>
      <c r="Y53" s="1646">
        <v>36</v>
      </c>
      <c r="Z53" s="1647">
        <v>68</v>
      </c>
      <c r="AA53" s="1648">
        <v>92</v>
      </c>
      <c r="AB53"/>
      <c r="AC53" s="1747"/>
      <c r="AD53" s="1687" t="s">
        <v>3044</v>
      </c>
      <c r="AE53" s="1636" t="s">
        <v>679</v>
      </c>
      <c r="AF53" s="1637">
        <v>255</v>
      </c>
      <c r="AG53" s="1638">
        <v>255</v>
      </c>
      <c r="AH53" s="1639">
        <v>0</v>
      </c>
      <c r="AI53"/>
      <c r="AJ53" s="1748"/>
      <c r="AK53" s="1641" t="s">
        <v>3045</v>
      </c>
      <c r="AL53" s="1636" t="s">
        <v>3046</v>
      </c>
      <c r="AM53" s="1637">
        <v>139</v>
      </c>
      <c r="AN53" s="1638">
        <v>115</v>
      </c>
      <c r="AO53" s="1639">
        <v>85</v>
      </c>
      <c r="AQ53" s="6">
        <v>1</v>
      </c>
    </row>
    <row r="54" spans="1:43" ht="21" customHeight="1">
      <c r="K54" s="1749" t="s">
        <v>3047</v>
      </c>
      <c r="L54"/>
      <c r="M54"/>
      <c r="N54"/>
      <c r="O54"/>
      <c r="P54"/>
      <c r="Q54"/>
      <c r="R54"/>
      <c r="S54"/>
      <c r="V54" s="1750"/>
      <c r="W54" s="1662" t="s">
        <v>3048</v>
      </c>
      <c r="X54" s="1645" t="s">
        <v>3049</v>
      </c>
      <c r="Y54" s="1646">
        <v>54</v>
      </c>
      <c r="Z54" s="1647">
        <v>69</v>
      </c>
      <c r="AA54" s="1648">
        <v>79</v>
      </c>
      <c r="AB54"/>
      <c r="AC54" s="1751"/>
      <c r="AD54" s="1687" t="s">
        <v>3050</v>
      </c>
      <c r="AE54" s="1636" t="s">
        <v>3051</v>
      </c>
      <c r="AF54" s="1637">
        <v>234</v>
      </c>
      <c r="AG54" s="1638">
        <v>230</v>
      </c>
      <c r="AH54" s="1639">
        <v>121</v>
      </c>
      <c r="AI54"/>
      <c r="AJ54" s="1752"/>
      <c r="AK54" s="1651" t="s">
        <v>3052</v>
      </c>
      <c r="AL54" s="1636" t="s">
        <v>3053</v>
      </c>
      <c r="AM54" s="1637">
        <v>128</v>
      </c>
      <c r="AN54" s="1638">
        <v>109</v>
      </c>
      <c r="AO54" s="1639">
        <v>90</v>
      </c>
      <c r="AQ54" s="6">
        <v>1</v>
      </c>
    </row>
    <row r="55" spans="1:43" ht="21" customHeight="1">
      <c r="K55"/>
      <c r="L55"/>
      <c r="M55"/>
      <c r="N55"/>
      <c r="O55"/>
      <c r="P55"/>
      <c r="Q55"/>
      <c r="R55"/>
      <c r="S55"/>
      <c r="V55" s="1753"/>
      <c r="W55" s="1662" t="s">
        <v>3054</v>
      </c>
      <c r="X55" s="1645" t="s">
        <v>3055</v>
      </c>
      <c r="Y55" s="1646">
        <v>32</v>
      </c>
      <c r="Z55" s="1647">
        <v>40</v>
      </c>
      <c r="AA55" s="1648">
        <v>48</v>
      </c>
      <c r="AB55"/>
      <c r="AC55" s="1754"/>
      <c r="AD55" s="1687" t="s">
        <v>3056</v>
      </c>
      <c r="AE55" s="1636" t="s">
        <v>3057</v>
      </c>
      <c r="AF55" s="1637">
        <v>247</v>
      </c>
      <c r="AG55" s="1638">
        <v>255</v>
      </c>
      <c r="AH55" s="1639">
        <v>60</v>
      </c>
      <c r="AI55"/>
      <c r="AJ55" s="1755"/>
      <c r="AK55" s="1651" t="s">
        <v>3058</v>
      </c>
      <c r="AL55" s="1636" t="s">
        <v>3059</v>
      </c>
      <c r="AM55" s="1637">
        <v>139</v>
      </c>
      <c r="AN55" s="1638">
        <v>108</v>
      </c>
      <c r="AO55" s="1639">
        <v>66</v>
      </c>
      <c r="AQ55" s="6">
        <v>1</v>
      </c>
    </row>
    <row r="56" spans="1:43" ht="21" customHeight="1">
      <c r="K56" s="1756" t="s">
        <v>3060</v>
      </c>
      <c r="L56" s="1757" t="s">
        <v>3061</v>
      </c>
      <c r="M56" s="1758" t="s">
        <v>3062</v>
      </c>
      <c r="N56" s="1759" t="s">
        <v>3063</v>
      </c>
      <c r="O56" s="1760" t="s">
        <v>3064</v>
      </c>
      <c r="P56" s="1761" t="s">
        <v>3065</v>
      </c>
      <c r="Q56" s="1762" t="s">
        <v>3066</v>
      </c>
      <c r="R56" s="1763" t="s">
        <v>3067</v>
      </c>
      <c r="S56" s="1764" t="s">
        <v>3068</v>
      </c>
      <c r="V56" s="1765"/>
      <c r="W56" s="1662" t="s">
        <v>3069</v>
      </c>
      <c r="X56" s="1645" t="s">
        <v>3070</v>
      </c>
      <c r="Y56" s="1646">
        <v>32</v>
      </c>
      <c r="Z56" s="1647">
        <v>36</v>
      </c>
      <c r="AA56" s="1648">
        <v>40</v>
      </c>
      <c r="AB56"/>
      <c r="AC56" s="1766"/>
      <c r="AD56" s="1635" t="s">
        <v>3071</v>
      </c>
      <c r="AE56" s="1636" t="s">
        <v>3072</v>
      </c>
      <c r="AF56" s="1637">
        <v>205</v>
      </c>
      <c r="AG56" s="1638">
        <v>205</v>
      </c>
      <c r="AH56" s="1639">
        <v>180</v>
      </c>
      <c r="AI56"/>
      <c r="AJ56" s="1767"/>
      <c r="AK56" s="1651" t="s">
        <v>3073</v>
      </c>
      <c r="AL56" s="1636" t="s">
        <v>3074</v>
      </c>
      <c r="AM56" s="1637">
        <v>126</v>
      </c>
      <c r="AN56" s="1638">
        <v>109</v>
      </c>
      <c r="AO56" s="1639">
        <v>90</v>
      </c>
      <c r="AQ56" s="6">
        <v>1</v>
      </c>
    </row>
    <row r="57" spans="1:43" ht="21" customHeight="1">
      <c r="K57" s="1768" t="s">
        <v>3075</v>
      </c>
      <c r="L57" s="1769" t="s">
        <v>3076</v>
      </c>
      <c r="M57" s="1770" t="s">
        <v>3077</v>
      </c>
      <c r="N57" s="1771" t="s">
        <v>3078</v>
      </c>
      <c r="O57" s="1772" t="s">
        <v>3079</v>
      </c>
      <c r="P57" s="1773" t="s">
        <v>3080</v>
      </c>
      <c r="Q57" s="1774" t="s">
        <v>3081</v>
      </c>
      <c r="R57" s="1775" t="s">
        <v>3082</v>
      </c>
      <c r="S57" s="1776" t="s">
        <v>3083</v>
      </c>
      <c r="V57" s="1777"/>
      <c r="W57" s="1644" t="s">
        <v>3084</v>
      </c>
      <c r="X57" s="1645" t="s">
        <v>3085</v>
      </c>
      <c r="Y57" s="1646">
        <v>99</v>
      </c>
      <c r="Z57" s="1647">
        <v>184</v>
      </c>
      <c r="AA57" s="1648">
        <v>255</v>
      </c>
      <c r="AB57"/>
      <c r="AC57" s="1778"/>
      <c r="AD57" s="1687" t="s">
        <v>3086</v>
      </c>
      <c r="AE57" s="1636" t="s">
        <v>3087</v>
      </c>
      <c r="AF57" s="1637">
        <v>230</v>
      </c>
      <c r="AG57" s="1638">
        <v>230</v>
      </c>
      <c r="AH57" s="1639">
        <v>151</v>
      </c>
      <c r="AI57"/>
      <c r="AJ57" s="1779"/>
      <c r="AK57" s="1651" t="s">
        <v>3088</v>
      </c>
      <c r="AL57" s="1636" t="s">
        <v>3089</v>
      </c>
      <c r="AM57" s="1637">
        <v>150</v>
      </c>
      <c r="AN57" s="1638">
        <v>113</v>
      </c>
      <c r="AO57" s="1639">
        <v>23</v>
      </c>
      <c r="AQ57" s="6">
        <v>1</v>
      </c>
    </row>
    <row r="58" spans="1:43" ht="21" customHeight="1">
      <c r="K58" s="1780" t="s">
        <v>3090</v>
      </c>
      <c r="L58" s="1781" t="s">
        <v>3091</v>
      </c>
      <c r="M58" s="1782" t="s">
        <v>3092</v>
      </c>
      <c r="N58" s="1783" t="s">
        <v>3093</v>
      </c>
      <c r="O58" s="1784" t="s">
        <v>3094</v>
      </c>
      <c r="P58" s="1785" t="s">
        <v>3095</v>
      </c>
      <c r="Q58" s="1786" t="s">
        <v>3096</v>
      </c>
      <c r="R58" s="1787" t="s">
        <v>3097</v>
      </c>
      <c r="S58" s="1788" t="s">
        <v>3098</v>
      </c>
      <c r="V58" s="1789"/>
      <c r="W58" s="1644" t="s">
        <v>3099</v>
      </c>
      <c r="X58" s="1645" t="s">
        <v>3100</v>
      </c>
      <c r="Y58" s="1646">
        <v>176</v>
      </c>
      <c r="Z58" s="1647">
        <v>196</v>
      </c>
      <c r="AA58" s="1648">
        <v>222</v>
      </c>
      <c r="AB58"/>
      <c r="AC58" s="1790"/>
      <c r="AD58" s="1687" t="s">
        <v>3101</v>
      </c>
      <c r="AE58" s="1636" t="s">
        <v>3102</v>
      </c>
      <c r="AF58" s="1637">
        <v>254</v>
      </c>
      <c r="AG58" s="1638">
        <v>248</v>
      </c>
      <c r="AH58" s="1639">
        <v>108</v>
      </c>
      <c r="AI58"/>
      <c r="AJ58" s="1791"/>
      <c r="AK58" s="1651" t="s">
        <v>3103</v>
      </c>
      <c r="AL58" s="1636" t="s">
        <v>3104</v>
      </c>
      <c r="AM58" s="1637">
        <v>133</v>
      </c>
      <c r="AN58" s="1638">
        <v>109</v>
      </c>
      <c r="AO58" s="1639">
        <v>77</v>
      </c>
      <c r="AQ58" s="6">
        <v>1</v>
      </c>
    </row>
    <row r="59" spans="1:43" ht="21" customHeight="1">
      <c r="K59" s="1792" t="s">
        <v>3105</v>
      </c>
      <c r="L59" s="1793" t="s">
        <v>3106</v>
      </c>
      <c r="M59" s="1794" t="s">
        <v>3107</v>
      </c>
      <c r="N59" s="1795" t="s">
        <v>3108</v>
      </c>
      <c r="O59" s="1796" t="s">
        <v>3109</v>
      </c>
      <c r="P59" s="1797" t="s">
        <v>3110</v>
      </c>
      <c r="Q59" s="1798" t="s">
        <v>3111</v>
      </c>
      <c r="R59" s="1799" t="s">
        <v>3112</v>
      </c>
      <c r="S59" s="1800" t="s">
        <v>3113</v>
      </c>
      <c r="V59" s="1801"/>
      <c r="W59" s="1662" t="s">
        <v>3114</v>
      </c>
      <c r="X59" s="1645" t="s">
        <v>3115</v>
      </c>
      <c r="Y59" s="1646">
        <v>119</v>
      </c>
      <c r="Z59" s="1647">
        <v>181</v>
      </c>
      <c r="AA59" s="1648">
        <v>254</v>
      </c>
      <c r="AB59"/>
      <c r="AC59" s="1802"/>
      <c r="AD59" s="1687" t="s">
        <v>3116</v>
      </c>
      <c r="AE59" s="1636" t="s">
        <v>3117</v>
      </c>
      <c r="AF59" s="1637">
        <v>255</v>
      </c>
      <c r="AG59" s="1638">
        <v>255</v>
      </c>
      <c r="AH59" s="1639">
        <v>107</v>
      </c>
      <c r="AI59"/>
      <c r="AJ59" s="1803"/>
      <c r="AK59" s="1651" t="s">
        <v>3118</v>
      </c>
      <c r="AL59" s="1636" t="s">
        <v>3119</v>
      </c>
      <c r="AM59" s="1637">
        <v>146</v>
      </c>
      <c r="AN59" s="1638">
        <v>109</v>
      </c>
      <c r="AO59" s="1639">
        <v>39</v>
      </c>
      <c r="AQ59" s="6">
        <v>1</v>
      </c>
    </row>
    <row r="60" spans="1:43" ht="21" customHeight="1">
      <c r="K60" s="1804" t="s">
        <v>3120</v>
      </c>
      <c r="L60" s="1805" t="s">
        <v>3121</v>
      </c>
      <c r="M60" s="1806" t="s">
        <v>3122</v>
      </c>
      <c r="N60" s="1807" t="s">
        <v>3123</v>
      </c>
      <c r="O60" s="1808" t="s">
        <v>3124</v>
      </c>
      <c r="P60" s="1809" t="s">
        <v>3125</v>
      </c>
      <c r="Q60" s="1810" t="s">
        <v>3126</v>
      </c>
      <c r="R60" s="1811" t="s">
        <v>3127</v>
      </c>
      <c r="S60" s="1812" t="s">
        <v>3128</v>
      </c>
      <c r="V60" s="1813"/>
      <c r="W60" s="1644"/>
      <c r="X60" s="1645" t="s">
        <v>3129</v>
      </c>
      <c r="Y60" s="1646">
        <v>153</v>
      </c>
      <c r="Z60" s="1647">
        <v>204</v>
      </c>
      <c r="AA60" s="1648">
        <v>255</v>
      </c>
      <c r="AB60"/>
      <c r="AC60" s="1814"/>
      <c r="AD60" s="1635" t="s">
        <v>3130</v>
      </c>
      <c r="AE60" s="1636" t="s">
        <v>3131</v>
      </c>
      <c r="AF60" s="1637">
        <v>205</v>
      </c>
      <c r="AG60" s="1638">
        <v>205</v>
      </c>
      <c r="AH60" s="1639">
        <v>193</v>
      </c>
      <c r="AI60"/>
      <c r="AJ60" s="1815"/>
      <c r="AK60" s="1641" t="s">
        <v>3132</v>
      </c>
      <c r="AL60" s="1636" t="s">
        <v>3133</v>
      </c>
      <c r="AM60" s="1637">
        <v>142</v>
      </c>
      <c r="AN60" s="1638">
        <v>107</v>
      </c>
      <c r="AO60" s="1639">
        <v>35</v>
      </c>
      <c r="AQ60" s="6">
        <v>1</v>
      </c>
    </row>
    <row r="61" spans="1:43" ht="21" customHeight="1">
      <c r="A61" s="1"/>
      <c r="K61" s="1816" t="s">
        <v>3134</v>
      </c>
      <c r="L61" s="1817" t="s">
        <v>3135</v>
      </c>
      <c r="M61" s="1818" t="s">
        <v>3136</v>
      </c>
      <c r="N61" s="1819" t="s">
        <v>3137</v>
      </c>
      <c r="O61" s="1820" t="s">
        <v>3138</v>
      </c>
      <c r="P61" s="1821" t="s">
        <v>3139</v>
      </c>
      <c r="Q61" s="1822" t="s">
        <v>3140</v>
      </c>
      <c r="R61" s="1823" t="s">
        <v>3141</v>
      </c>
      <c r="S61" s="1824" t="s">
        <v>3142</v>
      </c>
      <c r="V61" s="1825"/>
      <c r="W61" s="1644" t="s">
        <v>3143</v>
      </c>
      <c r="X61" s="1645" t="s">
        <v>3144</v>
      </c>
      <c r="Y61" s="1646">
        <v>188</v>
      </c>
      <c r="Z61" s="1647">
        <v>210</v>
      </c>
      <c r="AA61" s="1648">
        <v>238</v>
      </c>
      <c r="AB61"/>
      <c r="AC61" s="1826"/>
      <c r="AD61" s="1687" t="s">
        <v>3145</v>
      </c>
      <c r="AE61" s="1636" t="s">
        <v>3146</v>
      </c>
      <c r="AF61" s="1637">
        <v>235</v>
      </c>
      <c r="AG61" s="1638">
        <v>232</v>
      </c>
      <c r="AH61" s="1639">
        <v>164</v>
      </c>
      <c r="AI61"/>
      <c r="AJ61" s="1827"/>
      <c r="AK61" s="1651" t="s">
        <v>3147</v>
      </c>
      <c r="AL61" s="1636" t="s">
        <v>3148</v>
      </c>
      <c r="AM61" s="1637">
        <v>130</v>
      </c>
      <c r="AN61" s="1638">
        <v>102</v>
      </c>
      <c r="AO61" s="1639">
        <v>68</v>
      </c>
      <c r="AP61" s="222"/>
      <c r="AQ61" s="6">
        <v>1</v>
      </c>
    </row>
    <row r="62" spans="1:43" ht="21" customHeight="1">
      <c r="A62" s="1"/>
      <c r="K62" s="1828" t="s">
        <v>3149</v>
      </c>
      <c r="L62" s="1829" t="s">
        <v>3150</v>
      </c>
      <c r="M62" s="1830" t="s">
        <v>3151</v>
      </c>
      <c r="N62" s="1831" t="s">
        <v>3152</v>
      </c>
      <c r="O62" s="1832" t="s">
        <v>3153</v>
      </c>
      <c r="P62" s="1833" t="s">
        <v>3154</v>
      </c>
      <c r="Q62" s="1834" t="s">
        <v>3155</v>
      </c>
      <c r="R62" s="1835" t="s">
        <v>3156</v>
      </c>
      <c r="S62" s="1836" t="s">
        <v>3157</v>
      </c>
      <c r="V62" s="1837"/>
      <c r="W62" s="1644" t="s">
        <v>3158</v>
      </c>
      <c r="X62" s="1645" t="s">
        <v>3159</v>
      </c>
      <c r="Y62" s="1646">
        <v>202</v>
      </c>
      <c r="Z62" s="1647">
        <v>225</v>
      </c>
      <c r="AA62" s="1648">
        <v>255</v>
      </c>
      <c r="AB62"/>
      <c r="AC62" s="1838"/>
      <c r="AD62" s="1635" t="s">
        <v>3160</v>
      </c>
      <c r="AE62" s="1636" t="s">
        <v>3161</v>
      </c>
      <c r="AF62" s="1637">
        <v>216</v>
      </c>
      <c r="AG62" s="1638">
        <v>216</v>
      </c>
      <c r="AH62" s="1639">
        <v>191</v>
      </c>
      <c r="AI62"/>
      <c r="AJ62" s="1839"/>
      <c r="AK62" s="1641" t="s">
        <v>3162</v>
      </c>
      <c r="AL62" s="1636" t="s">
        <v>3163</v>
      </c>
      <c r="AM62" s="1637">
        <v>139</v>
      </c>
      <c r="AN62" s="1638">
        <v>105</v>
      </c>
      <c r="AO62" s="1639">
        <v>20</v>
      </c>
      <c r="AQ62" s="6">
        <v>1</v>
      </c>
    </row>
    <row r="63" spans="1:43" ht="21" customHeight="1">
      <c r="A63" s="1"/>
      <c r="K63" s="1840" t="s">
        <v>3164</v>
      </c>
      <c r="L63" s="1841" t="s">
        <v>3165</v>
      </c>
      <c r="M63" s="1842" t="s">
        <v>3166</v>
      </c>
      <c r="N63" s="1843" t="s">
        <v>3167</v>
      </c>
      <c r="O63" s="1844" t="s">
        <v>3168</v>
      </c>
      <c r="P63" s="1845" t="s">
        <v>3169</v>
      </c>
      <c r="Q63" s="1846" t="s">
        <v>3170</v>
      </c>
      <c r="R63" s="1847" t="s">
        <v>3171</v>
      </c>
      <c r="S63" s="1848" t="s">
        <v>3172</v>
      </c>
      <c r="V63" s="1849"/>
      <c r="W63" s="1644" t="s">
        <v>3173</v>
      </c>
      <c r="X63" s="1645" t="s">
        <v>3174</v>
      </c>
      <c r="Y63" s="1646">
        <v>162</v>
      </c>
      <c r="Z63" s="1647">
        <v>181</v>
      </c>
      <c r="AA63" s="1648">
        <v>205</v>
      </c>
      <c r="AB63"/>
      <c r="AC63" s="1850"/>
      <c r="AD63" s="1635" t="s">
        <v>3175</v>
      </c>
      <c r="AE63" s="1636" t="s">
        <v>3176</v>
      </c>
      <c r="AF63" s="1637">
        <v>234</v>
      </c>
      <c r="AG63" s="1638">
        <v>234</v>
      </c>
      <c r="AH63" s="1639">
        <v>174</v>
      </c>
      <c r="AI63"/>
      <c r="AJ63" s="1851"/>
      <c r="AK63" s="1641" t="s">
        <v>3177</v>
      </c>
      <c r="AL63" s="1636" t="s">
        <v>3178</v>
      </c>
      <c r="AM63" s="1637">
        <v>139</v>
      </c>
      <c r="AN63" s="1638">
        <v>101</v>
      </c>
      <c r="AO63" s="1639">
        <v>8</v>
      </c>
      <c r="AQ63" s="6">
        <v>1</v>
      </c>
    </row>
    <row r="64" spans="1:43" ht="21" customHeight="1">
      <c r="A64" s="1"/>
      <c r="K64" s="1852" t="s">
        <v>3179</v>
      </c>
      <c r="L64" s="1853" t="s">
        <v>3180</v>
      </c>
      <c r="M64" s="1854" t="s">
        <v>3181</v>
      </c>
      <c r="N64" s="1855" t="s">
        <v>3182</v>
      </c>
      <c r="O64" s="1856" t="s">
        <v>3183</v>
      </c>
      <c r="P64" s="1857" t="s">
        <v>3184</v>
      </c>
      <c r="Q64" s="1858" t="s">
        <v>3185</v>
      </c>
      <c r="R64" s="1859" t="s">
        <v>3186</v>
      </c>
      <c r="S64" s="1860" t="s">
        <v>3187</v>
      </c>
      <c r="V64" s="1861"/>
      <c r="W64" s="1644" t="s">
        <v>3188</v>
      </c>
      <c r="X64" s="1645" t="s">
        <v>3189</v>
      </c>
      <c r="Y64" s="1646">
        <v>92</v>
      </c>
      <c r="Z64" s="1647">
        <v>172</v>
      </c>
      <c r="AA64" s="1648">
        <v>238</v>
      </c>
      <c r="AB64"/>
      <c r="AC64" s="1862"/>
      <c r="AD64" s="1635" t="s">
        <v>3190</v>
      </c>
      <c r="AE64" s="1636" t="s">
        <v>3191</v>
      </c>
      <c r="AF64" s="1637">
        <v>238</v>
      </c>
      <c r="AG64" s="1638">
        <v>238</v>
      </c>
      <c r="AH64" s="1639">
        <v>209</v>
      </c>
      <c r="AI64"/>
      <c r="AJ64" s="1863"/>
      <c r="AK64" s="1651" t="s">
        <v>3192</v>
      </c>
      <c r="AL64" s="1636" t="s">
        <v>3193</v>
      </c>
      <c r="AM64" s="1637">
        <v>120</v>
      </c>
      <c r="AN64" s="1638">
        <v>94</v>
      </c>
      <c r="AO64" s="1639">
        <v>47</v>
      </c>
      <c r="AQ64" s="6">
        <v>1</v>
      </c>
    </row>
    <row r="65" spans="1:43" ht="21" customHeight="1">
      <c r="A65" s="1"/>
      <c r="K65" s="1864" t="s">
        <v>3194</v>
      </c>
      <c r="L65" s="1865" t="s">
        <v>3195</v>
      </c>
      <c r="M65" s="1866" t="s">
        <v>3196</v>
      </c>
      <c r="N65" s="1867" t="s">
        <v>3197</v>
      </c>
      <c r="O65" s="1868" t="s">
        <v>3198</v>
      </c>
      <c r="P65" s="1869" t="s">
        <v>3199</v>
      </c>
      <c r="Q65" s="1870" t="s">
        <v>3200</v>
      </c>
      <c r="R65" s="1871" t="s">
        <v>3201</v>
      </c>
      <c r="S65" s="1872" t="s">
        <v>3202</v>
      </c>
      <c r="V65" s="1873"/>
      <c r="W65" s="1644"/>
      <c r="X65" s="1645" t="s">
        <v>3203</v>
      </c>
      <c r="Y65" s="1646">
        <v>102</v>
      </c>
      <c r="Z65" s="1647">
        <v>153</v>
      </c>
      <c r="AA65" s="1648">
        <v>204</v>
      </c>
      <c r="AB65"/>
      <c r="AC65" s="1874"/>
      <c r="AD65" s="1635" t="s">
        <v>3204</v>
      </c>
      <c r="AE65" s="1636" t="s">
        <v>3205</v>
      </c>
      <c r="AF65" s="1637">
        <v>250</v>
      </c>
      <c r="AG65" s="1638">
        <v>250</v>
      </c>
      <c r="AH65" s="1639">
        <v>210</v>
      </c>
      <c r="AI65"/>
      <c r="AJ65" s="1863"/>
      <c r="AK65" s="1651" t="s">
        <v>3206</v>
      </c>
      <c r="AL65" s="1636" t="s">
        <v>3193</v>
      </c>
      <c r="AM65" s="1637">
        <v>120</v>
      </c>
      <c r="AN65" s="1638">
        <v>94</v>
      </c>
      <c r="AO65" s="1639">
        <v>47</v>
      </c>
      <c r="AQ65" s="6">
        <v>1</v>
      </c>
    </row>
    <row r="66" spans="1:43" ht="21" customHeight="1">
      <c r="A66" s="1"/>
      <c r="K66" s="1875" t="s">
        <v>3207</v>
      </c>
      <c r="L66" s="1876" t="s">
        <v>3208</v>
      </c>
      <c r="M66" s="1877" t="s">
        <v>3209</v>
      </c>
      <c r="N66" s="1878" t="s">
        <v>3210</v>
      </c>
      <c r="O66" s="1879" t="s">
        <v>3211</v>
      </c>
      <c r="P66" s="1880" t="s">
        <v>3212</v>
      </c>
      <c r="Q66" s="1881" t="s">
        <v>3213</v>
      </c>
      <c r="R66" s="1882" t="s">
        <v>3214</v>
      </c>
      <c r="S66" s="1883" t="s">
        <v>3215</v>
      </c>
      <c r="V66" s="1884"/>
      <c r="W66" s="1662" t="s">
        <v>3216</v>
      </c>
      <c r="X66" s="1645" t="s">
        <v>3217</v>
      </c>
      <c r="Y66" s="1646">
        <v>73</v>
      </c>
      <c r="Z66" s="1647">
        <v>151</v>
      </c>
      <c r="AA66" s="1648">
        <v>208</v>
      </c>
      <c r="AB66"/>
      <c r="AC66" s="1885"/>
      <c r="AD66" s="1635" t="s">
        <v>3218</v>
      </c>
      <c r="AE66" s="1636" t="s">
        <v>3219</v>
      </c>
      <c r="AF66" s="1637">
        <v>238</v>
      </c>
      <c r="AG66" s="1638">
        <v>238</v>
      </c>
      <c r="AH66" s="1639">
        <v>224</v>
      </c>
      <c r="AI66"/>
      <c r="AJ66" s="1886"/>
      <c r="AK66" s="1651" t="s">
        <v>3220</v>
      </c>
      <c r="AL66" s="1636" t="s">
        <v>3221</v>
      </c>
      <c r="AM66" s="1637">
        <v>108</v>
      </c>
      <c r="AN66" s="1638">
        <v>84</v>
      </c>
      <c r="AO66" s="1639">
        <v>30</v>
      </c>
      <c r="AQ66" s="6">
        <v>1</v>
      </c>
    </row>
    <row r="67" spans="1:43" ht="21" customHeight="1">
      <c r="A67" s="1"/>
      <c r="K67" s="1887" t="s">
        <v>3222</v>
      </c>
      <c r="L67" s="1888" t="s">
        <v>3223</v>
      </c>
      <c r="M67" s="1889" t="s">
        <v>3224</v>
      </c>
      <c r="N67" s="1890" t="s">
        <v>3225</v>
      </c>
      <c r="O67" s="1891" t="s">
        <v>3226</v>
      </c>
      <c r="P67" s="1892" t="s">
        <v>3227</v>
      </c>
      <c r="Q67" s="1893" t="s">
        <v>3228</v>
      </c>
      <c r="R67" s="1894" t="s">
        <v>3229</v>
      </c>
      <c r="S67" s="1895" t="s">
        <v>3230</v>
      </c>
      <c r="V67" s="1896"/>
      <c r="W67" s="1644" t="s">
        <v>3231</v>
      </c>
      <c r="X67" s="1645" t="s">
        <v>3232</v>
      </c>
      <c r="Y67" s="1646">
        <v>79</v>
      </c>
      <c r="Z67" s="1647">
        <v>148</v>
      </c>
      <c r="AA67" s="1648">
        <v>205</v>
      </c>
      <c r="AB67"/>
      <c r="AC67" s="1897"/>
      <c r="AD67" s="1635" t="s">
        <v>3233</v>
      </c>
      <c r="AE67" s="1636" t="s">
        <v>3234</v>
      </c>
      <c r="AF67" s="1637">
        <v>245</v>
      </c>
      <c r="AG67" s="1638">
        <v>245</v>
      </c>
      <c r="AH67" s="1639">
        <v>220</v>
      </c>
      <c r="AI67"/>
      <c r="AJ67" s="1898"/>
      <c r="AK67" s="1651" t="s">
        <v>3235</v>
      </c>
      <c r="AL67" s="1636" t="s">
        <v>3236</v>
      </c>
      <c r="AM67" s="1637">
        <v>78</v>
      </c>
      <c r="AN67" s="1638">
        <v>61</v>
      </c>
      <c r="AO67" s="1639">
        <v>40</v>
      </c>
      <c r="AQ67" s="6">
        <v>1</v>
      </c>
    </row>
    <row r="68" spans="1:43" ht="21" customHeight="1">
      <c r="A68" s="1"/>
      <c r="K68" s="1899" t="s">
        <v>3237</v>
      </c>
      <c r="L68" s="1900" t="s">
        <v>3238</v>
      </c>
      <c r="M68" s="1901" t="s">
        <v>3239</v>
      </c>
      <c r="N68" s="1902" t="s">
        <v>3240</v>
      </c>
      <c r="O68" s="1903" t="s">
        <v>3241</v>
      </c>
      <c r="P68" s="1904" t="s">
        <v>3242</v>
      </c>
      <c r="Q68" s="1905" t="s">
        <v>3243</v>
      </c>
      <c r="R68" s="1906" t="s">
        <v>3244</v>
      </c>
      <c r="S68" s="1907" t="s">
        <v>3245</v>
      </c>
      <c r="V68" s="1908"/>
      <c r="W68" s="1662" t="s">
        <v>3246</v>
      </c>
      <c r="X68" s="1645" t="s">
        <v>3247</v>
      </c>
      <c r="Y68" s="1646">
        <v>30</v>
      </c>
      <c r="Z68" s="1647">
        <v>127</v>
      </c>
      <c r="AA68" s="1648">
        <v>203</v>
      </c>
      <c r="AB68"/>
      <c r="AC68" s="1909"/>
      <c r="AD68" s="1687" t="s">
        <v>3248</v>
      </c>
      <c r="AE68" s="1636" t="s">
        <v>3249</v>
      </c>
      <c r="AF68" s="1637">
        <v>255</v>
      </c>
      <c r="AG68" s="1638">
        <v>255</v>
      </c>
      <c r="AH68" s="1639">
        <v>212</v>
      </c>
      <c r="AI68"/>
      <c r="AJ68" s="1910"/>
      <c r="AK68" s="1651" t="s">
        <v>3250</v>
      </c>
      <c r="AL68" s="1636" t="s">
        <v>3251</v>
      </c>
      <c r="AM68" s="1637">
        <v>59</v>
      </c>
      <c r="AN68" s="1638">
        <v>49</v>
      </c>
      <c r="AO68" s="1639">
        <v>33</v>
      </c>
      <c r="AQ68" s="6">
        <v>1</v>
      </c>
    </row>
    <row r="69" spans="1:43" ht="21" customHeight="1">
      <c r="A69" s="1"/>
      <c r="K69" s="1911" t="s">
        <v>3252</v>
      </c>
      <c r="L69" s="1912" t="s">
        <v>3253</v>
      </c>
      <c r="M69" s="1913" t="s">
        <v>3254</v>
      </c>
      <c r="N69" s="1914" t="s">
        <v>3255</v>
      </c>
      <c r="O69" s="1915" t="s">
        <v>3256</v>
      </c>
      <c r="P69" s="1916" t="s">
        <v>3257</v>
      </c>
      <c r="Q69" s="1917" t="s">
        <v>3258</v>
      </c>
      <c r="R69" s="1918" t="s">
        <v>3259</v>
      </c>
      <c r="S69" s="1919" t="s">
        <v>3260</v>
      </c>
      <c r="V69" s="1920"/>
      <c r="W69" s="1644" t="s">
        <v>3017</v>
      </c>
      <c r="X69" s="1645" t="s">
        <v>3261</v>
      </c>
      <c r="Y69" s="1646">
        <v>70</v>
      </c>
      <c r="Z69" s="1647">
        <v>130</v>
      </c>
      <c r="AA69" s="1648">
        <v>180</v>
      </c>
      <c r="AB69"/>
      <c r="AC69" s="1921"/>
      <c r="AD69" s="1687" t="s">
        <v>3262</v>
      </c>
      <c r="AE69" s="1636" t="s">
        <v>3263</v>
      </c>
      <c r="AF69" s="1637">
        <v>254</v>
      </c>
      <c r="AG69" s="1638">
        <v>254</v>
      </c>
      <c r="AH69" s="1639">
        <v>224</v>
      </c>
      <c r="AI69"/>
      <c r="AJ69" s="1922"/>
      <c r="AK69" s="1651" t="s">
        <v>3264</v>
      </c>
      <c r="AL69" s="1636" t="s">
        <v>3265</v>
      </c>
      <c r="AM69" s="1637">
        <v>55</v>
      </c>
      <c r="AN69" s="1638">
        <v>47</v>
      </c>
      <c r="AO69" s="1639">
        <v>37</v>
      </c>
      <c r="AQ69" s="6">
        <v>1</v>
      </c>
    </row>
    <row r="70" spans="1:43" ht="21" customHeight="1">
      <c r="A70" s="1"/>
      <c r="K70" s="1923" t="s">
        <v>3266</v>
      </c>
      <c r="L70" s="1924" t="s">
        <v>3267</v>
      </c>
      <c r="M70" s="1925" t="s">
        <v>3268</v>
      </c>
      <c r="N70" s="1926" t="s">
        <v>3269</v>
      </c>
      <c r="O70" s="1927" t="s">
        <v>3270</v>
      </c>
      <c r="P70" s="1928" t="s">
        <v>3271</v>
      </c>
      <c r="Q70" s="1929" t="s">
        <v>3272</v>
      </c>
      <c r="R70" s="1930" t="s">
        <v>3273</v>
      </c>
      <c r="S70" s="1931" t="s">
        <v>3274</v>
      </c>
      <c r="V70" s="1932"/>
      <c r="W70" s="1662" t="s">
        <v>3275</v>
      </c>
      <c r="X70" s="1645" t="s">
        <v>3276</v>
      </c>
      <c r="Y70" s="1646">
        <v>53</v>
      </c>
      <c r="Z70" s="1647">
        <v>122</v>
      </c>
      <c r="AA70" s="1648">
        <v>183</v>
      </c>
      <c r="AB70"/>
      <c r="AC70" s="1933"/>
      <c r="AD70" s="1635" t="s">
        <v>3277</v>
      </c>
      <c r="AE70" s="1636" t="s">
        <v>3278</v>
      </c>
      <c r="AF70" s="1637">
        <v>255</v>
      </c>
      <c r="AG70" s="1638">
        <v>255</v>
      </c>
      <c r="AH70" s="1639">
        <v>224</v>
      </c>
      <c r="AI70"/>
      <c r="AJ70" s="1934"/>
      <c r="AK70" s="1651" t="s">
        <v>3279</v>
      </c>
      <c r="AL70" s="1636" t="s">
        <v>3280</v>
      </c>
      <c r="AM70" s="1637">
        <v>237</v>
      </c>
      <c r="AN70" s="1638">
        <v>211</v>
      </c>
      <c r="AO70" s="1639">
        <v>140</v>
      </c>
      <c r="AQ70" s="6">
        <v>1</v>
      </c>
    </row>
    <row r="71" spans="1:43" ht="21" customHeight="1">
      <c r="A71" s="1"/>
      <c r="K71" s="1935" t="s">
        <v>3281</v>
      </c>
      <c r="L71" s="1936" t="s">
        <v>3282</v>
      </c>
      <c r="M71" s="1937" t="s">
        <v>3283</v>
      </c>
      <c r="N71" s="1938" t="s">
        <v>3284</v>
      </c>
      <c r="O71" s="1939" t="s">
        <v>3285</v>
      </c>
      <c r="P71" s="1940" t="s">
        <v>3286</v>
      </c>
      <c r="Q71" s="1941" t="s">
        <v>3287</v>
      </c>
      <c r="R71" s="1942" t="s">
        <v>3288</v>
      </c>
      <c r="S71" s="1943" t="s">
        <v>3289</v>
      </c>
      <c r="V71" s="1944"/>
      <c r="W71" s="1662" t="s">
        <v>3290</v>
      </c>
      <c r="X71" s="1645" t="s">
        <v>3291</v>
      </c>
      <c r="Y71" s="1646">
        <v>86</v>
      </c>
      <c r="Z71" s="1647">
        <v>115</v>
      </c>
      <c r="AA71" s="1648">
        <v>154</v>
      </c>
      <c r="AB71"/>
      <c r="AC71" s="1945"/>
      <c r="AD71" s="1687" t="s">
        <v>3292</v>
      </c>
      <c r="AE71" s="1636" t="s">
        <v>3293</v>
      </c>
      <c r="AF71" s="1637">
        <v>254</v>
      </c>
      <c r="AG71" s="1638">
        <v>254</v>
      </c>
      <c r="AH71" s="1639">
        <v>226</v>
      </c>
      <c r="AI71"/>
      <c r="AJ71" s="1946"/>
      <c r="AK71" s="1651" t="s">
        <v>3294</v>
      </c>
      <c r="AL71" s="1636" t="s">
        <v>3295</v>
      </c>
      <c r="AM71" s="1637">
        <v>224</v>
      </c>
      <c r="AN71" s="1638">
        <v>205</v>
      </c>
      <c r="AO71" s="1639">
        <v>169</v>
      </c>
      <c r="AQ71" s="6">
        <v>1</v>
      </c>
    </row>
    <row r="72" spans="1:43" ht="21" customHeight="1">
      <c r="A72" s="1"/>
      <c r="K72" s="1947" t="s">
        <v>3296</v>
      </c>
      <c r="L72" s="1948" t="s">
        <v>3297</v>
      </c>
      <c r="M72" s="1949" t="s">
        <v>3298</v>
      </c>
      <c r="N72" s="1950" t="s">
        <v>3299</v>
      </c>
      <c r="O72" s="1951" t="s">
        <v>3300</v>
      </c>
      <c r="P72" s="1952" t="s">
        <v>3301</v>
      </c>
      <c r="Q72" s="1953" t="s">
        <v>3302</v>
      </c>
      <c r="R72" s="1954" t="s">
        <v>3303</v>
      </c>
      <c r="S72" s="1955" t="s">
        <v>3304</v>
      </c>
      <c r="V72" s="1956"/>
      <c r="W72" s="1644" t="s">
        <v>3305</v>
      </c>
      <c r="X72" s="1645" t="s">
        <v>3306</v>
      </c>
      <c r="Y72" s="1646">
        <v>110</v>
      </c>
      <c r="Z72" s="1647">
        <v>123</v>
      </c>
      <c r="AA72" s="1648">
        <v>139</v>
      </c>
      <c r="AB72"/>
      <c r="AC72" s="1957"/>
      <c r="AD72" s="1635" t="s">
        <v>3248</v>
      </c>
      <c r="AE72" s="1636" t="s">
        <v>3307</v>
      </c>
      <c r="AF72" s="1637">
        <v>255</v>
      </c>
      <c r="AG72" s="1638">
        <v>255</v>
      </c>
      <c r="AH72" s="1639">
        <v>240</v>
      </c>
      <c r="AI72"/>
      <c r="AJ72" s="1958"/>
      <c r="AK72" s="1641" t="s">
        <v>3308</v>
      </c>
      <c r="AL72" s="1636" t="s">
        <v>3309</v>
      </c>
      <c r="AM72" s="1637">
        <v>238</v>
      </c>
      <c r="AN72" s="1638">
        <v>216</v>
      </c>
      <c r="AO72" s="1639">
        <v>174</v>
      </c>
      <c r="AQ72" s="6">
        <v>1</v>
      </c>
    </row>
    <row r="73" spans="1:43" ht="21" customHeight="1">
      <c r="A73" s="1"/>
      <c r="K73" s="1959" t="s">
        <v>3310</v>
      </c>
      <c r="L73" s="1960" t="s">
        <v>3311</v>
      </c>
      <c r="M73" s="1961" t="s">
        <v>3312</v>
      </c>
      <c r="N73" s="1962" t="s">
        <v>3313</v>
      </c>
      <c r="O73" s="1963" t="s">
        <v>3314</v>
      </c>
      <c r="P73" s="1964" t="s">
        <v>3315</v>
      </c>
      <c r="Q73" s="1965" t="s">
        <v>3316</v>
      </c>
      <c r="R73" s="1966" t="s">
        <v>3317</v>
      </c>
      <c r="S73" s="1967" t="s">
        <v>3318</v>
      </c>
      <c r="V73" s="1968"/>
      <c r="W73" s="1662" t="s">
        <v>3319</v>
      </c>
      <c r="X73" s="1645" t="s">
        <v>3320</v>
      </c>
      <c r="Y73" s="1646">
        <v>0</v>
      </c>
      <c r="Z73" s="1647">
        <v>103</v>
      </c>
      <c r="AA73" s="1648">
        <v>165</v>
      </c>
      <c r="AB73"/>
      <c r="AC73" s="1969"/>
      <c r="AD73" s="1687" t="s">
        <v>3321</v>
      </c>
      <c r="AE73" s="1636" t="s">
        <v>3322</v>
      </c>
      <c r="AF73" s="1637">
        <v>233</v>
      </c>
      <c r="AG73" s="1638">
        <v>228</v>
      </c>
      <c r="AH73" s="1639">
        <v>80</v>
      </c>
      <c r="AI73"/>
      <c r="AJ73" s="1970"/>
      <c r="AK73" s="1641" t="s">
        <v>3323</v>
      </c>
      <c r="AL73" s="1636" t="s">
        <v>3324</v>
      </c>
      <c r="AM73" s="1637">
        <v>245</v>
      </c>
      <c r="AN73" s="1638">
        <v>222</v>
      </c>
      <c r="AO73" s="1639">
        <v>179</v>
      </c>
      <c r="AQ73" s="6">
        <v>1</v>
      </c>
    </row>
    <row r="74" spans="1:43" ht="21" customHeight="1">
      <c r="A74" s="1"/>
      <c r="K74" s="1971" t="s">
        <v>3325</v>
      </c>
      <c r="L74" s="1972" t="s">
        <v>3326</v>
      </c>
      <c r="M74" s="1973" t="s">
        <v>3327</v>
      </c>
      <c r="N74" s="1974" t="s">
        <v>3328</v>
      </c>
      <c r="O74" s="1975" t="s">
        <v>3329</v>
      </c>
      <c r="P74" s="1976" t="s">
        <v>3330</v>
      </c>
      <c r="Q74" s="1977" t="s">
        <v>3331</v>
      </c>
      <c r="R74" s="1978" t="s">
        <v>3332</v>
      </c>
      <c r="S74" s="1979" t="s">
        <v>3333</v>
      </c>
      <c r="V74" s="1980"/>
      <c r="W74" s="1662" t="s">
        <v>3334</v>
      </c>
      <c r="X74" s="1645" t="s">
        <v>3335</v>
      </c>
      <c r="Y74" s="1646">
        <v>67</v>
      </c>
      <c r="Z74" s="1647">
        <v>107</v>
      </c>
      <c r="AA74" s="1648">
        <v>149</v>
      </c>
      <c r="AB74"/>
      <c r="AC74" s="1981"/>
      <c r="AD74" s="1635" t="s">
        <v>2965</v>
      </c>
      <c r="AE74" s="1636" t="s">
        <v>3336</v>
      </c>
      <c r="AF74" s="1637">
        <v>219</v>
      </c>
      <c r="AG74" s="1638">
        <v>219</v>
      </c>
      <c r="AH74" s="1639">
        <v>112</v>
      </c>
      <c r="AI74"/>
      <c r="AJ74" s="1982"/>
      <c r="AK74" s="1641" t="s">
        <v>3337</v>
      </c>
      <c r="AL74" s="1636" t="s">
        <v>3338</v>
      </c>
      <c r="AM74" s="1637">
        <v>255</v>
      </c>
      <c r="AN74" s="1638">
        <v>228</v>
      </c>
      <c r="AO74" s="1639">
        <v>181</v>
      </c>
      <c r="AQ74" s="6">
        <v>1</v>
      </c>
    </row>
    <row r="75" spans="1:43" ht="21" customHeight="1">
      <c r="A75" s="1"/>
      <c r="K75" s="1983" t="s">
        <v>3339</v>
      </c>
      <c r="L75" s="1984" t="s">
        <v>3340</v>
      </c>
      <c r="M75" s="1985" t="s">
        <v>3341</v>
      </c>
      <c r="N75" s="1986" t="s">
        <v>3342</v>
      </c>
      <c r="O75" s="1987" t="s">
        <v>3343</v>
      </c>
      <c r="P75" s="1988" t="s">
        <v>3344</v>
      </c>
      <c r="Q75" s="1989" t="s">
        <v>3345</v>
      </c>
      <c r="R75" s="1990" t="s">
        <v>3346</v>
      </c>
      <c r="S75" s="1991" t="s">
        <v>3347</v>
      </c>
      <c r="V75" s="1992"/>
      <c r="W75" s="1644"/>
      <c r="X75" s="1645" t="s">
        <v>3348</v>
      </c>
      <c r="Y75" s="1646">
        <v>51</v>
      </c>
      <c r="Z75" s="1647">
        <v>102</v>
      </c>
      <c r="AA75" s="1648">
        <v>153</v>
      </c>
      <c r="AB75"/>
      <c r="AC75" s="1993"/>
      <c r="AD75" s="1635" t="s">
        <v>3349</v>
      </c>
      <c r="AE75" s="1636" t="s">
        <v>3350</v>
      </c>
      <c r="AF75" s="1637">
        <v>238</v>
      </c>
      <c r="AG75" s="1638">
        <v>238</v>
      </c>
      <c r="AH75" s="1639">
        <v>0</v>
      </c>
      <c r="AI75"/>
      <c r="AJ75" s="1994"/>
      <c r="AK75" s="1641" t="s">
        <v>3351</v>
      </c>
      <c r="AL75" s="1636" t="s">
        <v>3352</v>
      </c>
      <c r="AM75" s="1637">
        <v>255</v>
      </c>
      <c r="AN75" s="1638">
        <v>231</v>
      </c>
      <c r="AO75" s="1639">
        <v>186</v>
      </c>
      <c r="AQ75" s="6">
        <v>1</v>
      </c>
    </row>
    <row r="76" spans="1:43" ht="21" customHeight="1">
      <c r="A76" s="1"/>
      <c r="K76" s="1995" t="s">
        <v>3353</v>
      </c>
      <c r="L76" s="1996" t="s">
        <v>3354</v>
      </c>
      <c r="M76" s="1997" t="s">
        <v>3355</v>
      </c>
      <c r="N76" s="1998" t="s">
        <v>3356</v>
      </c>
      <c r="O76" s="1999" t="s">
        <v>3357</v>
      </c>
      <c r="P76" s="2000" t="s">
        <v>3358</v>
      </c>
      <c r="Q76" s="2001" t="s">
        <v>3359</v>
      </c>
      <c r="R76" s="2002" t="s">
        <v>3360</v>
      </c>
      <c r="S76" s="2003" t="s">
        <v>3361</v>
      </c>
      <c r="V76" s="2004"/>
      <c r="W76" s="1644" t="s">
        <v>3362</v>
      </c>
      <c r="X76" s="1645" t="s">
        <v>3363</v>
      </c>
      <c r="Y76" s="1646">
        <v>54</v>
      </c>
      <c r="Z76" s="1647">
        <v>100</v>
      </c>
      <c r="AA76" s="1648">
        <v>139</v>
      </c>
      <c r="AB76"/>
      <c r="AC76" s="2005"/>
      <c r="AD76" s="1687" t="s">
        <v>3364</v>
      </c>
      <c r="AE76" s="1636" t="s">
        <v>3365</v>
      </c>
      <c r="AF76" s="1637">
        <v>179</v>
      </c>
      <c r="AG76" s="1638">
        <v>177</v>
      </c>
      <c r="AH76" s="1639">
        <v>145</v>
      </c>
      <c r="AI76"/>
      <c r="AJ76" s="2006"/>
      <c r="AK76" s="1641" t="s">
        <v>3366</v>
      </c>
      <c r="AL76" s="1636" t="s">
        <v>3367</v>
      </c>
      <c r="AM76" s="1637">
        <v>255</v>
      </c>
      <c r="AN76" s="1638">
        <v>235</v>
      </c>
      <c r="AO76" s="1639">
        <v>205</v>
      </c>
      <c r="AQ76" s="6">
        <v>1</v>
      </c>
    </row>
    <row r="77" spans="1:43" ht="21" customHeight="1">
      <c r="A77" s="1"/>
      <c r="K77" s="2007" t="s">
        <v>3368</v>
      </c>
      <c r="L77" s="2008" t="s">
        <v>3369</v>
      </c>
      <c r="M77" s="2009" t="s">
        <v>3370</v>
      </c>
      <c r="N77" s="2010" t="s">
        <v>3371</v>
      </c>
      <c r="O77" s="2011" t="s">
        <v>3372</v>
      </c>
      <c r="P77" s="2012" t="s">
        <v>3373</v>
      </c>
      <c r="Q77" s="2013" t="s">
        <v>3374</v>
      </c>
      <c r="R77" s="2014" t="s">
        <v>3375</v>
      </c>
      <c r="S77" s="2015" t="s">
        <v>3376</v>
      </c>
      <c r="V77" s="2016"/>
      <c r="W77" s="1662" t="s">
        <v>3377</v>
      </c>
      <c r="X77" s="1645" t="s">
        <v>3378</v>
      </c>
      <c r="Y77" s="1646">
        <v>0</v>
      </c>
      <c r="Z77" s="1647">
        <v>65</v>
      </c>
      <c r="AA77" s="1648">
        <v>106</v>
      </c>
      <c r="AB77"/>
      <c r="AC77" s="2017"/>
      <c r="AD77" s="1635" t="s">
        <v>3379</v>
      </c>
      <c r="AE77" s="1636" t="s">
        <v>3380</v>
      </c>
      <c r="AF77" s="1637">
        <v>217</v>
      </c>
      <c r="AG77" s="1638">
        <v>217</v>
      </c>
      <c r="AH77" s="1639">
        <v>25</v>
      </c>
      <c r="AI77"/>
      <c r="AJ77" s="2018"/>
      <c r="AK77" s="1651" t="s">
        <v>3381</v>
      </c>
      <c r="AL77" s="1636" t="s">
        <v>3382</v>
      </c>
      <c r="AM77" s="1637">
        <v>255</v>
      </c>
      <c r="AN77" s="1638">
        <v>239</v>
      </c>
      <c r="AO77" s="1639">
        <v>213</v>
      </c>
      <c r="AQ77" s="6">
        <v>1</v>
      </c>
    </row>
    <row r="78" spans="1:43" ht="21" customHeight="1">
      <c r="A78" s="1"/>
      <c r="K78" s="2019" t="s">
        <v>3383</v>
      </c>
      <c r="L78" s="2020" t="s">
        <v>3384</v>
      </c>
      <c r="M78" s="2021" t="s">
        <v>3385</v>
      </c>
      <c r="N78" s="2022" t="s">
        <v>3386</v>
      </c>
      <c r="O78" s="2023" t="s">
        <v>3387</v>
      </c>
      <c r="P78" s="2024" t="s">
        <v>3388</v>
      </c>
      <c r="Q78" s="2025" t="s">
        <v>3389</v>
      </c>
      <c r="R78" s="2026" t="s">
        <v>3390</v>
      </c>
      <c r="S78" s="2027" t="s">
        <v>3391</v>
      </c>
      <c r="V78" s="2028"/>
      <c r="W78" s="1662" t="s">
        <v>3392</v>
      </c>
      <c r="X78" s="1645" t="s">
        <v>3393</v>
      </c>
      <c r="Y78" s="1646">
        <v>0</v>
      </c>
      <c r="Z78" s="1647">
        <v>48</v>
      </c>
      <c r="AA78" s="1648">
        <v>78</v>
      </c>
      <c r="AB78"/>
      <c r="AC78" s="2029"/>
      <c r="AD78" s="1687" t="s">
        <v>3394</v>
      </c>
      <c r="AE78" s="1636" t="s">
        <v>3395</v>
      </c>
      <c r="AF78" s="1637">
        <v>205</v>
      </c>
      <c r="AG78" s="1638">
        <v>205</v>
      </c>
      <c r="AH78" s="1639">
        <v>13</v>
      </c>
      <c r="AI78"/>
      <c r="AJ78" s="2030"/>
      <c r="AK78" s="1641" t="s">
        <v>3396</v>
      </c>
      <c r="AL78" s="1636" t="s">
        <v>3397</v>
      </c>
      <c r="AM78" s="1637">
        <v>253</v>
      </c>
      <c r="AN78" s="1638">
        <v>245</v>
      </c>
      <c r="AO78" s="1639">
        <v>230</v>
      </c>
      <c r="AQ78" s="6">
        <v>1</v>
      </c>
    </row>
    <row r="79" spans="1:43" ht="21" customHeight="1">
      <c r="A79" s="1"/>
      <c r="K79" s="2031" t="s">
        <v>3398</v>
      </c>
      <c r="L79" s="2032" t="s">
        <v>3399</v>
      </c>
      <c r="M79" s="2033" t="s">
        <v>3400</v>
      </c>
      <c r="N79" s="2034" t="s">
        <v>3401</v>
      </c>
      <c r="O79" s="2035" t="s">
        <v>3402</v>
      </c>
      <c r="P79" s="2036" t="s">
        <v>3403</v>
      </c>
      <c r="Q79" s="2037" t="s">
        <v>3404</v>
      </c>
      <c r="R79" s="2038" t="s">
        <v>3405</v>
      </c>
      <c r="S79" s="2039" t="s">
        <v>3406</v>
      </c>
      <c r="V79" s="2040"/>
      <c r="W79" s="1662" t="s">
        <v>3407</v>
      </c>
      <c r="X79" s="1645" t="s">
        <v>3408</v>
      </c>
      <c r="Y79" s="1646">
        <v>180</v>
      </c>
      <c r="Z79" s="1647">
        <v>188</v>
      </c>
      <c r="AA79" s="1648">
        <v>192</v>
      </c>
      <c r="AB79"/>
      <c r="AC79" s="2041"/>
      <c r="AD79" s="1635" t="s">
        <v>3409</v>
      </c>
      <c r="AE79" s="1636" t="s">
        <v>3410</v>
      </c>
      <c r="AF79" s="1637">
        <v>205</v>
      </c>
      <c r="AG79" s="1638">
        <v>205</v>
      </c>
      <c r="AH79" s="1639">
        <v>0</v>
      </c>
      <c r="AI79"/>
      <c r="AJ79" s="2042"/>
      <c r="AK79" s="1641" t="s">
        <v>3411</v>
      </c>
      <c r="AL79" s="1636" t="s">
        <v>3412</v>
      </c>
      <c r="AM79" s="1637">
        <v>255</v>
      </c>
      <c r="AN79" s="1638">
        <v>250</v>
      </c>
      <c r="AO79" s="1639">
        <v>240</v>
      </c>
      <c r="AQ79" s="6">
        <v>1</v>
      </c>
    </row>
    <row r="80" spans="1:43" ht="21" customHeight="1">
      <c r="K80" s="2043" t="s">
        <v>3413</v>
      </c>
      <c r="L80" s="2044" t="s">
        <v>3414</v>
      </c>
      <c r="M80" s="2045" t="s">
        <v>3415</v>
      </c>
      <c r="N80" s="2046" t="s">
        <v>3416</v>
      </c>
      <c r="O80" s="2047" t="s">
        <v>3417</v>
      </c>
      <c r="P80" s="2048" t="s">
        <v>3418</v>
      </c>
      <c r="Q80" s="2049" t="s">
        <v>3419</v>
      </c>
      <c r="R80" s="2050" t="s">
        <v>3420</v>
      </c>
      <c r="S80" s="2051" t="s">
        <v>3421</v>
      </c>
      <c r="V80" s="2052"/>
      <c r="W80" s="1662" t="s">
        <v>2860</v>
      </c>
      <c r="X80" s="1645" t="s">
        <v>3422</v>
      </c>
      <c r="Y80" s="1646">
        <v>116</v>
      </c>
      <c r="Z80" s="1647">
        <v>208</v>
      </c>
      <c r="AA80" s="1648">
        <v>241</v>
      </c>
      <c r="AB80"/>
      <c r="AC80" s="2053"/>
      <c r="AD80" s="1635" t="s">
        <v>3423</v>
      </c>
      <c r="AE80" s="1636" t="s">
        <v>3424</v>
      </c>
      <c r="AF80" s="1637">
        <v>139</v>
      </c>
      <c r="AG80" s="1638">
        <v>139</v>
      </c>
      <c r="AH80" s="1639">
        <v>131</v>
      </c>
      <c r="AI80"/>
      <c r="AJ80" s="2054"/>
      <c r="AK80" s="1651" t="s">
        <v>3425</v>
      </c>
      <c r="AL80" s="1636" t="s">
        <v>3426</v>
      </c>
      <c r="AM80" s="1637">
        <v>252</v>
      </c>
      <c r="AN80" s="1638">
        <v>210</v>
      </c>
      <c r="AO80" s="1639">
        <v>28</v>
      </c>
      <c r="AQ80" s="6">
        <v>1</v>
      </c>
    </row>
    <row r="81" spans="11:43" ht="21" customHeight="1">
      <c r="K81" s="2055" t="s">
        <v>3427</v>
      </c>
      <c r="L81" s="2056" t="s">
        <v>3428</v>
      </c>
      <c r="M81" s="2057" t="s">
        <v>3429</v>
      </c>
      <c r="N81" s="2058" t="s">
        <v>3430</v>
      </c>
      <c r="O81" s="2059" t="s">
        <v>3431</v>
      </c>
      <c r="P81" s="2060" t="s">
        <v>3432</v>
      </c>
      <c r="Q81" s="2061" t="s">
        <v>3433</v>
      </c>
      <c r="R81" s="2062" t="s">
        <v>3434</v>
      </c>
      <c r="S81" s="2063" t="s">
        <v>3435</v>
      </c>
      <c r="V81" s="2064"/>
      <c r="W81" s="1644" t="s">
        <v>2967</v>
      </c>
      <c r="X81" s="1645" t="s">
        <v>3436</v>
      </c>
      <c r="Y81" s="1646">
        <v>135</v>
      </c>
      <c r="Z81" s="1647">
        <v>206</v>
      </c>
      <c r="AA81" s="1648">
        <v>235</v>
      </c>
      <c r="AB81"/>
      <c r="AC81" s="2065"/>
      <c r="AD81" s="1687" t="s">
        <v>3437</v>
      </c>
      <c r="AE81" s="1636" t="s">
        <v>3438</v>
      </c>
      <c r="AF81" s="1637">
        <v>132</v>
      </c>
      <c r="AG81" s="1638">
        <v>132</v>
      </c>
      <c r="AH81" s="1639">
        <v>130</v>
      </c>
      <c r="AI81"/>
      <c r="AJ81" s="2066"/>
      <c r="AK81" s="1651" t="s">
        <v>3439</v>
      </c>
      <c r="AL81" s="1636" t="s">
        <v>3440</v>
      </c>
      <c r="AM81" s="1637">
        <v>226</v>
      </c>
      <c r="AN81" s="1638">
        <v>188</v>
      </c>
      <c r="AO81" s="1639">
        <v>116</v>
      </c>
      <c r="AQ81" s="6">
        <v>1</v>
      </c>
    </row>
    <row r="82" spans="11:43" ht="21" customHeight="1">
      <c r="K82" s="2067" t="s">
        <v>3441</v>
      </c>
      <c r="L82" s="2068" t="s">
        <v>3442</v>
      </c>
      <c r="M82" s="2069" t="s">
        <v>3443</v>
      </c>
      <c r="N82" s="2070" t="s">
        <v>3444</v>
      </c>
      <c r="O82" s="2071" t="s">
        <v>3445</v>
      </c>
      <c r="P82" s="2072" t="s">
        <v>3446</v>
      </c>
      <c r="Q82" s="2073" t="s">
        <v>3447</v>
      </c>
      <c r="R82" s="2074" t="s">
        <v>3448</v>
      </c>
      <c r="S82" s="2075" t="s">
        <v>3449</v>
      </c>
      <c r="V82" s="2076"/>
      <c r="W82" s="1644" t="s">
        <v>3450</v>
      </c>
      <c r="X82" s="1645" t="s">
        <v>3451</v>
      </c>
      <c r="Y82" s="1646">
        <v>164</v>
      </c>
      <c r="Z82" s="1647">
        <v>211</v>
      </c>
      <c r="AA82" s="1648">
        <v>238</v>
      </c>
      <c r="AB82"/>
      <c r="AC82" s="2077"/>
      <c r="AD82" s="1635" t="s">
        <v>3452</v>
      </c>
      <c r="AE82" s="1636" t="s">
        <v>3453</v>
      </c>
      <c r="AF82" s="1637">
        <v>139</v>
      </c>
      <c r="AG82" s="1638">
        <v>139</v>
      </c>
      <c r="AH82" s="1639">
        <v>122</v>
      </c>
      <c r="AI82"/>
      <c r="AJ82" s="2078"/>
      <c r="AK82" s="1641" t="s">
        <v>3454</v>
      </c>
      <c r="AL82" s="1636" t="s">
        <v>3455</v>
      </c>
      <c r="AM82" s="1637">
        <v>205</v>
      </c>
      <c r="AN82" s="1638">
        <v>186</v>
      </c>
      <c r="AO82" s="1639">
        <v>150</v>
      </c>
      <c r="AQ82" s="6">
        <v>1</v>
      </c>
    </row>
    <row r="83" spans="11:43" ht="21" customHeight="1">
      <c r="K83" s="2079" t="s">
        <v>3456</v>
      </c>
      <c r="L83" s="2080" t="s">
        <v>3457</v>
      </c>
      <c r="M83" s="2081" t="s">
        <v>3458</v>
      </c>
      <c r="N83" s="2082" t="s">
        <v>3459</v>
      </c>
      <c r="O83" s="2083" t="s">
        <v>3460</v>
      </c>
      <c r="P83" s="2084" t="s">
        <v>3461</v>
      </c>
      <c r="Q83" s="2085" t="s">
        <v>3462</v>
      </c>
      <c r="R83" s="2086" t="s">
        <v>3463</v>
      </c>
      <c r="S83" s="2087" t="s">
        <v>3464</v>
      </c>
      <c r="V83" s="2088"/>
      <c r="W83" s="1662" t="s">
        <v>3465</v>
      </c>
      <c r="X83" s="1645" t="s">
        <v>3466</v>
      </c>
      <c r="Y83" s="1646">
        <v>187</v>
      </c>
      <c r="Z83" s="1647">
        <v>210</v>
      </c>
      <c r="AA83" s="1648">
        <v>225</v>
      </c>
      <c r="AB83"/>
      <c r="AC83" s="2089"/>
      <c r="AD83" s="1687" t="s">
        <v>3467</v>
      </c>
      <c r="AE83" s="1636" t="s">
        <v>3468</v>
      </c>
      <c r="AF83" s="1637">
        <v>152</v>
      </c>
      <c r="AG83" s="1638">
        <v>148</v>
      </c>
      <c r="AH83" s="1639">
        <v>62</v>
      </c>
      <c r="AI83"/>
      <c r="AJ83" s="2090"/>
      <c r="AK83" s="1651" t="s">
        <v>3469</v>
      </c>
      <c r="AL83" s="1636" t="s">
        <v>3470</v>
      </c>
      <c r="AM83" s="1637">
        <v>243</v>
      </c>
      <c r="AN83" s="1638">
        <v>195</v>
      </c>
      <c r="AO83" s="1639">
        <v>0</v>
      </c>
      <c r="AQ83" s="6">
        <v>1</v>
      </c>
    </row>
    <row r="84" spans="11:43" ht="21" customHeight="1">
      <c r="K84" s="2091" t="s">
        <v>3471</v>
      </c>
      <c r="L84" s="2092" t="s">
        <v>3472</v>
      </c>
      <c r="M84" s="2093" t="s">
        <v>3473</v>
      </c>
      <c r="N84" s="2094" t="s">
        <v>3474</v>
      </c>
      <c r="O84" s="2095" t="s">
        <v>3475</v>
      </c>
      <c r="P84" s="2096" t="s">
        <v>3476</v>
      </c>
      <c r="Q84" s="2097" t="s">
        <v>3477</v>
      </c>
      <c r="R84" s="2098" t="s">
        <v>3478</v>
      </c>
      <c r="S84" s="2099" t="s">
        <v>3479</v>
      </c>
      <c r="V84" s="2100"/>
      <c r="W84" s="1644" t="s">
        <v>3480</v>
      </c>
      <c r="X84" s="1645" t="s">
        <v>3481</v>
      </c>
      <c r="Y84" s="1646">
        <v>176</v>
      </c>
      <c r="Z84" s="1647">
        <v>226</v>
      </c>
      <c r="AA84" s="1648">
        <v>255</v>
      </c>
      <c r="AB84"/>
      <c r="AC84" s="2101"/>
      <c r="AD84" s="1635" t="s">
        <v>3482</v>
      </c>
      <c r="AE84" s="1636" t="s">
        <v>3483</v>
      </c>
      <c r="AF84" s="1637">
        <v>139</v>
      </c>
      <c r="AG84" s="1638">
        <v>139</v>
      </c>
      <c r="AH84" s="1639">
        <v>0</v>
      </c>
      <c r="AI84"/>
      <c r="AJ84" s="2102"/>
      <c r="AK84" s="1651" t="s">
        <v>3484</v>
      </c>
      <c r="AL84" s="1636" t="s">
        <v>3485</v>
      </c>
      <c r="AM84" s="1637">
        <v>240</v>
      </c>
      <c r="AN84" s="1638">
        <v>195</v>
      </c>
      <c r="AO84" s="1639">
        <v>0</v>
      </c>
      <c r="AQ84" s="6">
        <v>1</v>
      </c>
    </row>
    <row r="85" spans="11:43" ht="21" customHeight="1">
      <c r="K85" s="2103" t="s">
        <v>3486</v>
      </c>
      <c r="L85" s="2104" t="s">
        <v>3487</v>
      </c>
      <c r="M85" s="2105" t="s">
        <v>3488</v>
      </c>
      <c r="N85" s="2106" t="s">
        <v>3489</v>
      </c>
      <c r="O85" s="2107" t="s">
        <v>3490</v>
      </c>
      <c r="P85" s="2108" t="s">
        <v>3491</v>
      </c>
      <c r="Q85" s="2109" t="s">
        <v>3492</v>
      </c>
      <c r="R85" s="2110" t="s">
        <v>3493</v>
      </c>
      <c r="S85" s="2111" t="s">
        <v>3494</v>
      </c>
      <c r="V85" s="2112"/>
      <c r="W85" s="1662" t="s">
        <v>3495</v>
      </c>
      <c r="X85" s="1645" t="s">
        <v>3496</v>
      </c>
      <c r="Y85" s="1646">
        <v>223</v>
      </c>
      <c r="Z85" s="1647">
        <v>242</v>
      </c>
      <c r="AA85" s="1648">
        <v>255</v>
      </c>
      <c r="AB85"/>
      <c r="AC85" s="2113"/>
      <c r="AD85" s="1635" t="s">
        <v>3497</v>
      </c>
      <c r="AE85" s="1636" t="s">
        <v>3498</v>
      </c>
      <c r="AF85" s="1637">
        <v>128</v>
      </c>
      <c r="AG85" s="1638">
        <v>128</v>
      </c>
      <c r="AH85" s="1639">
        <v>0</v>
      </c>
      <c r="AI85"/>
      <c r="AJ85" s="2114"/>
      <c r="AK85" s="1651" t="s">
        <v>3499</v>
      </c>
      <c r="AL85" s="1636" t="s">
        <v>3500</v>
      </c>
      <c r="AM85" s="1637">
        <v>187</v>
      </c>
      <c r="AN85" s="1638">
        <v>174</v>
      </c>
      <c r="AO85" s="1639">
        <v>152</v>
      </c>
      <c r="AQ85" s="6">
        <v>1</v>
      </c>
    </row>
    <row r="86" spans="11:43" ht="21" customHeight="1">
      <c r="K86" s="2115" t="s">
        <v>3501</v>
      </c>
      <c r="L86" s="2116" t="s">
        <v>3502</v>
      </c>
      <c r="M86" s="2117" t="s">
        <v>3503</v>
      </c>
      <c r="N86" s="2118" t="s">
        <v>3504</v>
      </c>
      <c r="O86" s="2119" t="s">
        <v>3505</v>
      </c>
      <c r="P86" s="2120" t="s">
        <v>3506</v>
      </c>
      <c r="Q86" s="2121" t="s">
        <v>3507</v>
      </c>
      <c r="R86" s="2122" t="s">
        <v>3508</v>
      </c>
      <c r="S86" s="2123" t="s">
        <v>3509</v>
      </c>
      <c r="V86" s="2124"/>
      <c r="W86" s="1644" t="s">
        <v>3510</v>
      </c>
      <c r="X86" s="1645" t="s">
        <v>3511</v>
      </c>
      <c r="Y86" s="1646">
        <v>141</v>
      </c>
      <c r="Z86" s="1647">
        <v>182</v>
      </c>
      <c r="AA86" s="1648">
        <v>205</v>
      </c>
      <c r="AB86"/>
      <c r="AC86" s="2125"/>
      <c r="AD86" s="1635" t="s">
        <v>3512</v>
      </c>
      <c r="AE86" s="1636" t="s">
        <v>3513</v>
      </c>
      <c r="AF86" s="1637">
        <v>79</v>
      </c>
      <c r="AG86" s="1638">
        <v>79</v>
      </c>
      <c r="AH86" s="1639">
        <v>47</v>
      </c>
      <c r="AI86"/>
      <c r="AJ86" s="2126"/>
      <c r="AK86" s="1651" t="s">
        <v>3514</v>
      </c>
      <c r="AL86" s="1636" t="s">
        <v>3515</v>
      </c>
      <c r="AM86" s="1637">
        <v>200</v>
      </c>
      <c r="AN86" s="1638">
        <v>173</v>
      </c>
      <c r="AO86" s="1639">
        <v>127</v>
      </c>
      <c r="AQ86" s="6">
        <v>1</v>
      </c>
    </row>
    <row r="87" spans="11:43" ht="21" customHeight="1">
      <c r="K87" s="2127" t="s">
        <v>3516</v>
      </c>
      <c r="L87" s="2128" t="s">
        <v>3517</v>
      </c>
      <c r="M87" s="2129" t="s">
        <v>3518</v>
      </c>
      <c r="N87" s="2130" t="s">
        <v>3519</v>
      </c>
      <c r="O87" s="2131" t="s">
        <v>3520</v>
      </c>
      <c r="P87" s="2132" t="s">
        <v>3521</v>
      </c>
      <c r="Q87" s="2133" t="s">
        <v>3522</v>
      </c>
      <c r="R87" s="2134" t="s">
        <v>3523</v>
      </c>
      <c r="S87" s="2135" t="s">
        <v>3524</v>
      </c>
      <c r="V87" s="2136"/>
      <c r="W87" s="1662" t="s">
        <v>3525</v>
      </c>
      <c r="X87" s="1645" t="s">
        <v>3526</v>
      </c>
      <c r="Y87" s="1646">
        <v>38</v>
      </c>
      <c r="Z87" s="1647">
        <v>196</v>
      </c>
      <c r="AA87" s="1648">
        <v>236</v>
      </c>
      <c r="AB87"/>
      <c r="AC87" s="2137"/>
      <c r="AD87" s="1687" t="s">
        <v>3527</v>
      </c>
      <c r="AE87" s="1636" t="s">
        <v>3528</v>
      </c>
      <c r="AF87" s="1637">
        <v>237</v>
      </c>
      <c r="AG87" s="1638">
        <v>255</v>
      </c>
      <c r="AH87" s="1639">
        <v>12</v>
      </c>
      <c r="AI87"/>
      <c r="AJ87" s="2138"/>
      <c r="AK87" s="1651" t="s">
        <v>3529</v>
      </c>
      <c r="AL87" s="1636" t="s">
        <v>3530</v>
      </c>
      <c r="AM87" s="1637">
        <v>223</v>
      </c>
      <c r="AN87" s="1638">
        <v>175</v>
      </c>
      <c r="AO87" s="1639">
        <v>44</v>
      </c>
      <c r="AQ87" s="6">
        <v>1</v>
      </c>
    </row>
    <row r="88" spans="11:43" ht="21" customHeight="1">
      <c r="K88" s="2139" t="s">
        <v>3531</v>
      </c>
      <c r="L88" s="2140" t="s">
        <v>3532</v>
      </c>
      <c r="M88" s="2141" t="s">
        <v>3533</v>
      </c>
      <c r="N88" s="2142" t="s">
        <v>3534</v>
      </c>
      <c r="O88" s="2143" t="s">
        <v>3535</v>
      </c>
      <c r="P88" s="2144" t="s">
        <v>3536</v>
      </c>
      <c r="Q88" s="2145" t="s">
        <v>3537</v>
      </c>
      <c r="R88" s="2146" t="s">
        <v>3538</v>
      </c>
      <c r="S88" s="2147" t="s">
        <v>3539</v>
      </c>
      <c r="V88" s="2148"/>
      <c r="W88" s="1644" t="s">
        <v>3540</v>
      </c>
      <c r="X88" s="1645" t="s">
        <v>3541</v>
      </c>
      <c r="Y88" s="1646">
        <v>56</v>
      </c>
      <c r="Z88" s="1647">
        <v>176</v>
      </c>
      <c r="AA88" s="1648">
        <v>222</v>
      </c>
      <c r="AB88"/>
      <c r="AC88" s="2149"/>
      <c r="AD88" s="1687" t="s">
        <v>3542</v>
      </c>
      <c r="AE88" s="1636" t="s">
        <v>3543</v>
      </c>
      <c r="AF88" s="1637">
        <v>218</v>
      </c>
      <c r="AG88" s="1638">
        <v>223</v>
      </c>
      <c r="AH88" s="1639">
        <v>183</v>
      </c>
      <c r="AI88"/>
      <c r="AJ88" s="2150"/>
      <c r="AK88" s="1651" t="s">
        <v>3544</v>
      </c>
      <c r="AL88" s="1636" t="s">
        <v>3545</v>
      </c>
      <c r="AM88" s="1637">
        <v>218</v>
      </c>
      <c r="AN88" s="1638">
        <v>179</v>
      </c>
      <c r="AO88" s="1639">
        <v>10</v>
      </c>
      <c r="AQ88" s="6">
        <v>1</v>
      </c>
    </row>
    <row r="89" spans="11:43" ht="21" customHeight="1">
      <c r="K89" s="2151" t="s">
        <v>3546</v>
      </c>
      <c r="L89" s="2152" t="s">
        <v>3547</v>
      </c>
      <c r="M89" s="2153" t="s">
        <v>3548</v>
      </c>
      <c r="N89" s="2154" t="s">
        <v>3549</v>
      </c>
      <c r="O89" s="2155" t="s">
        <v>3550</v>
      </c>
      <c r="P89" s="2156" t="s">
        <v>3551</v>
      </c>
      <c r="Q89" s="2157" t="s">
        <v>3552</v>
      </c>
      <c r="R89" s="2158" t="s">
        <v>3553</v>
      </c>
      <c r="S89" s="2159" t="s">
        <v>3554</v>
      </c>
      <c r="V89" s="2160"/>
      <c r="W89" s="1662" t="s">
        <v>3555</v>
      </c>
      <c r="X89" s="1645" t="s">
        <v>3556</v>
      </c>
      <c r="Y89" s="1646">
        <v>0</v>
      </c>
      <c r="Z89" s="1647">
        <v>161</v>
      </c>
      <c r="AA89" s="1648">
        <v>194</v>
      </c>
      <c r="AB89"/>
      <c r="AC89" s="2161"/>
      <c r="AD89" s="1687" t="s">
        <v>3557</v>
      </c>
      <c r="AE89" s="1636" t="s">
        <v>3558</v>
      </c>
      <c r="AF89" s="1637">
        <v>231</v>
      </c>
      <c r="AG89" s="1638">
        <v>240</v>
      </c>
      <c r="AH89" s="1639">
        <v>13</v>
      </c>
      <c r="AI89"/>
      <c r="AJ89" s="2162"/>
      <c r="AK89" s="1651" t="s">
        <v>3559</v>
      </c>
      <c r="AL89" s="1636" t="s">
        <v>3560</v>
      </c>
      <c r="AM89" s="1637">
        <v>201</v>
      </c>
      <c r="AN89" s="1638">
        <v>174</v>
      </c>
      <c r="AO89" s="1639">
        <v>93</v>
      </c>
      <c r="AQ89" s="6">
        <v>1</v>
      </c>
    </row>
    <row r="90" spans="11:43" ht="21" customHeight="1">
      <c r="K90" s="2163" t="s">
        <v>3561</v>
      </c>
      <c r="L90" s="2164" t="s">
        <v>3562</v>
      </c>
      <c r="M90" s="2165" t="s">
        <v>3563</v>
      </c>
      <c r="N90" s="2166" t="s">
        <v>3564</v>
      </c>
      <c r="O90" s="2167" t="s">
        <v>3565</v>
      </c>
      <c r="P90" s="2168" t="s">
        <v>3566</v>
      </c>
      <c r="Q90" s="2169" t="s">
        <v>3567</v>
      </c>
      <c r="R90" s="2170" t="s">
        <v>3568</v>
      </c>
      <c r="S90" s="2171" t="s">
        <v>3569</v>
      </c>
      <c r="V90" s="2172"/>
      <c r="W90" s="1662" t="s">
        <v>3570</v>
      </c>
      <c r="X90" s="1645" t="s">
        <v>3571</v>
      </c>
      <c r="Y90" s="1646">
        <v>129</v>
      </c>
      <c r="Z90" s="1647">
        <v>135</v>
      </c>
      <c r="AA90" s="1648">
        <v>139</v>
      </c>
      <c r="AB90"/>
      <c r="AC90" s="2173"/>
      <c r="AD90" s="1687" t="s">
        <v>3572</v>
      </c>
      <c r="AE90" s="1636" t="s">
        <v>3573</v>
      </c>
      <c r="AF90" s="1637">
        <v>199</v>
      </c>
      <c r="AG90" s="1638">
        <v>207</v>
      </c>
      <c r="AH90" s="1639">
        <v>0</v>
      </c>
      <c r="AI90"/>
      <c r="AJ90" s="2174"/>
      <c r="AK90" s="1651" t="s">
        <v>3574</v>
      </c>
      <c r="AL90" s="1636" t="s">
        <v>3575</v>
      </c>
      <c r="AM90" s="1637">
        <v>212</v>
      </c>
      <c r="AN90" s="1638">
        <v>175</v>
      </c>
      <c r="AO90" s="1639">
        <v>55</v>
      </c>
      <c r="AQ90" s="6">
        <v>1</v>
      </c>
    </row>
    <row r="91" spans="11:43" ht="21" customHeight="1">
      <c r="K91" s="2175" t="s">
        <v>3576</v>
      </c>
      <c r="L91" s="2176" t="s">
        <v>3577</v>
      </c>
      <c r="M91" s="2177" t="s">
        <v>3578</v>
      </c>
      <c r="N91" s="2178" t="s">
        <v>3579</v>
      </c>
      <c r="O91" s="2179" t="s">
        <v>3580</v>
      </c>
      <c r="P91" s="2180" t="s">
        <v>3581</v>
      </c>
      <c r="Q91" s="2181" t="s">
        <v>3582</v>
      </c>
      <c r="R91" s="2182" t="s">
        <v>3583</v>
      </c>
      <c r="S91" s="2183" t="s">
        <v>3584</v>
      </c>
      <c r="V91" s="2184"/>
      <c r="W91" s="1644" t="s">
        <v>3585</v>
      </c>
      <c r="X91" s="1645" t="s">
        <v>3586</v>
      </c>
      <c r="Y91" s="1646">
        <v>96</v>
      </c>
      <c r="Z91" s="1647">
        <v>123</v>
      </c>
      <c r="AA91" s="1648">
        <v>139</v>
      </c>
      <c r="AB91"/>
      <c r="AC91" s="2185"/>
      <c r="AD91" s="1635" t="s">
        <v>3587</v>
      </c>
      <c r="AE91" s="1636" t="s">
        <v>3588</v>
      </c>
      <c r="AF91" s="1637">
        <v>205</v>
      </c>
      <c r="AG91" s="1638">
        <v>201</v>
      </c>
      <c r="AH91" s="1639">
        <v>165</v>
      </c>
      <c r="AI91"/>
      <c r="AJ91" s="2186"/>
      <c r="AK91" s="1651" t="s">
        <v>3589</v>
      </c>
      <c r="AL91" s="1636" t="s">
        <v>3590</v>
      </c>
      <c r="AM91" s="1637">
        <v>186</v>
      </c>
      <c r="AN91" s="1638">
        <v>155</v>
      </c>
      <c r="AO91" s="1639">
        <v>97</v>
      </c>
      <c r="AQ91" s="6">
        <v>1</v>
      </c>
    </row>
    <row r="92" spans="11:43" ht="21" customHeight="1">
      <c r="K92" s="2187" t="s">
        <v>3591</v>
      </c>
      <c r="L92" s="2188" t="s">
        <v>3592</v>
      </c>
      <c r="M92" s="2189" t="s">
        <v>3593</v>
      </c>
      <c r="N92" s="2190" t="s">
        <v>3594</v>
      </c>
      <c r="O92" s="2191" t="s">
        <v>3595</v>
      </c>
      <c r="P92" s="2192" t="s">
        <v>3596</v>
      </c>
      <c r="Q92" s="2193" t="s">
        <v>3597</v>
      </c>
      <c r="R92" s="2194" t="s">
        <v>3598</v>
      </c>
      <c r="S92" s="2195" t="s">
        <v>3599</v>
      </c>
      <c r="V92" s="2196"/>
      <c r="W92" s="1662" t="s">
        <v>3600</v>
      </c>
      <c r="X92" s="1645" t="s">
        <v>3601</v>
      </c>
      <c r="Y92" s="1646">
        <v>0</v>
      </c>
      <c r="Z92" s="1647">
        <v>133</v>
      </c>
      <c r="AA92" s="1648">
        <v>161</v>
      </c>
      <c r="AB92"/>
      <c r="AC92" s="2197"/>
      <c r="AD92" s="1687" t="s">
        <v>3602</v>
      </c>
      <c r="AE92" s="1636" t="s">
        <v>3603</v>
      </c>
      <c r="AF92" s="1637">
        <v>240</v>
      </c>
      <c r="AG92" s="1638">
        <v>227</v>
      </c>
      <c r="AH92" s="1639">
        <v>107</v>
      </c>
      <c r="AI92"/>
      <c r="AJ92" s="2198"/>
      <c r="AK92" s="1651" t="s">
        <v>3604</v>
      </c>
      <c r="AL92" s="1636" t="s">
        <v>3605</v>
      </c>
      <c r="AM92" s="1637">
        <v>168</v>
      </c>
      <c r="AN92" s="1638">
        <v>152</v>
      </c>
      <c r="AO92" s="1639">
        <v>116</v>
      </c>
      <c r="AQ92" s="6">
        <v>1</v>
      </c>
    </row>
    <row r="93" spans="11:43" ht="21" customHeight="1">
      <c r="K93" s="2199" t="s">
        <v>3606</v>
      </c>
      <c r="L93" s="2200" t="s">
        <v>3607</v>
      </c>
      <c r="M93" s="2201" t="s">
        <v>3608</v>
      </c>
      <c r="N93" s="2202" t="s">
        <v>3609</v>
      </c>
      <c r="O93" s="2203" t="s">
        <v>3610</v>
      </c>
      <c r="P93" s="2204" t="s">
        <v>3611</v>
      </c>
      <c r="Q93" s="2205" t="s">
        <v>3612</v>
      </c>
      <c r="R93" s="2206" t="s">
        <v>3613</v>
      </c>
      <c r="S93" s="2207" t="s">
        <v>3614</v>
      </c>
      <c r="V93" s="2208"/>
      <c r="W93" s="1662" t="s">
        <v>3615</v>
      </c>
      <c r="X93" s="1645" t="s">
        <v>3616</v>
      </c>
      <c r="Y93" s="1646">
        <v>0</v>
      </c>
      <c r="Z93" s="1647">
        <v>119</v>
      </c>
      <c r="AA93" s="1648">
        <v>145</v>
      </c>
      <c r="AB93"/>
      <c r="AC93" s="2209"/>
      <c r="AD93" s="1687" t="s">
        <v>3617</v>
      </c>
      <c r="AE93" s="1636" t="s">
        <v>3618</v>
      </c>
      <c r="AF93" s="1637">
        <v>247</v>
      </c>
      <c r="AG93" s="1638">
        <v>227</v>
      </c>
      <c r="AH93" s="1639">
        <v>95</v>
      </c>
      <c r="AI93"/>
      <c r="AJ93" s="2210"/>
      <c r="AK93" s="1651" t="s">
        <v>3619</v>
      </c>
      <c r="AL93" s="1636" t="s">
        <v>3620</v>
      </c>
      <c r="AM93" s="1637">
        <v>161</v>
      </c>
      <c r="AN93" s="1638">
        <v>143</v>
      </c>
      <c r="AO93" s="1639">
        <v>96</v>
      </c>
      <c r="AQ93" s="6">
        <v>1</v>
      </c>
    </row>
    <row r="94" spans="11:43" ht="21" customHeight="1">
      <c r="K94" s="2211" t="s">
        <v>3621</v>
      </c>
      <c r="L94" s="2212" t="s">
        <v>3622</v>
      </c>
      <c r="M94" s="2213" t="s">
        <v>3623</v>
      </c>
      <c r="N94" s="2214" t="s">
        <v>3624</v>
      </c>
      <c r="O94" s="2215" t="s">
        <v>3625</v>
      </c>
      <c r="P94" s="2216" t="s">
        <v>3626</v>
      </c>
      <c r="Q94" s="2217" t="s">
        <v>3627</v>
      </c>
      <c r="R94" s="2218" t="s">
        <v>3628</v>
      </c>
      <c r="S94" s="2219" t="s">
        <v>3629</v>
      </c>
      <c r="V94" s="2220"/>
      <c r="W94" s="1662" t="s">
        <v>3630</v>
      </c>
      <c r="X94" s="1645" t="s">
        <v>3631</v>
      </c>
      <c r="Y94" s="1646">
        <v>6</v>
      </c>
      <c r="Z94" s="1647">
        <v>119</v>
      </c>
      <c r="AA94" s="1648">
        <v>144</v>
      </c>
      <c r="AB94"/>
      <c r="AC94" s="2221"/>
      <c r="AD94" s="1635" t="s">
        <v>3632</v>
      </c>
      <c r="AE94" s="1636" t="s">
        <v>3633</v>
      </c>
      <c r="AF94" s="1637">
        <v>205</v>
      </c>
      <c r="AG94" s="1638">
        <v>200</v>
      </c>
      <c r="AH94" s="1639">
        <v>177</v>
      </c>
      <c r="AI94"/>
      <c r="AJ94" s="2222"/>
      <c r="AK94" s="1651" t="s">
        <v>3634</v>
      </c>
      <c r="AL94" s="1636" t="s">
        <v>3635</v>
      </c>
      <c r="AM94" s="1637">
        <v>171</v>
      </c>
      <c r="AN94" s="1638">
        <v>145</v>
      </c>
      <c r="AO94" s="1639">
        <v>68</v>
      </c>
      <c r="AQ94" s="6">
        <v>1</v>
      </c>
    </row>
    <row r="95" spans="11:43" ht="21" customHeight="1">
      <c r="K95" s="2223" t="s">
        <v>3636</v>
      </c>
      <c r="L95" s="2224" t="s">
        <v>3637</v>
      </c>
      <c r="M95" s="2225" t="s">
        <v>3638</v>
      </c>
      <c r="N95" s="2226" t="s">
        <v>3639</v>
      </c>
      <c r="O95" s="2227" t="s">
        <v>3640</v>
      </c>
      <c r="P95" s="2228" t="s">
        <v>3641</v>
      </c>
      <c r="Q95" s="2229" t="s">
        <v>3642</v>
      </c>
      <c r="R95" s="2230" t="s">
        <v>3643</v>
      </c>
      <c r="S95" s="2231" t="s">
        <v>3644</v>
      </c>
      <c r="V95" s="2232"/>
      <c r="W95" s="1662" t="s">
        <v>3645</v>
      </c>
      <c r="X95" s="1645" t="s">
        <v>3646</v>
      </c>
      <c r="Y95" s="1646">
        <v>0</v>
      </c>
      <c r="Z95" s="1647">
        <v>46</v>
      </c>
      <c r="AA95" s="1648">
        <v>59</v>
      </c>
      <c r="AB95"/>
      <c r="AC95" s="2233"/>
      <c r="AD95" s="1635" t="s">
        <v>3647</v>
      </c>
      <c r="AE95" s="1636" t="s">
        <v>3648</v>
      </c>
      <c r="AF95" s="1637">
        <v>238</v>
      </c>
      <c r="AG95" s="1638">
        <v>230</v>
      </c>
      <c r="AH95" s="1639">
        <v>133</v>
      </c>
      <c r="AI95"/>
      <c r="AJ95" s="2234"/>
      <c r="AK95" s="1641" t="s">
        <v>3649</v>
      </c>
      <c r="AL95" s="1636" t="s">
        <v>3650</v>
      </c>
      <c r="AM95" s="1637">
        <v>139</v>
      </c>
      <c r="AN95" s="1638">
        <v>131</v>
      </c>
      <c r="AO95" s="1639">
        <v>120</v>
      </c>
      <c r="AQ95" s="6">
        <v>1</v>
      </c>
    </row>
    <row r="96" spans="11:43" ht="21" customHeight="1">
      <c r="K96" s="2235" t="s">
        <v>3651</v>
      </c>
      <c r="L96" s="2236" t="s">
        <v>3652</v>
      </c>
      <c r="M96" s="2237" t="s">
        <v>3653</v>
      </c>
      <c r="N96" s="2238" t="s">
        <v>3654</v>
      </c>
      <c r="O96" s="2239" t="s">
        <v>3655</v>
      </c>
      <c r="P96" s="2240" t="s">
        <v>3656</v>
      </c>
      <c r="Q96" s="2241" t="s">
        <v>3657</v>
      </c>
      <c r="R96" s="2242" t="s">
        <v>3658</v>
      </c>
      <c r="S96" s="2243" t="s">
        <v>3659</v>
      </c>
      <c r="V96" s="2244"/>
      <c r="W96" s="1662" t="s">
        <v>659</v>
      </c>
      <c r="X96" s="1645" t="s">
        <v>659</v>
      </c>
      <c r="Y96" s="1646">
        <v>255</v>
      </c>
      <c r="Z96" s="1647">
        <v>255</v>
      </c>
      <c r="AA96" s="1648">
        <v>255</v>
      </c>
      <c r="AB96"/>
      <c r="AC96" s="2245"/>
      <c r="AD96" s="1687" t="s">
        <v>3660</v>
      </c>
      <c r="AE96" s="1636" t="s">
        <v>3661</v>
      </c>
      <c r="AF96" s="1637">
        <v>250</v>
      </c>
      <c r="AG96" s="1638">
        <v>234</v>
      </c>
      <c r="AH96" s="1639">
        <v>115</v>
      </c>
      <c r="AI96"/>
      <c r="AJ96" s="2246"/>
      <c r="AK96" s="1651" t="s">
        <v>3662</v>
      </c>
      <c r="AL96" s="1636" t="s">
        <v>3663</v>
      </c>
      <c r="AM96" s="1637">
        <v>175</v>
      </c>
      <c r="AN96" s="1638">
        <v>141</v>
      </c>
      <c r="AO96" s="1639">
        <v>19</v>
      </c>
      <c r="AQ96" s="6">
        <v>1</v>
      </c>
    </row>
    <row r="97" spans="11:43" ht="21" customHeight="1">
      <c r="K97" s="2247" t="s">
        <v>3664</v>
      </c>
      <c r="L97" s="2248" t="s">
        <v>3665</v>
      </c>
      <c r="M97" s="2249" t="s">
        <v>3666</v>
      </c>
      <c r="N97" s="2250" t="s">
        <v>3667</v>
      </c>
      <c r="O97" s="2251" t="s">
        <v>3668</v>
      </c>
      <c r="P97" s="2252" t="s">
        <v>3669</v>
      </c>
      <c r="Q97" s="2253" t="s">
        <v>3670</v>
      </c>
      <c r="R97" s="2254" t="s">
        <v>3671</v>
      </c>
      <c r="S97" s="2255" t="s">
        <v>3672</v>
      </c>
      <c r="V97" s="2256"/>
      <c r="W97" s="1662" t="s">
        <v>3673</v>
      </c>
      <c r="X97" s="1645" t="s">
        <v>640</v>
      </c>
      <c r="Y97" s="1646">
        <v>0</v>
      </c>
      <c r="Z97" s="1647">
        <v>0</v>
      </c>
      <c r="AA97" s="1648">
        <v>255</v>
      </c>
      <c r="AB97"/>
      <c r="AC97" s="2257"/>
      <c r="AD97" s="1635" t="s">
        <v>3674</v>
      </c>
      <c r="AE97" s="1636" t="s">
        <v>3675</v>
      </c>
      <c r="AF97" s="1637">
        <v>240</v>
      </c>
      <c r="AG97" s="1638">
        <v>230</v>
      </c>
      <c r="AH97" s="1639">
        <v>140</v>
      </c>
      <c r="AI97"/>
      <c r="AJ97" s="2258"/>
      <c r="AK97" s="1641" t="s">
        <v>3676</v>
      </c>
      <c r="AL97" s="1636" t="s">
        <v>3677</v>
      </c>
      <c r="AM97" s="1637">
        <v>139</v>
      </c>
      <c r="AN97" s="1638">
        <v>126</v>
      </c>
      <c r="AO97" s="1639">
        <v>102</v>
      </c>
      <c r="AQ97" s="6">
        <v>1</v>
      </c>
    </row>
    <row r="98" spans="11:43" ht="21" customHeight="1">
      <c r="K98" s="2259" t="s">
        <v>3678</v>
      </c>
      <c r="L98" s="2260" t="s">
        <v>3679</v>
      </c>
      <c r="M98" s="2261" t="s">
        <v>3680</v>
      </c>
      <c r="N98" s="2262" t="s">
        <v>3681</v>
      </c>
      <c r="O98" s="2263" t="s">
        <v>3682</v>
      </c>
      <c r="P98" s="2264" t="s">
        <v>3683</v>
      </c>
      <c r="Q98" s="2265" t="s">
        <v>3684</v>
      </c>
      <c r="R98" s="2266" t="s">
        <v>3685</v>
      </c>
      <c r="S98" s="2267" t="s">
        <v>3686</v>
      </c>
      <c r="V98" s="2268"/>
      <c r="W98" s="1644" t="s">
        <v>3687</v>
      </c>
      <c r="X98" s="1645" t="s">
        <v>3688</v>
      </c>
      <c r="Y98" s="1646">
        <v>77</v>
      </c>
      <c r="Z98" s="1647">
        <v>77</v>
      </c>
      <c r="AA98" s="1648">
        <v>255</v>
      </c>
      <c r="AB98"/>
      <c r="AC98" s="2269"/>
      <c r="AD98" s="1635" t="s">
        <v>3689</v>
      </c>
      <c r="AE98" s="1636" t="s">
        <v>3690</v>
      </c>
      <c r="AF98" s="1637">
        <v>238</v>
      </c>
      <c r="AG98" s="1638">
        <v>232</v>
      </c>
      <c r="AH98" s="1639">
        <v>170</v>
      </c>
      <c r="AI98"/>
      <c r="AJ98" s="2270"/>
      <c r="AK98" s="1641" t="s">
        <v>3691</v>
      </c>
      <c r="AL98" s="1636" t="s">
        <v>3692</v>
      </c>
      <c r="AM98" s="1637">
        <v>140</v>
      </c>
      <c r="AN98" s="1638">
        <v>120</v>
      </c>
      <c r="AO98" s="1639">
        <v>83</v>
      </c>
      <c r="AQ98" s="6">
        <v>1</v>
      </c>
    </row>
    <row r="99" spans="11:43" ht="21" customHeight="1">
      <c r="K99" s="2271" t="s">
        <v>3693</v>
      </c>
      <c r="L99" s="2272" t="s">
        <v>3694</v>
      </c>
      <c r="M99" s="2273" t="s">
        <v>3695</v>
      </c>
      <c r="N99" s="2274" t="s">
        <v>3696</v>
      </c>
      <c r="O99" s="2275" t="s">
        <v>3697</v>
      </c>
      <c r="P99" s="2276" t="s">
        <v>3698</v>
      </c>
      <c r="Q99" s="2277" t="s">
        <v>3699</v>
      </c>
      <c r="R99" s="2278" t="s">
        <v>3700</v>
      </c>
      <c r="S99" s="2279" t="s">
        <v>3701</v>
      </c>
      <c r="V99" s="2280"/>
      <c r="W99" s="1662" t="s">
        <v>3702</v>
      </c>
      <c r="X99" s="1645" t="s">
        <v>3703</v>
      </c>
      <c r="Y99" s="1646">
        <v>196</v>
      </c>
      <c r="Z99" s="1647">
        <v>195</v>
      </c>
      <c r="AA99" s="1648">
        <v>221</v>
      </c>
      <c r="AB99"/>
      <c r="AC99" s="2281"/>
      <c r="AD99" s="1687" t="s">
        <v>3704</v>
      </c>
      <c r="AE99" s="1636" t="s">
        <v>3705</v>
      </c>
      <c r="AF99" s="1637">
        <v>255</v>
      </c>
      <c r="AG99" s="1638">
        <v>244</v>
      </c>
      <c r="AH99" s="1639">
        <v>141</v>
      </c>
      <c r="AI99"/>
      <c r="AJ99" s="2282"/>
      <c r="AK99" s="1651" t="s">
        <v>3706</v>
      </c>
      <c r="AL99" s="1636" t="s">
        <v>3707</v>
      </c>
      <c r="AM99" s="1637">
        <v>118</v>
      </c>
      <c r="AN99" s="1638">
        <v>111</v>
      </c>
      <c r="AO99" s="1639">
        <v>100</v>
      </c>
      <c r="AQ99" s="6">
        <v>1</v>
      </c>
    </row>
    <row r="100" spans="11:43" ht="21" customHeight="1">
      <c r="K100" s="2283" t="s">
        <v>3708</v>
      </c>
      <c r="L100" s="2284" t="s">
        <v>3709</v>
      </c>
      <c r="M100" s="2285" t="s">
        <v>3710</v>
      </c>
      <c r="N100" s="2286" t="s">
        <v>3711</v>
      </c>
      <c r="O100" s="2287" t="s">
        <v>3712</v>
      </c>
      <c r="P100" s="2288" t="s">
        <v>3713</v>
      </c>
      <c r="Q100" s="2289" t="s">
        <v>3714</v>
      </c>
      <c r="R100" s="2290" t="s">
        <v>3715</v>
      </c>
      <c r="S100" s="2291" t="s">
        <v>3716</v>
      </c>
      <c r="V100" s="2292"/>
      <c r="W100" s="1644" t="s">
        <v>3717</v>
      </c>
      <c r="X100" s="1645" t="s">
        <v>3718</v>
      </c>
      <c r="Y100" s="1646">
        <v>217</v>
      </c>
      <c r="Z100" s="1647">
        <v>217</v>
      </c>
      <c r="AA100" s="1648">
        <v>243</v>
      </c>
      <c r="AB100"/>
      <c r="AC100" s="2293"/>
      <c r="AD100" s="1635" t="s">
        <v>3719</v>
      </c>
      <c r="AE100" s="1636" t="s">
        <v>3720</v>
      </c>
      <c r="AF100" s="1637">
        <v>255</v>
      </c>
      <c r="AG100" s="1638">
        <v>246</v>
      </c>
      <c r="AH100" s="1639">
        <v>143</v>
      </c>
      <c r="AI100"/>
      <c r="AJ100" s="2294"/>
      <c r="AK100" s="1651" t="s">
        <v>3721</v>
      </c>
      <c r="AL100" s="1636" t="s">
        <v>3722</v>
      </c>
      <c r="AM100" s="1637">
        <v>107</v>
      </c>
      <c r="AN100" s="1638">
        <v>87</v>
      </c>
      <c r="AO100" s="1639">
        <v>49</v>
      </c>
      <c r="AQ100" s="6">
        <v>1</v>
      </c>
    </row>
    <row r="101" spans="11:43" ht="21" customHeight="1">
      <c r="K101" s="2295" t="s">
        <v>3723</v>
      </c>
      <c r="L101" s="2296" t="s">
        <v>3724</v>
      </c>
      <c r="M101" s="2297" t="s">
        <v>3725</v>
      </c>
      <c r="N101" s="2298" t="s">
        <v>3726</v>
      </c>
      <c r="O101" s="2299" t="s">
        <v>3727</v>
      </c>
      <c r="P101" s="2300" t="s">
        <v>3728</v>
      </c>
      <c r="Q101" s="2301" t="s">
        <v>3729</v>
      </c>
      <c r="R101" s="2302" t="s">
        <v>3730</v>
      </c>
      <c r="S101" s="2303" t="s">
        <v>3731</v>
      </c>
      <c r="V101" s="2304"/>
      <c r="W101" s="1662" t="s">
        <v>3732</v>
      </c>
      <c r="X101" s="1645" t="s">
        <v>3733</v>
      </c>
      <c r="Y101" s="1646">
        <v>204</v>
      </c>
      <c r="Z101" s="1647">
        <v>204</v>
      </c>
      <c r="AA101" s="1648">
        <v>255</v>
      </c>
      <c r="AB101"/>
      <c r="AC101" s="2305"/>
      <c r="AD101" s="1635" t="s">
        <v>3734</v>
      </c>
      <c r="AE101" s="1636" t="s">
        <v>3735</v>
      </c>
      <c r="AF101" s="1637">
        <v>238</v>
      </c>
      <c r="AG101" s="1638">
        <v>233</v>
      </c>
      <c r="AH101" s="1639">
        <v>191</v>
      </c>
      <c r="AI101"/>
      <c r="AJ101" s="2306"/>
      <c r="AK101" s="1651" t="s">
        <v>3736</v>
      </c>
      <c r="AL101" s="1636" t="s">
        <v>3737</v>
      </c>
      <c r="AM101" s="1637">
        <v>97</v>
      </c>
      <c r="AN101" s="1638">
        <v>78</v>
      </c>
      <c r="AO101" s="1639">
        <v>26</v>
      </c>
      <c r="AQ101" s="6">
        <v>1</v>
      </c>
    </row>
    <row r="102" spans="11:43" ht="21" customHeight="1">
      <c r="K102" s="2307" t="s">
        <v>3738</v>
      </c>
      <c r="L102" s="2308" t="s">
        <v>3739</v>
      </c>
      <c r="M102" s="2309" t="s">
        <v>3740</v>
      </c>
      <c r="N102" s="2310" t="s">
        <v>3741</v>
      </c>
      <c r="O102" s="2311" t="s">
        <v>3742</v>
      </c>
      <c r="P102" s="2312" t="s">
        <v>3743</v>
      </c>
      <c r="Q102" s="2313" t="s">
        <v>3744</v>
      </c>
      <c r="R102" s="2314" t="s">
        <v>3745</v>
      </c>
      <c r="S102" s="2315" t="s">
        <v>3746</v>
      </c>
      <c r="V102" s="2316"/>
      <c r="W102" s="1662" t="s">
        <v>3747</v>
      </c>
      <c r="X102" s="1645" t="s">
        <v>3748</v>
      </c>
      <c r="Y102" s="1646">
        <v>233</v>
      </c>
      <c r="Z102" s="1647">
        <v>233</v>
      </c>
      <c r="AA102" s="1648">
        <v>237</v>
      </c>
      <c r="AB102"/>
      <c r="AC102" s="2317"/>
      <c r="AD102" s="1687" t="s">
        <v>3749</v>
      </c>
      <c r="AE102" s="1636" t="s">
        <v>3750</v>
      </c>
      <c r="AF102" s="1637">
        <v>251</v>
      </c>
      <c r="AG102" s="1638">
        <v>242</v>
      </c>
      <c r="AH102" s="1639">
        <v>183</v>
      </c>
      <c r="AI102"/>
      <c r="AJ102" s="2318"/>
      <c r="AK102" s="1651" t="s">
        <v>3751</v>
      </c>
      <c r="AL102" s="1636" t="s">
        <v>3752</v>
      </c>
      <c r="AM102" s="1637">
        <v>70</v>
      </c>
      <c r="AN102" s="1638">
        <v>63</v>
      </c>
      <c r="AO102" s="1639">
        <v>50</v>
      </c>
      <c r="AQ102" s="6">
        <v>1</v>
      </c>
    </row>
    <row r="103" spans="11:43" ht="21" customHeight="1">
      <c r="K103" s="2319" t="s">
        <v>3753</v>
      </c>
      <c r="L103" s="2320" t="s">
        <v>3754</v>
      </c>
      <c r="M103" s="2321" t="s">
        <v>3755</v>
      </c>
      <c r="N103" s="2322" t="s">
        <v>3756</v>
      </c>
      <c r="O103" s="2323" t="s">
        <v>3757</v>
      </c>
      <c r="P103" s="2324" t="s">
        <v>3758</v>
      </c>
      <c r="Q103" s="2325" t="s">
        <v>3759</v>
      </c>
      <c r="R103" s="2326" t="s">
        <v>3760</v>
      </c>
      <c r="S103" s="2327" t="s">
        <v>3761</v>
      </c>
      <c r="V103" s="2328"/>
      <c r="W103" s="1644" t="s">
        <v>3762</v>
      </c>
      <c r="X103" s="1645" t="s">
        <v>3763</v>
      </c>
      <c r="Y103" s="1646">
        <v>230</v>
      </c>
      <c r="Z103" s="1647">
        <v>230</v>
      </c>
      <c r="AA103" s="1648">
        <v>250</v>
      </c>
      <c r="AB103"/>
      <c r="AC103" s="2329"/>
      <c r="AD103" s="1687" t="s">
        <v>3764</v>
      </c>
      <c r="AE103" s="1636" t="s">
        <v>3765</v>
      </c>
      <c r="AF103" s="1637">
        <v>253</v>
      </c>
      <c r="AG103" s="1638">
        <v>241</v>
      </c>
      <c r="AH103" s="1639">
        <v>184</v>
      </c>
      <c r="AI103"/>
      <c r="AJ103" s="2330"/>
      <c r="AK103" s="1651" t="s">
        <v>3766</v>
      </c>
      <c r="AL103" s="1636" t="s">
        <v>3767</v>
      </c>
      <c r="AM103" s="1637">
        <v>41</v>
      </c>
      <c r="AN103" s="1638">
        <v>33</v>
      </c>
      <c r="AO103" s="1639">
        <v>7</v>
      </c>
      <c r="AQ103" s="6">
        <v>1</v>
      </c>
    </row>
    <row r="104" spans="11:43" ht="21" customHeight="1">
      <c r="K104" s="2331" t="s">
        <v>3768</v>
      </c>
      <c r="L104" s="2332" t="s">
        <v>3769</v>
      </c>
      <c r="M104" s="2333" t="s">
        <v>3770</v>
      </c>
      <c r="N104" s="2334" t="s">
        <v>3771</v>
      </c>
      <c r="O104" s="2335" t="s">
        <v>3772</v>
      </c>
      <c r="P104" s="2336" t="s">
        <v>3773</v>
      </c>
      <c r="Q104" s="2337" t="s">
        <v>3774</v>
      </c>
      <c r="R104" s="2338" t="s">
        <v>3775</v>
      </c>
      <c r="S104" s="2339" t="s">
        <v>3776</v>
      </c>
      <c r="V104" s="2340"/>
      <c r="W104" s="1644" t="s">
        <v>3777</v>
      </c>
      <c r="X104" s="1645" t="s">
        <v>3778</v>
      </c>
      <c r="Y104" s="1646">
        <v>248</v>
      </c>
      <c r="Z104" s="1647">
        <v>248</v>
      </c>
      <c r="AA104" s="1648">
        <v>255</v>
      </c>
      <c r="AB104"/>
      <c r="AC104" s="2341"/>
      <c r="AD104" s="1635" t="s">
        <v>3779</v>
      </c>
      <c r="AE104" s="1636" t="s">
        <v>3780</v>
      </c>
      <c r="AF104" s="1637">
        <v>238</v>
      </c>
      <c r="AG104" s="1638">
        <v>232</v>
      </c>
      <c r="AH104" s="1639">
        <v>205</v>
      </c>
      <c r="AI104"/>
      <c r="AJ104" s="2342"/>
      <c r="AK104" s="1641" t="s">
        <v>3781</v>
      </c>
      <c r="AL104" s="1636" t="s">
        <v>3782</v>
      </c>
      <c r="AM104" s="1637">
        <v>255</v>
      </c>
      <c r="AN104" s="1638">
        <v>165</v>
      </c>
      <c r="AO104" s="1639">
        <v>0</v>
      </c>
      <c r="AQ104" s="6">
        <v>1</v>
      </c>
    </row>
    <row r="105" spans="11:43" ht="21" customHeight="1">
      <c r="K105" s="2343" t="s">
        <v>3783</v>
      </c>
      <c r="L105" s="2344" t="s">
        <v>3784</v>
      </c>
      <c r="M105" s="2345" t="s">
        <v>3785</v>
      </c>
      <c r="N105" s="2346" t="s">
        <v>3786</v>
      </c>
      <c r="O105" s="2347" t="s">
        <v>3787</v>
      </c>
      <c r="P105" s="2348" t="s">
        <v>3788</v>
      </c>
      <c r="Q105" s="2349" t="s">
        <v>3789</v>
      </c>
      <c r="R105" s="2350" t="s">
        <v>3790</v>
      </c>
      <c r="S105" s="2351" t="s">
        <v>3791</v>
      </c>
      <c r="V105" s="2352"/>
      <c r="W105" s="1644" t="s">
        <v>3792</v>
      </c>
      <c r="X105" s="1645" t="s">
        <v>3793</v>
      </c>
      <c r="Y105" s="1646">
        <v>0</v>
      </c>
      <c r="Z105" s="1647">
        <v>0</v>
      </c>
      <c r="AA105" s="1648">
        <v>238</v>
      </c>
      <c r="AB105"/>
      <c r="AC105" s="2353"/>
      <c r="AD105" s="1635" t="s">
        <v>3794</v>
      </c>
      <c r="AE105" s="1636" t="s">
        <v>3795</v>
      </c>
      <c r="AF105" s="1637">
        <v>255</v>
      </c>
      <c r="AG105" s="1638">
        <v>250</v>
      </c>
      <c r="AH105" s="1639">
        <v>205</v>
      </c>
      <c r="AI105"/>
      <c r="AJ105" s="2354"/>
      <c r="AK105" s="1641" t="s">
        <v>3796</v>
      </c>
      <c r="AL105" s="1636" t="s">
        <v>3797</v>
      </c>
      <c r="AM105" s="1637">
        <v>244</v>
      </c>
      <c r="AN105" s="1638">
        <v>164</v>
      </c>
      <c r="AO105" s="1639">
        <v>96</v>
      </c>
      <c r="AQ105" s="6">
        <v>1</v>
      </c>
    </row>
    <row r="106" spans="11:43" ht="24" customHeight="1">
      <c r="K106" s="2355" t="s">
        <v>3798</v>
      </c>
      <c r="L106" s="2356" t="s">
        <v>3799</v>
      </c>
      <c r="M106" s="2357" t="s">
        <v>3800</v>
      </c>
      <c r="N106" s="2358" t="s">
        <v>3801</v>
      </c>
      <c r="O106" s="2359" t="s">
        <v>3802</v>
      </c>
      <c r="P106" s="2360" t="s">
        <v>3803</v>
      </c>
      <c r="Q106" s="2361" t="s">
        <v>3804</v>
      </c>
      <c r="R106" s="2362" t="s">
        <v>3805</v>
      </c>
      <c r="S106" s="2363" t="s">
        <v>3806</v>
      </c>
      <c r="V106" s="2364"/>
      <c r="W106" s="1662" t="s">
        <v>3807</v>
      </c>
      <c r="X106" s="1645" t="s">
        <v>3808</v>
      </c>
      <c r="Y106" s="1646">
        <v>96</v>
      </c>
      <c r="Z106" s="1647">
        <v>80</v>
      </c>
      <c r="AA106" s="1648">
        <v>220</v>
      </c>
      <c r="AB106"/>
      <c r="AC106" s="2365"/>
      <c r="AD106" s="1687" t="s">
        <v>3809</v>
      </c>
      <c r="AE106" s="1636" t="s">
        <v>3810</v>
      </c>
      <c r="AF106" s="1637">
        <v>254</v>
      </c>
      <c r="AG106" s="1638">
        <v>253</v>
      </c>
      <c r="AH106" s="1639">
        <v>240</v>
      </c>
      <c r="AI106"/>
      <c r="AJ106" s="2366"/>
      <c r="AK106" s="1651" t="s">
        <v>3811</v>
      </c>
      <c r="AL106" s="1636" t="s">
        <v>3812</v>
      </c>
      <c r="AM106" s="1637">
        <v>254</v>
      </c>
      <c r="AN106" s="1638">
        <v>163</v>
      </c>
      <c r="AO106" s="1639">
        <v>71</v>
      </c>
      <c r="AQ106" s="6">
        <v>1</v>
      </c>
    </row>
    <row r="107" spans="11:43" ht="21" customHeight="1">
      <c r="K107" s="2367" t="s">
        <v>3813</v>
      </c>
      <c r="L107" s="2368" t="s">
        <v>3814</v>
      </c>
      <c r="M107" s="2369" t="s">
        <v>3815</v>
      </c>
      <c r="N107" s="2370" t="s">
        <v>3816</v>
      </c>
      <c r="O107" s="2371" t="s">
        <v>3817</v>
      </c>
      <c r="P107" s="2372" t="s">
        <v>3818</v>
      </c>
      <c r="Q107" s="2373" t="s">
        <v>3819</v>
      </c>
      <c r="R107" s="2374" t="s">
        <v>3820</v>
      </c>
      <c r="S107" s="2375" t="s">
        <v>3821</v>
      </c>
      <c r="V107" s="2376"/>
      <c r="W107" s="1644" t="s">
        <v>3822</v>
      </c>
      <c r="X107" s="1645" t="s">
        <v>3823</v>
      </c>
      <c r="Y107" s="1646">
        <v>0</v>
      </c>
      <c r="Z107" s="1647">
        <v>0</v>
      </c>
      <c r="AA107" s="1648">
        <v>205</v>
      </c>
      <c r="AB107"/>
      <c r="AC107" s="2377"/>
      <c r="AD107" s="1687" t="s">
        <v>3824</v>
      </c>
      <c r="AE107" s="1636" t="s">
        <v>3825</v>
      </c>
      <c r="AF107" s="1637">
        <v>193</v>
      </c>
      <c r="AG107" s="1638">
        <v>191</v>
      </c>
      <c r="AH107" s="1639">
        <v>177</v>
      </c>
      <c r="AI107"/>
      <c r="AJ107" s="2378"/>
      <c r="AK107" s="1641" t="s">
        <v>3826</v>
      </c>
      <c r="AL107" s="1636" t="s">
        <v>3827</v>
      </c>
      <c r="AM107" s="1637">
        <v>255</v>
      </c>
      <c r="AN107" s="1638">
        <v>165</v>
      </c>
      <c r="AO107" s="1639">
        <v>79</v>
      </c>
      <c r="AQ107" s="6">
        <v>1</v>
      </c>
    </row>
    <row r="108" spans="11:43" ht="21" customHeight="1">
      <c r="K108" s="2379" t="s">
        <v>3828</v>
      </c>
      <c r="L108" s="2380" t="s">
        <v>3829</v>
      </c>
      <c r="M108" s="2381" t="s">
        <v>3830</v>
      </c>
      <c r="N108" s="2382" t="s">
        <v>3831</v>
      </c>
      <c r="O108" s="2383" t="s">
        <v>3832</v>
      </c>
      <c r="P108" s="2384" t="s">
        <v>3833</v>
      </c>
      <c r="Q108" s="2385" t="s">
        <v>3834</v>
      </c>
      <c r="R108" s="2386" t="s">
        <v>3835</v>
      </c>
      <c r="S108" s="2387" t="s">
        <v>3836</v>
      </c>
      <c r="V108" s="2388"/>
      <c r="W108" s="1644" t="s">
        <v>3837</v>
      </c>
      <c r="X108" s="1645" t="s">
        <v>3838</v>
      </c>
      <c r="Y108" s="1646">
        <v>89</v>
      </c>
      <c r="Z108" s="1647">
        <v>89</v>
      </c>
      <c r="AA108" s="1648">
        <v>171</v>
      </c>
      <c r="AB108"/>
      <c r="AC108" s="2389"/>
      <c r="AD108" s="1687" t="s">
        <v>3839</v>
      </c>
      <c r="AE108" s="1636" t="s">
        <v>3840</v>
      </c>
      <c r="AF108" s="1637">
        <v>239</v>
      </c>
      <c r="AG108" s="1638">
        <v>216</v>
      </c>
      <c r="AH108" s="1639">
        <v>7</v>
      </c>
      <c r="AI108"/>
      <c r="AJ108" s="2390"/>
      <c r="AK108" s="1641" t="s">
        <v>3841</v>
      </c>
      <c r="AL108" s="1636" t="s">
        <v>3842</v>
      </c>
      <c r="AM108" s="1637">
        <v>205</v>
      </c>
      <c r="AN108" s="1638">
        <v>197</v>
      </c>
      <c r="AO108" s="1639">
        <v>191</v>
      </c>
      <c r="AQ108" s="6">
        <v>1</v>
      </c>
    </row>
    <row r="109" spans="11:43" ht="21" customHeight="1">
      <c r="K109" s="2391" t="s">
        <v>3843</v>
      </c>
      <c r="L109" s="2392" t="s">
        <v>3844</v>
      </c>
      <c r="M109" s="2393" t="s">
        <v>3845</v>
      </c>
      <c r="N109" s="2394" t="s">
        <v>3846</v>
      </c>
      <c r="O109" s="2395" t="s">
        <v>3847</v>
      </c>
      <c r="P109" s="2396" t="s">
        <v>3848</v>
      </c>
      <c r="Q109" s="2397" t="s">
        <v>3849</v>
      </c>
      <c r="R109" s="2398" t="s">
        <v>3850</v>
      </c>
      <c r="S109" s="2399" t="s">
        <v>3851</v>
      </c>
      <c r="V109" s="2400"/>
      <c r="W109" s="1662" t="s">
        <v>3852</v>
      </c>
      <c r="X109" s="1645" t="s">
        <v>3853</v>
      </c>
      <c r="Y109" s="1646">
        <v>84</v>
      </c>
      <c r="Z109" s="1647">
        <v>90</v>
      </c>
      <c r="AA109" s="1648">
        <v>167</v>
      </c>
      <c r="AB109"/>
      <c r="AC109" s="2401"/>
      <c r="AD109" s="1687" t="s">
        <v>416</v>
      </c>
      <c r="AE109" s="1636" t="s">
        <v>3854</v>
      </c>
      <c r="AF109" s="1637">
        <v>232</v>
      </c>
      <c r="AG109" s="1638">
        <v>214</v>
      </c>
      <c r="AH109" s="1639">
        <v>48</v>
      </c>
      <c r="AI109"/>
      <c r="AJ109" s="2402"/>
      <c r="AK109" s="1651" t="s">
        <v>3855</v>
      </c>
      <c r="AL109" s="1636" t="s">
        <v>3856</v>
      </c>
      <c r="AM109" s="1637">
        <v>250</v>
      </c>
      <c r="AN109" s="1638">
        <v>181</v>
      </c>
      <c r="AO109" s="1639">
        <v>127</v>
      </c>
      <c r="AQ109" s="6">
        <v>1</v>
      </c>
    </row>
    <row r="110" spans="11:43" ht="21" customHeight="1">
      <c r="K110" s="2403" t="s">
        <v>3857</v>
      </c>
      <c r="L110" s="2404" t="s">
        <v>3858</v>
      </c>
      <c r="M110" s="2405" t="s">
        <v>3859</v>
      </c>
      <c r="N110" s="2406" t="s">
        <v>3860</v>
      </c>
      <c r="O110" s="2407" t="s">
        <v>3861</v>
      </c>
      <c r="P110" s="2408" t="s">
        <v>3862</v>
      </c>
      <c r="Q110" s="2409" t="s">
        <v>3863</v>
      </c>
      <c r="R110" s="2410" t="s">
        <v>3864</v>
      </c>
      <c r="S110" s="2411" t="s">
        <v>3865</v>
      </c>
      <c r="V110" s="2412"/>
      <c r="W110" s="1662" t="s">
        <v>3866</v>
      </c>
      <c r="X110" s="1645" t="s">
        <v>3867</v>
      </c>
      <c r="Y110" s="1646">
        <v>1</v>
      </c>
      <c r="Z110" s="1647">
        <v>49</v>
      </c>
      <c r="AA110" s="1648">
        <v>180</v>
      </c>
      <c r="AB110"/>
      <c r="AC110" s="2413"/>
      <c r="AD110" s="1635" t="s">
        <v>3868</v>
      </c>
      <c r="AE110" s="1636" t="s">
        <v>3869</v>
      </c>
      <c r="AF110" s="1637">
        <v>205</v>
      </c>
      <c r="AG110" s="1638">
        <v>198</v>
      </c>
      <c r="AH110" s="1639">
        <v>115</v>
      </c>
      <c r="AI110"/>
      <c r="AJ110" s="2414"/>
      <c r="AK110" s="1651" t="s">
        <v>3870</v>
      </c>
      <c r="AL110" s="1636" t="s">
        <v>3871</v>
      </c>
      <c r="AM110" s="1637">
        <v>233</v>
      </c>
      <c r="AN110" s="1638">
        <v>201</v>
      </c>
      <c r="AO110" s="1639">
        <v>177</v>
      </c>
      <c r="AQ110" s="6">
        <v>1</v>
      </c>
    </row>
    <row r="111" spans="11:43" ht="21" customHeight="1">
      <c r="K111" s="2415" t="s">
        <v>3872</v>
      </c>
      <c r="L111" s="2416" t="s">
        <v>3873</v>
      </c>
      <c r="M111" s="2417" t="s">
        <v>3874</v>
      </c>
      <c r="N111" s="2418" t="s">
        <v>3875</v>
      </c>
      <c r="O111" s="2419" t="s">
        <v>3876</v>
      </c>
      <c r="P111" s="2420" t="s">
        <v>3877</v>
      </c>
      <c r="Q111" s="2421" t="s">
        <v>3878</v>
      </c>
      <c r="R111" s="2422" t="s">
        <v>3879</v>
      </c>
      <c r="S111" s="2423" t="s">
        <v>3880</v>
      </c>
      <c r="V111" s="2424"/>
      <c r="W111" s="1644" t="s">
        <v>3881</v>
      </c>
      <c r="X111" s="1645" t="s">
        <v>3882</v>
      </c>
      <c r="Y111" s="1646">
        <v>0</v>
      </c>
      <c r="Z111" s="1647">
        <v>0</v>
      </c>
      <c r="AA111" s="1648">
        <v>156</v>
      </c>
      <c r="AB111"/>
      <c r="AC111" s="2425"/>
      <c r="AD111" s="1687" t="s">
        <v>3883</v>
      </c>
      <c r="AE111" s="1636" t="s">
        <v>3884</v>
      </c>
      <c r="AF111" s="1637">
        <v>220</v>
      </c>
      <c r="AG111" s="1638">
        <v>211</v>
      </c>
      <c r="AH111" s="1639">
        <v>0</v>
      </c>
      <c r="AI111"/>
      <c r="AJ111" s="2426"/>
      <c r="AK111" s="1641" t="s">
        <v>3885</v>
      </c>
      <c r="AL111" s="1636" t="s">
        <v>3886</v>
      </c>
      <c r="AM111" s="1637">
        <v>238</v>
      </c>
      <c r="AN111" s="1638">
        <v>203</v>
      </c>
      <c r="AO111" s="1639">
        <v>173</v>
      </c>
      <c r="AQ111" s="6">
        <v>1</v>
      </c>
    </row>
    <row r="112" spans="11:43" ht="21" customHeight="1">
      <c r="K112" s="2427" t="s">
        <v>3887</v>
      </c>
      <c r="L112" s="2428" t="s">
        <v>3888</v>
      </c>
      <c r="M112" s="2429" t="s">
        <v>3889</v>
      </c>
      <c r="N112" s="2430" t="s">
        <v>3890</v>
      </c>
      <c r="O112" s="2431" t="s">
        <v>3891</v>
      </c>
      <c r="P112" s="2432" t="s">
        <v>3892</v>
      </c>
      <c r="Q112" s="2433" t="s">
        <v>3893</v>
      </c>
      <c r="R112" s="2434" t="s">
        <v>3894</v>
      </c>
      <c r="S112" s="2435" t="s">
        <v>3895</v>
      </c>
      <c r="V112" s="2436"/>
      <c r="W112" s="1662" t="s">
        <v>3896</v>
      </c>
      <c r="X112" s="1645" t="s">
        <v>3897</v>
      </c>
      <c r="Y112" s="1646">
        <v>27</v>
      </c>
      <c r="Z112" s="1647">
        <v>1</v>
      </c>
      <c r="AA112" s="1648">
        <v>155</v>
      </c>
      <c r="AB112"/>
      <c r="AC112" s="2437"/>
      <c r="AD112" s="1687" t="s">
        <v>3898</v>
      </c>
      <c r="AE112" s="1636" t="s">
        <v>3899</v>
      </c>
      <c r="AF112" s="1637">
        <v>185</v>
      </c>
      <c r="AG112" s="1638">
        <v>181</v>
      </c>
      <c r="AH112" s="1639">
        <v>125</v>
      </c>
      <c r="AI112"/>
      <c r="AJ112" s="2438"/>
      <c r="AK112" s="1641" t="s">
        <v>3900</v>
      </c>
      <c r="AL112" s="1636" t="s">
        <v>3901</v>
      </c>
      <c r="AM112" s="1637">
        <v>245</v>
      </c>
      <c r="AN112" s="1638">
        <v>204</v>
      </c>
      <c r="AO112" s="1639">
        <v>176</v>
      </c>
      <c r="AQ112" s="6">
        <v>1</v>
      </c>
    </row>
    <row r="113" spans="11:43" ht="21" customHeight="1">
      <c r="K113" s="2439" t="s">
        <v>3902</v>
      </c>
      <c r="L113" s="2440" t="s">
        <v>3903</v>
      </c>
      <c r="M113" s="2441" t="s">
        <v>3904</v>
      </c>
      <c r="N113" s="2442" t="s">
        <v>3905</v>
      </c>
      <c r="O113" s="2443" t="s">
        <v>3906</v>
      </c>
      <c r="P113" s="2444" t="s">
        <v>3907</v>
      </c>
      <c r="Q113" s="2445" t="s">
        <v>3908</v>
      </c>
      <c r="R113" s="2446" t="s">
        <v>3909</v>
      </c>
      <c r="S113" s="2447" t="s">
        <v>3910</v>
      </c>
      <c r="V113" s="2448"/>
      <c r="W113" s="1662" t="s">
        <v>3911</v>
      </c>
      <c r="X113" s="1645" t="s">
        <v>3912</v>
      </c>
      <c r="Y113" s="1646">
        <v>78</v>
      </c>
      <c r="Z113" s="1647">
        <v>81</v>
      </c>
      <c r="AA113" s="1648">
        <v>128</v>
      </c>
      <c r="AB113"/>
      <c r="AC113" s="2449"/>
      <c r="AD113" s="1687" t="s">
        <v>3913</v>
      </c>
      <c r="AE113" s="1636" t="s">
        <v>3914</v>
      </c>
      <c r="AF113" s="1637">
        <v>185</v>
      </c>
      <c r="AG113" s="1638">
        <v>178</v>
      </c>
      <c r="AH113" s="1639">
        <v>118</v>
      </c>
      <c r="AI113"/>
      <c r="AJ113" s="2450"/>
      <c r="AK113" s="1651" t="s">
        <v>3915</v>
      </c>
      <c r="AL113" s="1636" t="s">
        <v>3916</v>
      </c>
      <c r="AM113" s="1637">
        <v>236</v>
      </c>
      <c r="AN113" s="1638">
        <v>213</v>
      </c>
      <c r="AO113" s="1639">
        <v>197</v>
      </c>
      <c r="AQ113" s="6">
        <v>1</v>
      </c>
    </row>
    <row r="114" spans="11:43" ht="21" customHeight="1">
      <c r="K114" s="2451" t="s">
        <v>3917</v>
      </c>
      <c r="L114" s="2452" t="s">
        <v>3918</v>
      </c>
      <c r="M114" s="2453" t="s">
        <v>3919</v>
      </c>
      <c r="N114" s="2454" t="s">
        <v>3920</v>
      </c>
      <c r="O114" s="2455" t="s">
        <v>3921</v>
      </c>
      <c r="P114" s="2456" t="s">
        <v>3922</v>
      </c>
      <c r="Q114" s="2457" t="s">
        <v>3923</v>
      </c>
      <c r="R114" s="2458" t="s">
        <v>3924</v>
      </c>
      <c r="S114" s="2459" t="s">
        <v>3925</v>
      </c>
      <c r="V114" s="2460"/>
      <c r="W114" s="1644" t="s">
        <v>3926</v>
      </c>
      <c r="X114" s="1645" t="s">
        <v>3927</v>
      </c>
      <c r="Y114" s="1646">
        <v>35</v>
      </c>
      <c r="Z114" s="1647">
        <v>35</v>
      </c>
      <c r="AA114" s="1648">
        <v>142</v>
      </c>
      <c r="AB114"/>
      <c r="AC114" s="2461"/>
      <c r="AD114" s="1635" t="s">
        <v>3928</v>
      </c>
      <c r="AE114" s="1636" t="s">
        <v>3929</v>
      </c>
      <c r="AF114" s="1637">
        <v>189</v>
      </c>
      <c r="AG114" s="1638">
        <v>183</v>
      </c>
      <c r="AH114" s="1639">
        <v>107</v>
      </c>
      <c r="AI114"/>
      <c r="AJ114" s="2462"/>
      <c r="AK114" s="1641" t="s">
        <v>3930</v>
      </c>
      <c r="AL114" s="1636" t="s">
        <v>3931</v>
      </c>
      <c r="AM114" s="1637">
        <v>255</v>
      </c>
      <c r="AN114" s="1638">
        <v>218</v>
      </c>
      <c r="AO114" s="1639">
        <v>185</v>
      </c>
      <c r="AQ114" s="6">
        <v>1</v>
      </c>
    </row>
    <row r="115" spans="11:43" ht="21" customHeight="1">
      <c r="K115" s="2463" t="s">
        <v>3932</v>
      </c>
      <c r="L115" s="2464" t="s">
        <v>3933</v>
      </c>
      <c r="M115" s="2465" t="s">
        <v>3934</v>
      </c>
      <c r="N115" s="2466" t="s">
        <v>3935</v>
      </c>
      <c r="O115" s="2467" t="s">
        <v>3936</v>
      </c>
      <c r="P115" s="2468" t="s">
        <v>3937</v>
      </c>
      <c r="Q115" s="2469" t="s">
        <v>3938</v>
      </c>
      <c r="R115" s="2470" t="s">
        <v>3939</v>
      </c>
      <c r="S115" s="2471" t="s">
        <v>3940</v>
      </c>
      <c r="V115" s="2472"/>
      <c r="W115" s="1644" t="s">
        <v>3941</v>
      </c>
      <c r="X115" s="1645" t="s">
        <v>3942</v>
      </c>
      <c r="Y115" s="1646">
        <v>0</v>
      </c>
      <c r="Z115" s="1647">
        <v>0</v>
      </c>
      <c r="AA115" s="1648">
        <v>139</v>
      </c>
      <c r="AB115"/>
      <c r="AC115" s="2473"/>
      <c r="AD115" s="1687" t="s">
        <v>3943</v>
      </c>
      <c r="AE115" s="1636" t="s">
        <v>3944</v>
      </c>
      <c r="AF115" s="1637">
        <v>175</v>
      </c>
      <c r="AG115" s="1638">
        <v>167</v>
      </c>
      <c r="AH115" s="1639">
        <v>123</v>
      </c>
      <c r="AI115"/>
      <c r="AJ115" s="2474"/>
      <c r="AK115" s="1641" t="s">
        <v>3945</v>
      </c>
      <c r="AL115" s="1636" t="s">
        <v>3946</v>
      </c>
      <c r="AM115" s="1637">
        <v>238</v>
      </c>
      <c r="AN115" s="1638">
        <v>229</v>
      </c>
      <c r="AO115" s="1639">
        <v>222</v>
      </c>
      <c r="AQ115" s="6">
        <v>1</v>
      </c>
    </row>
    <row r="116" spans="11:43" ht="21" customHeight="1">
      <c r="K116" s="2475" t="s">
        <v>3947</v>
      </c>
      <c r="L116" s="2476" t="s">
        <v>3948</v>
      </c>
      <c r="M116" s="2477" t="s">
        <v>3949</v>
      </c>
      <c r="N116" s="2478" t="s">
        <v>3950</v>
      </c>
      <c r="O116" s="2479" t="s">
        <v>3951</v>
      </c>
      <c r="P116" s="2480" t="s">
        <v>3952</v>
      </c>
      <c r="Q116" s="2481" t="s">
        <v>3953</v>
      </c>
      <c r="R116" s="2482" t="s">
        <v>3954</v>
      </c>
      <c r="S116" s="2483" t="s">
        <v>3955</v>
      </c>
      <c r="V116" s="2484"/>
      <c r="W116" s="1644" t="s">
        <v>3956</v>
      </c>
      <c r="X116" s="1645" t="s">
        <v>3957</v>
      </c>
      <c r="Y116" s="1646">
        <v>36</v>
      </c>
      <c r="Z116" s="1647">
        <v>24</v>
      </c>
      <c r="AA116" s="1648">
        <v>130</v>
      </c>
      <c r="AB116"/>
      <c r="AC116" s="2485"/>
      <c r="AD116" s="1687" t="s">
        <v>3958</v>
      </c>
      <c r="AE116" s="1636" t="s">
        <v>3959</v>
      </c>
      <c r="AF116" s="1637">
        <v>185</v>
      </c>
      <c r="AG116" s="1638">
        <v>180</v>
      </c>
      <c r="AH116" s="1639">
        <v>89</v>
      </c>
      <c r="AI116"/>
      <c r="AJ116" s="2486"/>
      <c r="AK116" s="1641" t="s">
        <v>3960</v>
      </c>
      <c r="AL116" s="1636" t="s">
        <v>3961</v>
      </c>
      <c r="AM116" s="1637">
        <v>255</v>
      </c>
      <c r="AN116" s="1638">
        <v>245</v>
      </c>
      <c r="AO116" s="1639">
        <v>238</v>
      </c>
      <c r="AQ116" s="6">
        <v>1</v>
      </c>
    </row>
    <row r="117" spans="11:43" ht="21" customHeight="1">
      <c r="K117" s="2487" t="s">
        <v>3962</v>
      </c>
      <c r="L117" s="2488" t="s">
        <v>3963</v>
      </c>
      <c r="M117" s="2489" t="s">
        <v>3964</v>
      </c>
      <c r="N117" s="2490" t="s">
        <v>3965</v>
      </c>
      <c r="O117" s="2491" t="s">
        <v>3966</v>
      </c>
      <c r="P117" s="2492" t="s">
        <v>3967</v>
      </c>
      <c r="Q117" s="2493" t="s">
        <v>3968</v>
      </c>
      <c r="R117" s="2494" t="s">
        <v>3969</v>
      </c>
      <c r="S117" s="2495" t="s">
        <v>3970</v>
      </c>
      <c r="V117" s="2496"/>
      <c r="W117" s="1644" t="s">
        <v>3971</v>
      </c>
      <c r="X117" s="1645" t="s">
        <v>3972</v>
      </c>
      <c r="Y117" s="1646">
        <v>0</v>
      </c>
      <c r="Z117" s="1647">
        <v>0</v>
      </c>
      <c r="AA117" s="1648">
        <v>128</v>
      </c>
      <c r="AB117"/>
      <c r="AC117" s="2497"/>
      <c r="AD117" s="1687" t="s">
        <v>3973</v>
      </c>
      <c r="AE117" s="1636" t="s">
        <v>3974</v>
      </c>
      <c r="AF117" s="1637">
        <v>190</v>
      </c>
      <c r="AG117" s="1638">
        <v>183</v>
      </c>
      <c r="AH117" s="1639">
        <v>46</v>
      </c>
      <c r="AI117"/>
      <c r="AJ117" s="2498"/>
      <c r="AK117" s="1641" t="s">
        <v>3975</v>
      </c>
      <c r="AL117" s="1636" t="s">
        <v>3976</v>
      </c>
      <c r="AM117" s="1637">
        <v>238</v>
      </c>
      <c r="AN117" s="1638">
        <v>154</v>
      </c>
      <c r="AO117" s="1639">
        <v>73</v>
      </c>
      <c r="AQ117" s="6">
        <v>1</v>
      </c>
    </row>
    <row r="118" spans="11:43" ht="21" customHeight="1">
      <c r="K118" s="2499" t="s">
        <v>3977</v>
      </c>
      <c r="L118" s="2500" t="s">
        <v>3978</v>
      </c>
      <c r="M118" s="2501" t="s">
        <v>3979</v>
      </c>
      <c r="N118" s="2502" t="s">
        <v>3980</v>
      </c>
      <c r="O118" s="2503" t="s">
        <v>3981</v>
      </c>
      <c r="P118" s="2504" t="s">
        <v>3982</v>
      </c>
      <c r="Q118" s="2505" t="s">
        <v>3983</v>
      </c>
      <c r="R118" s="2506" t="s">
        <v>3984</v>
      </c>
      <c r="S118" s="2507" t="s">
        <v>3985</v>
      </c>
      <c r="V118" s="2508"/>
      <c r="W118" s="1644" t="s">
        <v>3986</v>
      </c>
      <c r="X118" s="1645" t="s">
        <v>3987</v>
      </c>
      <c r="Y118" s="1646">
        <v>66</v>
      </c>
      <c r="Z118" s="1647">
        <v>66</v>
      </c>
      <c r="AA118" s="1648">
        <v>111</v>
      </c>
      <c r="AB118"/>
      <c r="AC118" s="2509"/>
      <c r="AD118" s="1635" t="s">
        <v>3988</v>
      </c>
      <c r="AE118" s="1636" t="s">
        <v>3989</v>
      </c>
      <c r="AF118" s="1637">
        <v>181</v>
      </c>
      <c r="AG118" s="1638">
        <v>166</v>
      </c>
      <c r="AH118" s="1639">
        <v>66</v>
      </c>
      <c r="AI118"/>
      <c r="AJ118" s="2510"/>
      <c r="AK118" s="1641" t="s">
        <v>3990</v>
      </c>
      <c r="AL118" s="1636" t="s">
        <v>3991</v>
      </c>
      <c r="AM118" s="1637">
        <v>205</v>
      </c>
      <c r="AN118" s="1638">
        <v>175</v>
      </c>
      <c r="AO118" s="1639">
        <v>149</v>
      </c>
      <c r="AQ118" s="6">
        <v>1</v>
      </c>
    </row>
    <row r="119" spans="11:43" ht="21" customHeight="1">
      <c r="K119" s="2511" t="s">
        <v>3992</v>
      </c>
      <c r="L119" s="2512" t="s">
        <v>3993</v>
      </c>
      <c r="M119" s="2513" t="s">
        <v>3994</v>
      </c>
      <c r="N119" s="2514" t="s">
        <v>3995</v>
      </c>
      <c r="O119" s="2515" t="s">
        <v>3996</v>
      </c>
      <c r="P119" s="2516" t="s">
        <v>3997</v>
      </c>
      <c r="Q119" s="2517" t="s">
        <v>3998</v>
      </c>
      <c r="R119" s="2518" t="s">
        <v>3999</v>
      </c>
      <c r="S119" s="2519" t="s">
        <v>4000</v>
      </c>
      <c r="V119" s="2520"/>
      <c r="W119" s="1662" t="s">
        <v>4001</v>
      </c>
      <c r="X119" s="1645" t="s">
        <v>4002</v>
      </c>
      <c r="Y119" s="1646">
        <v>48</v>
      </c>
      <c r="Z119" s="1647">
        <v>38</v>
      </c>
      <c r="AA119" s="1648">
        <v>122</v>
      </c>
      <c r="AB119"/>
      <c r="AC119" s="2521"/>
      <c r="AD119" s="1635" t="s">
        <v>4003</v>
      </c>
      <c r="AE119" s="1636" t="s">
        <v>4004</v>
      </c>
      <c r="AF119" s="1637">
        <v>139</v>
      </c>
      <c r="AG119" s="1638">
        <v>136</v>
      </c>
      <c r="AH119" s="1639">
        <v>120</v>
      </c>
      <c r="AI119"/>
      <c r="AJ119" s="2522"/>
      <c r="AK119" s="1651" t="s">
        <v>4005</v>
      </c>
      <c r="AL119" s="1636" t="s">
        <v>4006</v>
      </c>
      <c r="AM119" s="1637">
        <v>246</v>
      </c>
      <c r="AN119" s="1638">
        <v>166</v>
      </c>
      <c r="AO119" s="1639">
        <v>0</v>
      </c>
      <c r="AQ119" s="6">
        <v>1</v>
      </c>
    </row>
    <row r="120" spans="11:43" ht="21" customHeight="1">
      <c r="K120" s="2523" t="s">
        <v>4007</v>
      </c>
      <c r="L120" s="2524" t="s">
        <v>4008</v>
      </c>
      <c r="M120" s="2525" t="s">
        <v>4009</v>
      </c>
      <c r="N120" s="2526" t="s">
        <v>4010</v>
      </c>
      <c r="O120" s="2527" t="s">
        <v>4011</v>
      </c>
      <c r="P120" s="2528" t="s">
        <v>4012</v>
      </c>
      <c r="Q120" s="2529" t="s">
        <v>4013</v>
      </c>
      <c r="R120" s="2530" t="s">
        <v>4014</v>
      </c>
      <c r="S120" s="2531" t="s">
        <v>4015</v>
      </c>
      <c r="V120" s="2532"/>
      <c r="W120" s="1662" t="s">
        <v>4016</v>
      </c>
      <c r="X120" s="1645" t="s">
        <v>4017</v>
      </c>
      <c r="Y120" s="1646">
        <v>33</v>
      </c>
      <c r="Z120" s="1647">
        <v>23</v>
      </c>
      <c r="AA120" s="1648">
        <v>125</v>
      </c>
      <c r="AB120"/>
      <c r="AC120" s="2533"/>
      <c r="AD120" s="1687" t="s">
        <v>4018</v>
      </c>
      <c r="AE120" s="1636" t="s">
        <v>4019</v>
      </c>
      <c r="AF120" s="1637">
        <v>138</v>
      </c>
      <c r="AG120" s="1638">
        <v>135</v>
      </c>
      <c r="AH120" s="1639">
        <v>118</v>
      </c>
      <c r="AI120"/>
      <c r="AJ120" s="2534"/>
      <c r="AK120" s="1651" t="s">
        <v>4020</v>
      </c>
      <c r="AL120" s="1636" t="s">
        <v>4021</v>
      </c>
      <c r="AM120" s="1637">
        <v>231</v>
      </c>
      <c r="AN120" s="1638">
        <v>168</v>
      </c>
      <c r="AO120" s="1639">
        <v>84</v>
      </c>
      <c r="AQ120" s="6">
        <v>1</v>
      </c>
    </row>
    <row r="121" spans="11:43" ht="21" customHeight="1">
      <c r="K121" s="2535" t="s">
        <v>4022</v>
      </c>
      <c r="L121" s="2536" t="s">
        <v>4023</v>
      </c>
      <c r="M121" s="2537" t="s">
        <v>4024</v>
      </c>
      <c r="N121" s="2538" t="s">
        <v>4025</v>
      </c>
      <c r="O121" s="2539" t="s">
        <v>4026</v>
      </c>
      <c r="P121" s="2540" t="s">
        <v>4027</v>
      </c>
      <c r="Q121" s="2541" t="s">
        <v>4028</v>
      </c>
      <c r="R121" s="2542" t="s">
        <v>4029</v>
      </c>
      <c r="S121" s="2543" t="s">
        <v>4030</v>
      </c>
      <c r="V121" s="2544"/>
      <c r="W121" s="1644" t="s">
        <v>4031</v>
      </c>
      <c r="X121" s="1645" t="s">
        <v>4032</v>
      </c>
      <c r="Y121" s="1646">
        <v>25</v>
      </c>
      <c r="Z121" s="1647">
        <v>25</v>
      </c>
      <c r="AA121" s="1648">
        <v>112</v>
      </c>
      <c r="AB121"/>
      <c r="AC121" s="2545"/>
      <c r="AD121" s="1635" t="s">
        <v>4033</v>
      </c>
      <c r="AE121" s="1636" t="s">
        <v>4034</v>
      </c>
      <c r="AF121" s="1637">
        <v>139</v>
      </c>
      <c r="AG121" s="1638">
        <v>137</v>
      </c>
      <c r="AH121" s="1639">
        <v>112</v>
      </c>
      <c r="AI121"/>
      <c r="AJ121" s="2546"/>
      <c r="AK121" s="1651" t="s">
        <v>4035</v>
      </c>
      <c r="AL121" s="1636" t="s">
        <v>4036</v>
      </c>
      <c r="AM121" s="1637">
        <v>194</v>
      </c>
      <c r="AN121" s="1638">
        <v>172</v>
      </c>
      <c r="AO121" s="1639">
        <v>153</v>
      </c>
      <c r="AQ121" s="6">
        <v>1</v>
      </c>
    </row>
    <row r="122" spans="11:43" ht="21" customHeight="1">
      <c r="K122" s="2547" t="s">
        <v>4037</v>
      </c>
      <c r="L122" s="2548" t="s">
        <v>4038</v>
      </c>
      <c r="M122" s="2549" t="s">
        <v>4039</v>
      </c>
      <c r="N122" s="2550" t="s">
        <v>4040</v>
      </c>
      <c r="O122" s="2551" t="s">
        <v>4041</v>
      </c>
      <c r="P122" s="2552" t="s">
        <v>4042</v>
      </c>
      <c r="Q122" s="2553" t="s">
        <v>4043</v>
      </c>
      <c r="R122" s="2554" t="s">
        <v>4044</v>
      </c>
      <c r="S122" s="2555" t="s">
        <v>4045</v>
      </c>
      <c r="V122" s="2556"/>
      <c r="W122" s="1662" t="s">
        <v>4046</v>
      </c>
      <c r="X122" s="1645" t="s">
        <v>4047</v>
      </c>
      <c r="Y122" s="1646">
        <v>15</v>
      </c>
      <c r="Z122" s="1647">
        <v>5</v>
      </c>
      <c r="AA122" s="1648">
        <v>107</v>
      </c>
      <c r="AB122"/>
      <c r="AC122" s="2557"/>
      <c r="AD122" s="1687" t="s">
        <v>4048</v>
      </c>
      <c r="AE122" s="1636" t="s">
        <v>4049</v>
      </c>
      <c r="AF122" s="1637">
        <v>140</v>
      </c>
      <c r="AG122" s="1638">
        <v>135</v>
      </c>
      <c r="AH122" s="1639">
        <v>103</v>
      </c>
      <c r="AI122"/>
      <c r="AJ122" s="2558"/>
      <c r="AK122" s="1641" t="s">
        <v>4050</v>
      </c>
      <c r="AL122" s="1636" t="s">
        <v>4051</v>
      </c>
      <c r="AM122" s="1637">
        <v>238</v>
      </c>
      <c r="AN122" s="1638">
        <v>154</v>
      </c>
      <c r="AO122" s="1639">
        <v>0</v>
      </c>
      <c r="AQ122" s="6">
        <v>1</v>
      </c>
    </row>
    <row r="123" spans="11:43" ht="21" customHeight="1">
      <c r="K123" s="2559" t="s">
        <v>4052</v>
      </c>
      <c r="L123" s="2560" t="s">
        <v>4053</v>
      </c>
      <c r="M123" s="2561" t="s">
        <v>4054</v>
      </c>
      <c r="N123" s="2562" t="s">
        <v>4055</v>
      </c>
      <c r="O123" s="2563" t="s">
        <v>4056</v>
      </c>
      <c r="P123" s="2564" t="s">
        <v>4057</v>
      </c>
      <c r="Q123" s="2565" t="s">
        <v>4058</v>
      </c>
      <c r="R123" s="2566" t="s">
        <v>4059</v>
      </c>
      <c r="S123" s="2567" t="s">
        <v>4060</v>
      </c>
      <c r="V123" s="2568"/>
      <c r="W123" s="1662" t="s">
        <v>4061</v>
      </c>
      <c r="X123" s="1645" t="s">
        <v>4062</v>
      </c>
      <c r="Y123" s="1646">
        <v>39</v>
      </c>
      <c r="Z123" s="1647">
        <v>36</v>
      </c>
      <c r="AA123" s="1648">
        <v>88</v>
      </c>
      <c r="AB123"/>
      <c r="AC123" s="2569"/>
      <c r="AD123" s="1635" t="s">
        <v>4063</v>
      </c>
      <c r="AE123" s="1636" t="s">
        <v>4064</v>
      </c>
      <c r="AF123" s="1637">
        <v>139</v>
      </c>
      <c r="AG123" s="1638">
        <v>134</v>
      </c>
      <c r="AH123" s="1639">
        <v>78</v>
      </c>
      <c r="AI123"/>
      <c r="AJ123" s="2570"/>
      <c r="AK123" s="1651" t="s">
        <v>4065</v>
      </c>
      <c r="AL123" s="1636" t="s">
        <v>4066</v>
      </c>
      <c r="AM123" s="1637">
        <v>234</v>
      </c>
      <c r="AN123" s="1638">
        <v>162</v>
      </c>
      <c r="AO123" s="1639">
        <v>33</v>
      </c>
      <c r="AQ123" s="6">
        <v>1</v>
      </c>
    </row>
    <row r="124" spans="11:43" ht="21" customHeight="1">
      <c r="K124" s="2571" t="s">
        <v>4067</v>
      </c>
      <c r="L124" s="2572" t="s">
        <v>4068</v>
      </c>
      <c r="M124" s="2573" t="s">
        <v>4069</v>
      </c>
      <c r="N124" s="2574" t="s">
        <v>4070</v>
      </c>
      <c r="O124" s="2575" t="s">
        <v>4071</v>
      </c>
      <c r="P124" s="2576" t="s">
        <v>4072</v>
      </c>
      <c r="Q124" s="2577" t="s">
        <v>4073</v>
      </c>
      <c r="R124" s="2578" t="s">
        <v>4074</v>
      </c>
      <c r="S124" s="2579" t="s">
        <v>4075</v>
      </c>
      <c r="V124" s="2580"/>
      <c r="W124" s="1644" t="s">
        <v>4076</v>
      </c>
      <c r="X124" s="1645" t="s">
        <v>4077</v>
      </c>
      <c r="Y124" s="1646">
        <v>47</v>
      </c>
      <c r="Z124" s="1647">
        <v>47</v>
      </c>
      <c r="AA124" s="1648">
        <v>79</v>
      </c>
      <c r="AB124"/>
      <c r="AC124" s="2581"/>
      <c r="AD124" s="1635" t="s">
        <v>4078</v>
      </c>
      <c r="AE124" s="1636" t="s">
        <v>4079</v>
      </c>
      <c r="AF124" s="1637">
        <v>139</v>
      </c>
      <c r="AG124" s="1638">
        <v>129</v>
      </c>
      <c r="AH124" s="1639">
        <v>76</v>
      </c>
      <c r="AI124"/>
      <c r="AJ124" s="2582"/>
      <c r="AK124" s="1651" t="s">
        <v>4080</v>
      </c>
      <c r="AL124" s="1636" t="s">
        <v>4081</v>
      </c>
      <c r="AM124" s="1637">
        <v>221</v>
      </c>
      <c r="AN124" s="1638">
        <v>152</v>
      </c>
      <c r="AO124" s="1639">
        <v>92</v>
      </c>
      <c r="AQ124" s="6">
        <v>1</v>
      </c>
    </row>
    <row r="125" spans="11:43" ht="21" customHeight="1">
      <c r="K125" s="2583" t="s">
        <v>4082</v>
      </c>
      <c r="L125" s="2584" t="s">
        <v>4083</v>
      </c>
      <c r="M125" s="2585" t="s">
        <v>4084</v>
      </c>
      <c r="N125" s="2586" t="s">
        <v>4085</v>
      </c>
      <c r="O125" s="2587" t="s">
        <v>4086</v>
      </c>
      <c r="P125" s="2588" t="s">
        <v>4087</v>
      </c>
      <c r="Q125" s="2589" t="s">
        <v>4088</v>
      </c>
      <c r="R125" s="2590" t="s">
        <v>4089</v>
      </c>
      <c r="S125" s="2591" t="s">
        <v>4090</v>
      </c>
      <c r="V125" s="2592"/>
      <c r="W125" s="1662" t="s">
        <v>4091</v>
      </c>
      <c r="X125" s="1645" t="s">
        <v>4092</v>
      </c>
      <c r="Y125" s="1646">
        <v>37</v>
      </c>
      <c r="Z125" s="1647">
        <v>36</v>
      </c>
      <c r="AA125" s="1648">
        <v>64</v>
      </c>
      <c r="AB125"/>
      <c r="AC125" s="2593"/>
      <c r="AD125" s="1687" t="s">
        <v>4093</v>
      </c>
      <c r="AE125" s="1636" t="s">
        <v>4094</v>
      </c>
      <c r="AF125" s="1637">
        <v>155</v>
      </c>
      <c r="AG125" s="1638">
        <v>148</v>
      </c>
      <c r="AH125" s="1639">
        <v>0</v>
      </c>
      <c r="AI125"/>
      <c r="AJ125" s="2594"/>
      <c r="AK125" s="1651" t="s">
        <v>4095</v>
      </c>
      <c r="AL125" s="1636" t="s">
        <v>4096</v>
      </c>
      <c r="AM125" s="1637">
        <v>222</v>
      </c>
      <c r="AN125" s="1638">
        <v>152</v>
      </c>
      <c r="AO125" s="1639">
        <v>22</v>
      </c>
      <c r="AQ125" s="6">
        <v>1</v>
      </c>
    </row>
    <row r="126" spans="11:43" ht="21" customHeight="1">
      <c r="K126" s="2595" t="s">
        <v>4097</v>
      </c>
      <c r="L126" s="2596" t="s">
        <v>4098</v>
      </c>
      <c r="M126" s="2597" t="s">
        <v>4099</v>
      </c>
      <c r="N126" s="2598" t="s">
        <v>4100</v>
      </c>
      <c r="O126" s="2599" t="s">
        <v>4101</v>
      </c>
      <c r="P126" s="2600" t="s">
        <v>4102</v>
      </c>
      <c r="Q126" s="2601" t="s">
        <v>4103</v>
      </c>
      <c r="R126" s="2602" t="s">
        <v>4104</v>
      </c>
      <c r="S126" s="2603" t="s">
        <v>4105</v>
      </c>
      <c r="V126" s="2604"/>
      <c r="W126" s="1662" t="s">
        <v>4106</v>
      </c>
      <c r="X126" s="1645" t="s">
        <v>4107</v>
      </c>
      <c r="Y126" s="1646">
        <v>0</v>
      </c>
      <c r="Z126" s="1647">
        <v>0</v>
      </c>
      <c r="AA126" s="1648">
        <v>16</v>
      </c>
      <c r="AB126"/>
      <c r="AC126" s="2605"/>
      <c r="AD126" s="1687" t="s">
        <v>4108</v>
      </c>
      <c r="AE126" s="1636" t="s">
        <v>4109</v>
      </c>
      <c r="AF126" s="1637">
        <v>134</v>
      </c>
      <c r="AG126" s="1638">
        <v>126</v>
      </c>
      <c r="AH126" s="1639">
        <v>54</v>
      </c>
      <c r="AI126"/>
      <c r="AJ126" s="2606"/>
      <c r="AK126" s="1641" t="s">
        <v>4110</v>
      </c>
      <c r="AL126" s="1636" t="s">
        <v>4111</v>
      </c>
      <c r="AM126" s="1637">
        <v>217</v>
      </c>
      <c r="AN126" s="1638">
        <v>135</v>
      </c>
      <c r="AO126" s="1639">
        <v>25</v>
      </c>
      <c r="AQ126" s="6">
        <v>1</v>
      </c>
    </row>
    <row r="127" spans="11:43" ht="21" customHeight="1">
      <c r="K127" s="2607" t="s">
        <v>4112</v>
      </c>
      <c r="L127" s="2608" t="s">
        <v>4113</v>
      </c>
      <c r="M127" s="2609" t="s">
        <v>4114</v>
      </c>
      <c r="N127" s="2610" t="s">
        <v>4115</v>
      </c>
      <c r="O127" s="2611" t="s">
        <v>4116</v>
      </c>
      <c r="P127" s="2612" t="s">
        <v>4117</v>
      </c>
      <c r="Q127" s="2613" t="s">
        <v>4118</v>
      </c>
      <c r="R127" s="2614" t="s">
        <v>4119</v>
      </c>
      <c r="S127" s="2615" t="s">
        <v>4120</v>
      </c>
      <c r="V127" s="2616"/>
      <c r="W127" s="1662" t="s">
        <v>4121</v>
      </c>
      <c r="X127" s="1645" t="s">
        <v>4122</v>
      </c>
      <c r="Y127" s="1646">
        <v>44</v>
      </c>
      <c r="Z127" s="1647">
        <v>117</v>
      </c>
      <c r="AA127" s="1648">
        <v>255</v>
      </c>
      <c r="AB127"/>
      <c r="AC127" s="2617"/>
      <c r="AD127" s="1687" t="s">
        <v>4123</v>
      </c>
      <c r="AE127" s="1636" t="s">
        <v>4124</v>
      </c>
      <c r="AF127" s="1637">
        <v>87</v>
      </c>
      <c r="AG127" s="1638">
        <v>85</v>
      </c>
      <c r="AH127" s="1639">
        <v>76</v>
      </c>
      <c r="AI127"/>
      <c r="AJ127" s="2618"/>
      <c r="AK127" s="1651" t="s">
        <v>4125</v>
      </c>
      <c r="AL127" s="1636" t="s">
        <v>4126</v>
      </c>
      <c r="AM127" s="1637">
        <v>205</v>
      </c>
      <c r="AN127" s="1638">
        <v>133</v>
      </c>
      <c r="AO127" s="1639">
        <v>63</v>
      </c>
      <c r="AQ127" s="6">
        <v>1</v>
      </c>
    </row>
    <row r="128" spans="11:43" ht="21" customHeight="1">
      <c r="K128" s="2619" t="s">
        <v>4127</v>
      </c>
      <c r="L128" s="2620" t="s">
        <v>4128</v>
      </c>
      <c r="M128" s="2621" t="s">
        <v>4129</v>
      </c>
      <c r="N128" s="2622" t="s">
        <v>4130</v>
      </c>
      <c r="O128" s="2623" t="s">
        <v>4131</v>
      </c>
      <c r="P128" s="2624" t="s">
        <v>4132</v>
      </c>
      <c r="Q128" s="2625" t="s">
        <v>4133</v>
      </c>
      <c r="R128" s="2626" t="s">
        <v>4134</v>
      </c>
      <c r="S128" s="2627" t="s">
        <v>4135</v>
      </c>
      <c r="V128" s="2628"/>
      <c r="W128" s="1644" t="s">
        <v>4136</v>
      </c>
      <c r="X128" s="1645" t="s">
        <v>4137</v>
      </c>
      <c r="Y128" s="1646">
        <v>72</v>
      </c>
      <c r="Z128" s="1647">
        <v>118</v>
      </c>
      <c r="AA128" s="1648">
        <v>255</v>
      </c>
      <c r="AB128"/>
      <c r="AC128" s="2629"/>
      <c r="AD128" s="1687" t="s">
        <v>4138</v>
      </c>
      <c r="AE128" s="1636" t="s">
        <v>4139</v>
      </c>
      <c r="AF128" s="1637">
        <v>91</v>
      </c>
      <c r="AG128" s="1638">
        <v>88</v>
      </c>
      <c r="AH128" s="1639">
        <v>66</v>
      </c>
      <c r="AI128"/>
      <c r="AJ128" s="2630"/>
      <c r="AK128" s="1641" t="s">
        <v>4140</v>
      </c>
      <c r="AL128" s="1636" t="s">
        <v>4141</v>
      </c>
      <c r="AM128" s="1637">
        <v>205</v>
      </c>
      <c r="AN128" s="1638">
        <v>133</v>
      </c>
      <c r="AO128" s="1639">
        <v>0</v>
      </c>
      <c r="AQ128" s="6">
        <v>1</v>
      </c>
    </row>
    <row r="129" spans="11:43" ht="21" customHeight="1">
      <c r="K129" s="2631" t="s">
        <v>4142</v>
      </c>
      <c r="L129" s="2632" t="s">
        <v>4143</v>
      </c>
      <c r="M129" s="2633" t="s">
        <v>4144</v>
      </c>
      <c r="N129" s="2634" t="s">
        <v>4145</v>
      </c>
      <c r="O129" s="2635" t="s">
        <v>4146</v>
      </c>
      <c r="P129" s="2636" t="s">
        <v>4147</v>
      </c>
      <c r="Q129" s="2637" t="s">
        <v>4148</v>
      </c>
      <c r="R129" s="2638" t="s">
        <v>4149</v>
      </c>
      <c r="S129" s="2639" t="s">
        <v>4150</v>
      </c>
      <c r="V129" s="2640"/>
      <c r="W129" s="1662" t="s">
        <v>4151</v>
      </c>
      <c r="X129" s="1645" t="s">
        <v>4152</v>
      </c>
      <c r="Y129" s="1646">
        <v>179</v>
      </c>
      <c r="Z129" s="1647">
        <v>188</v>
      </c>
      <c r="AA129" s="1648">
        <v>226</v>
      </c>
      <c r="AB129"/>
      <c r="AC129" s="2641"/>
      <c r="AD129" s="1687" t="s">
        <v>4153</v>
      </c>
      <c r="AE129" s="1636" t="s">
        <v>4154</v>
      </c>
      <c r="AF129" s="1637">
        <v>102</v>
      </c>
      <c r="AG129" s="1638">
        <v>93</v>
      </c>
      <c r="AH129" s="1639">
        <v>30</v>
      </c>
      <c r="AI129"/>
      <c r="AJ129" s="2642"/>
      <c r="AK129" s="1651" t="s">
        <v>4155</v>
      </c>
      <c r="AL129" s="1636" t="s">
        <v>4156</v>
      </c>
      <c r="AM129" s="1637">
        <v>201</v>
      </c>
      <c r="AN129" s="1638">
        <v>133</v>
      </c>
      <c r="AO129" s="1639">
        <v>0</v>
      </c>
      <c r="AQ129" s="6">
        <v>1</v>
      </c>
    </row>
    <row r="130" spans="11:43" ht="21" customHeight="1">
      <c r="K130" s="2643" t="s">
        <v>4157</v>
      </c>
      <c r="L130" s="2644" t="s">
        <v>4158</v>
      </c>
      <c r="M130" s="2645" t="s">
        <v>4159</v>
      </c>
      <c r="N130" s="2646" t="s">
        <v>4160</v>
      </c>
      <c r="O130" s="2647" t="s">
        <v>4161</v>
      </c>
      <c r="P130" s="2648" t="s">
        <v>4162</v>
      </c>
      <c r="Q130" s="2649" t="s">
        <v>4163</v>
      </c>
      <c r="R130" s="2650" t="s">
        <v>4164</v>
      </c>
      <c r="S130" s="2651" t="s">
        <v>4165</v>
      </c>
      <c r="V130" s="2652"/>
      <c r="W130" s="1644" t="s">
        <v>4166</v>
      </c>
      <c r="X130" s="1645" t="s">
        <v>4167</v>
      </c>
      <c r="Y130" s="1646">
        <v>230</v>
      </c>
      <c r="Z130" s="1647">
        <v>232</v>
      </c>
      <c r="AA130" s="1648">
        <v>250</v>
      </c>
      <c r="AB130"/>
      <c r="AC130" s="2653"/>
      <c r="AD130" s="1687" t="s">
        <v>4168</v>
      </c>
      <c r="AE130" s="1636" t="s">
        <v>4169</v>
      </c>
      <c r="AF130" s="1637">
        <v>64</v>
      </c>
      <c r="AG130" s="1638">
        <v>61</v>
      </c>
      <c r="AH130" s="1639">
        <v>33</v>
      </c>
      <c r="AI130"/>
      <c r="AJ130" s="2654"/>
      <c r="AK130" s="1651" t="s">
        <v>4170</v>
      </c>
      <c r="AL130" s="1636" t="s">
        <v>4171</v>
      </c>
      <c r="AM130" s="1637">
        <v>174</v>
      </c>
      <c r="AN130" s="1638">
        <v>137</v>
      </c>
      <c r="AO130" s="1639">
        <v>100</v>
      </c>
      <c r="AQ130" s="6">
        <v>1</v>
      </c>
    </row>
    <row r="131" spans="11:43" ht="21" customHeight="1">
      <c r="K131" s="2655" t="s">
        <v>4172</v>
      </c>
      <c r="L131" s="2656" t="s">
        <v>4173</v>
      </c>
      <c r="M131" s="2657" t="s">
        <v>4174</v>
      </c>
      <c r="N131" s="2658" t="s">
        <v>4175</v>
      </c>
      <c r="O131" s="2659" t="s">
        <v>4176</v>
      </c>
      <c r="P131" s="2660" t="s">
        <v>4177</v>
      </c>
      <c r="Q131" s="2661" t="s">
        <v>4178</v>
      </c>
      <c r="R131" s="2662" t="s">
        <v>4179</v>
      </c>
      <c r="S131" s="2663" t="s">
        <v>4180</v>
      </c>
      <c r="V131" s="2664"/>
      <c r="W131" s="1644" t="s">
        <v>4181</v>
      </c>
      <c r="X131" s="1645" t="s">
        <v>4182</v>
      </c>
      <c r="Y131" s="1646">
        <v>67</v>
      </c>
      <c r="Z131" s="1647">
        <v>110</v>
      </c>
      <c r="AA131" s="1648">
        <v>238</v>
      </c>
      <c r="AB131"/>
      <c r="AC131" s="2665"/>
      <c r="AD131" s="1687" t="s">
        <v>4183</v>
      </c>
      <c r="AE131" s="1636" t="s">
        <v>4184</v>
      </c>
      <c r="AF131" s="1637">
        <v>54</v>
      </c>
      <c r="AG131" s="1638">
        <v>53</v>
      </c>
      <c r="AH131" s="1639">
        <v>39</v>
      </c>
      <c r="AI131"/>
      <c r="AJ131" s="2666"/>
      <c r="AK131" s="1641" t="s">
        <v>4185</v>
      </c>
      <c r="AL131" s="1636" t="s">
        <v>4186</v>
      </c>
      <c r="AM131" s="1637">
        <v>166</v>
      </c>
      <c r="AN131" s="1638">
        <v>128</v>
      </c>
      <c r="AO131" s="1639">
        <v>100</v>
      </c>
      <c r="AQ131" s="6">
        <v>1</v>
      </c>
    </row>
    <row r="132" spans="11:43" ht="21" customHeight="1">
      <c r="K132" s="2667" t="s">
        <v>4187</v>
      </c>
      <c r="L132" s="2668" t="s">
        <v>4188</v>
      </c>
      <c r="M132" s="2669" t="s">
        <v>4189</v>
      </c>
      <c r="N132" s="2670" t="s">
        <v>4190</v>
      </c>
      <c r="O132" s="2671" t="s">
        <v>4191</v>
      </c>
      <c r="P132" s="2672" t="s">
        <v>4192</v>
      </c>
      <c r="Q132" s="2673" t="s">
        <v>4193</v>
      </c>
      <c r="R132" s="2674" t="s">
        <v>4194</v>
      </c>
      <c r="S132" s="2675" t="s">
        <v>4195</v>
      </c>
      <c r="V132" s="2676"/>
      <c r="W132" s="1644" t="s">
        <v>4196</v>
      </c>
      <c r="X132" s="1645" t="s">
        <v>4197</v>
      </c>
      <c r="Y132" s="1646">
        <v>65</v>
      </c>
      <c r="Z132" s="1647">
        <v>105</v>
      </c>
      <c r="AA132" s="1648">
        <v>225</v>
      </c>
      <c r="AB132"/>
      <c r="AC132" s="2677"/>
      <c r="AD132" s="1687" t="s">
        <v>4198</v>
      </c>
      <c r="AE132" s="1636" t="s">
        <v>4199</v>
      </c>
      <c r="AF132" s="1637">
        <v>37</v>
      </c>
      <c r="AG132" s="1638">
        <v>36</v>
      </c>
      <c r="AH132" s="1639">
        <v>29</v>
      </c>
      <c r="AI132"/>
      <c r="AJ132" s="2678"/>
      <c r="AK132" s="1651" t="s">
        <v>4125</v>
      </c>
      <c r="AL132" s="1636" t="s">
        <v>4200</v>
      </c>
      <c r="AM132" s="1637">
        <v>166</v>
      </c>
      <c r="AN132" s="1638">
        <v>123</v>
      </c>
      <c r="AO132" s="1639">
        <v>91</v>
      </c>
      <c r="AQ132" s="6">
        <v>1</v>
      </c>
    </row>
    <row r="133" spans="11:43" ht="21" customHeight="1">
      <c r="K133" s="2679" t="s">
        <v>4201</v>
      </c>
      <c r="L133" s="2680" t="s">
        <v>4202</v>
      </c>
      <c r="M133" s="2681" t="s">
        <v>4203</v>
      </c>
      <c r="N133" s="2682" t="s">
        <v>4204</v>
      </c>
      <c r="O133" s="2683" t="s">
        <v>4205</v>
      </c>
      <c r="P133" s="2684" t="s">
        <v>4206</v>
      </c>
      <c r="Q133" s="2685" t="s">
        <v>4207</v>
      </c>
      <c r="R133" s="2686" t="s">
        <v>4208</v>
      </c>
      <c r="S133" s="2687" t="s">
        <v>4209</v>
      </c>
      <c r="V133" s="2688"/>
      <c r="W133" s="1662" t="s">
        <v>4210</v>
      </c>
      <c r="X133" s="1645" t="s">
        <v>4211</v>
      </c>
      <c r="Y133" s="1646">
        <v>135</v>
      </c>
      <c r="Z133" s="1647">
        <v>145</v>
      </c>
      <c r="AA133" s="1648">
        <v>191</v>
      </c>
      <c r="AB133"/>
      <c r="AC133" s="2689"/>
      <c r="AD133" s="1687" t="s">
        <v>4212</v>
      </c>
      <c r="AE133" s="1636" t="s">
        <v>682</v>
      </c>
      <c r="AF133" s="1637">
        <v>255</v>
      </c>
      <c r="AG133" s="1638">
        <v>0</v>
      </c>
      <c r="AH133" s="1639">
        <v>255</v>
      </c>
      <c r="AI133"/>
      <c r="AJ133" s="2690"/>
      <c r="AK133" s="1641" t="s">
        <v>4213</v>
      </c>
      <c r="AL133" s="1636" t="s">
        <v>4214</v>
      </c>
      <c r="AM133" s="1637">
        <v>139</v>
      </c>
      <c r="AN133" s="1638">
        <v>134</v>
      </c>
      <c r="AO133" s="1639">
        <v>130</v>
      </c>
      <c r="AQ133" s="6">
        <v>1</v>
      </c>
    </row>
    <row r="134" spans="11:43" ht="21" customHeight="1">
      <c r="K134" s="2691" t="s">
        <v>4215</v>
      </c>
      <c r="L134" s="2692" t="s">
        <v>4216</v>
      </c>
      <c r="M134" s="2693" t="s">
        <v>4217</v>
      </c>
      <c r="N134" s="2694" t="s">
        <v>4218</v>
      </c>
      <c r="O134" s="2695" t="s">
        <v>4219</v>
      </c>
      <c r="P134" s="2696" t="s">
        <v>4220</v>
      </c>
      <c r="Q134" s="2697" t="s">
        <v>4221</v>
      </c>
      <c r="R134" s="2698" t="s">
        <v>4222</v>
      </c>
      <c r="S134" s="2699" t="s">
        <v>4223</v>
      </c>
      <c r="V134" s="2700"/>
      <c r="W134" s="1662" t="s">
        <v>4224</v>
      </c>
      <c r="X134" s="1645" t="s">
        <v>4225</v>
      </c>
      <c r="Y134" s="1646">
        <v>140</v>
      </c>
      <c r="Z134" s="1647">
        <v>146</v>
      </c>
      <c r="AA134" s="1648">
        <v>172</v>
      </c>
      <c r="AB134"/>
      <c r="AC134" s="2701"/>
      <c r="AD134" s="1635" t="s">
        <v>4226</v>
      </c>
      <c r="AE134" s="1636" t="s">
        <v>4227</v>
      </c>
      <c r="AF134" s="1637">
        <v>238</v>
      </c>
      <c r="AG134" s="1638">
        <v>122</v>
      </c>
      <c r="AH134" s="1639">
        <v>233</v>
      </c>
      <c r="AI134"/>
      <c r="AJ134" s="2702"/>
      <c r="AK134" s="1651" t="s">
        <v>4228</v>
      </c>
      <c r="AL134" s="1636" t="s">
        <v>4229</v>
      </c>
      <c r="AM134" s="1637">
        <v>182</v>
      </c>
      <c r="AN134" s="1638">
        <v>120</v>
      </c>
      <c r="AO134" s="1639">
        <v>35</v>
      </c>
      <c r="AQ134" s="6">
        <v>1</v>
      </c>
    </row>
    <row r="135" spans="11:43" ht="21" customHeight="1">
      <c r="K135" s="2703" t="s">
        <v>4230</v>
      </c>
      <c r="L135" s="2704" t="s">
        <v>4231</v>
      </c>
      <c r="M135" s="2705" t="s">
        <v>4232</v>
      </c>
      <c r="N135" s="2706" t="s">
        <v>4233</v>
      </c>
      <c r="O135" s="2707" t="s">
        <v>4234</v>
      </c>
      <c r="P135" s="2708" t="s">
        <v>4235</v>
      </c>
      <c r="Q135" s="2709" t="s">
        <v>4236</v>
      </c>
      <c r="R135" s="2710" t="s">
        <v>4237</v>
      </c>
      <c r="S135" s="2711" t="s">
        <v>4238</v>
      </c>
      <c r="V135" s="2712"/>
      <c r="W135" s="1644" t="s">
        <v>4239</v>
      </c>
      <c r="X135" s="1645" t="s">
        <v>4240</v>
      </c>
      <c r="Y135" s="1646">
        <v>58</v>
      </c>
      <c r="Z135" s="1647">
        <v>95</v>
      </c>
      <c r="AA135" s="1648">
        <v>205</v>
      </c>
      <c r="AB135"/>
      <c r="AC135" s="2713"/>
      <c r="AD135" s="1635" t="s">
        <v>4241</v>
      </c>
      <c r="AE135" s="1636" t="s">
        <v>4242</v>
      </c>
      <c r="AF135" s="1637">
        <v>238</v>
      </c>
      <c r="AG135" s="1638">
        <v>130</v>
      </c>
      <c r="AH135" s="1639">
        <v>238</v>
      </c>
      <c r="AI135"/>
      <c r="AJ135" s="2714"/>
      <c r="AK135" s="1651" t="s">
        <v>4243</v>
      </c>
      <c r="AL135" s="1636" t="s">
        <v>4244</v>
      </c>
      <c r="AM135" s="1637">
        <v>149</v>
      </c>
      <c r="AN135" s="1638">
        <v>128</v>
      </c>
      <c r="AO135" s="1639">
        <v>112</v>
      </c>
      <c r="AQ135" s="6">
        <v>1</v>
      </c>
    </row>
    <row r="136" spans="11:43" ht="21" customHeight="1">
      <c r="K136" s="2715" t="s">
        <v>4245</v>
      </c>
      <c r="L136" s="2716" t="s">
        <v>4246</v>
      </c>
      <c r="M136" s="2717" t="s">
        <v>4247</v>
      </c>
      <c r="N136" s="2718" t="s">
        <v>4248</v>
      </c>
      <c r="O136" s="2719" t="s">
        <v>4249</v>
      </c>
      <c r="P136" s="2720" t="s">
        <v>4250</v>
      </c>
      <c r="Q136" s="2721" t="s">
        <v>4251</v>
      </c>
      <c r="R136" s="2722" t="s">
        <v>4252</v>
      </c>
      <c r="S136" s="2723" t="s">
        <v>4253</v>
      </c>
      <c r="V136" s="2724"/>
      <c r="W136" s="1662" t="s">
        <v>4254</v>
      </c>
      <c r="X136" s="1645" t="s">
        <v>4255</v>
      </c>
      <c r="Y136" s="1646">
        <v>108</v>
      </c>
      <c r="Z136" s="1647">
        <v>121</v>
      </c>
      <c r="AA136" s="1648">
        <v>184</v>
      </c>
      <c r="AB136"/>
      <c r="AC136" s="2725"/>
      <c r="AD136" s="1635" t="s">
        <v>4256</v>
      </c>
      <c r="AE136" s="1636" t="s">
        <v>4257</v>
      </c>
      <c r="AF136" s="1637">
        <v>205</v>
      </c>
      <c r="AG136" s="1638">
        <v>181</v>
      </c>
      <c r="AH136" s="1639">
        <v>205</v>
      </c>
      <c r="AI136"/>
      <c r="AJ136" s="2726"/>
      <c r="AK136" s="1651" t="s">
        <v>4258</v>
      </c>
      <c r="AL136" s="1636" t="s">
        <v>4259</v>
      </c>
      <c r="AM136" s="1637">
        <v>142</v>
      </c>
      <c r="AN136" s="1638">
        <v>130</v>
      </c>
      <c r="AO136" s="1639">
        <v>121</v>
      </c>
      <c r="AQ136" s="6">
        <v>1</v>
      </c>
    </row>
    <row r="137" spans="11:43" ht="21" customHeight="1">
      <c r="V137" s="2727"/>
      <c r="W137" s="1644" t="s">
        <v>4260</v>
      </c>
      <c r="X137" s="1645" t="s">
        <v>4261</v>
      </c>
      <c r="Y137" s="1646">
        <v>65</v>
      </c>
      <c r="Z137" s="1647">
        <v>86</v>
      </c>
      <c r="AA137" s="1648">
        <v>197</v>
      </c>
      <c r="AB137"/>
      <c r="AC137" s="2728"/>
      <c r="AD137" s="1635" t="s">
        <v>4262</v>
      </c>
      <c r="AE137" s="1636" t="s">
        <v>4263</v>
      </c>
      <c r="AF137" s="1637">
        <v>221</v>
      </c>
      <c r="AG137" s="1638">
        <v>160</v>
      </c>
      <c r="AH137" s="1639">
        <v>221</v>
      </c>
      <c r="AI137"/>
      <c r="AJ137" s="2729"/>
      <c r="AK137" s="1641" t="s">
        <v>4264</v>
      </c>
      <c r="AL137" s="1636" t="s">
        <v>4265</v>
      </c>
      <c r="AM137" s="1637">
        <v>139</v>
      </c>
      <c r="AN137" s="1638">
        <v>119</v>
      </c>
      <c r="AO137" s="1639">
        <v>101</v>
      </c>
      <c r="AQ137" s="6">
        <v>1</v>
      </c>
    </row>
    <row r="138" spans="11:43" ht="21" customHeight="1">
      <c r="V138" s="2730"/>
      <c r="W138" s="1662" t="s">
        <v>4266</v>
      </c>
      <c r="X138" s="1645" t="s">
        <v>4267</v>
      </c>
      <c r="Y138" s="1646">
        <v>104</v>
      </c>
      <c r="Z138" s="1647">
        <v>111</v>
      </c>
      <c r="AA138" s="1648">
        <v>140</v>
      </c>
      <c r="AB138"/>
      <c r="AC138" s="2731"/>
      <c r="AD138" s="1635" t="s">
        <v>4268</v>
      </c>
      <c r="AE138" s="1636" t="s">
        <v>4269</v>
      </c>
      <c r="AF138" s="1637">
        <v>216</v>
      </c>
      <c r="AG138" s="1638">
        <v>191</v>
      </c>
      <c r="AH138" s="1639">
        <v>216</v>
      </c>
      <c r="AI138"/>
      <c r="AJ138" s="2732"/>
      <c r="AK138" s="1651" t="s">
        <v>4270</v>
      </c>
      <c r="AL138" s="1636" t="s">
        <v>4271</v>
      </c>
      <c r="AM138" s="1637">
        <v>153</v>
      </c>
      <c r="AN138" s="1638">
        <v>101</v>
      </c>
      <c r="AO138" s="1639">
        <v>21</v>
      </c>
      <c r="AQ138" s="6">
        <v>1</v>
      </c>
    </row>
    <row r="139" spans="11:43" ht="21" customHeight="1">
      <c r="V139" s="2733"/>
      <c r="W139" s="1662" t="s">
        <v>4272</v>
      </c>
      <c r="X139" s="1645" t="s">
        <v>4273</v>
      </c>
      <c r="Y139" s="1646">
        <v>0</v>
      </c>
      <c r="Z139" s="1647">
        <v>51</v>
      </c>
      <c r="AA139" s="1648">
        <v>153</v>
      </c>
      <c r="AB139"/>
      <c r="AC139" s="2734"/>
      <c r="AD139" s="1635" t="s">
        <v>4274</v>
      </c>
      <c r="AE139" s="1636" t="s">
        <v>4275</v>
      </c>
      <c r="AF139" s="1637">
        <v>255</v>
      </c>
      <c r="AG139" s="1638">
        <v>131</v>
      </c>
      <c r="AH139" s="1639">
        <v>250</v>
      </c>
      <c r="AI139"/>
      <c r="AJ139" s="2735"/>
      <c r="AK139" s="1651" t="s">
        <v>4276</v>
      </c>
      <c r="AL139" s="1636" t="s">
        <v>4277</v>
      </c>
      <c r="AM139" s="1637">
        <v>143</v>
      </c>
      <c r="AN139" s="1638">
        <v>89</v>
      </c>
      <c r="AO139" s="1639">
        <v>34</v>
      </c>
      <c r="AQ139" s="6">
        <v>1</v>
      </c>
    </row>
    <row r="140" spans="11:43" ht="21" customHeight="1">
      <c r="V140" s="2736"/>
      <c r="W140" s="1644" t="s">
        <v>4278</v>
      </c>
      <c r="X140" s="1645" t="s">
        <v>4279</v>
      </c>
      <c r="Y140" s="1646">
        <v>39</v>
      </c>
      <c r="Z140" s="1647">
        <v>64</v>
      </c>
      <c r="AA140" s="1648">
        <v>139</v>
      </c>
      <c r="AB140"/>
      <c r="AC140" s="2737"/>
      <c r="AD140" s="1635" t="s">
        <v>4280</v>
      </c>
      <c r="AE140" s="1636" t="s">
        <v>4281</v>
      </c>
      <c r="AF140" s="1637">
        <v>234</v>
      </c>
      <c r="AG140" s="1638">
        <v>173</v>
      </c>
      <c r="AH140" s="1639">
        <v>234</v>
      </c>
      <c r="AI140"/>
      <c r="AJ140" s="2738"/>
      <c r="AK140" s="1641" t="s">
        <v>4282</v>
      </c>
      <c r="AL140" s="1636" t="s">
        <v>4283</v>
      </c>
      <c r="AM140" s="1637">
        <v>139</v>
      </c>
      <c r="AN140" s="1638">
        <v>90</v>
      </c>
      <c r="AO140" s="1639">
        <v>43</v>
      </c>
      <c r="AQ140" s="6">
        <v>1</v>
      </c>
    </row>
    <row r="141" spans="11:43" ht="21" customHeight="1">
      <c r="V141" s="2739"/>
      <c r="W141" s="1662" t="s">
        <v>4284</v>
      </c>
      <c r="X141" s="1645" t="s">
        <v>4285</v>
      </c>
      <c r="Y141" s="1646">
        <v>76</v>
      </c>
      <c r="Z141" s="1647">
        <v>81</v>
      </c>
      <c r="AA141" s="1648">
        <v>109</v>
      </c>
      <c r="AB141"/>
      <c r="AC141" s="2740"/>
      <c r="AD141" s="1635" t="s">
        <v>4286</v>
      </c>
      <c r="AE141" s="1636" t="s">
        <v>4287</v>
      </c>
      <c r="AF141" s="1637">
        <v>238</v>
      </c>
      <c r="AG141" s="1638">
        <v>174</v>
      </c>
      <c r="AH141" s="1639">
        <v>238</v>
      </c>
      <c r="AI141"/>
      <c r="AJ141" s="2741"/>
      <c r="AK141" s="1641" t="s">
        <v>4288</v>
      </c>
      <c r="AL141" s="1636" t="s">
        <v>4289</v>
      </c>
      <c r="AM141" s="1637">
        <v>139</v>
      </c>
      <c r="AN141" s="1638">
        <v>90</v>
      </c>
      <c r="AO141" s="1639">
        <v>0</v>
      </c>
      <c r="AQ141" s="6">
        <v>1</v>
      </c>
    </row>
    <row r="142" spans="11:43" ht="21" customHeight="1">
      <c r="V142" s="2742"/>
      <c r="W142" s="1644" t="s">
        <v>4290</v>
      </c>
      <c r="X142" s="1645" t="s">
        <v>4291</v>
      </c>
      <c r="Y142" s="1646">
        <v>0</v>
      </c>
      <c r="Z142" s="1647">
        <v>34</v>
      </c>
      <c r="AA142" s="1648">
        <v>102</v>
      </c>
      <c r="AB142"/>
      <c r="AC142" s="2743"/>
      <c r="AD142" s="1635" t="s">
        <v>4292</v>
      </c>
      <c r="AE142" s="1636" t="s">
        <v>4293</v>
      </c>
      <c r="AF142" s="1637">
        <v>255</v>
      </c>
      <c r="AG142" s="1638">
        <v>187</v>
      </c>
      <c r="AH142" s="1639">
        <v>255</v>
      </c>
      <c r="AI142"/>
      <c r="AJ142" s="2744"/>
      <c r="AK142" s="1651" t="s">
        <v>4294</v>
      </c>
      <c r="AL142" s="1636" t="s">
        <v>4295</v>
      </c>
      <c r="AM142" s="1637">
        <v>135</v>
      </c>
      <c r="AN142" s="1638">
        <v>89</v>
      </c>
      <c r="AO142" s="1639">
        <v>26</v>
      </c>
      <c r="AQ142" s="6">
        <v>1</v>
      </c>
    </row>
    <row r="143" spans="11:43" ht="21" customHeight="1">
      <c r="V143" s="2745"/>
      <c r="W143" s="1662" t="s">
        <v>4296</v>
      </c>
      <c r="X143" s="1645" t="s">
        <v>4297</v>
      </c>
      <c r="Y143" s="1646">
        <v>102</v>
      </c>
      <c r="Z143" s="1647">
        <v>0</v>
      </c>
      <c r="AA143" s="1648">
        <v>255</v>
      </c>
      <c r="AB143"/>
      <c r="AC143" s="2746"/>
      <c r="AD143" s="1635" t="s">
        <v>4298</v>
      </c>
      <c r="AE143" s="1636" t="s">
        <v>4299</v>
      </c>
      <c r="AF143" s="1637">
        <v>238</v>
      </c>
      <c r="AG143" s="1638">
        <v>210</v>
      </c>
      <c r="AH143" s="1639">
        <v>238</v>
      </c>
      <c r="AI143"/>
      <c r="AJ143" s="2747"/>
      <c r="AK143" s="1651" t="s">
        <v>4300</v>
      </c>
      <c r="AL143" s="1636" t="s">
        <v>4301</v>
      </c>
      <c r="AM143" s="1637">
        <v>126</v>
      </c>
      <c r="AN143" s="1638">
        <v>88</v>
      </c>
      <c r="AO143" s="1639">
        <v>53</v>
      </c>
      <c r="AQ143" s="6">
        <v>1</v>
      </c>
    </row>
    <row r="144" spans="11:43" ht="21" customHeight="1">
      <c r="V144" s="2748"/>
      <c r="W144" s="1644" t="s">
        <v>4302</v>
      </c>
      <c r="X144" s="1645" t="s">
        <v>4303</v>
      </c>
      <c r="Y144" s="1646">
        <v>123</v>
      </c>
      <c r="Z144" s="1647">
        <v>104</v>
      </c>
      <c r="AA144" s="1648">
        <v>238</v>
      </c>
      <c r="AB144"/>
      <c r="AC144" s="2749"/>
      <c r="AD144" s="1635" t="s">
        <v>4304</v>
      </c>
      <c r="AE144" s="1636" t="s">
        <v>4305</v>
      </c>
      <c r="AF144" s="1637">
        <v>255</v>
      </c>
      <c r="AG144" s="1638">
        <v>225</v>
      </c>
      <c r="AH144" s="1639">
        <v>255</v>
      </c>
      <c r="AI144"/>
      <c r="AJ144" s="2750"/>
      <c r="AK144" s="1651" t="s">
        <v>4306</v>
      </c>
      <c r="AL144" s="1636" t="s">
        <v>4307</v>
      </c>
      <c r="AM144" s="1637">
        <v>133</v>
      </c>
      <c r="AN144" s="1638">
        <v>83</v>
      </c>
      <c r="AO144" s="1639">
        <v>15</v>
      </c>
      <c r="AQ144" s="6">
        <v>1</v>
      </c>
    </row>
    <row r="145" spans="22:43" ht="21" customHeight="1">
      <c r="V145" s="2751"/>
      <c r="W145" s="1662" t="s">
        <v>4308</v>
      </c>
      <c r="X145" s="1645" t="s">
        <v>4309</v>
      </c>
      <c r="Y145" s="1646">
        <v>150</v>
      </c>
      <c r="Z145" s="1647">
        <v>131</v>
      </c>
      <c r="AA145" s="1648">
        <v>236</v>
      </c>
      <c r="AB145"/>
      <c r="AC145" s="2752"/>
      <c r="AD145" s="1635" t="s">
        <v>4310</v>
      </c>
      <c r="AE145" s="1636" t="s">
        <v>4311</v>
      </c>
      <c r="AF145" s="1637">
        <v>205</v>
      </c>
      <c r="AG145" s="1638">
        <v>150</v>
      </c>
      <c r="AH145" s="1639">
        <v>205</v>
      </c>
      <c r="AI145"/>
      <c r="AJ145" s="2753"/>
      <c r="AK145" s="1651" t="s">
        <v>4312</v>
      </c>
      <c r="AL145" s="1636" t="s">
        <v>4313</v>
      </c>
      <c r="AM145" s="1637">
        <v>97</v>
      </c>
      <c r="AN145" s="1638">
        <v>75</v>
      </c>
      <c r="AO145" s="1639">
        <v>58</v>
      </c>
      <c r="AQ145" s="6">
        <v>1</v>
      </c>
    </row>
    <row r="146" spans="22:43" ht="21" customHeight="1">
      <c r="V146" s="2754"/>
      <c r="W146" s="1644" t="s">
        <v>4314</v>
      </c>
      <c r="X146" s="1645" t="s">
        <v>4315</v>
      </c>
      <c r="Y146" s="1646">
        <v>131</v>
      </c>
      <c r="Z146" s="1647">
        <v>111</v>
      </c>
      <c r="AA146" s="1648">
        <v>255</v>
      </c>
      <c r="AB146"/>
      <c r="AC146" s="2755"/>
      <c r="AD146" s="1635" t="s">
        <v>4316</v>
      </c>
      <c r="AE146" s="1636" t="s">
        <v>4317</v>
      </c>
      <c r="AF146" s="1637">
        <v>219</v>
      </c>
      <c r="AG146" s="1638">
        <v>112</v>
      </c>
      <c r="AH146" s="1639">
        <v>219</v>
      </c>
      <c r="AI146"/>
      <c r="AJ146" s="2756"/>
      <c r="AK146" s="1651" t="s">
        <v>4318</v>
      </c>
      <c r="AL146" s="1636" t="s">
        <v>4319</v>
      </c>
      <c r="AM146" s="1637">
        <v>106</v>
      </c>
      <c r="AN146" s="1638">
        <v>75</v>
      </c>
      <c r="AO146" s="1639">
        <v>33</v>
      </c>
      <c r="AQ146" s="6">
        <v>1</v>
      </c>
    </row>
    <row r="147" spans="22:43" ht="21" customHeight="1">
      <c r="V147" s="2757"/>
      <c r="W147" s="1644" t="s">
        <v>4320</v>
      </c>
      <c r="X147" s="1645" t="s">
        <v>4321</v>
      </c>
      <c r="Y147" s="1646">
        <v>132</v>
      </c>
      <c r="Z147" s="1647">
        <v>112</v>
      </c>
      <c r="AA147" s="1648">
        <v>255</v>
      </c>
      <c r="AB147"/>
      <c r="AC147" s="2758"/>
      <c r="AD147" s="1687" t="s">
        <v>4322</v>
      </c>
      <c r="AE147" s="1636" t="s">
        <v>4323</v>
      </c>
      <c r="AF147" s="1637">
        <v>218</v>
      </c>
      <c r="AG147" s="1638">
        <v>112</v>
      </c>
      <c r="AH147" s="1639">
        <v>214</v>
      </c>
      <c r="AI147"/>
      <c r="AJ147" s="2759"/>
      <c r="AK147" s="1651" t="s">
        <v>4324</v>
      </c>
      <c r="AL147" s="1636" t="s">
        <v>4325</v>
      </c>
      <c r="AM147" s="1637">
        <v>101</v>
      </c>
      <c r="AN147" s="1638">
        <v>69</v>
      </c>
      <c r="AO147" s="1639">
        <v>34</v>
      </c>
      <c r="AQ147" s="6">
        <v>1</v>
      </c>
    </row>
    <row r="148" spans="22:43" ht="21" customHeight="1">
      <c r="V148" s="2760"/>
      <c r="W148" s="1644" t="s">
        <v>4326</v>
      </c>
      <c r="X148" s="1645" t="s">
        <v>4327</v>
      </c>
      <c r="Y148" s="1646">
        <v>122</v>
      </c>
      <c r="Z148" s="1647">
        <v>103</v>
      </c>
      <c r="AA148" s="1648">
        <v>238</v>
      </c>
      <c r="AB148"/>
      <c r="AC148" s="2761"/>
      <c r="AD148" s="1635" t="s">
        <v>4328</v>
      </c>
      <c r="AE148" s="1636" t="s">
        <v>4329</v>
      </c>
      <c r="AF148" s="1637">
        <v>238</v>
      </c>
      <c r="AG148" s="1638">
        <v>0</v>
      </c>
      <c r="AH148" s="1639">
        <v>238</v>
      </c>
      <c r="AI148"/>
      <c r="AJ148" s="2762"/>
      <c r="AK148" s="1651" t="s">
        <v>4330</v>
      </c>
      <c r="AL148" s="1636" t="s">
        <v>4331</v>
      </c>
      <c r="AM148" s="1637">
        <v>91</v>
      </c>
      <c r="AN148" s="1638">
        <v>60</v>
      </c>
      <c r="AO148" s="1639">
        <v>17</v>
      </c>
      <c r="AQ148" s="6">
        <v>1</v>
      </c>
    </row>
    <row r="149" spans="22:43" ht="21" customHeight="1">
      <c r="V149" s="2763"/>
      <c r="W149" s="1662" t="s">
        <v>4332</v>
      </c>
      <c r="X149" s="1645" t="s">
        <v>4333</v>
      </c>
      <c r="Y149" s="1646">
        <v>121</v>
      </c>
      <c r="Z149" s="1647">
        <v>28</v>
      </c>
      <c r="AA149" s="1648">
        <v>248</v>
      </c>
      <c r="AB149"/>
      <c r="AC149" s="2764"/>
      <c r="AD149" s="1687" t="s">
        <v>4334</v>
      </c>
      <c r="AE149" s="1636" t="s">
        <v>4335</v>
      </c>
      <c r="AF149" s="1637">
        <v>212</v>
      </c>
      <c r="AG149" s="1638">
        <v>115</v>
      </c>
      <c r="AH149" s="1639">
        <v>212</v>
      </c>
      <c r="AI149"/>
      <c r="AJ149" s="2765"/>
      <c r="AK149" s="1651" t="s">
        <v>4336</v>
      </c>
      <c r="AL149" s="1636" t="s">
        <v>4337</v>
      </c>
      <c r="AM149" s="1637">
        <v>72</v>
      </c>
      <c r="AN149" s="1638">
        <v>60</v>
      </c>
      <c r="AO149" s="1639">
        <v>50</v>
      </c>
      <c r="AQ149" s="6">
        <v>1</v>
      </c>
    </row>
    <row r="150" spans="22:43" ht="21" customHeight="1">
      <c r="V150" s="2766"/>
      <c r="W150" s="1644" t="s">
        <v>4338</v>
      </c>
      <c r="X150" s="1645" t="s">
        <v>4339</v>
      </c>
      <c r="Y150" s="1646">
        <v>106</v>
      </c>
      <c r="Z150" s="1647">
        <v>90</v>
      </c>
      <c r="AA150" s="1648">
        <v>205</v>
      </c>
      <c r="AB150"/>
      <c r="AC150" s="2767"/>
      <c r="AD150" s="1635" t="s">
        <v>4340</v>
      </c>
      <c r="AE150" s="1636" t="s">
        <v>4341</v>
      </c>
      <c r="AF150" s="1637">
        <v>205</v>
      </c>
      <c r="AG150" s="1638">
        <v>105</v>
      </c>
      <c r="AH150" s="1639">
        <v>201</v>
      </c>
      <c r="AI150"/>
      <c r="AJ150" s="2768"/>
      <c r="AK150" s="1651" t="s">
        <v>4342</v>
      </c>
      <c r="AL150" s="1636" t="s">
        <v>4343</v>
      </c>
      <c r="AM150" s="1637">
        <v>75</v>
      </c>
      <c r="AN150" s="1638">
        <v>54</v>
      </c>
      <c r="AO150" s="1639">
        <v>33</v>
      </c>
      <c r="AQ150" s="6">
        <v>1</v>
      </c>
    </row>
    <row r="151" spans="22:43" ht="21" customHeight="1">
      <c r="V151" s="2769"/>
      <c r="W151" s="1644" t="s">
        <v>4344</v>
      </c>
      <c r="X151" s="1645" t="s">
        <v>4345</v>
      </c>
      <c r="Y151" s="1646">
        <v>105</v>
      </c>
      <c r="Z151" s="1647">
        <v>89</v>
      </c>
      <c r="AA151" s="1648">
        <v>205</v>
      </c>
      <c r="AB151"/>
      <c r="AC151" s="2770"/>
      <c r="AD151" s="1687" t="s">
        <v>4346</v>
      </c>
      <c r="AE151" s="1636" t="s">
        <v>4347</v>
      </c>
      <c r="AF151" s="1637">
        <v>170</v>
      </c>
      <c r="AG151" s="1638">
        <v>152</v>
      </c>
      <c r="AH151" s="1639">
        <v>169</v>
      </c>
      <c r="AI151"/>
      <c r="AJ151" s="2771"/>
      <c r="AK151" s="1651" t="s">
        <v>4348</v>
      </c>
      <c r="AL151" s="1636" t="s">
        <v>4349</v>
      </c>
      <c r="AM151" s="1637">
        <v>70</v>
      </c>
      <c r="AN151" s="1638">
        <v>46</v>
      </c>
      <c r="AO151" s="1639">
        <v>1</v>
      </c>
      <c r="AQ151" s="6">
        <v>1</v>
      </c>
    </row>
    <row r="152" spans="22:43" ht="21" customHeight="1">
      <c r="V152" s="2772"/>
      <c r="W152" s="1662" t="s">
        <v>4350</v>
      </c>
      <c r="X152" s="1645" t="s">
        <v>4351</v>
      </c>
      <c r="Y152" s="1646">
        <v>140</v>
      </c>
      <c r="Z152" s="1647">
        <v>130</v>
      </c>
      <c r="AA152" s="1648">
        <v>182</v>
      </c>
      <c r="AB152"/>
      <c r="AC152" s="2773"/>
      <c r="AD152" s="1635" t="s">
        <v>4352</v>
      </c>
      <c r="AE152" s="1636" t="s">
        <v>4353</v>
      </c>
      <c r="AF152" s="1637">
        <v>205</v>
      </c>
      <c r="AG152" s="1638">
        <v>0</v>
      </c>
      <c r="AH152" s="1639">
        <v>205</v>
      </c>
      <c r="AI152"/>
      <c r="AJ152" s="2774"/>
      <c r="AK152" s="1651" t="s">
        <v>4354</v>
      </c>
      <c r="AL152" s="1636" t="s">
        <v>4355</v>
      </c>
      <c r="AM152" s="1637">
        <v>45</v>
      </c>
      <c r="AN152" s="1638">
        <v>36</v>
      </c>
      <c r="AO152" s="1639">
        <v>30</v>
      </c>
      <c r="AQ152" s="6">
        <v>1</v>
      </c>
    </row>
    <row r="153" spans="22:43" ht="21" customHeight="1">
      <c r="V153" s="2775"/>
      <c r="W153" s="1662" t="s">
        <v>4356</v>
      </c>
      <c r="X153" s="1645" t="s">
        <v>4357</v>
      </c>
      <c r="Y153" s="1646">
        <v>150</v>
      </c>
      <c r="Z153" s="1647">
        <v>144</v>
      </c>
      <c r="AA153" s="1648">
        <v>171</v>
      </c>
      <c r="AB153"/>
      <c r="AC153" s="2776"/>
      <c r="AD153" s="1635" t="s">
        <v>4358</v>
      </c>
      <c r="AE153" s="1636" t="s">
        <v>4359</v>
      </c>
      <c r="AF153" s="1637">
        <v>159</v>
      </c>
      <c r="AG153" s="1638">
        <v>95</v>
      </c>
      <c r="AH153" s="1639">
        <v>159</v>
      </c>
      <c r="AI153"/>
      <c r="AJ153" s="2777"/>
      <c r="AK153" s="1651" t="s">
        <v>4360</v>
      </c>
      <c r="AL153" s="1636" t="s">
        <v>4361</v>
      </c>
      <c r="AM153" s="1637">
        <v>47</v>
      </c>
      <c r="AN153" s="1638">
        <v>30</v>
      </c>
      <c r="AO153" s="1639">
        <v>14</v>
      </c>
      <c r="AQ153" s="6">
        <v>1</v>
      </c>
    </row>
    <row r="154" spans="22:43" ht="21" customHeight="1">
      <c r="V154" s="2778"/>
      <c r="W154" s="1662" t="s">
        <v>4362</v>
      </c>
      <c r="X154" s="1645" t="s">
        <v>4363</v>
      </c>
      <c r="Y154" s="1646">
        <v>126</v>
      </c>
      <c r="Z154" s="1647">
        <v>115</v>
      </c>
      <c r="AA154" s="1648">
        <v>184</v>
      </c>
      <c r="AB154"/>
      <c r="AC154" s="2779"/>
      <c r="AD154" s="1635" t="s">
        <v>4364</v>
      </c>
      <c r="AE154" s="1636" t="s">
        <v>4365</v>
      </c>
      <c r="AF154" s="1637">
        <v>139</v>
      </c>
      <c r="AG154" s="1638">
        <v>123</v>
      </c>
      <c r="AH154" s="1639">
        <v>139</v>
      </c>
      <c r="AI154"/>
      <c r="AJ154" s="2780"/>
      <c r="AK154" s="1651" t="s">
        <v>4366</v>
      </c>
      <c r="AL154" s="1636" t="s">
        <v>4367</v>
      </c>
      <c r="AM154" s="1637">
        <v>19</v>
      </c>
      <c r="AN154" s="1638">
        <v>14</v>
      </c>
      <c r="AO154" s="1639">
        <v>10</v>
      </c>
      <c r="AQ154" s="6">
        <v>1</v>
      </c>
    </row>
    <row r="155" spans="22:43" ht="21" customHeight="1">
      <c r="V155" s="2781"/>
      <c r="W155" s="1662" t="s">
        <v>4368</v>
      </c>
      <c r="X155" s="1645" t="s">
        <v>4369</v>
      </c>
      <c r="Y155" s="1646">
        <v>96</v>
      </c>
      <c r="Z155" s="1647">
        <v>78</v>
      </c>
      <c r="AA155" s="1648">
        <v>151</v>
      </c>
      <c r="AB155"/>
      <c r="AC155" s="2782"/>
      <c r="AD155" s="1635" t="s">
        <v>4370</v>
      </c>
      <c r="AE155" s="1636" t="s">
        <v>4371</v>
      </c>
      <c r="AF155" s="1637">
        <v>139</v>
      </c>
      <c r="AG155" s="1638">
        <v>102</v>
      </c>
      <c r="AH155" s="1639">
        <v>139</v>
      </c>
      <c r="AI155"/>
      <c r="AJ155" s="2783"/>
      <c r="AK155" s="1651" t="s">
        <v>4372</v>
      </c>
      <c r="AL155" s="1636" t="s">
        <v>662</v>
      </c>
      <c r="AM155" s="1637">
        <v>255</v>
      </c>
      <c r="AN155" s="1638">
        <v>0</v>
      </c>
      <c r="AO155" s="1639">
        <v>0</v>
      </c>
      <c r="AQ155" s="6">
        <v>1</v>
      </c>
    </row>
    <row r="156" spans="22:43" ht="21" customHeight="1">
      <c r="V156" s="2784"/>
      <c r="W156" s="1644" t="s">
        <v>4373</v>
      </c>
      <c r="X156" s="1645" t="s">
        <v>4374</v>
      </c>
      <c r="Y156" s="1646">
        <v>72</v>
      </c>
      <c r="Z156" s="1647">
        <v>61</v>
      </c>
      <c r="AA156" s="1648">
        <v>139</v>
      </c>
      <c r="AB156"/>
      <c r="AC156" s="2785"/>
      <c r="AD156" s="1687" t="s">
        <v>4375</v>
      </c>
      <c r="AE156" s="1636" t="s">
        <v>4376</v>
      </c>
      <c r="AF156" s="1637">
        <v>121</v>
      </c>
      <c r="AG156" s="1638">
        <v>104</v>
      </c>
      <c r="AH156" s="1639">
        <v>120</v>
      </c>
      <c r="AI156"/>
      <c r="AJ156" s="2786"/>
      <c r="AK156" s="1641" t="s">
        <v>4377</v>
      </c>
      <c r="AL156" s="1636" t="s">
        <v>662</v>
      </c>
      <c r="AM156" s="1637">
        <v>255</v>
      </c>
      <c r="AN156" s="1638">
        <v>36</v>
      </c>
      <c r="AO156" s="1639">
        <v>0</v>
      </c>
      <c r="AQ156" s="6">
        <v>1</v>
      </c>
    </row>
    <row r="157" spans="22:43" ht="21" customHeight="1">
      <c r="V157" s="2787"/>
      <c r="W157" s="1644" t="s">
        <v>4378</v>
      </c>
      <c r="X157" s="1645" t="s">
        <v>4379</v>
      </c>
      <c r="Y157" s="1646">
        <v>71</v>
      </c>
      <c r="Z157" s="1647">
        <v>60</v>
      </c>
      <c r="AA157" s="1648">
        <v>139</v>
      </c>
      <c r="AB157"/>
      <c r="AC157" s="2788"/>
      <c r="AD157" s="1635" t="s">
        <v>4380</v>
      </c>
      <c r="AE157" s="1636" t="s">
        <v>4381</v>
      </c>
      <c r="AF157" s="1637">
        <v>139</v>
      </c>
      <c r="AG157" s="1638">
        <v>71</v>
      </c>
      <c r="AH157" s="1639">
        <v>137</v>
      </c>
      <c r="AI157"/>
      <c r="AJ157" s="2789"/>
      <c r="AK157" s="1641" t="s">
        <v>4382</v>
      </c>
      <c r="AL157" s="1636" t="s">
        <v>662</v>
      </c>
      <c r="AM157" s="1637">
        <v>255</v>
      </c>
      <c r="AN157" s="1638">
        <v>69</v>
      </c>
      <c r="AO157" s="1639">
        <v>0</v>
      </c>
      <c r="AQ157" s="6">
        <v>1</v>
      </c>
    </row>
    <row r="158" spans="22:43" ht="21" customHeight="1">
      <c r="V158" s="2790"/>
      <c r="W158" s="1662" t="s">
        <v>4383</v>
      </c>
      <c r="X158" s="1645" t="s">
        <v>4384</v>
      </c>
      <c r="Y158" s="1646">
        <v>46</v>
      </c>
      <c r="Z158" s="1647">
        <v>0</v>
      </c>
      <c r="AA158" s="1648">
        <v>108</v>
      </c>
      <c r="AB158"/>
      <c r="AC158" s="2791"/>
      <c r="AD158" s="1635" t="s">
        <v>4385</v>
      </c>
      <c r="AE158" s="1636" t="s">
        <v>4386</v>
      </c>
      <c r="AF158" s="1637">
        <v>139</v>
      </c>
      <c r="AG158" s="1638">
        <v>0</v>
      </c>
      <c r="AH158" s="1639">
        <v>139</v>
      </c>
      <c r="AI158"/>
      <c r="AJ158" s="2792"/>
      <c r="AK158" s="1651" t="s">
        <v>4387</v>
      </c>
      <c r="AL158" s="1636" t="s">
        <v>662</v>
      </c>
      <c r="AM158" s="1637">
        <v>255</v>
      </c>
      <c r="AN158" s="1638">
        <v>73</v>
      </c>
      <c r="AO158" s="1639">
        <v>1</v>
      </c>
      <c r="AQ158" s="6">
        <v>1</v>
      </c>
    </row>
    <row r="159" spans="22:43" ht="21" customHeight="1">
      <c r="V159" s="2793"/>
      <c r="W159" s="1644" t="s">
        <v>4388</v>
      </c>
      <c r="X159" s="1645" t="s">
        <v>4389</v>
      </c>
      <c r="Y159" s="1646">
        <v>188</v>
      </c>
      <c r="Z159" s="1647">
        <v>238</v>
      </c>
      <c r="AA159" s="1648">
        <v>104</v>
      </c>
      <c r="AB159"/>
      <c r="AC159" s="2794"/>
      <c r="AD159" s="1687" t="s">
        <v>4390</v>
      </c>
      <c r="AE159" s="1636" t="s">
        <v>4391</v>
      </c>
      <c r="AF159" s="1637">
        <v>128</v>
      </c>
      <c r="AG159" s="1638">
        <v>0</v>
      </c>
      <c r="AH159" s="1639">
        <v>128</v>
      </c>
      <c r="AI159"/>
      <c r="AJ159" s="2795"/>
      <c r="AK159" s="1651" t="s">
        <v>4392</v>
      </c>
      <c r="AL159" s="1636" t="s">
        <v>4393</v>
      </c>
      <c r="AM159" s="1637">
        <v>255</v>
      </c>
      <c r="AN159" s="1638">
        <v>9</v>
      </c>
      <c r="AO159" s="1639">
        <v>33</v>
      </c>
      <c r="AQ159" s="6">
        <v>1</v>
      </c>
    </row>
    <row r="160" spans="22:43" ht="21" customHeight="1">
      <c r="V160" s="2796"/>
      <c r="W160" s="1644" t="s">
        <v>4394</v>
      </c>
      <c r="X160" s="1645" t="s">
        <v>4395</v>
      </c>
      <c r="Y160" s="1646">
        <v>192</v>
      </c>
      <c r="Z160" s="1647">
        <v>255</v>
      </c>
      <c r="AA160" s="1648">
        <v>62</v>
      </c>
      <c r="AB160"/>
      <c r="AC160" s="2797"/>
      <c r="AD160" s="1635" t="s">
        <v>4396</v>
      </c>
      <c r="AE160" s="1636" t="s">
        <v>4397</v>
      </c>
      <c r="AF160" s="1637">
        <v>79</v>
      </c>
      <c r="AG160" s="1638">
        <v>47</v>
      </c>
      <c r="AH160" s="1639">
        <v>79</v>
      </c>
      <c r="AI160"/>
      <c r="AJ160" s="2798"/>
      <c r="AK160" s="1641" t="s">
        <v>4398</v>
      </c>
      <c r="AL160" s="1636" t="s">
        <v>4399</v>
      </c>
      <c r="AM160" s="1637">
        <v>255</v>
      </c>
      <c r="AN160" s="1638">
        <v>48</v>
      </c>
      <c r="AO160" s="1639">
        <v>48</v>
      </c>
      <c r="AQ160" s="6">
        <v>1</v>
      </c>
    </row>
    <row r="161" spans="1:43" ht="21" customHeight="1">
      <c r="V161" s="2799"/>
      <c r="W161" s="1662" t="s">
        <v>4400</v>
      </c>
      <c r="X161" s="1645" t="s">
        <v>4401</v>
      </c>
      <c r="Y161" s="1646">
        <v>190</v>
      </c>
      <c r="Z161" s="1647">
        <v>245</v>
      </c>
      <c r="AA161" s="1648">
        <v>116</v>
      </c>
      <c r="AB161"/>
      <c r="AC161" s="2800"/>
      <c r="AD161" s="1687" t="s">
        <v>4402</v>
      </c>
      <c r="AE161" s="1636" t="s">
        <v>4403</v>
      </c>
      <c r="AF161" s="1637">
        <v>41</v>
      </c>
      <c r="AG161" s="1638">
        <v>30</v>
      </c>
      <c r="AH161" s="1639">
        <v>41</v>
      </c>
      <c r="AI161"/>
      <c r="AJ161" s="2801"/>
      <c r="AK161" s="1641" t="s">
        <v>4404</v>
      </c>
      <c r="AL161" s="1636" t="s">
        <v>4405</v>
      </c>
      <c r="AM161" s="1637">
        <v>255</v>
      </c>
      <c r="AN161" s="1638">
        <v>64</v>
      </c>
      <c r="AO161" s="1639">
        <v>64</v>
      </c>
      <c r="AQ161" s="6">
        <v>1</v>
      </c>
    </row>
    <row r="162" spans="1:43" ht="21" customHeight="1">
      <c r="V162" s="2802"/>
      <c r="W162" s="1644" t="s">
        <v>4406</v>
      </c>
      <c r="X162" s="1645" t="s">
        <v>4407</v>
      </c>
      <c r="Y162" s="1646">
        <v>202</v>
      </c>
      <c r="Z162" s="1647">
        <v>255</v>
      </c>
      <c r="AA162" s="1648">
        <v>112</v>
      </c>
      <c r="AB162"/>
      <c r="AC162" s="2803"/>
      <c r="AD162" s="1687" t="s">
        <v>4408</v>
      </c>
      <c r="AE162" s="1636" t="s">
        <v>4409</v>
      </c>
      <c r="AF162" s="1637">
        <v>36</v>
      </c>
      <c r="AG162" s="1638">
        <v>33</v>
      </c>
      <c r="AH162" s="1639">
        <v>36</v>
      </c>
      <c r="AI162"/>
      <c r="AJ162" s="2804"/>
      <c r="AK162" s="1641" t="s">
        <v>4410</v>
      </c>
      <c r="AL162" s="1636" t="s">
        <v>4411</v>
      </c>
      <c r="AM162" s="1637">
        <v>255</v>
      </c>
      <c r="AN162" s="1638">
        <v>99</v>
      </c>
      <c r="AO162" s="1639">
        <v>71</v>
      </c>
      <c r="AQ162" s="6">
        <v>1</v>
      </c>
    </row>
    <row r="163" spans="1:43" ht="21" customHeight="1">
      <c r="V163" s="2805"/>
      <c r="W163" s="1662" t="s">
        <v>4412</v>
      </c>
      <c r="X163" s="1645" t="s">
        <v>4413</v>
      </c>
      <c r="Y163" s="1646">
        <v>251</v>
      </c>
      <c r="Z163" s="1647">
        <v>252</v>
      </c>
      <c r="AA163" s="1648">
        <v>250</v>
      </c>
      <c r="AB163"/>
      <c r="AC163" s="2806"/>
      <c r="AD163" s="1635" t="s">
        <v>4414</v>
      </c>
      <c r="AE163" s="1636" t="s">
        <v>4415</v>
      </c>
      <c r="AF163" s="1637">
        <v>227</v>
      </c>
      <c r="AG163" s="1638">
        <v>91</v>
      </c>
      <c r="AH163" s="1639">
        <v>216</v>
      </c>
      <c r="AI163"/>
      <c r="AJ163" s="2807"/>
      <c r="AK163" s="1651" t="s">
        <v>4416</v>
      </c>
      <c r="AL163" s="1636" t="s">
        <v>4417</v>
      </c>
      <c r="AM163" s="1637">
        <v>255</v>
      </c>
      <c r="AN163" s="1638">
        <v>94</v>
      </c>
      <c r="AO163" s="1639">
        <v>77</v>
      </c>
      <c r="AQ163" s="6">
        <v>1</v>
      </c>
    </row>
    <row r="164" spans="1:43" ht="21" customHeight="1">
      <c r="V164" s="2808"/>
      <c r="W164" s="1644" t="s">
        <v>4418</v>
      </c>
      <c r="X164" s="1645" t="s">
        <v>4419</v>
      </c>
      <c r="Y164" s="1646">
        <v>179</v>
      </c>
      <c r="Z164" s="1647">
        <v>238</v>
      </c>
      <c r="AA164" s="1648">
        <v>58</v>
      </c>
      <c r="AB164"/>
      <c r="AC164" s="2809"/>
      <c r="AD164" s="1687" t="s">
        <v>4420</v>
      </c>
      <c r="AE164" s="1636" t="s">
        <v>4421</v>
      </c>
      <c r="AF164" s="1637">
        <v>84</v>
      </c>
      <c r="AG164" s="1638">
        <v>25</v>
      </c>
      <c r="AH164" s="1639">
        <v>78</v>
      </c>
      <c r="AI164"/>
      <c r="AJ164" s="2810"/>
      <c r="AK164" s="1651" t="s">
        <v>4422</v>
      </c>
      <c r="AL164" s="1636" t="s">
        <v>4423</v>
      </c>
      <c r="AM164" s="1637">
        <v>252</v>
      </c>
      <c r="AN164" s="1638">
        <v>93</v>
      </c>
      <c r="AO164" s="1639">
        <v>93</v>
      </c>
      <c r="AQ164" s="6">
        <v>1</v>
      </c>
    </row>
    <row r="165" spans="1:43" ht="21" customHeight="1">
      <c r="A165" s="2"/>
      <c r="V165" s="2811"/>
      <c r="W165" s="1662" t="s">
        <v>4424</v>
      </c>
      <c r="X165" s="1645" t="s">
        <v>4425</v>
      </c>
      <c r="Y165" s="1646">
        <v>165</v>
      </c>
      <c r="Z165" s="1647">
        <v>209</v>
      </c>
      <c r="AA165" s="1648">
        <v>82</v>
      </c>
      <c r="AB165"/>
      <c r="AC165" s="2812"/>
      <c r="AD165" s="1651" t="s">
        <v>4426</v>
      </c>
      <c r="AE165" s="1636" t="s">
        <v>4427</v>
      </c>
      <c r="AF165" s="1637">
        <v>52</v>
      </c>
      <c r="AG165" s="1638">
        <v>23</v>
      </c>
      <c r="AH165" s="1639">
        <v>49</v>
      </c>
      <c r="AI165"/>
      <c r="AJ165" s="2813"/>
      <c r="AK165" s="1651" t="s">
        <v>4428</v>
      </c>
      <c r="AL165" s="1636" t="s">
        <v>4429</v>
      </c>
      <c r="AM165" s="1637">
        <v>217</v>
      </c>
      <c r="AN165" s="1638">
        <v>166</v>
      </c>
      <c r="AO165" s="1639">
        <v>169</v>
      </c>
      <c r="AQ165" s="6">
        <v>1</v>
      </c>
    </row>
    <row r="166" spans="1:43" ht="21" customHeight="1">
      <c r="V166" s="2814"/>
      <c r="W166" s="1644" t="s">
        <v>4430</v>
      </c>
      <c r="X166" s="1645" t="s">
        <v>4431</v>
      </c>
      <c r="Y166" s="1646">
        <v>162</v>
      </c>
      <c r="Z166" s="1647">
        <v>205</v>
      </c>
      <c r="AA166" s="1648">
        <v>90</v>
      </c>
      <c r="AB166"/>
      <c r="AC166" s="2815"/>
      <c r="AD166" s="1651" t="s">
        <v>4432</v>
      </c>
      <c r="AE166" s="1636" t="s">
        <v>4433</v>
      </c>
      <c r="AF166" s="1637">
        <v>213</v>
      </c>
      <c r="AG166" s="1638">
        <v>186</v>
      </c>
      <c r="AH166" s="1639">
        <v>219</v>
      </c>
      <c r="AI166"/>
      <c r="AJ166" s="2816"/>
      <c r="AK166" s="1641" t="s">
        <v>4434</v>
      </c>
      <c r="AL166" s="1636" t="s">
        <v>4435</v>
      </c>
      <c r="AM166" s="1637">
        <v>240</v>
      </c>
      <c r="AN166" s="1638">
        <v>128</v>
      </c>
      <c r="AO166" s="1639">
        <v>128</v>
      </c>
      <c r="AQ166" s="6">
        <v>1</v>
      </c>
    </row>
    <row r="167" spans="1:43" ht="21" customHeight="1">
      <c r="V167" s="2817"/>
      <c r="W167" s="1644" t="s">
        <v>4436</v>
      </c>
      <c r="X167" s="1645" t="s">
        <v>4437</v>
      </c>
      <c r="Y167" s="1646">
        <v>154</v>
      </c>
      <c r="Z167" s="1647">
        <v>205</v>
      </c>
      <c r="AA167" s="1648">
        <v>50</v>
      </c>
      <c r="AB167"/>
      <c r="AC167" s="2818"/>
      <c r="AD167" s="1651" t="s">
        <v>4438</v>
      </c>
      <c r="AE167" s="1636" t="s">
        <v>4439</v>
      </c>
      <c r="AF167" s="1637">
        <v>108</v>
      </c>
      <c r="AG167" s="1638">
        <v>2</v>
      </c>
      <c r="AH167" s="1639">
        <v>119</v>
      </c>
      <c r="AI167"/>
      <c r="AJ167" s="2819"/>
      <c r="AK167" s="1651" t="s">
        <v>4440</v>
      </c>
      <c r="AL167" s="1636" t="s">
        <v>4441</v>
      </c>
      <c r="AM167" s="1637">
        <v>222</v>
      </c>
      <c r="AN167" s="1638">
        <v>165</v>
      </c>
      <c r="AO167" s="1639">
        <v>164</v>
      </c>
      <c r="AQ167" s="6">
        <v>1</v>
      </c>
    </row>
    <row r="168" spans="1:43" ht="21" customHeight="1">
      <c r="V168" s="2820"/>
      <c r="W168" s="1644" t="s">
        <v>4442</v>
      </c>
      <c r="X168" s="1645" t="s">
        <v>4443</v>
      </c>
      <c r="Y168" s="1646">
        <v>153</v>
      </c>
      <c r="Z168" s="1647">
        <v>204</v>
      </c>
      <c r="AA168" s="1648">
        <v>50</v>
      </c>
      <c r="AB168"/>
      <c r="AC168" s="2821"/>
      <c r="AD168" s="1651" t="s">
        <v>4444</v>
      </c>
      <c r="AE168" s="1636" t="s">
        <v>4445</v>
      </c>
      <c r="AF168" s="1637">
        <v>48</v>
      </c>
      <c r="AG168" s="1638">
        <v>25</v>
      </c>
      <c r="AH168" s="1639">
        <v>52</v>
      </c>
      <c r="AI168"/>
      <c r="AJ168" s="2822"/>
      <c r="AK168" s="1651" t="s">
        <v>4446</v>
      </c>
      <c r="AL168" s="1636" t="s">
        <v>4447</v>
      </c>
      <c r="AM168" s="1637">
        <v>234</v>
      </c>
      <c r="AN168" s="1638">
        <v>147</v>
      </c>
      <c r="AO168" s="1639">
        <v>153</v>
      </c>
      <c r="AQ168" s="6">
        <v>1</v>
      </c>
    </row>
    <row r="169" spans="1:43" ht="21" customHeight="1">
      <c r="V169" s="2823"/>
      <c r="W169" s="1644" t="s">
        <v>4448</v>
      </c>
      <c r="X169" s="1645" t="s">
        <v>4449</v>
      </c>
      <c r="Y169" s="1646">
        <v>110</v>
      </c>
      <c r="Z169" s="1647">
        <v>139</v>
      </c>
      <c r="AA169" s="1648">
        <v>61</v>
      </c>
      <c r="AB169"/>
      <c r="AC169" s="2824"/>
      <c r="AD169" s="1641" t="s">
        <v>4338</v>
      </c>
      <c r="AE169" s="1636" t="s">
        <v>4450</v>
      </c>
      <c r="AF169" s="1637">
        <v>0</v>
      </c>
      <c r="AG169" s="1638">
        <v>127</v>
      </c>
      <c r="AH169" s="1639">
        <v>255</v>
      </c>
      <c r="AI169"/>
      <c r="AJ169" s="2825"/>
      <c r="AK169" s="1641" t="s">
        <v>4451</v>
      </c>
      <c r="AL169" s="1636" t="s">
        <v>4452</v>
      </c>
      <c r="AM169" s="1637">
        <v>250</v>
      </c>
      <c r="AN169" s="1638">
        <v>128</v>
      </c>
      <c r="AO169" s="1639">
        <v>114</v>
      </c>
      <c r="AQ169" s="6">
        <v>1</v>
      </c>
    </row>
    <row r="170" spans="1:43" ht="21" customHeight="1">
      <c r="V170" s="2826"/>
      <c r="W170" s="1644" t="s">
        <v>4453</v>
      </c>
      <c r="X170" s="1645" t="s">
        <v>4454</v>
      </c>
      <c r="Y170" s="1646">
        <v>107</v>
      </c>
      <c r="Z170" s="1647">
        <v>142</v>
      </c>
      <c r="AA170" s="1648">
        <v>35</v>
      </c>
      <c r="AB170"/>
      <c r="AC170" s="2827"/>
      <c r="AD170" s="1641" t="s">
        <v>4455</v>
      </c>
      <c r="AE170" s="1636" t="s">
        <v>4456</v>
      </c>
      <c r="AF170" s="1637">
        <v>30</v>
      </c>
      <c r="AG170" s="1638">
        <v>144</v>
      </c>
      <c r="AH170" s="1639">
        <v>255</v>
      </c>
      <c r="AI170"/>
      <c r="AJ170" s="2828"/>
      <c r="AK170" s="1651" t="s">
        <v>4457</v>
      </c>
      <c r="AL170" s="1636" t="s">
        <v>4458</v>
      </c>
      <c r="AM170" s="1637">
        <v>248</v>
      </c>
      <c r="AN170" s="1638">
        <v>131</v>
      </c>
      <c r="AO170" s="1639">
        <v>121</v>
      </c>
      <c r="AQ170" s="6">
        <v>1</v>
      </c>
    </row>
    <row r="171" spans="1:43" ht="21" customHeight="1">
      <c r="V171" s="2829"/>
      <c r="W171" s="1644" t="s">
        <v>4459</v>
      </c>
      <c r="X171" s="1645" t="s">
        <v>4460</v>
      </c>
      <c r="Y171" s="1646">
        <v>105</v>
      </c>
      <c r="Z171" s="1647">
        <v>139</v>
      </c>
      <c r="AA171" s="1648">
        <v>34</v>
      </c>
      <c r="AB171"/>
      <c r="AC171" s="2830"/>
      <c r="AD171" s="1651" t="s">
        <v>4461</v>
      </c>
      <c r="AE171" s="1636" t="s">
        <v>4462</v>
      </c>
      <c r="AF171" s="1637">
        <v>192</v>
      </c>
      <c r="AG171" s="1638">
        <v>200</v>
      </c>
      <c r="AH171" s="1639">
        <v>225</v>
      </c>
      <c r="AI171"/>
      <c r="AJ171" s="2831"/>
      <c r="AK171" s="1641" t="s">
        <v>4463</v>
      </c>
      <c r="AL171" s="1636" t="s">
        <v>4464</v>
      </c>
      <c r="AM171" s="1637">
        <v>255</v>
      </c>
      <c r="AN171" s="1638">
        <v>106</v>
      </c>
      <c r="AO171" s="1639">
        <v>106</v>
      </c>
      <c r="AQ171" s="6">
        <v>1</v>
      </c>
    </row>
    <row r="172" spans="1:43" ht="21" customHeight="1">
      <c r="V172" s="2832"/>
      <c r="W172" s="1644" t="s">
        <v>4465</v>
      </c>
      <c r="X172" s="1645" t="s">
        <v>4466</v>
      </c>
      <c r="Y172" s="1646">
        <v>85</v>
      </c>
      <c r="Z172" s="1647">
        <v>107</v>
      </c>
      <c r="AA172" s="1648">
        <v>47</v>
      </c>
      <c r="AB172"/>
      <c r="AC172" s="2833"/>
      <c r="AD172" s="1641" t="s">
        <v>4467</v>
      </c>
      <c r="AE172" s="1636" t="s">
        <v>4468</v>
      </c>
      <c r="AF172" s="1637">
        <v>100</v>
      </c>
      <c r="AG172" s="1638">
        <v>149</v>
      </c>
      <c r="AH172" s="1639">
        <v>237</v>
      </c>
      <c r="AI172"/>
      <c r="AJ172" s="2834"/>
      <c r="AK172" s="1651" t="s">
        <v>4469</v>
      </c>
      <c r="AL172" s="1636" t="s">
        <v>4470</v>
      </c>
      <c r="AM172" s="1637">
        <v>255</v>
      </c>
      <c r="AN172" s="1638">
        <v>111</v>
      </c>
      <c r="AO172" s="1639">
        <v>125</v>
      </c>
      <c r="AQ172" s="6">
        <v>1</v>
      </c>
    </row>
    <row r="173" spans="1:43" ht="21" customHeight="1">
      <c r="V173" s="2835"/>
      <c r="W173" s="1662" t="s">
        <v>4471</v>
      </c>
      <c r="X173" s="1645" t="s">
        <v>4472</v>
      </c>
      <c r="Y173" s="1646">
        <v>49</v>
      </c>
      <c r="Z173" s="1647">
        <v>54</v>
      </c>
      <c r="AA173" s="1648">
        <v>43</v>
      </c>
      <c r="AB173"/>
      <c r="AC173" s="2836"/>
      <c r="AD173" s="1641" t="s">
        <v>4473</v>
      </c>
      <c r="AE173" s="1636" t="s">
        <v>4474</v>
      </c>
      <c r="AF173" s="1637">
        <v>112</v>
      </c>
      <c r="AG173" s="1638">
        <v>147</v>
      </c>
      <c r="AH173" s="1639">
        <v>219</v>
      </c>
      <c r="AI173"/>
      <c r="AJ173" s="2837"/>
      <c r="AK173" s="1641" t="s">
        <v>4475</v>
      </c>
      <c r="AL173" s="1636" t="s">
        <v>4476</v>
      </c>
      <c r="AM173" s="1637">
        <v>205</v>
      </c>
      <c r="AN173" s="1638">
        <v>201</v>
      </c>
      <c r="AO173" s="1639">
        <v>201</v>
      </c>
      <c r="AQ173" s="6">
        <v>1</v>
      </c>
    </row>
    <row r="174" spans="1:43" ht="21" customHeight="1">
      <c r="V174" s="2838"/>
      <c r="W174" s="1662" t="s">
        <v>4477</v>
      </c>
      <c r="X174" s="1645" t="s">
        <v>4478</v>
      </c>
      <c r="Y174" s="1646">
        <v>194</v>
      </c>
      <c r="Z174" s="1647">
        <v>247</v>
      </c>
      <c r="AA174" s="1648">
        <v>50</v>
      </c>
      <c r="AB174"/>
      <c r="AC174" s="2839"/>
      <c r="AD174" s="1641" t="s">
        <v>4479</v>
      </c>
      <c r="AE174" s="1636" t="s">
        <v>4480</v>
      </c>
      <c r="AF174" s="1637">
        <v>28</v>
      </c>
      <c r="AG174" s="1638">
        <v>134</v>
      </c>
      <c r="AH174" s="1639">
        <v>238</v>
      </c>
      <c r="AI174"/>
      <c r="AJ174" s="2840"/>
      <c r="AK174" s="1651" t="s">
        <v>4481</v>
      </c>
      <c r="AL174" s="1636" t="s">
        <v>4482</v>
      </c>
      <c r="AM174" s="1637">
        <v>254</v>
      </c>
      <c r="AN174" s="1638">
        <v>150</v>
      </c>
      <c r="AO174" s="1639">
        <v>160</v>
      </c>
      <c r="AQ174" s="6">
        <v>1</v>
      </c>
    </row>
    <row r="175" spans="1:43" ht="21" customHeight="1">
      <c r="V175" s="2841"/>
      <c r="W175" s="1662" t="s">
        <v>4483</v>
      </c>
      <c r="X175" s="1645" t="s">
        <v>4484</v>
      </c>
      <c r="Y175" s="1646">
        <v>141</v>
      </c>
      <c r="Z175" s="1647">
        <v>182</v>
      </c>
      <c r="AA175" s="1648">
        <v>0</v>
      </c>
      <c r="AB175"/>
      <c r="AC175" s="2842"/>
      <c r="AD175" s="1651" t="s">
        <v>4485</v>
      </c>
      <c r="AE175" s="1636" t="s">
        <v>4486</v>
      </c>
      <c r="AF175" s="1637">
        <v>142</v>
      </c>
      <c r="AG175" s="1638">
        <v>162</v>
      </c>
      <c r="AH175" s="1639">
        <v>198</v>
      </c>
      <c r="AI175"/>
      <c r="AJ175" s="2843"/>
      <c r="AK175" s="1641" t="s">
        <v>4487</v>
      </c>
      <c r="AL175" s="1636" t="s">
        <v>4488</v>
      </c>
      <c r="AM175" s="1637">
        <v>238</v>
      </c>
      <c r="AN175" s="1638">
        <v>180</v>
      </c>
      <c r="AO175" s="1639">
        <v>180</v>
      </c>
      <c r="AQ175" s="6">
        <v>1</v>
      </c>
    </row>
    <row r="176" spans="1:43" ht="21" customHeight="1">
      <c r="V176" s="2844"/>
      <c r="W176" s="1662" t="s">
        <v>4489</v>
      </c>
      <c r="X176" s="1645" t="s">
        <v>4490</v>
      </c>
      <c r="Y176" s="1646">
        <v>126</v>
      </c>
      <c r="Z176" s="1647">
        <v>159</v>
      </c>
      <c r="AA176" s="1648">
        <v>46</v>
      </c>
      <c r="AB176"/>
      <c r="AC176" s="2845"/>
      <c r="AD176" s="1651" t="s">
        <v>4491</v>
      </c>
      <c r="AE176" s="1636" t="s">
        <v>4492</v>
      </c>
      <c r="AF176" s="1637">
        <v>49</v>
      </c>
      <c r="AG176" s="1638">
        <v>140</v>
      </c>
      <c r="AH176" s="1639">
        <v>231</v>
      </c>
      <c r="AI176"/>
      <c r="AJ176" s="2846"/>
      <c r="AK176" s="1651" t="s">
        <v>4493</v>
      </c>
      <c r="AL176" s="1636" t="s">
        <v>4494</v>
      </c>
      <c r="AM176" s="1637">
        <v>244</v>
      </c>
      <c r="AN176" s="1638">
        <v>194</v>
      </c>
      <c r="AO176" s="1639">
        <v>194</v>
      </c>
      <c r="AQ176" s="6">
        <v>1</v>
      </c>
    </row>
    <row r="177" spans="22:43" ht="21" customHeight="1">
      <c r="V177" s="2847"/>
      <c r="W177" s="1662" t="s">
        <v>4495</v>
      </c>
      <c r="X177" s="1645" t="s">
        <v>4496</v>
      </c>
      <c r="Y177" s="1646">
        <v>112</v>
      </c>
      <c r="Z177" s="1647">
        <v>141</v>
      </c>
      <c r="AA177" s="1648">
        <v>35</v>
      </c>
      <c r="AB177"/>
      <c r="AC177" s="2848"/>
      <c r="AD177" s="1641" t="s">
        <v>4497</v>
      </c>
      <c r="AE177" s="1636" t="s">
        <v>4498</v>
      </c>
      <c r="AF177" s="1637">
        <v>24</v>
      </c>
      <c r="AG177" s="1638">
        <v>116</v>
      </c>
      <c r="AH177" s="1639">
        <v>205</v>
      </c>
      <c r="AI177"/>
      <c r="AJ177" s="2849"/>
      <c r="AK177" s="1651" t="s">
        <v>4499</v>
      </c>
      <c r="AL177" s="1636" t="s">
        <v>4500</v>
      </c>
      <c r="AM177" s="1637">
        <v>255</v>
      </c>
      <c r="AN177" s="1638">
        <v>181</v>
      </c>
      <c r="AO177" s="1639">
        <v>186</v>
      </c>
      <c r="AQ177" s="6">
        <v>1</v>
      </c>
    </row>
    <row r="178" spans="22:43" ht="21" customHeight="1">
      <c r="V178" s="2850"/>
      <c r="W178" s="1662" t="s">
        <v>4501</v>
      </c>
      <c r="X178" s="1645" t="s">
        <v>4502</v>
      </c>
      <c r="Y178" s="1646">
        <v>89</v>
      </c>
      <c r="Z178" s="1647">
        <v>102</v>
      </c>
      <c r="AA178" s="1648">
        <v>67</v>
      </c>
      <c r="AB178"/>
      <c r="AC178" s="2851"/>
      <c r="AD178" s="1651" t="s">
        <v>4503</v>
      </c>
      <c r="AE178" s="1636" t="s">
        <v>4504</v>
      </c>
      <c r="AF178" s="1637">
        <v>21</v>
      </c>
      <c r="AG178" s="1638">
        <v>96</v>
      </c>
      <c r="AH178" s="1639">
        <v>189</v>
      </c>
      <c r="AI178"/>
      <c r="AJ178" s="2852"/>
      <c r="AK178" s="1651" t="s">
        <v>4505</v>
      </c>
      <c r="AL178" s="1636" t="s">
        <v>4506</v>
      </c>
      <c r="AM178" s="1637">
        <v>234</v>
      </c>
      <c r="AN178" s="1638">
        <v>216</v>
      </c>
      <c r="AO178" s="1639">
        <v>215</v>
      </c>
      <c r="AQ178" s="6">
        <v>1</v>
      </c>
    </row>
    <row r="179" spans="22:43" ht="21" customHeight="1">
      <c r="V179" s="2853"/>
      <c r="W179" s="1662" t="s">
        <v>4507</v>
      </c>
      <c r="X179" s="1645" t="s">
        <v>4508</v>
      </c>
      <c r="Y179" s="1646">
        <v>81</v>
      </c>
      <c r="Z179" s="1647">
        <v>87</v>
      </c>
      <c r="AA179" s="1648">
        <v>68</v>
      </c>
      <c r="AB179"/>
      <c r="AC179" s="2854"/>
      <c r="AD179" s="1651" t="s">
        <v>4509</v>
      </c>
      <c r="AE179" s="1636" t="s">
        <v>4510</v>
      </c>
      <c r="AF179" s="1637">
        <v>84</v>
      </c>
      <c r="AG179" s="1638">
        <v>114</v>
      </c>
      <c r="AH179" s="1639">
        <v>174</v>
      </c>
      <c r="AI179"/>
      <c r="AJ179" s="2855"/>
      <c r="AK179" s="1641" t="s">
        <v>4511</v>
      </c>
      <c r="AL179" s="1636" t="s">
        <v>4512</v>
      </c>
      <c r="AM179" s="1637">
        <v>255</v>
      </c>
      <c r="AN179" s="1638">
        <v>193</v>
      </c>
      <c r="AO179" s="1639">
        <v>193</v>
      </c>
      <c r="AQ179" s="6">
        <v>1</v>
      </c>
    </row>
    <row r="180" spans="22:43" ht="21" customHeight="1">
      <c r="V180" s="2856"/>
      <c r="W180" s="1662" t="s">
        <v>4513</v>
      </c>
      <c r="X180" s="1645" t="s">
        <v>4514</v>
      </c>
      <c r="Y180" s="1646">
        <v>74</v>
      </c>
      <c r="Z180" s="1647">
        <v>93</v>
      </c>
      <c r="AA180" s="1648">
        <v>35</v>
      </c>
      <c r="AB180"/>
      <c r="AC180" s="2857"/>
      <c r="AD180" s="1651" t="s">
        <v>4515</v>
      </c>
      <c r="AE180" s="1636" t="s">
        <v>4516</v>
      </c>
      <c r="AF180" s="1637">
        <v>38</v>
      </c>
      <c r="AG180" s="1638">
        <v>97</v>
      </c>
      <c r="AH180" s="1639">
        <v>156</v>
      </c>
      <c r="AI180"/>
      <c r="AJ180" s="2858"/>
      <c r="AK180" s="1651" t="s">
        <v>4517</v>
      </c>
      <c r="AL180" s="1636" t="s">
        <v>4518</v>
      </c>
      <c r="AM180" s="1637">
        <v>249</v>
      </c>
      <c r="AN180" s="1638">
        <v>204</v>
      </c>
      <c r="AO180" s="1639">
        <v>202</v>
      </c>
      <c r="AQ180" s="6">
        <v>1</v>
      </c>
    </row>
    <row r="181" spans="22:43" ht="21" customHeight="1">
      <c r="V181" s="2859"/>
      <c r="W181" s="1662" t="s">
        <v>4519</v>
      </c>
      <c r="X181" s="1645" t="s">
        <v>4520</v>
      </c>
      <c r="Y181" s="1646">
        <v>64</v>
      </c>
      <c r="Z181" s="1647">
        <v>79</v>
      </c>
      <c r="AA181" s="1648">
        <v>0</v>
      </c>
      <c r="AB181"/>
      <c r="AC181" s="2860"/>
      <c r="AD181" s="1651" t="s">
        <v>4521</v>
      </c>
      <c r="AE181" s="1636" t="s">
        <v>4522</v>
      </c>
      <c r="AF181" s="1637">
        <v>66</v>
      </c>
      <c r="AG181" s="1638">
        <v>91</v>
      </c>
      <c r="AH181" s="1639">
        <v>138</v>
      </c>
      <c r="AI181"/>
      <c r="AJ181" s="2861"/>
      <c r="AK181" s="1641" t="s">
        <v>4523</v>
      </c>
      <c r="AL181" s="1636" t="s">
        <v>4524</v>
      </c>
      <c r="AM181" s="1637">
        <v>238</v>
      </c>
      <c r="AN181" s="1638">
        <v>233</v>
      </c>
      <c r="AO181" s="1639">
        <v>233</v>
      </c>
      <c r="AQ181" s="6">
        <v>1</v>
      </c>
    </row>
    <row r="182" spans="22:43" ht="21" customHeight="1">
      <c r="V182" s="2862"/>
      <c r="W182" s="1662" t="s">
        <v>4525</v>
      </c>
      <c r="X182" s="1645" t="s">
        <v>4526</v>
      </c>
      <c r="Y182" s="1646">
        <v>35</v>
      </c>
      <c r="Z182" s="1647">
        <v>47</v>
      </c>
      <c r="AA182" s="1648">
        <v>0</v>
      </c>
      <c r="AB182"/>
      <c r="AC182" s="2863"/>
      <c r="AD182" s="1641" t="s">
        <v>4527</v>
      </c>
      <c r="AE182" s="1636" t="s">
        <v>4528</v>
      </c>
      <c r="AF182" s="1637">
        <v>16</v>
      </c>
      <c r="AG182" s="1638">
        <v>78</v>
      </c>
      <c r="AH182" s="1639">
        <v>139</v>
      </c>
      <c r="AI182"/>
      <c r="AJ182" s="2864"/>
      <c r="AK182" s="1641" t="s">
        <v>4529</v>
      </c>
      <c r="AL182" s="1636" t="s">
        <v>4530</v>
      </c>
      <c r="AM182" s="1637">
        <v>255</v>
      </c>
      <c r="AN182" s="1638">
        <v>250</v>
      </c>
      <c r="AO182" s="1639">
        <v>250</v>
      </c>
      <c r="AQ182" s="6">
        <v>1</v>
      </c>
    </row>
    <row r="183" spans="22:43" ht="21" customHeight="1">
      <c r="V183" s="2865"/>
      <c r="W183" s="1662" t="s">
        <v>4531</v>
      </c>
      <c r="X183" s="1645" t="s">
        <v>4532</v>
      </c>
      <c r="Y183" s="1646">
        <v>158</v>
      </c>
      <c r="Z183" s="1647">
        <v>253</v>
      </c>
      <c r="AA183" s="1648">
        <v>56</v>
      </c>
      <c r="AB183"/>
      <c r="AC183" s="2866"/>
      <c r="AD183" s="1651" t="s">
        <v>4533</v>
      </c>
      <c r="AE183" s="1636" t="s">
        <v>4534</v>
      </c>
      <c r="AF183" s="1637">
        <v>90</v>
      </c>
      <c r="AG183" s="1638">
        <v>94</v>
      </c>
      <c r="AH183" s="1639">
        <v>107</v>
      </c>
      <c r="AI183"/>
      <c r="AJ183" s="2867"/>
      <c r="AK183" s="1651" t="s">
        <v>4535</v>
      </c>
      <c r="AL183" s="1636" t="s">
        <v>4536</v>
      </c>
      <c r="AM183" s="1637">
        <v>254</v>
      </c>
      <c r="AN183" s="1638">
        <v>27</v>
      </c>
      <c r="AO183" s="1639">
        <v>0</v>
      </c>
      <c r="AQ183" s="6">
        <v>1</v>
      </c>
    </row>
    <row r="184" spans="22:43" ht="21" customHeight="1">
      <c r="V184" s="2868"/>
      <c r="W184" s="1644" t="s">
        <v>4537</v>
      </c>
      <c r="X184" s="1645" t="s">
        <v>4538</v>
      </c>
      <c r="Y184" s="1646">
        <v>173</v>
      </c>
      <c r="Z184" s="1647">
        <v>255</v>
      </c>
      <c r="AA184" s="1648">
        <v>47</v>
      </c>
      <c r="AB184"/>
      <c r="AC184" s="2869"/>
      <c r="AD184" s="1651" t="s">
        <v>4539</v>
      </c>
      <c r="AE184" s="1636" t="s">
        <v>4540</v>
      </c>
      <c r="AF184" s="1637">
        <v>34</v>
      </c>
      <c r="AG184" s="1638">
        <v>66</v>
      </c>
      <c r="AH184" s="1639">
        <v>124</v>
      </c>
      <c r="AI184"/>
      <c r="AJ184" s="2870"/>
      <c r="AK184" s="1641" t="s">
        <v>4541</v>
      </c>
      <c r="AL184" s="1636" t="s">
        <v>4542</v>
      </c>
      <c r="AM184" s="1637">
        <v>238</v>
      </c>
      <c r="AN184" s="1638">
        <v>99</v>
      </c>
      <c r="AO184" s="1639">
        <v>99</v>
      </c>
      <c r="AQ184" s="6">
        <v>1</v>
      </c>
    </row>
    <row r="185" spans="22:43" ht="21" customHeight="1">
      <c r="V185" s="2871"/>
      <c r="W185" s="1662" t="s">
        <v>4543</v>
      </c>
      <c r="X185" s="1645" t="s">
        <v>4544</v>
      </c>
      <c r="Y185" s="1646">
        <v>159</v>
      </c>
      <c r="Z185" s="1647">
        <v>232</v>
      </c>
      <c r="AA185" s="1648">
        <v>85</v>
      </c>
      <c r="AB185"/>
      <c r="AC185" s="2872"/>
      <c r="AD185" s="1651" t="s">
        <v>4545</v>
      </c>
      <c r="AE185" s="1636" t="s">
        <v>4546</v>
      </c>
      <c r="AF185" s="1637">
        <v>0</v>
      </c>
      <c r="AG185" s="1638">
        <v>51</v>
      </c>
      <c r="AH185" s="1639">
        <v>102</v>
      </c>
      <c r="AI185"/>
      <c r="AJ185" s="2873"/>
      <c r="AK185" s="1651" t="s">
        <v>4547</v>
      </c>
      <c r="AL185" s="1636" t="s">
        <v>4548</v>
      </c>
      <c r="AM185" s="1637">
        <v>196</v>
      </c>
      <c r="AN185" s="1638">
        <v>174</v>
      </c>
      <c r="AO185" s="1639">
        <v>173</v>
      </c>
      <c r="AQ185" s="6">
        <v>1</v>
      </c>
    </row>
    <row r="186" spans="22:43" ht="21" customHeight="1">
      <c r="V186" s="2874"/>
      <c r="W186" s="1662" t="s">
        <v>4549</v>
      </c>
      <c r="X186" s="1645" t="s">
        <v>4550</v>
      </c>
      <c r="Y186" s="1646">
        <v>123</v>
      </c>
      <c r="Z186" s="1647">
        <v>160</v>
      </c>
      <c r="AA186" s="1648">
        <v>91</v>
      </c>
      <c r="AB186"/>
      <c r="AC186" s="2875"/>
      <c r="AD186" s="1651" t="s">
        <v>4551</v>
      </c>
      <c r="AE186" s="1636" t="s">
        <v>4552</v>
      </c>
      <c r="AF186" s="1637">
        <v>3</v>
      </c>
      <c r="AG186" s="1638">
        <v>34</v>
      </c>
      <c r="AH186" s="1639">
        <v>76</v>
      </c>
      <c r="AI186"/>
      <c r="AJ186" s="2876"/>
      <c r="AK186" s="1641" t="s">
        <v>4553</v>
      </c>
      <c r="AL186" s="1636" t="s">
        <v>4554</v>
      </c>
      <c r="AM186" s="1637">
        <v>205</v>
      </c>
      <c r="AN186" s="1638">
        <v>155</v>
      </c>
      <c r="AO186" s="1639">
        <v>155</v>
      </c>
      <c r="AQ186" s="6">
        <v>1</v>
      </c>
    </row>
    <row r="187" spans="22:43" ht="21" customHeight="1">
      <c r="V187" s="2877"/>
      <c r="W187" s="1662" t="s">
        <v>4555</v>
      </c>
      <c r="X187" s="1645" t="s">
        <v>4556</v>
      </c>
      <c r="Y187" s="1646">
        <v>86</v>
      </c>
      <c r="Z187" s="1647">
        <v>130</v>
      </c>
      <c r="AA187" s="1648">
        <v>3</v>
      </c>
      <c r="AB187"/>
      <c r="AC187" s="2878"/>
      <c r="AD187" s="1641" t="s">
        <v>4557</v>
      </c>
      <c r="AE187" s="1636" t="s">
        <v>4558</v>
      </c>
      <c r="AF187" s="1637">
        <v>127</v>
      </c>
      <c r="AG187" s="1638">
        <v>0</v>
      </c>
      <c r="AH187" s="1639">
        <v>255</v>
      </c>
      <c r="AI187"/>
      <c r="AJ187" s="2879"/>
      <c r="AK187" s="1651" t="s">
        <v>4559</v>
      </c>
      <c r="AL187" s="1636" t="s">
        <v>4560</v>
      </c>
      <c r="AM187" s="1637">
        <v>228</v>
      </c>
      <c r="AN187" s="1638">
        <v>113</v>
      </c>
      <c r="AO187" s="1639">
        <v>122</v>
      </c>
      <c r="AQ187" s="6">
        <v>1</v>
      </c>
    </row>
    <row r="188" spans="22:43" ht="21" customHeight="1">
      <c r="V188" s="2880"/>
      <c r="W188" s="1662" t="s">
        <v>4561</v>
      </c>
      <c r="X188" s="1645" t="s">
        <v>698</v>
      </c>
      <c r="Y188" s="1646">
        <v>0</v>
      </c>
      <c r="Z188" s="1647">
        <v>255</v>
      </c>
      <c r="AA188" s="1648">
        <v>255</v>
      </c>
      <c r="AB188"/>
      <c r="AC188" s="2881"/>
      <c r="AD188" s="1641" t="s">
        <v>4562</v>
      </c>
      <c r="AE188" s="1636" t="s">
        <v>4563</v>
      </c>
      <c r="AF188" s="1637">
        <v>155</v>
      </c>
      <c r="AG188" s="1638">
        <v>48</v>
      </c>
      <c r="AH188" s="1639">
        <v>255</v>
      </c>
      <c r="AI188"/>
      <c r="AJ188" s="2882"/>
      <c r="AK188" s="1651" t="s">
        <v>4564</v>
      </c>
      <c r="AL188" s="1636" t="s">
        <v>4565</v>
      </c>
      <c r="AM188" s="1637">
        <v>247</v>
      </c>
      <c r="AN188" s="1638">
        <v>35</v>
      </c>
      <c r="AO188" s="1639">
        <v>12</v>
      </c>
      <c r="AQ188" s="6">
        <v>1</v>
      </c>
    </row>
    <row r="189" spans="22:43" ht="21" customHeight="1">
      <c r="V189" s="2883"/>
      <c r="W189" s="1644" t="s">
        <v>4566</v>
      </c>
      <c r="X189" s="1645" t="s">
        <v>4567</v>
      </c>
      <c r="Y189" s="1646">
        <v>180</v>
      </c>
      <c r="Z189" s="1647">
        <v>205</v>
      </c>
      <c r="AA189" s="1648">
        <v>205</v>
      </c>
      <c r="AB189"/>
      <c r="AC189" s="2884"/>
      <c r="AD189" s="1641" t="s">
        <v>4568</v>
      </c>
      <c r="AE189" s="1636" t="s">
        <v>4569</v>
      </c>
      <c r="AF189" s="1637">
        <v>159</v>
      </c>
      <c r="AG189" s="1638">
        <v>121</v>
      </c>
      <c r="AH189" s="1639">
        <v>238</v>
      </c>
      <c r="AI189"/>
      <c r="AJ189" s="2885"/>
      <c r="AK189" s="1651" t="s">
        <v>4570</v>
      </c>
      <c r="AL189" s="1636" t="s">
        <v>4571</v>
      </c>
      <c r="AM189" s="1637">
        <v>187</v>
      </c>
      <c r="AN189" s="1638">
        <v>172</v>
      </c>
      <c r="AO189" s="1639">
        <v>172</v>
      </c>
      <c r="AQ189" s="6">
        <v>1</v>
      </c>
    </row>
    <row r="190" spans="22:43" ht="21" customHeight="1">
      <c r="V190" s="2886"/>
      <c r="W190" s="1644" t="s">
        <v>4572</v>
      </c>
      <c r="X190" s="1645" t="s">
        <v>4573</v>
      </c>
      <c r="Y190" s="1646">
        <v>141</v>
      </c>
      <c r="Z190" s="1647">
        <v>238</v>
      </c>
      <c r="AA190" s="1648">
        <v>238</v>
      </c>
      <c r="AB190"/>
      <c r="AC190" s="2887"/>
      <c r="AD190" s="1641" t="s">
        <v>4574</v>
      </c>
      <c r="AE190" s="1636" t="s">
        <v>4575</v>
      </c>
      <c r="AF190" s="1637">
        <v>171</v>
      </c>
      <c r="AG190" s="1638">
        <v>130</v>
      </c>
      <c r="AH190" s="1639">
        <v>255</v>
      </c>
      <c r="AI190"/>
      <c r="AJ190" s="2888"/>
      <c r="AK190" s="1651" t="s">
        <v>4576</v>
      </c>
      <c r="AL190" s="1636" t="s">
        <v>4577</v>
      </c>
      <c r="AM190" s="1637">
        <v>230</v>
      </c>
      <c r="AN190" s="1638">
        <v>103</v>
      </c>
      <c r="AO190" s="1639">
        <v>97</v>
      </c>
      <c r="AQ190" s="6">
        <v>1</v>
      </c>
    </row>
    <row r="191" spans="22:43" ht="21" customHeight="1">
      <c r="V191" s="2889"/>
      <c r="W191" s="1662" t="s">
        <v>4578</v>
      </c>
      <c r="X191" s="1645" t="s">
        <v>4579</v>
      </c>
      <c r="Y191" s="1646">
        <v>121</v>
      </c>
      <c r="Z191" s="1647">
        <v>248</v>
      </c>
      <c r="AA191" s="1648">
        <v>248</v>
      </c>
      <c r="AB191"/>
      <c r="AC191" s="2890"/>
      <c r="AD191" s="1651" t="s">
        <v>4580</v>
      </c>
      <c r="AE191" s="1636" t="s">
        <v>4581</v>
      </c>
      <c r="AF191" s="1637">
        <v>210</v>
      </c>
      <c r="AG191" s="1638">
        <v>202</v>
      </c>
      <c r="AH191" s="1639">
        <v>236</v>
      </c>
      <c r="AI191"/>
      <c r="AJ191" s="2891"/>
      <c r="AK191" s="1641" t="s">
        <v>4582</v>
      </c>
      <c r="AL191" s="1636" t="s">
        <v>4583</v>
      </c>
      <c r="AM191" s="1637">
        <v>238</v>
      </c>
      <c r="AN191" s="1638">
        <v>92</v>
      </c>
      <c r="AO191" s="1639">
        <v>66</v>
      </c>
      <c r="AQ191" s="6">
        <v>1</v>
      </c>
    </row>
    <row r="192" spans="22:43" ht="21" customHeight="1">
      <c r="V192" s="2892"/>
      <c r="W192" s="1644" t="s">
        <v>4584</v>
      </c>
      <c r="X192" s="1645" t="s">
        <v>4585</v>
      </c>
      <c r="Y192" s="1646">
        <v>193</v>
      </c>
      <c r="Z192" s="1647">
        <v>205</v>
      </c>
      <c r="AA192" s="1648">
        <v>205</v>
      </c>
      <c r="AB192"/>
      <c r="AC192" s="2893"/>
      <c r="AD192" s="1651" t="s">
        <v>4586</v>
      </c>
      <c r="AE192" s="1636" t="s">
        <v>4587</v>
      </c>
      <c r="AF192" s="1637">
        <v>220</v>
      </c>
      <c r="AG192" s="1638">
        <v>208</v>
      </c>
      <c r="AH192" s="1639">
        <v>255</v>
      </c>
      <c r="AI192"/>
      <c r="AJ192" s="2894"/>
      <c r="AK192" s="1641" t="s">
        <v>4588</v>
      </c>
      <c r="AL192" s="1636" t="s">
        <v>4589</v>
      </c>
      <c r="AM192" s="1637">
        <v>238</v>
      </c>
      <c r="AN192" s="1638">
        <v>59</v>
      </c>
      <c r="AO192" s="1639">
        <v>59</v>
      </c>
      <c r="AQ192" s="6">
        <v>1</v>
      </c>
    </row>
    <row r="193" spans="22:43" ht="21" customHeight="1">
      <c r="V193" s="2895"/>
      <c r="W193" s="1644" t="s">
        <v>4590</v>
      </c>
      <c r="X193" s="1645" t="s">
        <v>4591</v>
      </c>
      <c r="Y193" s="1646">
        <v>173</v>
      </c>
      <c r="Z193" s="1647">
        <v>234</v>
      </c>
      <c r="AA193" s="1648">
        <v>234</v>
      </c>
      <c r="AB193"/>
      <c r="AC193" s="2896"/>
      <c r="AD193" s="1641" t="s">
        <v>4592</v>
      </c>
      <c r="AE193" s="1636" t="s">
        <v>4593</v>
      </c>
      <c r="AF193" s="1637">
        <v>145</v>
      </c>
      <c r="AG193" s="1638">
        <v>44</v>
      </c>
      <c r="AH193" s="1639">
        <v>238</v>
      </c>
      <c r="AI193"/>
      <c r="AJ193" s="2897"/>
      <c r="AK193" s="1641" t="s">
        <v>4594</v>
      </c>
      <c r="AL193" s="1636" t="s">
        <v>4595</v>
      </c>
      <c r="AM193" s="1637">
        <v>238</v>
      </c>
      <c r="AN193" s="1638">
        <v>44</v>
      </c>
      <c r="AO193" s="1639">
        <v>44</v>
      </c>
      <c r="AQ193" s="6">
        <v>1</v>
      </c>
    </row>
    <row r="194" spans="22:43" ht="21" customHeight="1">
      <c r="V194" s="2898"/>
      <c r="W194" s="1644" t="s">
        <v>4596</v>
      </c>
      <c r="X194" s="1645" t="s">
        <v>4597</v>
      </c>
      <c r="Y194" s="1646">
        <v>174</v>
      </c>
      <c r="Z194" s="1647">
        <v>238</v>
      </c>
      <c r="AA194" s="1648">
        <v>238</v>
      </c>
      <c r="AB194"/>
      <c r="AC194" s="2899"/>
      <c r="AD194" s="1641" t="s">
        <v>4598</v>
      </c>
      <c r="AE194" s="1636" t="s">
        <v>4599</v>
      </c>
      <c r="AF194" s="1637">
        <v>147</v>
      </c>
      <c r="AG194" s="1638">
        <v>112</v>
      </c>
      <c r="AH194" s="1639">
        <v>219</v>
      </c>
      <c r="AI194"/>
      <c r="AJ194" s="2900"/>
      <c r="AK194" s="1651" t="s">
        <v>4600</v>
      </c>
      <c r="AL194" s="1636" t="s">
        <v>4601</v>
      </c>
      <c r="AM194" s="1637">
        <v>238</v>
      </c>
      <c r="AN194" s="1638">
        <v>16</v>
      </c>
      <c r="AO194" s="1639">
        <v>16</v>
      </c>
      <c r="AQ194" s="6">
        <v>1</v>
      </c>
    </row>
    <row r="195" spans="22:43" ht="21" customHeight="1">
      <c r="V195" s="2901"/>
      <c r="W195" s="1644" t="s">
        <v>4602</v>
      </c>
      <c r="X195" s="1645" t="s">
        <v>4603</v>
      </c>
      <c r="Y195" s="1646">
        <v>175</v>
      </c>
      <c r="Z195" s="1647">
        <v>238</v>
      </c>
      <c r="AA195" s="1648">
        <v>238</v>
      </c>
      <c r="AB195"/>
      <c r="AC195" s="2902"/>
      <c r="AD195" s="1641" t="s">
        <v>4604</v>
      </c>
      <c r="AE195" s="1636" t="s">
        <v>4605</v>
      </c>
      <c r="AF195" s="1637">
        <v>138</v>
      </c>
      <c r="AG195" s="1638">
        <v>43</v>
      </c>
      <c r="AH195" s="1639">
        <v>226</v>
      </c>
      <c r="AI195"/>
      <c r="AJ195" s="2903"/>
      <c r="AK195" s="1651" t="s">
        <v>4606</v>
      </c>
      <c r="AL195" s="1636" t="s">
        <v>4607</v>
      </c>
      <c r="AM195" s="1637">
        <v>233</v>
      </c>
      <c r="AN195" s="1638">
        <v>56</v>
      </c>
      <c r="AO195" s="1639">
        <v>63</v>
      </c>
      <c r="AQ195" s="6">
        <v>1</v>
      </c>
    </row>
    <row r="196" spans="22:43" ht="21" customHeight="1">
      <c r="V196" s="2904"/>
      <c r="W196" s="1644" t="s">
        <v>4608</v>
      </c>
      <c r="X196" s="1645" t="s">
        <v>4609</v>
      </c>
      <c r="Y196" s="1646">
        <v>151</v>
      </c>
      <c r="Z196" s="1647">
        <v>255</v>
      </c>
      <c r="AA196" s="1648">
        <v>255</v>
      </c>
      <c r="AB196"/>
      <c r="AC196" s="2905"/>
      <c r="AD196" s="1641" t="s">
        <v>4610</v>
      </c>
      <c r="AE196" s="1636" t="s">
        <v>4611</v>
      </c>
      <c r="AF196" s="1637">
        <v>137</v>
      </c>
      <c r="AG196" s="1638">
        <v>104</v>
      </c>
      <c r="AH196" s="1639">
        <v>205</v>
      </c>
      <c r="AI196"/>
      <c r="AJ196" s="2906"/>
      <c r="AK196" s="1641" t="s">
        <v>4612</v>
      </c>
      <c r="AL196" s="1636" t="s">
        <v>4613</v>
      </c>
      <c r="AM196" s="1637">
        <v>238</v>
      </c>
      <c r="AN196" s="1638">
        <v>0</v>
      </c>
      <c r="AO196" s="1639">
        <v>0</v>
      </c>
      <c r="AQ196" s="6">
        <v>1</v>
      </c>
    </row>
    <row r="197" spans="22:43" ht="21" customHeight="1">
      <c r="V197" s="2907"/>
      <c r="W197" s="1644" t="s">
        <v>4614</v>
      </c>
      <c r="X197" s="1645" t="s">
        <v>4615</v>
      </c>
      <c r="Y197" s="1646">
        <v>209</v>
      </c>
      <c r="Z197" s="1647">
        <v>238</v>
      </c>
      <c r="AA197" s="1648">
        <v>238</v>
      </c>
      <c r="AB197"/>
      <c r="AC197" s="2908"/>
      <c r="AD197" s="1651" t="s">
        <v>4616</v>
      </c>
      <c r="AE197" s="1636" t="s">
        <v>4617</v>
      </c>
      <c r="AF197" s="1637">
        <v>144</v>
      </c>
      <c r="AG197" s="1638">
        <v>101</v>
      </c>
      <c r="AH197" s="1639">
        <v>202</v>
      </c>
      <c r="AI197"/>
      <c r="AJ197" s="2909"/>
      <c r="AK197" s="1641" t="s">
        <v>4618</v>
      </c>
      <c r="AL197" s="1636" t="s">
        <v>4613</v>
      </c>
      <c r="AM197" s="1637">
        <v>238</v>
      </c>
      <c r="AN197" s="1638">
        <v>64</v>
      </c>
      <c r="AO197" s="1639">
        <v>0</v>
      </c>
      <c r="AQ197" s="6">
        <v>1</v>
      </c>
    </row>
    <row r="198" spans="22:43" ht="21" customHeight="1">
      <c r="V198" s="2910"/>
      <c r="W198" s="1644" t="s">
        <v>4619</v>
      </c>
      <c r="X198" s="1645" t="s">
        <v>4620</v>
      </c>
      <c r="Y198" s="1646">
        <v>187</v>
      </c>
      <c r="Z198" s="1647">
        <v>255</v>
      </c>
      <c r="AA198" s="1648">
        <v>255</v>
      </c>
      <c r="AB198"/>
      <c r="AC198" s="2911"/>
      <c r="AD198" s="1641" t="s">
        <v>4621</v>
      </c>
      <c r="AE198" s="1636" t="s">
        <v>4622</v>
      </c>
      <c r="AF198" s="1637">
        <v>125</v>
      </c>
      <c r="AG198" s="1638">
        <v>38</v>
      </c>
      <c r="AH198" s="1639">
        <v>205</v>
      </c>
      <c r="AI198"/>
      <c r="AJ198" s="2912"/>
      <c r="AK198" s="1651" t="s">
        <v>4623</v>
      </c>
      <c r="AL198" s="1636" t="s">
        <v>4624</v>
      </c>
      <c r="AM198" s="1637">
        <v>237</v>
      </c>
      <c r="AN198" s="1638">
        <v>0</v>
      </c>
      <c r="AO198" s="1639">
        <v>0</v>
      </c>
      <c r="AQ198" s="6">
        <v>1</v>
      </c>
    </row>
    <row r="199" spans="22:43" ht="21" customHeight="1">
      <c r="V199" s="2913"/>
      <c r="W199" s="1644" t="s">
        <v>4625</v>
      </c>
      <c r="X199" s="1645" t="s">
        <v>4626</v>
      </c>
      <c r="Y199" s="1646">
        <v>224</v>
      </c>
      <c r="Z199" s="1647">
        <v>238</v>
      </c>
      <c r="AA199" s="1648">
        <v>238</v>
      </c>
      <c r="AB199"/>
      <c r="AC199" s="2914"/>
      <c r="AD199" s="1641" t="s">
        <v>4627</v>
      </c>
      <c r="AE199" s="1636" t="s">
        <v>4628</v>
      </c>
      <c r="AF199" s="1637">
        <v>99</v>
      </c>
      <c r="AG199" s="1638">
        <v>86</v>
      </c>
      <c r="AH199" s="1639">
        <v>136</v>
      </c>
      <c r="AI199"/>
      <c r="AJ199" s="2915"/>
      <c r="AK199" s="1651" t="s">
        <v>4629</v>
      </c>
      <c r="AL199" s="1636" t="s">
        <v>4630</v>
      </c>
      <c r="AM199" s="1637">
        <v>231</v>
      </c>
      <c r="AN199" s="1638">
        <v>62</v>
      </c>
      <c r="AO199" s="1639">
        <v>1</v>
      </c>
      <c r="AQ199" s="6">
        <v>1</v>
      </c>
    </row>
    <row r="200" spans="22:43" ht="21" customHeight="1">
      <c r="V200" s="2916"/>
      <c r="W200" s="1644" t="s">
        <v>4631</v>
      </c>
      <c r="X200" s="1645" t="s">
        <v>4632</v>
      </c>
      <c r="Y200" s="1646">
        <v>224</v>
      </c>
      <c r="Z200" s="1647">
        <v>255</v>
      </c>
      <c r="AA200" s="1648">
        <v>255</v>
      </c>
      <c r="AB200"/>
      <c r="AC200" s="2917"/>
      <c r="AD200" s="1641" t="s">
        <v>4633</v>
      </c>
      <c r="AE200" s="1636" t="s">
        <v>4634</v>
      </c>
      <c r="AF200" s="1637">
        <v>93</v>
      </c>
      <c r="AG200" s="1638">
        <v>71</v>
      </c>
      <c r="AH200" s="1639">
        <v>139</v>
      </c>
      <c r="AI200"/>
      <c r="AJ200" s="2918"/>
      <c r="AK200" s="1641" t="s">
        <v>4635</v>
      </c>
      <c r="AL200" s="1636" t="s">
        <v>4636</v>
      </c>
      <c r="AM200" s="1637">
        <v>188</v>
      </c>
      <c r="AN200" s="1638">
        <v>143</v>
      </c>
      <c r="AO200" s="1639">
        <v>143</v>
      </c>
      <c r="AQ200" s="6">
        <v>1</v>
      </c>
    </row>
    <row r="201" spans="22:43" ht="21" customHeight="1">
      <c r="V201" s="2919"/>
      <c r="W201" s="1644" t="s">
        <v>4637</v>
      </c>
      <c r="X201" s="1645" t="s">
        <v>4638</v>
      </c>
      <c r="Y201" s="1646">
        <v>240</v>
      </c>
      <c r="Z201" s="1647">
        <v>255</v>
      </c>
      <c r="AA201" s="1648">
        <v>255</v>
      </c>
      <c r="AB201"/>
      <c r="AC201" s="2920"/>
      <c r="AD201" s="1651" t="s">
        <v>4639</v>
      </c>
      <c r="AE201" s="1636" t="s">
        <v>4640</v>
      </c>
      <c r="AF201" s="1637">
        <v>96</v>
      </c>
      <c r="AG201" s="1638">
        <v>78</v>
      </c>
      <c r="AH201" s="1639">
        <v>129</v>
      </c>
      <c r="AI201"/>
      <c r="AJ201" s="2921"/>
      <c r="AK201" s="1651" t="s">
        <v>4641</v>
      </c>
      <c r="AL201" s="1636" t="s">
        <v>4642</v>
      </c>
      <c r="AM201" s="1637">
        <v>226</v>
      </c>
      <c r="AN201" s="1638">
        <v>19</v>
      </c>
      <c r="AO201" s="1639">
        <v>19</v>
      </c>
      <c r="AQ201" s="6">
        <v>1</v>
      </c>
    </row>
    <row r="202" spans="22:43" ht="21" customHeight="1">
      <c r="V202" s="2922"/>
      <c r="W202" s="1662" t="s">
        <v>4643</v>
      </c>
      <c r="X202" s="1645" t="s">
        <v>4644</v>
      </c>
      <c r="Y202" s="1646">
        <v>242</v>
      </c>
      <c r="Z202" s="1647">
        <v>255</v>
      </c>
      <c r="AA202" s="1648">
        <v>255</v>
      </c>
      <c r="AB202"/>
      <c r="AC202" s="2923"/>
      <c r="AD202" s="1651" t="s">
        <v>4645</v>
      </c>
      <c r="AE202" s="1636" t="s">
        <v>4646</v>
      </c>
      <c r="AF202" s="1637">
        <v>85</v>
      </c>
      <c r="AG202" s="1638">
        <v>76</v>
      </c>
      <c r="AH202" s="1639">
        <v>105</v>
      </c>
      <c r="AI202"/>
      <c r="AJ202" s="2924"/>
      <c r="AK202" s="1651" t="s">
        <v>4647</v>
      </c>
      <c r="AL202" s="1636" t="s">
        <v>4648</v>
      </c>
      <c r="AM202" s="1637">
        <v>192</v>
      </c>
      <c r="AN202" s="1638">
        <v>128</v>
      </c>
      <c r="AO202" s="1639">
        <v>129</v>
      </c>
      <c r="AQ202" s="6">
        <v>1</v>
      </c>
    </row>
    <row r="203" spans="22:43" ht="21" customHeight="1">
      <c r="V203" s="2925"/>
      <c r="W203" s="1662" t="s">
        <v>4649</v>
      </c>
      <c r="X203" s="1645" t="s">
        <v>4650</v>
      </c>
      <c r="Y203" s="1646">
        <v>244</v>
      </c>
      <c r="Z203" s="1647">
        <v>254</v>
      </c>
      <c r="AA203" s="1648">
        <v>254</v>
      </c>
      <c r="AB203"/>
      <c r="AC203" s="2926"/>
      <c r="AD203" s="1641" t="s">
        <v>4651</v>
      </c>
      <c r="AE203" s="1636" t="s">
        <v>4652</v>
      </c>
      <c r="AF203" s="1637">
        <v>173</v>
      </c>
      <c r="AG203" s="1638">
        <v>216</v>
      </c>
      <c r="AH203" s="1639">
        <v>230</v>
      </c>
      <c r="AI203"/>
      <c r="AJ203" s="2927"/>
      <c r="AK203" s="1651" t="s">
        <v>4653</v>
      </c>
      <c r="AL203" s="1636" t="s">
        <v>4654</v>
      </c>
      <c r="AM203" s="1637">
        <v>222</v>
      </c>
      <c r="AN203" s="1638">
        <v>41</v>
      </c>
      <c r="AO203" s="1639">
        <v>22</v>
      </c>
      <c r="AQ203" s="6">
        <v>1</v>
      </c>
    </row>
    <row r="204" spans="22:43" ht="21" customHeight="1">
      <c r="V204" s="2928"/>
      <c r="W204" s="1662" t="s">
        <v>4655</v>
      </c>
      <c r="X204" s="1645" t="s">
        <v>4656</v>
      </c>
      <c r="Y204" s="1646">
        <v>246</v>
      </c>
      <c r="Z204" s="1647">
        <v>254</v>
      </c>
      <c r="AA204" s="1648">
        <v>254</v>
      </c>
      <c r="AB204"/>
      <c r="AC204" s="2929"/>
      <c r="AD204" s="1641" t="s">
        <v>4657</v>
      </c>
      <c r="AE204" s="1636" t="s">
        <v>4658</v>
      </c>
      <c r="AF204" s="1637">
        <v>178</v>
      </c>
      <c r="AG204" s="1638">
        <v>223</v>
      </c>
      <c r="AH204" s="1639">
        <v>238</v>
      </c>
      <c r="AI204"/>
      <c r="AJ204" s="2930"/>
      <c r="AK204" s="1641" t="s">
        <v>4659</v>
      </c>
      <c r="AL204" s="1636" t="s">
        <v>4660</v>
      </c>
      <c r="AM204" s="1637">
        <v>205</v>
      </c>
      <c r="AN204" s="1638">
        <v>92</v>
      </c>
      <c r="AO204" s="1639">
        <v>92</v>
      </c>
      <c r="AQ204" s="6">
        <v>1</v>
      </c>
    </row>
    <row r="205" spans="22:43" ht="21" customHeight="1">
      <c r="V205" s="2931"/>
      <c r="W205" s="1662" t="s">
        <v>4661</v>
      </c>
      <c r="X205" s="1645" t="s">
        <v>4662</v>
      </c>
      <c r="Y205" s="1646">
        <v>43</v>
      </c>
      <c r="Z205" s="1647">
        <v>250</v>
      </c>
      <c r="AA205" s="1648">
        <v>250</v>
      </c>
      <c r="AB205"/>
      <c r="AC205" s="2932"/>
      <c r="AD205" s="1651" t="s">
        <v>4663</v>
      </c>
      <c r="AE205" s="1636" t="s">
        <v>4664</v>
      </c>
      <c r="AF205" s="1637">
        <v>169</v>
      </c>
      <c r="AG205" s="1638">
        <v>234</v>
      </c>
      <c r="AH205" s="1639">
        <v>254</v>
      </c>
      <c r="AI205"/>
      <c r="AJ205" s="2933"/>
      <c r="AK205" s="1651" t="s">
        <v>4665</v>
      </c>
      <c r="AL205" s="1636" t="s">
        <v>4666</v>
      </c>
      <c r="AM205" s="1637">
        <v>219</v>
      </c>
      <c r="AN205" s="1638">
        <v>23</v>
      </c>
      <c r="AO205" s="1639">
        <v>2</v>
      </c>
      <c r="AQ205" s="6">
        <v>1</v>
      </c>
    </row>
    <row r="206" spans="22:43" ht="21" customHeight="1">
      <c r="V206" s="2934"/>
      <c r="W206" s="1644" t="s">
        <v>4667</v>
      </c>
      <c r="X206" s="1645" t="s">
        <v>4668</v>
      </c>
      <c r="Y206" s="1646">
        <v>150</v>
      </c>
      <c r="Z206" s="1647">
        <v>205</v>
      </c>
      <c r="AA206" s="1648">
        <v>205</v>
      </c>
      <c r="AB206"/>
      <c r="AC206" s="2935"/>
      <c r="AD206" s="1641" t="s">
        <v>4669</v>
      </c>
      <c r="AE206" s="1636" t="s">
        <v>4670</v>
      </c>
      <c r="AF206" s="1637">
        <v>191</v>
      </c>
      <c r="AG206" s="1638">
        <v>239</v>
      </c>
      <c r="AH206" s="1639">
        <v>255</v>
      </c>
      <c r="AI206"/>
      <c r="AJ206" s="2936"/>
      <c r="AK206" s="1641" t="s">
        <v>4671</v>
      </c>
      <c r="AL206" s="1636" t="s">
        <v>4672</v>
      </c>
      <c r="AM206" s="1637">
        <v>205</v>
      </c>
      <c r="AN206" s="1638">
        <v>85</v>
      </c>
      <c r="AO206" s="1639">
        <v>85</v>
      </c>
      <c r="AQ206" s="6">
        <v>1</v>
      </c>
    </row>
    <row r="207" spans="22:43" ht="21" customHeight="1">
      <c r="V207" s="2937"/>
      <c r="W207" s="1644" t="s">
        <v>4673</v>
      </c>
      <c r="X207" s="1645" t="s">
        <v>4674</v>
      </c>
      <c r="Y207" s="1646">
        <v>112</v>
      </c>
      <c r="Z207" s="1647">
        <v>219</v>
      </c>
      <c r="AA207" s="1648">
        <v>219</v>
      </c>
      <c r="AB207"/>
      <c r="AC207" s="2938"/>
      <c r="AD207" s="1641" t="s">
        <v>4675</v>
      </c>
      <c r="AE207" s="1636" t="s">
        <v>4676</v>
      </c>
      <c r="AF207" s="1637">
        <v>154</v>
      </c>
      <c r="AG207" s="1638">
        <v>192</v>
      </c>
      <c r="AH207" s="1639">
        <v>205</v>
      </c>
      <c r="AI207"/>
      <c r="AJ207" s="2939"/>
      <c r="AK207" s="1651" t="s">
        <v>4677</v>
      </c>
      <c r="AL207" s="1636" t="s">
        <v>4678</v>
      </c>
      <c r="AM207" s="1637">
        <v>217</v>
      </c>
      <c r="AN207" s="1638">
        <v>1</v>
      </c>
      <c r="AO207" s="1639">
        <v>21</v>
      </c>
      <c r="AQ207" s="6">
        <v>1</v>
      </c>
    </row>
    <row r="208" spans="22:43" ht="21" customHeight="1">
      <c r="V208" s="2940"/>
      <c r="W208" s="1662" t="s">
        <v>4679</v>
      </c>
      <c r="X208" s="1645" t="s">
        <v>4680</v>
      </c>
      <c r="Y208" s="1646">
        <v>128</v>
      </c>
      <c r="Z208" s="1647">
        <v>208</v>
      </c>
      <c r="AA208" s="1648">
        <v>208</v>
      </c>
      <c r="AB208"/>
      <c r="AC208" s="2941"/>
      <c r="AD208" s="1651" t="s">
        <v>4681</v>
      </c>
      <c r="AE208" s="1636" t="s">
        <v>4682</v>
      </c>
      <c r="AF208" s="1637">
        <v>102</v>
      </c>
      <c r="AG208" s="1638">
        <v>170</v>
      </c>
      <c r="AH208" s="1639">
        <v>188</v>
      </c>
      <c r="AI208"/>
      <c r="AJ208" s="2942"/>
      <c r="AK208" s="1641" t="s">
        <v>4683</v>
      </c>
      <c r="AL208" s="1636" t="s">
        <v>4684</v>
      </c>
      <c r="AM208" s="1637">
        <v>205</v>
      </c>
      <c r="AN208" s="1638">
        <v>79</v>
      </c>
      <c r="AO208" s="1639">
        <v>57</v>
      </c>
      <c r="AQ208" s="6">
        <v>1</v>
      </c>
    </row>
    <row r="209" spans="22:43" ht="21" customHeight="1">
      <c r="V209" s="2943"/>
      <c r="W209" s="1644" t="s">
        <v>4685</v>
      </c>
      <c r="X209" s="1645" t="s">
        <v>4686</v>
      </c>
      <c r="Y209" s="1646">
        <v>0</v>
      </c>
      <c r="Z209" s="1647">
        <v>238</v>
      </c>
      <c r="AA209" s="1648">
        <v>238</v>
      </c>
      <c r="AB209"/>
      <c r="AC209" s="2944"/>
      <c r="AD209" s="1651" t="s">
        <v>4687</v>
      </c>
      <c r="AE209" s="1636" t="s">
        <v>4688</v>
      </c>
      <c r="AF209" s="1637">
        <v>35</v>
      </c>
      <c r="AG209" s="1638">
        <v>158</v>
      </c>
      <c r="AH209" s="1639">
        <v>186</v>
      </c>
      <c r="AI209"/>
      <c r="AJ209" s="2945"/>
      <c r="AK209" s="1641" t="s">
        <v>4689</v>
      </c>
      <c r="AL209" s="1636" t="s">
        <v>4690</v>
      </c>
      <c r="AM209" s="1637">
        <v>205</v>
      </c>
      <c r="AN209" s="1638">
        <v>51</v>
      </c>
      <c r="AO209" s="1639">
        <v>51</v>
      </c>
      <c r="AQ209" s="6">
        <v>1</v>
      </c>
    </row>
    <row r="210" spans="22:43" ht="21" customHeight="1">
      <c r="V210" s="2946"/>
      <c r="W210" s="1644" t="s">
        <v>4691</v>
      </c>
      <c r="X210" s="1645" t="s">
        <v>4692</v>
      </c>
      <c r="Y210" s="1646">
        <v>121</v>
      </c>
      <c r="Z210" s="1647">
        <v>205</v>
      </c>
      <c r="AA210" s="1648">
        <v>205</v>
      </c>
      <c r="AB210"/>
      <c r="AC210" s="2947"/>
      <c r="AD210" s="1641" t="s">
        <v>4693</v>
      </c>
      <c r="AE210" s="1636" t="s">
        <v>4694</v>
      </c>
      <c r="AF210" s="1637">
        <v>104</v>
      </c>
      <c r="AG210" s="1638">
        <v>131</v>
      </c>
      <c r="AH210" s="1639">
        <v>139</v>
      </c>
      <c r="AI210"/>
      <c r="AJ210" s="2948"/>
      <c r="AK210" s="1641" t="s">
        <v>4588</v>
      </c>
      <c r="AL210" s="1636" t="s">
        <v>4695</v>
      </c>
      <c r="AM210" s="1637">
        <v>204</v>
      </c>
      <c r="AN210" s="1638">
        <v>51</v>
      </c>
      <c r="AO210" s="1639">
        <v>51</v>
      </c>
      <c r="AQ210" s="6">
        <v>1</v>
      </c>
    </row>
    <row r="211" spans="22:43" ht="21" customHeight="1">
      <c r="V211" s="2949"/>
      <c r="W211" s="1644" t="s">
        <v>4696</v>
      </c>
      <c r="X211" s="1645" t="s">
        <v>4697</v>
      </c>
      <c r="Y211" s="1646">
        <v>72</v>
      </c>
      <c r="Z211" s="1647">
        <v>209</v>
      </c>
      <c r="AA211" s="1648">
        <v>204</v>
      </c>
      <c r="AB211"/>
      <c r="AC211" s="2950"/>
      <c r="AD211" s="1651" t="s">
        <v>4698</v>
      </c>
      <c r="AE211" s="1636" t="s">
        <v>4699</v>
      </c>
      <c r="AF211" s="1637">
        <v>46</v>
      </c>
      <c r="AG211" s="1638">
        <v>132</v>
      </c>
      <c r="AH211" s="1639">
        <v>149</v>
      </c>
      <c r="AI211"/>
      <c r="AJ211" s="2951"/>
      <c r="AK211" s="1641" t="s">
        <v>4700</v>
      </c>
      <c r="AL211" s="1636" t="s">
        <v>4701</v>
      </c>
      <c r="AM211" s="1637">
        <v>205</v>
      </c>
      <c r="AN211" s="1638">
        <v>38</v>
      </c>
      <c r="AO211" s="1639">
        <v>38</v>
      </c>
      <c r="AQ211" s="6">
        <v>1</v>
      </c>
    </row>
    <row r="212" spans="22:43" ht="21" customHeight="1">
      <c r="V212" s="2952"/>
      <c r="W212" s="1644" t="s">
        <v>4702</v>
      </c>
      <c r="X212" s="1645" t="s">
        <v>4703</v>
      </c>
      <c r="Y212" s="1646">
        <v>0</v>
      </c>
      <c r="Z212" s="1647">
        <v>206</v>
      </c>
      <c r="AA212" s="1648">
        <v>209</v>
      </c>
      <c r="AB212"/>
      <c r="AC212" s="2953"/>
      <c r="AD212" s="1651" t="s">
        <v>4704</v>
      </c>
      <c r="AE212" s="1636" t="s">
        <v>4705</v>
      </c>
      <c r="AF212" s="1637">
        <v>54</v>
      </c>
      <c r="AG212" s="1638">
        <v>117</v>
      </c>
      <c r="AH212" s="1639">
        <v>136</v>
      </c>
      <c r="AI212"/>
      <c r="AJ212" s="2954"/>
      <c r="AK212" s="1651" t="s">
        <v>4706</v>
      </c>
      <c r="AL212" s="1636" t="s">
        <v>4707</v>
      </c>
      <c r="AM212" s="1637">
        <v>207</v>
      </c>
      <c r="AN212" s="1638">
        <v>10</v>
      </c>
      <c r="AO212" s="1639">
        <v>29</v>
      </c>
      <c r="AQ212" s="6">
        <v>1</v>
      </c>
    </row>
    <row r="213" spans="22:43" ht="21" customHeight="1">
      <c r="V213" s="2955"/>
      <c r="W213" s="1644" t="s">
        <v>4708</v>
      </c>
      <c r="X213" s="1645" t="s">
        <v>4709</v>
      </c>
      <c r="Y213" s="1646">
        <v>0</v>
      </c>
      <c r="Z213" s="1647">
        <v>205</v>
      </c>
      <c r="AA213" s="1648">
        <v>205</v>
      </c>
      <c r="AB213"/>
      <c r="AC213" s="2956"/>
      <c r="AD213" s="1651" t="s">
        <v>4710</v>
      </c>
      <c r="AE213" s="1636" t="s">
        <v>4711</v>
      </c>
      <c r="AF213" s="1637">
        <v>0</v>
      </c>
      <c r="AG213" s="1638">
        <v>73</v>
      </c>
      <c r="AH213" s="1639">
        <v>88</v>
      </c>
      <c r="AI213"/>
      <c r="AJ213" s="2957"/>
      <c r="AK213" s="1641" t="s">
        <v>4712</v>
      </c>
      <c r="AL213" s="1636" t="s">
        <v>4713</v>
      </c>
      <c r="AM213" s="1637">
        <v>205</v>
      </c>
      <c r="AN213" s="1638">
        <v>0</v>
      </c>
      <c r="AO213" s="1639">
        <v>0</v>
      </c>
      <c r="AQ213" s="6">
        <v>1</v>
      </c>
    </row>
    <row r="214" spans="22:43" ht="21" customHeight="1">
      <c r="V214" s="2958"/>
      <c r="W214" s="1662" t="s">
        <v>4714</v>
      </c>
      <c r="X214" s="1645" t="s">
        <v>4715</v>
      </c>
      <c r="Y214" s="1646">
        <v>0</v>
      </c>
      <c r="Z214" s="1647">
        <v>204</v>
      </c>
      <c r="AA214" s="1648">
        <v>203</v>
      </c>
      <c r="AB214"/>
      <c r="AC214" s="2959"/>
      <c r="AD214" s="1651" t="s">
        <v>4716</v>
      </c>
      <c r="AE214" s="1636" t="s">
        <v>4717</v>
      </c>
      <c r="AF214" s="1637">
        <v>29</v>
      </c>
      <c r="AG214" s="1638">
        <v>72</v>
      </c>
      <c r="AH214" s="1639">
        <v>81</v>
      </c>
      <c r="AI214"/>
      <c r="AJ214" s="2960"/>
      <c r="AK214" s="1641" t="s">
        <v>4718</v>
      </c>
      <c r="AL214" s="1636" t="s">
        <v>4713</v>
      </c>
      <c r="AM214" s="1637">
        <v>205</v>
      </c>
      <c r="AN214" s="1638">
        <v>55</v>
      </c>
      <c r="AO214" s="1639">
        <v>0</v>
      </c>
      <c r="AQ214" s="6">
        <v>1</v>
      </c>
    </row>
    <row r="215" spans="22:43" ht="21" customHeight="1">
      <c r="V215" s="2961"/>
      <c r="W215" s="1644" t="s">
        <v>4719</v>
      </c>
      <c r="X215" s="1645" t="s">
        <v>4720</v>
      </c>
      <c r="Y215" s="1646">
        <v>131</v>
      </c>
      <c r="Z215" s="1647">
        <v>139</v>
      </c>
      <c r="AA215" s="1648">
        <v>139</v>
      </c>
      <c r="AB215"/>
      <c r="AC215" s="2962"/>
      <c r="AD215" s="1651" t="s">
        <v>4721</v>
      </c>
      <c r="AE215" s="1636" t="s">
        <v>4722</v>
      </c>
      <c r="AF215" s="1637">
        <v>31</v>
      </c>
      <c r="AG215" s="1638">
        <v>254</v>
      </c>
      <c r="AH215" s="1639">
        <v>216</v>
      </c>
      <c r="AI215"/>
      <c r="AJ215" s="2963"/>
      <c r="AK215" s="1651" t="s">
        <v>4723</v>
      </c>
      <c r="AL215" s="1636" t="s">
        <v>4724</v>
      </c>
      <c r="AM215" s="1637">
        <v>198</v>
      </c>
      <c r="AN215" s="1638">
        <v>8</v>
      </c>
      <c r="AO215" s="1639">
        <v>0</v>
      </c>
      <c r="AQ215" s="6">
        <v>1</v>
      </c>
    </row>
    <row r="216" spans="22:43" ht="21" customHeight="1">
      <c r="V216" s="2964"/>
      <c r="W216" s="1644" t="s">
        <v>4725</v>
      </c>
      <c r="X216" s="1645" t="s">
        <v>4726</v>
      </c>
      <c r="Y216" s="1646">
        <v>95</v>
      </c>
      <c r="Z216" s="1647">
        <v>158</v>
      </c>
      <c r="AA216" s="1648">
        <v>160</v>
      </c>
      <c r="AB216"/>
      <c r="AC216" s="2965"/>
      <c r="AD216" s="1651" t="s">
        <v>4727</v>
      </c>
      <c r="AE216" s="1636" t="s">
        <v>4728</v>
      </c>
      <c r="AF216" s="1637">
        <v>150</v>
      </c>
      <c r="AG216" s="1638">
        <v>222</v>
      </c>
      <c r="AH216" s="1639">
        <v>209</v>
      </c>
      <c r="AI216"/>
      <c r="AJ216" s="2966"/>
      <c r="AK216" s="1651" t="s">
        <v>4729</v>
      </c>
      <c r="AL216" s="1636" t="s">
        <v>4730</v>
      </c>
      <c r="AM216" s="1637">
        <v>188</v>
      </c>
      <c r="AN216" s="1638">
        <v>63</v>
      </c>
      <c r="AO216" s="1639">
        <v>74</v>
      </c>
      <c r="AQ216" s="6">
        <v>1</v>
      </c>
    </row>
    <row r="217" spans="22:43" ht="21" customHeight="1">
      <c r="V217" s="2967"/>
      <c r="W217" s="1644" t="s">
        <v>4731</v>
      </c>
      <c r="X217" s="1645" t="s">
        <v>4732</v>
      </c>
      <c r="Y217" s="1646">
        <v>95</v>
      </c>
      <c r="Z217" s="1647">
        <v>159</v>
      </c>
      <c r="AA217" s="1648">
        <v>159</v>
      </c>
      <c r="AB217"/>
      <c r="AC217" s="2968"/>
      <c r="AD217" s="1651" t="s">
        <v>4733</v>
      </c>
      <c r="AE217" s="1636" t="s">
        <v>4734</v>
      </c>
      <c r="AF217" s="1637">
        <v>0</v>
      </c>
      <c r="AG217" s="1638">
        <v>166</v>
      </c>
      <c r="AH217" s="1639">
        <v>147</v>
      </c>
      <c r="AI217"/>
      <c r="AJ217" s="2969"/>
      <c r="AK217" s="1651" t="s">
        <v>4735</v>
      </c>
      <c r="AL217" s="1636" t="s">
        <v>4736</v>
      </c>
      <c r="AM217" s="1637">
        <v>191</v>
      </c>
      <c r="AN217" s="1638">
        <v>48</v>
      </c>
      <c r="AO217" s="1639">
        <v>48</v>
      </c>
      <c r="AQ217" s="6">
        <v>1</v>
      </c>
    </row>
    <row r="218" spans="22:43" ht="21" customHeight="1">
      <c r="V218" s="2970"/>
      <c r="W218" s="1644" t="s">
        <v>4737</v>
      </c>
      <c r="X218" s="1645" t="s">
        <v>4738</v>
      </c>
      <c r="Y218" s="1646">
        <v>122</v>
      </c>
      <c r="Z218" s="1647">
        <v>139</v>
      </c>
      <c r="AA218" s="1648">
        <v>139</v>
      </c>
      <c r="AB218"/>
      <c r="AC218" s="2971"/>
      <c r="AD218" s="1641" t="s">
        <v>4739</v>
      </c>
      <c r="AE218" s="1636" t="s">
        <v>4740</v>
      </c>
      <c r="AF218" s="1637">
        <v>74</v>
      </c>
      <c r="AG218" s="1638">
        <v>118</v>
      </c>
      <c r="AH218" s="1639">
        <v>110</v>
      </c>
      <c r="AI218"/>
      <c r="AJ218" s="2972"/>
      <c r="AK218" s="1641" t="s">
        <v>4741</v>
      </c>
      <c r="AL218" s="1636" t="s">
        <v>4742</v>
      </c>
      <c r="AM218" s="1637">
        <v>192</v>
      </c>
      <c r="AN218" s="1638">
        <v>0</v>
      </c>
      <c r="AO218" s="1639">
        <v>0</v>
      </c>
      <c r="AQ218" s="6">
        <v>1</v>
      </c>
    </row>
    <row r="219" spans="22:43" ht="21" customHeight="1">
      <c r="V219" s="2973"/>
      <c r="W219" s="1644" t="s">
        <v>4743</v>
      </c>
      <c r="X219" s="1645" t="s">
        <v>4744</v>
      </c>
      <c r="Y219" s="1646">
        <v>102</v>
      </c>
      <c r="Z219" s="1647">
        <v>139</v>
      </c>
      <c r="AA219" s="1648">
        <v>139</v>
      </c>
      <c r="AB219"/>
      <c r="AC219" s="2974"/>
      <c r="AD219" s="1651" t="s">
        <v>4745</v>
      </c>
      <c r="AE219" s="1636" t="s">
        <v>4746</v>
      </c>
      <c r="AF219" s="1637">
        <v>78</v>
      </c>
      <c r="AG219" s="1638">
        <v>87</v>
      </c>
      <c r="AH219" s="1639">
        <v>85</v>
      </c>
      <c r="AI219"/>
      <c r="AJ219" s="2975"/>
      <c r="AK219" s="1641" t="s">
        <v>4747</v>
      </c>
      <c r="AL219" s="1636" t="s">
        <v>4748</v>
      </c>
      <c r="AM219" s="1637">
        <v>139</v>
      </c>
      <c r="AN219" s="1638">
        <v>137</v>
      </c>
      <c r="AO219" s="1639">
        <v>137</v>
      </c>
      <c r="AQ219" s="6">
        <v>1</v>
      </c>
    </row>
    <row r="220" spans="22:43" ht="21" customHeight="1">
      <c r="V220" s="2976"/>
      <c r="W220" s="1644" t="s">
        <v>4749</v>
      </c>
      <c r="X220" s="1645" t="s">
        <v>4750</v>
      </c>
      <c r="Y220" s="1646">
        <v>82</v>
      </c>
      <c r="Z220" s="1647">
        <v>139</v>
      </c>
      <c r="AA220" s="1648">
        <v>139</v>
      </c>
      <c r="AB220"/>
      <c r="AC220" s="2977"/>
      <c r="AD220" s="1651" t="s">
        <v>4751</v>
      </c>
      <c r="AE220" s="1636" t="s">
        <v>4752</v>
      </c>
      <c r="AF220" s="1637">
        <v>58</v>
      </c>
      <c r="AG220" s="1638">
        <v>75</v>
      </c>
      <c r="AH220" s="1639">
        <v>71</v>
      </c>
      <c r="AI220"/>
      <c r="AJ220" s="2978"/>
      <c r="AK220" s="1651" t="s">
        <v>4753</v>
      </c>
      <c r="AL220" s="1636" t="s">
        <v>4754</v>
      </c>
      <c r="AM220" s="1637">
        <v>190</v>
      </c>
      <c r="AN220" s="1638">
        <v>0</v>
      </c>
      <c r="AO220" s="1639">
        <v>50</v>
      </c>
      <c r="AQ220" s="6">
        <v>1</v>
      </c>
    </row>
    <row r="221" spans="22:43" ht="21" customHeight="1">
      <c r="V221" s="2979"/>
      <c r="W221" s="1662" t="s">
        <v>4755</v>
      </c>
      <c r="X221" s="1645" t="s">
        <v>4756</v>
      </c>
      <c r="Y221" s="1646">
        <v>0</v>
      </c>
      <c r="Z221" s="1647">
        <v>142</v>
      </c>
      <c r="AA221" s="1648">
        <v>142</v>
      </c>
      <c r="AB221"/>
      <c r="AC221" s="2980"/>
      <c r="AD221" s="1651" t="s">
        <v>4757</v>
      </c>
      <c r="AE221" s="1636" t="s">
        <v>4758</v>
      </c>
      <c r="AF221" s="1637">
        <v>201</v>
      </c>
      <c r="AG221" s="1638">
        <v>220</v>
      </c>
      <c r="AH221" s="1639">
        <v>137</v>
      </c>
      <c r="AI221"/>
      <c r="AJ221" s="2981"/>
      <c r="AK221" s="1651" t="s">
        <v>4759</v>
      </c>
      <c r="AL221" s="1636" t="s">
        <v>4760</v>
      </c>
      <c r="AM221" s="1637">
        <v>188</v>
      </c>
      <c r="AN221" s="1638">
        <v>32</v>
      </c>
      <c r="AO221" s="1639">
        <v>1</v>
      </c>
      <c r="AQ221" s="6">
        <v>1</v>
      </c>
    </row>
    <row r="222" spans="22:43" ht="21" customHeight="1">
      <c r="V222" s="2982"/>
      <c r="W222" s="1644" t="s">
        <v>4761</v>
      </c>
      <c r="X222" s="1645" t="s">
        <v>4762</v>
      </c>
      <c r="Y222" s="1646">
        <v>0</v>
      </c>
      <c r="Z222" s="1647">
        <v>139</v>
      </c>
      <c r="AA222" s="1648">
        <v>139</v>
      </c>
      <c r="AB222"/>
      <c r="AC222" s="2983"/>
      <c r="AD222" s="1651" t="s">
        <v>4763</v>
      </c>
      <c r="AE222" s="1636" t="s">
        <v>4764</v>
      </c>
      <c r="AF222" s="1637">
        <v>189</v>
      </c>
      <c r="AG222" s="1638">
        <v>218</v>
      </c>
      <c r="AH222" s="1639">
        <v>87</v>
      </c>
      <c r="AI222"/>
      <c r="AJ222" s="2984"/>
      <c r="AK222" s="1651" t="s">
        <v>4765</v>
      </c>
      <c r="AL222" s="1636" t="s">
        <v>4766</v>
      </c>
      <c r="AM222" s="1637">
        <v>187</v>
      </c>
      <c r="AN222" s="1638">
        <v>11</v>
      </c>
      <c r="AO222" s="1639">
        <v>11</v>
      </c>
      <c r="AQ222" s="6">
        <v>1</v>
      </c>
    </row>
    <row r="223" spans="22:43" ht="21" customHeight="1">
      <c r="V223" s="2985"/>
      <c r="W223" s="1644" t="s">
        <v>4767</v>
      </c>
      <c r="X223" s="1645" t="s">
        <v>4768</v>
      </c>
      <c r="Y223" s="1646">
        <v>0</v>
      </c>
      <c r="Z223" s="1647">
        <v>128</v>
      </c>
      <c r="AA223" s="1648">
        <v>128</v>
      </c>
      <c r="AB223"/>
      <c r="AC223" s="2986"/>
      <c r="AD223" s="1651" t="s">
        <v>4769</v>
      </c>
      <c r="AE223" s="1636" t="s">
        <v>4770</v>
      </c>
      <c r="AF223" s="1637">
        <v>143</v>
      </c>
      <c r="AG223" s="1638">
        <v>151</v>
      </c>
      <c r="AH223" s="1639">
        <v>121</v>
      </c>
      <c r="AI223"/>
      <c r="AJ223" s="2987"/>
      <c r="AK223" s="1651" t="s">
        <v>4771</v>
      </c>
      <c r="AL223" s="1636" t="s">
        <v>4772</v>
      </c>
      <c r="AM223" s="1637">
        <v>171</v>
      </c>
      <c r="AN223" s="1638">
        <v>78</v>
      </c>
      <c r="AO223" s="1639">
        <v>82</v>
      </c>
      <c r="AQ223" s="6">
        <v>1</v>
      </c>
    </row>
    <row r="224" spans="22:43" ht="21" customHeight="1">
      <c r="V224" s="2988"/>
      <c r="W224" s="1644" t="s">
        <v>4773</v>
      </c>
      <c r="X224" s="1645" t="s">
        <v>4774</v>
      </c>
      <c r="Y224" s="1646">
        <v>47</v>
      </c>
      <c r="Z224" s="1647">
        <v>79</v>
      </c>
      <c r="AA224" s="1648">
        <v>79</v>
      </c>
      <c r="AB224"/>
      <c r="AC224" s="2989"/>
      <c r="AD224" s="1651" t="s">
        <v>4775</v>
      </c>
      <c r="AE224" s="1636" t="s">
        <v>4776</v>
      </c>
      <c r="AF224" s="1637">
        <v>138</v>
      </c>
      <c r="AG224" s="1638">
        <v>154</v>
      </c>
      <c r="AH224" s="1639">
        <v>91</v>
      </c>
      <c r="AI224"/>
      <c r="AJ224" s="2990"/>
      <c r="AK224" s="1651" t="s">
        <v>4777</v>
      </c>
      <c r="AL224" s="1636" t="s">
        <v>4778</v>
      </c>
      <c r="AM224" s="1637">
        <v>184</v>
      </c>
      <c r="AN224" s="1638">
        <v>32</v>
      </c>
      <c r="AO224" s="1639">
        <v>16</v>
      </c>
      <c r="AQ224" s="6">
        <v>1</v>
      </c>
    </row>
    <row r="225" spans="22:43" ht="21" customHeight="1">
      <c r="V225" s="2991"/>
      <c r="W225" s="1662" t="s">
        <v>4779</v>
      </c>
      <c r="X225" s="1645" t="s">
        <v>4780</v>
      </c>
      <c r="Y225" s="1646">
        <v>0</v>
      </c>
      <c r="Z225" s="1647">
        <v>75</v>
      </c>
      <c r="AA225" s="1648">
        <v>73</v>
      </c>
      <c r="AB225"/>
      <c r="AC225" s="2992"/>
      <c r="AD225" s="1651" t="s">
        <v>4781</v>
      </c>
      <c r="AE225" s="1636" t="s">
        <v>4782</v>
      </c>
      <c r="AF225" s="1637">
        <v>121</v>
      </c>
      <c r="AG225" s="1638">
        <v>137</v>
      </c>
      <c r="AH225" s="1639">
        <v>51</v>
      </c>
      <c r="AI225"/>
      <c r="AJ225" s="2993"/>
      <c r="AK225" s="1641" t="s">
        <v>4783</v>
      </c>
      <c r="AL225" s="1636" t="s">
        <v>4784</v>
      </c>
      <c r="AM225" s="1637">
        <v>178</v>
      </c>
      <c r="AN225" s="1638">
        <v>34</v>
      </c>
      <c r="AO225" s="1639">
        <v>34</v>
      </c>
      <c r="AQ225" s="6">
        <v>1</v>
      </c>
    </row>
    <row r="226" spans="22:43" ht="21" customHeight="1">
      <c r="V226" s="2994"/>
      <c r="W226" s="1662" t="s">
        <v>4785</v>
      </c>
      <c r="X226" s="1645" t="s">
        <v>4786</v>
      </c>
      <c r="Y226" s="1646">
        <v>0</v>
      </c>
      <c r="Z226" s="1647">
        <v>42</v>
      </c>
      <c r="AA226" s="1648">
        <v>41</v>
      </c>
      <c r="AB226"/>
      <c r="AC226" s="2995"/>
      <c r="AD226" s="1651" t="s">
        <v>4787</v>
      </c>
      <c r="AE226" s="1636" t="s">
        <v>4788</v>
      </c>
      <c r="AF226" s="1637">
        <v>90</v>
      </c>
      <c r="AG226" s="1638">
        <v>101</v>
      </c>
      <c r="AH226" s="1639">
        <v>33</v>
      </c>
      <c r="AI226"/>
      <c r="AJ226" s="2996"/>
      <c r="AK226" s="1651" t="s">
        <v>4789</v>
      </c>
      <c r="AL226" s="1636" t="s">
        <v>4790</v>
      </c>
      <c r="AM226" s="1637">
        <v>170</v>
      </c>
      <c r="AN226" s="1638">
        <v>56</v>
      </c>
      <c r="AO226" s="1639">
        <v>30</v>
      </c>
      <c r="AQ226" s="6">
        <v>1</v>
      </c>
    </row>
    <row r="227" spans="22:43" ht="21" customHeight="1">
      <c r="V227" s="2997"/>
      <c r="W227" s="1662" t="s">
        <v>4791</v>
      </c>
      <c r="X227" s="1645" t="s">
        <v>4792</v>
      </c>
      <c r="Y227" s="1646">
        <v>11</v>
      </c>
      <c r="Z227" s="1647">
        <v>22</v>
      </c>
      <c r="AA227" s="1648">
        <v>22</v>
      </c>
      <c r="AB227"/>
      <c r="AC227" s="2998"/>
      <c r="AD227" s="1651" t="s">
        <v>4793</v>
      </c>
      <c r="AE227" s="1636" t="s">
        <v>4794</v>
      </c>
      <c r="AF227" s="1637">
        <v>255</v>
      </c>
      <c r="AG227" s="1638">
        <v>215</v>
      </c>
      <c r="AH227" s="1639">
        <v>0</v>
      </c>
      <c r="AI227"/>
      <c r="AJ227" s="2999"/>
      <c r="AK227" s="1641" t="s">
        <v>4795</v>
      </c>
      <c r="AL227" s="1636" t="s">
        <v>4796</v>
      </c>
      <c r="AM227" s="1637">
        <v>166</v>
      </c>
      <c r="AN227" s="1638">
        <v>42</v>
      </c>
      <c r="AO227" s="1639">
        <v>42</v>
      </c>
      <c r="AQ227" s="6">
        <v>1</v>
      </c>
    </row>
    <row r="228" spans="22:43" ht="21" customHeight="1">
      <c r="V228" s="3000"/>
      <c r="W228" s="1644" t="s">
        <v>4797</v>
      </c>
      <c r="X228" s="1645" t="s">
        <v>4798</v>
      </c>
      <c r="Y228" s="1646">
        <v>0</v>
      </c>
      <c r="Z228" s="1647">
        <v>245</v>
      </c>
      <c r="AA228" s="1648">
        <v>255</v>
      </c>
      <c r="AB228"/>
      <c r="AC228" s="3001"/>
      <c r="AD228" s="1651" t="s">
        <v>4799</v>
      </c>
      <c r="AE228" s="1636" t="s">
        <v>4800</v>
      </c>
      <c r="AF228" s="1637">
        <v>255</v>
      </c>
      <c r="AG228" s="1638">
        <v>228</v>
      </c>
      <c r="AH228" s="1639">
        <v>54</v>
      </c>
      <c r="AI228"/>
      <c r="AJ228" s="3002"/>
      <c r="AK228" s="1641" t="s">
        <v>4801</v>
      </c>
      <c r="AL228" s="1636" t="s">
        <v>4802</v>
      </c>
      <c r="AM228" s="1637">
        <v>139</v>
      </c>
      <c r="AN228" s="1638">
        <v>105</v>
      </c>
      <c r="AO228" s="1639">
        <v>105</v>
      </c>
      <c r="AQ228" s="6">
        <v>1</v>
      </c>
    </row>
    <row r="229" spans="22:43" ht="21" customHeight="1">
      <c r="V229" s="3003"/>
      <c r="W229" s="1662" t="s">
        <v>4803</v>
      </c>
      <c r="X229" s="1645" t="s">
        <v>4804</v>
      </c>
      <c r="Y229" s="1646">
        <v>156</v>
      </c>
      <c r="Z229" s="1647">
        <v>209</v>
      </c>
      <c r="AA229" s="1648">
        <v>220</v>
      </c>
      <c r="AB229"/>
      <c r="AC229" s="3004"/>
      <c r="AD229" s="1651" t="s">
        <v>4805</v>
      </c>
      <c r="AE229" s="1636" t="s">
        <v>4806</v>
      </c>
      <c r="AF229" s="1637">
        <v>254</v>
      </c>
      <c r="AG229" s="1638">
        <v>227</v>
      </c>
      <c r="AH229" s="1639">
        <v>71</v>
      </c>
      <c r="AI229"/>
      <c r="AJ229" s="3005"/>
      <c r="AK229" s="1641" t="s">
        <v>4807</v>
      </c>
      <c r="AL229" s="1636" t="s">
        <v>4808</v>
      </c>
      <c r="AM229" s="1637">
        <v>165</v>
      </c>
      <c r="AN229" s="1638">
        <v>42</v>
      </c>
      <c r="AO229" s="1639">
        <v>42</v>
      </c>
      <c r="AQ229" s="6">
        <v>1</v>
      </c>
    </row>
    <row r="230" spans="22:43" ht="21" customHeight="1">
      <c r="V230" s="3006"/>
      <c r="W230" s="1644" t="s">
        <v>4809</v>
      </c>
      <c r="X230" s="1645" t="s">
        <v>4810</v>
      </c>
      <c r="Y230" s="1646">
        <v>142</v>
      </c>
      <c r="Z230" s="1647">
        <v>229</v>
      </c>
      <c r="AA230" s="1648">
        <v>238</v>
      </c>
      <c r="AB230"/>
      <c r="AC230" s="3007"/>
      <c r="AD230" s="1651" t="s">
        <v>4811</v>
      </c>
      <c r="AE230" s="1636" t="s">
        <v>4812</v>
      </c>
      <c r="AF230" s="1637">
        <v>250</v>
      </c>
      <c r="AG230" s="1638">
        <v>218</v>
      </c>
      <c r="AH230" s="1639">
        <v>94</v>
      </c>
      <c r="AI230"/>
      <c r="AJ230" s="3008"/>
      <c r="AK230" s="1651" t="s">
        <v>4813</v>
      </c>
      <c r="AL230" s="1636" t="s">
        <v>4814</v>
      </c>
      <c r="AM230" s="1637">
        <v>169</v>
      </c>
      <c r="AN230" s="1638">
        <v>17</v>
      </c>
      <c r="AO230" s="1639">
        <v>1</v>
      </c>
      <c r="AQ230" s="6">
        <v>1</v>
      </c>
    </row>
    <row r="231" spans="22:43" ht="21" customHeight="1">
      <c r="V231" s="3009"/>
      <c r="W231" s="1644" t="s">
        <v>4815</v>
      </c>
      <c r="X231" s="1645" t="s">
        <v>4816</v>
      </c>
      <c r="Y231" s="1646">
        <v>176</v>
      </c>
      <c r="Z231" s="1647">
        <v>224</v>
      </c>
      <c r="AA231" s="1648">
        <v>230</v>
      </c>
      <c r="AB231"/>
      <c r="AC231" s="3010"/>
      <c r="AD231" s="1651" t="s">
        <v>4817</v>
      </c>
      <c r="AE231" s="1636" t="s">
        <v>4818</v>
      </c>
      <c r="AF231" s="1637">
        <v>247</v>
      </c>
      <c r="AG231" s="1638">
        <v>226</v>
      </c>
      <c r="AH231" s="1639">
        <v>105</v>
      </c>
      <c r="AI231"/>
      <c r="AJ231" s="3011"/>
      <c r="AK231" s="1651" t="s">
        <v>4819</v>
      </c>
      <c r="AL231" s="1636" t="s">
        <v>4820</v>
      </c>
      <c r="AM231" s="1637">
        <v>144</v>
      </c>
      <c r="AN231" s="1638">
        <v>93</v>
      </c>
      <c r="AO231" s="1639">
        <v>93</v>
      </c>
      <c r="AQ231" s="6">
        <v>1</v>
      </c>
    </row>
    <row r="232" spans="22:43" ht="21" customHeight="1">
      <c r="V232" s="3012"/>
      <c r="W232" s="1644" t="s">
        <v>4821</v>
      </c>
      <c r="X232" s="1645" t="s">
        <v>4822</v>
      </c>
      <c r="Y232" s="1646">
        <v>152</v>
      </c>
      <c r="Z232" s="1647">
        <v>245</v>
      </c>
      <c r="AA232" s="1648">
        <v>255</v>
      </c>
      <c r="AB232"/>
      <c r="AC232" s="3013"/>
      <c r="AD232" s="1641" t="s">
        <v>4823</v>
      </c>
      <c r="AE232" s="1636" t="s">
        <v>4824</v>
      </c>
      <c r="AF232" s="1637">
        <v>238</v>
      </c>
      <c r="AG232" s="1638">
        <v>220</v>
      </c>
      <c r="AH232" s="1639">
        <v>130</v>
      </c>
      <c r="AI232"/>
      <c r="AJ232" s="3014"/>
      <c r="AK232" s="1651" t="s">
        <v>4825</v>
      </c>
      <c r="AL232" s="1636" t="s">
        <v>4826</v>
      </c>
      <c r="AM232" s="1637">
        <v>164</v>
      </c>
      <c r="AN232" s="1638">
        <v>36</v>
      </c>
      <c r="AO232" s="1639">
        <v>36</v>
      </c>
      <c r="AQ232" s="6">
        <v>1</v>
      </c>
    </row>
    <row r="233" spans="22:43" ht="21" customHeight="1">
      <c r="V233" s="3015"/>
      <c r="W233" s="1644" t="s">
        <v>4827</v>
      </c>
      <c r="X233" s="1645" t="s">
        <v>4828</v>
      </c>
      <c r="Y233" s="1646">
        <v>0</v>
      </c>
      <c r="Z233" s="1647">
        <v>229</v>
      </c>
      <c r="AA233" s="1648">
        <v>238</v>
      </c>
      <c r="AB233"/>
      <c r="AC233" s="3016"/>
      <c r="AD233" s="1641" t="s">
        <v>4829</v>
      </c>
      <c r="AE233" s="1636" t="s">
        <v>4824</v>
      </c>
      <c r="AF233" s="1637">
        <v>238</v>
      </c>
      <c r="AG233" s="1638">
        <v>221</v>
      </c>
      <c r="AH233" s="1639">
        <v>130</v>
      </c>
      <c r="AI233"/>
      <c r="AJ233" s="3017"/>
      <c r="AK233" s="1651" t="s">
        <v>4830</v>
      </c>
      <c r="AL233" s="1636" t="s">
        <v>4831</v>
      </c>
      <c r="AM233" s="1637">
        <v>165</v>
      </c>
      <c r="AN233" s="1638">
        <v>38</v>
      </c>
      <c r="AO233" s="1639">
        <v>10</v>
      </c>
      <c r="AQ233" s="6">
        <v>1</v>
      </c>
    </row>
    <row r="234" spans="22:43" ht="21" customHeight="1">
      <c r="V234" s="3018"/>
      <c r="W234" s="1644" t="s">
        <v>4832</v>
      </c>
      <c r="X234" s="1645" t="s">
        <v>4833</v>
      </c>
      <c r="Y234" s="1646">
        <v>122</v>
      </c>
      <c r="Z234" s="1647">
        <v>197</v>
      </c>
      <c r="AA234" s="1648">
        <v>205</v>
      </c>
      <c r="AB234"/>
      <c r="AC234" s="3019"/>
      <c r="AD234" s="1651" t="s">
        <v>4834</v>
      </c>
      <c r="AE234" s="1636" t="s">
        <v>4835</v>
      </c>
      <c r="AF234" s="1637">
        <v>225</v>
      </c>
      <c r="AG234" s="1638">
        <v>206</v>
      </c>
      <c r="AH234" s="1639">
        <v>154</v>
      </c>
      <c r="AI234"/>
      <c r="AJ234" s="3020"/>
      <c r="AK234" s="1641" t="s">
        <v>4836</v>
      </c>
      <c r="AL234" s="1636" t="s">
        <v>4837</v>
      </c>
      <c r="AM234" s="1637">
        <v>133</v>
      </c>
      <c r="AN234" s="1638">
        <v>99</v>
      </c>
      <c r="AO234" s="1639">
        <v>99</v>
      </c>
      <c r="AQ234" s="6">
        <v>1</v>
      </c>
    </row>
    <row r="235" spans="22:43" ht="21" customHeight="1">
      <c r="V235" s="3021"/>
      <c r="W235" s="1644" t="s">
        <v>4838</v>
      </c>
      <c r="X235" s="1645" t="s">
        <v>4839</v>
      </c>
      <c r="Y235" s="1646">
        <v>0</v>
      </c>
      <c r="Z235" s="1647">
        <v>197</v>
      </c>
      <c r="AA235" s="1648">
        <v>205</v>
      </c>
      <c r="AB235"/>
      <c r="AC235" s="3022"/>
      <c r="AD235" s="1651" t="s">
        <v>4840</v>
      </c>
      <c r="AE235" s="1636" t="s">
        <v>4841</v>
      </c>
      <c r="AF235" s="1637">
        <v>248</v>
      </c>
      <c r="AG235" s="1638">
        <v>222</v>
      </c>
      <c r="AH235" s="1639">
        <v>126</v>
      </c>
      <c r="AI235"/>
      <c r="AJ235" s="3023"/>
      <c r="AK235" s="1651" t="s">
        <v>4842</v>
      </c>
      <c r="AL235" s="1636" t="s">
        <v>4843</v>
      </c>
      <c r="AM235" s="1637">
        <v>150</v>
      </c>
      <c r="AN235" s="1638">
        <v>0</v>
      </c>
      <c r="AO235" s="1639">
        <v>24</v>
      </c>
      <c r="AQ235" s="6">
        <v>1</v>
      </c>
    </row>
    <row r="236" spans="22:43" ht="21" customHeight="1">
      <c r="V236" s="3024"/>
      <c r="W236" s="1644" t="s">
        <v>4844</v>
      </c>
      <c r="X236" s="1645" t="s">
        <v>4845</v>
      </c>
      <c r="Y236" s="1646">
        <v>3</v>
      </c>
      <c r="Z236" s="1647">
        <v>180</v>
      </c>
      <c r="AA236" s="1648">
        <v>200</v>
      </c>
      <c r="AB236"/>
      <c r="AC236" s="3025"/>
      <c r="AD236" s="1651" t="s">
        <v>4846</v>
      </c>
      <c r="AE236" s="1636" t="s">
        <v>4847</v>
      </c>
      <c r="AF236" s="1637">
        <v>255</v>
      </c>
      <c r="AG236" s="1638">
        <v>222</v>
      </c>
      <c r="AH236" s="1639">
        <v>117</v>
      </c>
      <c r="AI236"/>
      <c r="AJ236" s="3026"/>
      <c r="AK236" s="1641" t="s">
        <v>4848</v>
      </c>
      <c r="AL236" s="1636" t="s">
        <v>4849</v>
      </c>
      <c r="AM236" s="1637">
        <v>139</v>
      </c>
      <c r="AN236" s="1638">
        <v>58</v>
      </c>
      <c r="AO236" s="1639">
        <v>58</v>
      </c>
      <c r="AQ236" s="6">
        <v>1</v>
      </c>
    </row>
    <row r="237" spans="22:43" ht="21" customHeight="1">
      <c r="V237" s="3027"/>
      <c r="W237" s="1662" t="s">
        <v>4850</v>
      </c>
      <c r="X237" s="1645" t="s">
        <v>4851</v>
      </c>
      <c r="Y237" s="1646">
        <v>121</v>
      </c>
      <c r="Z237" s="1647">
        <v>128</v>
      </c>
      <c r="AA237" s="1648">
        <v>129</v>
      </c>
      <c r="AB237"/>
      <c r="AC237" s="3028"/>
      <c r="AD237" s="1641" t="s">
        <v>4852</v>
      </c>
      <c r="AE237" s="1636" t="s">
        <v>4853</v>
      </c>
      <c r="AF237" s="1637">
        <v>255</v>
      </c>
      <c r="AG237" s="1638">
        <v>236</v>
      </c>
      <c r="AH237" s="1639">
        <v>139</v>
      </c>
      <c r="AI237"/>
      <c r="AJ237" s="3029"/>
      <c r="AK237" s="1641" t="s">
        <v>4854</v>
      </c>
      <c r="AL237" s="1636" t="s">
        <v>4855</v>
      </c>
      <c r="AM237" s="1637">
        <v>142</v>
      </c>
      <c r="AN237" s="1638">
        <v>35</v>
      </c>
      <c r="AO237" s="1639">
        <v>35</v>
      </c>
      <c r="AQ237" s="6">
        <v>1</v>
      </c>
    </row>
    <row r="238" spans="22:43" ht="21" customHeight="1">
      <c r="V238" s="3030"/>
      <c r="W238" s="1644" t="s">
        <v>4856</v>
      </c>
      <c r="X238" s="1645" t="s">
        <v>4857</v>
      </c>
      <c r="Y238" s="1646">
        <v>83</v>
      </c>
      <c r="Z238" s="1647">
        <v>134</v>
      </c>
      <c r="AA238" s="1648">
        <v>139</v>
      </c>
      <c r="AB238"/>
      <c r="AC238" s="3031"/>
      <c r="AD238" s="1651" t="s">
        <v>4858</v>
      </c>
      <c r="AE238" s="1636" t="s">
        <v>4859</v>
      </c>
      <c r="AF238" s="1637">
        <v>243</v>
      </c>
      <c r="AG238" s="1638">
        <v>229</v>
      </c>
      <c r="AH238" s="1639">
        <v>171</v>
      </c>
      <c r="AI238"/>
      <c r="AJ238" s="3032"/>
      <c r="AK238" s="1641" t="s">
        <v>4860</v>
      </c>
      <c r="AL238" s="1636" t="s">
        <v>4861</v>
      </c>
      <c r="AM238" s="1637">
        <v>139</v>
      </c>
      <c r="AN238" s="1638">
        <v>35</v>
      </c>
      <c r="AO238" s="1639">
        <v>35</v>
      </c>
      <c r="AQ238" s="6">
        <v>1</v>
      </c>
    </row>
    <row r="239" spans="22:43" ht="21" customHeight="1">
      <c r="V239" s="3033"/>
      <c r="W239" s="1662" t="s">
        <v>4862</v>
      </c>
      <c r="X239" s="1645" t="s">
        <v>4863</v>
      </c>
      <c r="Y239" s="1646">
        <v>4</v>
      </c>
      <c r="Z239" s="1647">
        <v>139</v>
      </c>
      <c r="AA239" s="1648">
        <v>154</v>
      </c>
      <c r="AB239"/>
      <c r="AC239" s="3034"/>
      <c r="AD239" s="1651" t="s">
        <v>4864</v>
      </c>
      <c r="AE239" s="1636" t="s">
        <v>4865</v>
      </c>
      <c r="AF239" s="1637">
        <v>241</v>
      </c>
      <c r="AG239" s="1638">
        <v>226</v>
      </c>
      <c r="AH239" s="1639">
        <v>190</v>
      </c>
      <c r="AI239"/>
      <c r="AJ239" s="3035"/>
      <c r="AK239" s="1641" t="s">
        <v>4866</v>
      </c>
      <c r="AL239" s="1636" t="s">
        <v>4867</v>
      </c>
      <c r="AM239" s="1637">
        <v>140</v>
      </c>
      <c r="AN239" s="1638">
        <v>23</v>
      </c>
      <c r="AO239" s="1639">
        <v>23</v>
      </c>
      <c r="AQ239" s="6">
        <v>1</v>
      </c>
    </row>
    <row r="240" spans="22:43" ht="21" customHeight="1">
      <c r="V240" s="3036"/>
      <c r="W240" s="1644" t="s">
        <v>4868</v>
      </c>
      <c r="X240" s="1645" t="s">
        <v>4869</v>
      </c>
      <c r="Y240" s="1646">
        <v>0</v>
      </c>
      <c r="Z240" s="1647">
        <v>134</v>
      </c>
      <c r="AA240" s="1648">
        <v>139</v>
      </c>
      <c r="AB240"/>
      <c r="AC240" s="3037"/>
      <c r="AD240" s="1651" t="s">
        <v>4870</v>
      </c>
      <c r="AE240" s="1636" t="s">
        <v>4871</v>
      </c>
      <c r="AF240" s="1637">
        <v>255</v>
      </c>
      <c r="AG240" s="1638">
        <v>240</v>
      </c>
      <c r="AH240" s="1639">
        <v>188</v>
      </c>
      <c r="AI240"/>
      <c r="AJ240" s="3038"/>
      <c r="AK240" s="1641" t="s">
        <v>4872</v>
      </c>
      <c r="AL240" s="1636" t="s">
        <v>4873</v>
      </c>
      <c r="AM240" s="1637">
        <v>139</v>
      </c>
      <c r="AN240" s="1638">
        <v>26</v>
      </c>
      <c r="AO240" s="1639">
        <v>26</v>
      </c>
      <c r="AQ240" s="6">
        <v>1</v>
      </c>
    </row>
    <row r="241" spans="22:43" ht="21" customHeight="1">
      <c r="V241" s="3039"/>
      <c r="W241" s="1662" t="s">
        <v>4874</v>
      </c>
      <c r="X241" s="1645" t="s">
        <v>4875</v>
      </c>
      <c r="Y241" s="1646">
        <v>37</v>
      </c>
      <c r="Z241" s="1647">
        <v>253</v>
      </c>
      <c r="AA241" s="1648">
        <v>233</v>
      </c>
      <c r="AB241"/>
      <c r="AC241" s="3040"/>
      <c r="AD241" s="1651" t="s">
        <v>4876</v>
      </c>
      <c r="AE241" s="1636" t="s">
        <v>4877</v>
      </c>
      <c r="AF241" s="1637">
        <v>250</v>
      </c>
      <c r="AG241" s="1638">
        <v>240</v>
      </c>
      <c r="AH241" s="1639">
        <v>197</v>
      </c>
      <c r="AI241"/>
      <c r="AJ241" s="3041"/>
      <c r="AK241" s="1641" t="s">
        <v>4878</v>
      </c>
      <c r="AL241" s="1636" t="s">
        <v>4879</v>
      </c>
      <c r="AM241" s="1637">
        <v>139</v>
      </c>
      <c r="AN241" s="1638">
        <v>0</v>
      </c>
      <c r="AO241" s="1639">
        <v>0</v>
      </c>
      <c r="AQ241" s="6">
        <v>1</v>
      </c>
    </row>
    <row r="242" spans="22:43" ht="21" customHeight="1">
      <c r="V242" s="3042"/>
      <c r="W242" s="1644" t="s">
        <v>4880</v>
      </c>
      <c r="X242" s="1645" t="s">
        <v>4881</v>
      </c>
      <c r="Y242" s="1646">
        <v>64</v>
      </c>
      <c r="Z242" s="1647">
        <v>224</v>
      </c>
      <c r="AA242" s="1648">
        <v>208</v>
      </c>
      <c r="AB242"/>
      <c r="AC242" s="3043"/>
      <c r="AD242" s="1651" t="s">
        <v>4882</v>
      </c>
      <c r="AE242" s="1636" t="s">
        <v>4883</v>
      </c>
      <c r="AF242" s="1637">
        <v>240</v>
      </c>
      <c r="AG242" s="1638">
        <v>234</v>
      </c>
      <c r="AH242" s="1639">
        <v>214</v>
      </c>
      <c r="AI242"/>
      <c r="AJ242" s="3044"/>
      <c r="AK242" s="1641" t="s">
        <v>4884</v>
      </c>
      <c r="AL242" s="1636" t="s">
        <v>4879</v>
      </c>
      <c r="AM242" s="1637">
        <v>139</v>
      </c>
      <c r="AN242" s="1638">
        <v>37</v>
      </c>
      <c r="AO242" s="1639">
        <v>0</v>
      </c>
      <c r="AQ242" s="6">
        <v>1</v>
      </c>
    </row>
    <row r="243" spans="22:43" ht="21" customHeight="1">
      <c r="V243" s="3045"/>
      <c r="W243" s="1662" t="s">
        <v>4885</v>
      </c>
      <c r="X243" s="1645" t="s">
        <v>4886</v>
      </c>
      <c r="Y243" s="1646">
        <v>102</v>
      </c>
      <c r="Z243" s="1647">
        <v>173</v>
      </c>
      <c r="AA243" s="1648">
        <v>164</v>
      </c>
      <c r="AB243"/>
      <c r="AC243" s="3046"/>
      <c r="AD243" s="1641" t="s">
        <v>4887</v>
      </c>
      <c r="AE243" s="1636" t="s">
        <v>4888</v>
      </c>
      <c r="AF243" s="1637">
        <v>255</v>
      </c>
      <c r="AG243" s="1638">
        <v>248</v>
      </c>
      <c r="AH243" s="1639">
        <v>220</v>
      </c>
      <c r="AI243"/>
      <c r="AJ243" s="3047"/>
      <c r="AK243" s="1651" t="s">
        <v>4889</v>
      </c>
      <c r="AL243" s="1636" t="s">
        <v>4890</v>
      </c>
      <c r="AM243" s="1637">
        <v>132</v>
      </c>
      <c r="AN243" s="1638">
        <v>27</v>
      </c>
      <c r="AO243" s="1639">
        <v>45</v>
      </c>
      <c r="AQ243" s="6">
        <v>1</v>
      </c>
    </row>
    <row r="244" spans="22:43" ht="21" customHeight="1">
      <c r="V244" s="3048"/>
      <c r="W244" s="1644" t="s">
        <v>4891</v>
      </c>
      <c r="X244" s="1645" t="s">
        <v>4892</v>
      </c>
      <c r="Y244" s="1646">
        <v>32</v>
      </c>
      <c r="Z244" s="1647">
        <v>178</v>
      </c>
      <c r="AA244" s="1648">
        <v>170</v>
      </c>
      <c r="AB244"/>
      <c r="AC244" s="3049"/>
      <c r="AD244" s="1651" t="s">
        <v>4893</v>
      </c>
      <c r="AE244" s="1636" t="s">
        <v>4894</v>
      </c>
      <c r="AF244" s="1637">
        <v>252</v>
      </c>
      <c r="AG244" s="1638">
        <v>220</v>
      </c>
      <c r="AH244" s="1639">
        <v>18</v>
      </c>
      <c r="AI244"/>
      <c r="AJ244" s="3050"/>
      <c r="AK244" s="1651" t="s">
        <v>4895</v>
      </c>
      <c r="AL244" s="1636" t="s">
        <v>4896</v>
      </c>
      <c r="AM244" s="1637">
        <v>133</v>
      </c>
      <c r="AN244" s="1638">
        <v>6</v>
      </c>
      <c r="AO244" s="1639">
        <v>6</v>
      </c>
      <c r="AQ244" s="6">
        <v>1</v>
      </c>
    </row>
    <row r="245" spans="22:43" ht="21" customHeight="1">
      <c r="V245" s="3051"/>
      <c r="W245" s="1662" t="s">
        <v>4897</v>
      </c>
      <c r="X245" s="1645" t="s">
        <v>4898</v>
      </c>
      <c r="Y245" s="1646">
        <v>0</v>
      </c>
      <c r="Z245" s="1647">
        <v>136</v>
      </c>
      <c r="AA245" s="1648">
        <v>130</v>
      </c>
      <c r="AB245"/>
      <c r="AC245" s="3052"/>
      <c r="AD245" s="1651" t="s">
        <v>4899</v>
      </c>
      <c r="AE245" s="1636" t="s">
        <v>4900</v>
      </c>
      <c r="AF245" s="1637">
        <v>185</v>
      </c>
      <c r="AG245" s="1638">
        <v>184</v>
      </c>
      <c r="AH245" s="1639">
        <v>181</v>
      </c>
      <c r="AI245"/>
      <c r="AJ245" s="3053"/>
      <c r="AK245" s="1641" t="s">
        <v>4901</v>
      </c>
      <c r="AL245" s="1636" t="s">
        <v>4902</v>
      </c>
      <c r="AM245" s="1637">
        <v>128</v>
      </c>
      <c r="AN245" s="1638">
        <v>0</v>
      </c>
      <c r="AO245" s="1639">
        <v>0</v>
      </c>
      <c r="AQ245" s="6">
        <v>1</v>
      </c>
    </row>
    <row r="246" spans="22:43" ht="21" customHeight="1">
      <c r="V246" s="3054"/>
      <c r="W246" s="1662" t="s">
        <v>4903</v>
      </c>
      <c r="X246" s="1645" t="s">
        <v>4904</v>
      </c>
      <c r="Y246" s="1646">
        <v>49</v>
      </c>
      <c r="Z246" s="1647">
        <v>120</v>
      </c>
      <c r="AA246" s="1648">
        <v>115</v>
      </c>
      <c r="AB246"/>
      <c r="AC246" s="3055"/>
      <c r="AD246" s="1651" t="s">
        <v>4905</v>
      </c>
      <c r="AE246" s="1636" t="s">
        <v>4906</v>
      </c>
      <c r="AF246" s="1637">
        <v>238</v>
      </c>
      <c r="AG246" s="1638">
        <v>209</v>
      </c>
      <c r="AH246" s="1639">
        <v>83</v>
      </c>
      <c r="AI246"/>
      <c r="AJ246" s="3056"/>
      <c r="AK246" s="1641" t="s">
        <v>4451</v>
      </c>
      <c r="AL246" s="1636" t="s">
        <v>4907</v>
      </c>
      <c r="AM246" s="1637">
        <v>111</v>
      </c>
      <c r="AN246" s="1638">
        <v>66</v>
      </c>
      <c r="AO246" s="1639">
        <v>66</v>
      </c>
      <c r="AQ246" s="6">
        <v>1</v>
      </c>
    </row>
    <row r="247" spans="22:43" ht="21" customHeight="1">
      <c r="V247" s="3057"/>
      <c r="W247" s="1662" t="s">
        <v>4908</v>
      </c>
      <c r="X247" s="1645" t="s">
        <v>4909</v>
      </c>
      <c r="Y247" s="1646">
        <v>0</v>
      </c>
      <c r="Z247" s="1647">
        <v>122</v>
      </c>
      <c r="AA247" s="1648">
        <v>116</v>
      </c>
      <c r="AB247"/>
      <c r="AC247" s="3058"/>
      <c r="AD247" s="1651" t="s">
        <v>4910</v>
      </c>
      <c r="AE247" s="1636" t="s">
        <v>4911</v>
      </c>
      <c r="AF247" s="1637">
        <v>246</v>
      </c>
      <c r="AG247" s="1638">
        <v>220</v>
      </c>
      <c r="AH247" s="1639">
        <v>18</v>
      </c>
      <c r="AI247"/>
      <c r="AJ247" s="3059"/>
      <c r="AK247" s="1651" t="s">
        <v>4912</v>
      </c>
      <c r="AL247" s="1636" t="s">
        <v>4913</v>
      </c>
      <c r="AM247" s="1637">
        <v>114</v>
      </c>
      <c r="AN247" s="1638">
        <v>47</v>
      </c>
      <c r="AO247" s="1639">
        <v>55</v>
      </c>
      <c r="AQ247" s="6">
        <v>1</v>
      </c>
    </row>
    <row r="248" spans="22:43" ht="21" customHeight="1">
      <c r="V248" s="3060"/>
      <c r="W248" s="1662" t="s">
        <v>4914</v>
      </c>
      <c r="X248" s="1645" t="s">
        <v>4915</v>
      </c>
      <c r="Y248" s="1646">
        <v>1</v>
      </c>
      <c r="Z248" s="1647">
        <v>121</v>
      </c>
      <c r="AA248" s="1648">
        <v>111</v>
      </c>
      <c r="AB248"/>
      <c r="AC248" s="3061"/>
      <c r="AD248" s="1651" t="s">
        <v>4916</v>
      </c>
      <c r="AE248" s="1636" t="s">
        <v>4917</v>
      </c>
      <c r="AF248" s="1637">
        <v>239</v>
      </c>
      <c r="AG248" s="1638">
        <v>210</v>
      </c>
      <c r="AH248" s="1639">
        <v>66</v>
      </c>
      <c r="AI248"/>
      <c r="AJ248" s="3062"/>
      <c r="AK248" s="1651" t="s">
        <v>4918</v>
      </c>
      <c r="AL248" s="1636" t="s">
        <v>4919</v>
      </c>
      <c r="AM248" s="1637">
        <v>92</v>
      </c>
      <c r="AN248" s="1638">
        <v>80</v>
      </c>
      <c r="AO248" s="1639">
        <v>79</v>
      </c>
      <c r="AQ248" s="6">
        <v>1</v>
      </c>
    </row>
    <row r="249" spans="22:43" ht="21" customHeight="1">
      <c r="V249" s="3063"/>
      <c r="W249" s="1662" t="s">
        <v>4920</v>
      </c>
      <c r="X249" s="1645" t="s">
        <v>4921</v>
      </c>
      <c r="Y249" s="1646">
        <v>0</v>
      </c>
      <c r="Z249" s="1647">
        <v>68</v>
      </c>
      <c r="AA249" s="1648">
        <v>63</v>
      </c>
      <c r="AB249"/>
      <c r="AC249" s="3064"/>
      <c r="AD249" s="1651" t="s">
        <v>4922</v>
      </c>
      <c r="AE249" s="1636" t="s">
        <v>4923</v>
      </c>
      <c r="AF249" s="1637">
        <v>191</v>
      </c>
      <c r="AG249" s="1638">
        <v>184</v>
      </c>
      <c r="AH249" s="1639">
        <v>165</v>
      </c>
      <c r="AI249"/>
      <c r="AJ249" s="3065"/>
      <c r="AK249" s="1651" t="s">
        <v>4924</v>
      </c>
      <c r="AL249" s="1636" t="s">
        <v>4925</v>
      </c>
      <c r="AM249" s="1637">
        <v>115</v>
      </c>
      <c r="AN249" s="1638">
        <v>8</v>
      </c>
      <c r="AO249" s="1639">
        <v>0</v>
      </c>
      <c r="AQ249" s="6">
        <v>1</v>
      </c>
    </row>
    <row r="250" spans="22:43" ht="21" customHeight="1">
      <c r="V250" s="3066"/>
      <c r="W250" s="1662" t="s">
        <v>4926</v>
      </c>
      <c r="X250" s="1645" t="s">
        <v>4927</v>
      </c>
      <c r="Y250" s="1646">
        <v>199</v>
      </c>
      <c r="Z250" s="1647">
        <v>230</v>
      </c>
      <c r="AA250" s="1648">
        <v>215</v>
      </c>
      <c r="AB250"/>
      <c r="AC250" s="3067"/>
      <c r="AD250" s="1651" t="s">
        <v>4928</v>
      </c>
      <c r="AE250" s="1636" t="s">
        <v>4929</v>
      </c>
      <c r="AF250" s="1637">
        <v>243</v>
      </c>
      <c r="AG250" s="1638">
        <v>214</v>
      </c>
      <c r="AH250" s="1639">
        <v>23</v>
      </c>
      <c r="AI250"/>
      <c r="AJ250" s="3068"/>
      <c r="AK250" s="1651" t="s">
        <v>4930</v>
      </c>
      <c r="AL250" s="1636" t="s">
        <v>4931</v>
      </c>
      <c r="AM250" s="1637">
        <v>110</v>
      </c>
      <c r="AN250" s="1638">
        <v>11</v>
      </c>
      <c r="AO250" s="1639">
        <v>20</v>
      </c>
      <c r="AQ250" s="6">
        <v>1</v>
      </c>
    </row>
    <row r="251" spans="22:43" ht="21" customHeight="1">
      <c r="V251" s="3069"/>
      <c r="W251" s="1644" t="s">
        <v>4932</v>
      </c>
      <c r="X251" s="1645" t="s">
        <v>4933</v>
      </c>
      <c r="Y251" s="1646">
        <v>245</v>
      </c>
      <c r="Z251" s="1647">
        <v>255</v>
      </c>
      <c r="AA251" s="1648">
        <v>250</v>
      </c>
      <c r="AB251"/>
      <c r="AC251" s="3070"/>
      <c r="AD251" s="1641" t="s">
        <v>4934</v>
      </c>
      <c r="AE251" s="1636" t="s">
        <v>4935</v>
      </c>
      <c r="AF251" s="1637">
        <v>238</v>
      </c>
      <c r="AG251" s="1638">
        <v>201</v>
      </c>
      <c r="AH251" s="1639">
        <v>0</v>
      </c>
      <c r="AI251"/>
      <c r="AJ251" s="3071"/>
      <c r="AK251" s="1651" t="s">
        <v>4936</v>
      </c>
      <c r="AL251" s="1636" t="s">
        <v>4937</v>
      </c>
      <c r="AM251" s="1637">
        <v>109</v>
      </c>
      <c r="AN251" s="1638">
        <v>7</v>
      </c>
      <c r="AO251" s="1639">
        <v>26</v>
      </c>
      <c r="AQ251" s="6">
        <v>1</v>
      </c>
    </row>
    <row r="252" spans="22:43" ht="21" customHeight="1">
      <c r="V252" s="3072"/>
      <c r="W252" s="1662" t="s">
        <v>4938</v>
      </c>
      <c r="X252" s="1645" t="s">
        <v>4939</v>
      </c>
      <c r="Y252" s="1646">
        <v>142</v>
      </c>
      <c r="Z252" s="1647">
        <v>209</v>
      </c>
      <c r="AA252" s="1648">
        <v>178</v>
      </c>
      <c r="AB252"/>
      <c r="AC252" s="3073"/>
      <c r="AD252" s="1651" t="s">
        <v>4940</v>
      </c>
      <c r="AE252" s="1636" t="s">
        <v>4941</v>
      </c>
      <c r="AF252" s="1637">
        <v>208</v>
      </c>
      <c r="AG252" s="1638">
        <v>192</v>
      </c>
      <c r="AH252" s="1639">
        <v>122</v>
      </c>
      <c r="AI252"/>
      <c r="AJ252" s="3074"/>
      <c r="AK252" s="1651" t="s">
        <v>4942</v>
      </c>
      <c r="AL252" s="1636" t="s">
        <v>4943</v>
      </c>
      <c r="AM252" s="1637">
        <v>107</v>
      </c>
      <c r="AN252" s="1638">
        <v>13</v>
      </c>
      <c r="AO252" s="1639">
        <v>13</v>
      </c>
      <c r="AQ252" s="6">
        <v>1</v>
      </c>
    </row>
    <row r="253" spans="22:43" ht="21" customHeight="1">
      <c r="V253" s="3075"/>
      <c r="W253" s="1662" t="s">
        <v>4944</v>
      </c>
      <c r="X253" s="1645" t="s">
        <v>4945</v>
      </c>
      <c r="Y253" s="1646">
        <v>141</v>
      </c>
      <c r="Z253" s="1647">
        <v>163</v>
      </c>
      <c r="AA253" s="1648">
        <v>153</v>
      </c>
      <c r="AB253"/>
      <c r="AC253" s="3076"/>
      <c r="AD253" s="1641" t="s">
        <v>4946</v>
      </c>
      <c r="AE253" s="1636" t="s">
        <v>4947</v>
      </c>
      <c r="AF253" s="1637">
        <v>205</v>
      </c>
      <c r="AG253" s="1638">
        <v>190</v>
      </c>
      <c r="AH253" s="1639">
        <v>112</v>
      </c>
      <c r="AI253"/>
      <c r="AJ253" s="3077"/>
      <c r="AK253" s="1651" t="s">
        <v>4948</v>
      </c>
      <c r="AL253" s="1636" t="s">
        <v>4949</v>
      </c>
      <c r="AM253" s="1637">
        <v>84</v>
      </c>
      <c r="AN253" s="1638">
        <v>61</v>
      </c>
      <c r="AO253" s="1639">
        <v>63</v>
      </c>
      <c r="AQ253" s="6">
        <v>1</v>
      </c>
    </row>
    <row r="254" spans="22:43" ht="21" customHeight="1">
      <c r="V254" s="3078"/>
      <c r="W254" s="1662" t="s">
        <v>4950</v>
      </c>
      <c r="X254" s="1645" t="s">
        <v>4951</v>
      </c>
      <c r="Y254" s="1646">
        <v>131</v>
      </c>
      <c r="Z254" s="1647">
        <v>166</v>
      </c>
      <c r="AA254" s="1648">
        <v>151</v>
      </c>
      <c r="AB254"/>
      <c r="AC254" s="3079"/>
      <c r="AD254" s="1651" t="s">
        <v>4952</v>
      </c>
      <c r="AE254" s="1636" t="s">
        <v>4953</v>
      </c>
      <c r="AF254" s="1637">
        <v>194</v>
      </c>
      <c r="AG254" s="1638">
        <v>178</v>
      </c>
      <c r="AH254" s="1639">
        <v>128</v>
      </c>
      <c r="AI254"/>
      <c r="AJ254" s="3080"/>
      <c r="AK254" s="1651" t="s">
        <v>4954</v>
      </c>
      <c r="AL254" s="1636" t="s">
        <v>4955</v>
      </c>
      <c r="AM254" s="1637">
        <v>86</v>
      </c>
      <c r="AN254" s="1638">
        <v>7</v>
      </c>
      <c r="AO254" s="1639">
        <v>12</v>
      </c>
      <c r="AQ254" s="6">
        <v>1</v>
      </c>
    </row>
    <row r="255" spans="22:43" ht="21" customHeight="1">
      <c r="V255" s="3081"/>
      <c r="W255" s="1662" t="s">
        <v>4956</v>
      </c>
      <c r="X255" s="1645" t="s">
        <v>4957</v>
      </c>
      <c r="Y255" s="1646">
        <v>106</v>
      </c>
      <c r="Z255" s="1647">
        <v>171</v>
      </c>
      <c r="AA255" s="1648">
        <v>142</v>
      </c>
      <c r="AB255"/>
      <c r="AC255" s="3082"/>
      <c r="AD255" s="1651" t="s">
        <v>4958</v>
      </c>
      <c r="AE255" s="1636" t="s">
        <v>4959</v>
      </c>
      <c r="AF255" s="1637">
        <v>195</v>
      </c>
      <c r="AG255" s="1638">
        <v>180</v>
      </c>
      <c r="AH255" s="1639">
        <v>112</v>
      </c>
      <c r="AI255"/>
      <c r="AJ255" s="3083"/>
      <c r="AK255" s="1651" t="s">
        <v>4960</v>
      </c>
      <c r="AL255" s="1636" t="s">
        <v>4961</v>
      </c>
      <c r="AM255" s="1637">
        <v>78</v>
      </c>
      <c r="AN255" s="1638">
        <v>22</v>
      </c>
      <c r="AO255" s="1639">
        <v>9</v>
      </c>
      <c r="AQ255" s="6">
        <v>1</v>
      </c>
    </row>
    <row r="256" spans="22:43" ht="21" customHeight="1">
      <c r="V256" s="3084"/>
      <c r="W256" s="1662" t="s">
        <v>4962</v>
      </c>
      <c r="X256" s="1645" t="s">
        <v>4963</v>
      </c>
      <c r="Y256" s="1646">
        <v>62</v>
      </c>
      <c r="Z256" s="1647">
        <v>180</v>
      </c>
      <c r="AA256" s="1648">
        <v>137</v>
      </c>
      <c r="AB256"/>
      <c r="AC256" s="3085"/>
      <c r="AD256" s="1641" t="s">
        <v>4964</v>
      </c>
      <c r="AE256" s="1636" t="s">
        <v>4965</v>
      </c>
      <c r="AF256" s="1637">
        <v>207</v>
      </c>
      <c r="AG256" s="1638">
        <v>181</v>
      </c>
      <c r="AH256" s="1639">
        <v>59</v>
      </c>
      <c r="AI256"/>
      <c r="AJ256" s="3086"/>
      <c r="AK256" s="1651" t="s">
        <v>4966</v>
      </c>
      <c r="AL256" s="1636" t="s">
        <v>4967</v>
      </c>
      <c r="AM256" s="1637">
        <v>62</v>
      </c>
      <c r="AN256" s="1638">
        <v>29</v>
      </c>
      <c r="AO256" s="1639">
        <v>30</v>
      </c>
      <c r="AQ256" s="6">
        <v>1</v>
      </c>
    </row>
    <row r="257" spans="22:43" ht="21" customHeight="1">
      <c r="V257" s="3087"/>
      <c r="W257" s="1644" t="s">
        <v>4968</v>
      </c>
      <c r="X257" s="1645" t="s">
        <v>4969</v>
      </c>
      <c r="Y257" s="1646">
        <v>2</v>
      </c>
      <c r="Z257" s="1647">
        <v>157</v>
      </c>
      <c r="AA257" s="1648">
        <v>116</v>
      </c>
      <c r="AB257"/>
      <c r="AC257" s="3088"/>
      <c r="AD257" s="1651" t="s">
        <v>4970</v>
      </c>
      <c r="AE257" s="1636" t="s">
        <v>4971</v>
      </c>
      <c r="AF257" s="1637">
        <v>209</v>
      </c>
      <c r="AG257" s="1638">
        <v>182</v>
      </c>
      <c r="AH257" s="1639">
        <v>6</v>
      </c>
      <c r="AI257"/>
      <c r="AJ257" s="3089"/>
      <c r="AK257" s="1641" t="s">
        <v>4972</v>
      </c>
      <c r="AL257" s="1636" t="s">
        <v>4973</v>
      </c>
      <c r="AM257" s="1637">
        <v>238</v>
      </c>
      <c r="AN257" s="1638">
        <v>162</v>
      </c>
      <c r="AO257" s="1639">
        <v>173</v>
      </c>
      <c r="AQ257" s="6">
        <v>1</v>
      </c>
    </row>
    <row r="258" spans="22:43" ht="21" customHeight="1">
      <c r="V258" s="3090"/>
      <c r="W258" s="1644" t="s">
        <v>4974</v>
      </c>
      <c r="X258" s="1645" t="s">
        <v>4975</v>
      </c>
      <c r="Y258" s="1646">
        <v>35</v>
      </c>
      <c r="Z258" s="1647">
        <v>142</v>
      </c>
      <c r="AA258" s="1648">
        <v>104</v>
      </c>
      <c r="AB258"/>
      <c r="AC258" s="3091"/>
      <c r="AD258" s="1641" t="s">
        <v>4976</v>
      </c>
      <c r="AE258" s="1636" t="s">
        <v>4977</v>
      </c>
      <c r="AF258" s="1637">
        <v>205</v>
      </c>
      <c r="AG258" s="1638">
        <v>173</v>
      </c>
      <c r="AH258" s="1639">
        <v>0</v>
      </c>
      <c r="AI258"/>
      <c r="AJ258" s="3092"/>
      <c r="AK258" s="1641" t="s">
        <v>4978</v>
      </c>
      <c r="AL258" s="1636" t="s">
        <v>4979</v>
      </c>
      <c r="AM258" s="1637">
        <v>238</v>
      </c>
      <c r="AN258" s="1638">
        <v>169</v>
      </c>
      <c r="AO258" s="1639">
        <v>184</v>
      </c>
      <c r="AQ258" s="6">
        <v>1</v>
      </c>
    </row>
    <row r="259" spans="22:43" ht="21" customHeight="1">
      <c r="V259" s="3093"/>
      <c r="W259" s="1662" t="s">
        <v>4980</v>
      </c>
      <c r="X259" s="1645" t="s">
        <v>4981</v>
      </c>
      <c r="Y259" s="1646">
        <v>59</v>
      </c>
      <c r="Z259" s="1647">
        <v>120</v>
      </c>
      <c r="AA259" s="1648">
        <v>97</v>
      </c>
      <c r="AB259"/>
      <c r="AC259" s="3094"/>
      <c r="AD259" s="1641" t="s">
        <v>4982</v>
      </c>
      <c r="AE259" s="1636" t="s">
        <v>4983</v>
      </c>
      <c r="AF259" s="1637">
        <v>139</v>
      </c>
      <c r="AG259" s="1638">
        <v>117</v>
      </c>
      <c r="AH259" s="1639">
        <v>0</v>
      </c>
      <c r="AI259"/>
      <c r="AJ259" s="3095"/>
      <c r="AK259" s="1641" t="s">
        <v>4984</v>
      </c>
      <c r="AL259" s="1636" t="s">
        <v>4985</v>
      </c>
      <c r="AM259" s="1637">
        <v>255</v>
      </c>
      <c r="AN259" s="1638">
        <v>174</v>
      </c>
      <c r="AO259" s="1639">
        <v>185</v>
      </c>
      <c r="AQ259" s="6">
        <v>1</v>
      </c>
    </row>
    <row r="260" spans="22:43" ht="21" customHeight="1">
      <c r="V260" s="3096"/>
      <c r="W260" s="1662" t="s">
        <v>4986</v>
      </c>
      <c r="X260" s="1645" t="s">
        <v>4987</v>
      </c>
      <c r="Y260" s="1646">
        <v>0</v>
      </c>
      <c r="Z260" s="1647">
        <v>121</v>
      </c>
      <c r="AA260" s="1648">
        <v>89</v>
      </c>
      <c r="AB260"/>
      <c r="AC260" s="3097"/>
      <c r="AD260" s="1651" t="s">
        <v>4988</v>
      </c>
      <c r="AE260" s="1636" t="s">
        <v>4989</v>
      </c>
      <c r="AF260" s="1637">
        <v>104</v>
      </c>
      <c r="AG260" s="1638">
        <v>94</v>
      </c>
      <c r="AH260" s="1639">
        <v>67</v>
      </c>
      <c r="AI260"/>
      <c r="AJ260" s="3098"/>
      <c r="AK260" s="1641" t="s">
        <v>4990</v>
      </c>
      <c r="AL260" s="1636" t="s">
        <v>4991</v>
      </c>
      <c r="AM260" s="1637">
        <v>255</v>
      </c>
      <c r="AN260" s="1638">
        <v>181</v>
      </c>
      <c r="AO260" s="1639">
        <v>197</v>
      </c>
      <c r="AQ260" s="6">
        <v>1</v>
      </c>
    </row>
    <row r="261" spans="22:43" ht="21" customHeight="1">
      <c r="V261" s="3099"/>
      <c r="W261" s="1662" t="s">
        <v>4992</v>
      </c>
      <c r="X261" s="1645" t="s">
        <v>4993</v>
      </c>
      <c r="Y261" s="1646">
        <v>0</v>
      </c>
      <c r="Z261" s="1647">
        <v>84</v>
      </c>
      <c r="AA261" s="1648">
        <v>61</v>
      </c>
      <c r="AB261"/>
      <c r="AC261" s="3100"/>
      <c r="AD261" s="1651" t="s">
        <v>4994</v>
      </c>
      <c r="AE261" s="1636" t="s">
        <v>4995</v>
      </c>
      <c r="AF261" s="1637">
        <v>145</v>
      </c>
      <c r="AG261" s="1638">
        <v>92</v>
      </c>
      <c r="AH261" s="1639">
        <v>131</v>
      </c>
      <c r="AI261"/>
      <c r="AJ261" s="3101"/>
      <c r="AK261" s="1641" t="s">
        <v>4996</v>
      </c>
      <c r="AL261" s="1636" t="s">
        <v>4997</v>
      </c>
      <c r="AM261" s="1637">
        <v>255</v>
      </c>
      <c r="AN261" s="1638">
        <v>182</v>
      </c>
      <c r="AO261" s="1639">
        <v>193</v>
      </c>
      <c r="AQ261" s="6">
        <v>1</v>
      </c>
    </row>
    <row r="262" spans="22:43" ht="21" customHeight="1">
      <c r="V262" s="3102"/>
      <c r="W262" s="1644" t="s">
        <v>4998</v>
      </c>
      <c r="X262" s="1645" t="s">
        <v>4999</v>
      </c>
      <c r="Y262" s="1646">
        <v>118</v>
      </c>
      <c r="Z262" s="1647">
        <v>238</v>
      </c>
      <c r="AA262" s="1648">
        <v>198</v>
      </c>
      <c r="AB262"/>
      <c r="AC262" s="3103"/>
      <c r="AD262" s="1641" t="s">
        <v>5000</v>
      </c>
      <c r="AE262" s="1636" t="s">
        <v>5001</v>
      </c>
      <c r="AF262" s="1637">
        <v>135</v>
      </c>
      <c r="AG262" s="1638">
        <v>31</v>
      </c>
      <c r="AH262" s="1639">
        <v>120</v>
      </c>
      <c r="AI262"/>
      <c r="AJ262" s="3104"/>
      <c r="AK262" s="1641" t="s">
        <v>5002</v>
      </c>
      <c r="AL262" s="1636" t="s">
        <v>5003</v>
      </c>
      <c r="AM262" s="1637">
        <v>255</v>
      </c>
      <c r="AN262" s="1638">
        <v>192</v>
      </c>
      <c r="AO262" s="1639">
        <v>203</v>
      </c>
      <c r="AQ262" s="6">
        <v>1</v>
      </c>
    </row>
    <row r="263" spans="22:43" ht="21" customHeight="1">
      <c r="V263" s="3105"/>
      <c r="W263" s="1662" t="s">
        <v>5004</v>
      </c>
      <c r="X263" s="1645" t="s">
        <v>5005</v>
      </c>
      <c r="Y263" s="1646">
        <v>151</v>
      </c>
      <c r="Z263" s="1647">
        <v>223</v>
      </c>
      <c r="AA263" s="1648">
        <v>198</v>
      </c>
      <c r="AB263"/>
      <c r="AC263" s="3106"/>
      <c r="AD263" s="1651" t="s">
        <v>5006</v>
      </c>
      <c r="AE263" s="1636" t="s">
        <v>5007</v>
      </c>
      <c r="AF263" s="1637">
        <v>135</v>
      </c>
      <c r="AG263" s="1638">
        <v>0</v>
      </c>
      <c r="AH263" s="1639">
        <v>116</v>
      </c>
      <c r="AI263"/>
      <c r="AJ263" s="3107"/>
      <c r="AK263" s="1651" t="s">
        <v>5008</v>
      </c>
      <c r="AL263" s="1636" t="s">
        <v>5009</v>
      </c>
      <c r="AM263" s="1637">
        <v>213</v>
      </c>
      <c r="AN263" s="1638">
        <v>132</v>
      </c>
      <c r="AO263" s="1639">
        <v>144</v>
      </c>
      <c r="AQ263" s="6">
        <v>1</v>
      </c>
    </row>
    <row r="264" spans="22:43" ht="21" customHeight="1">
      <c r="V264" s="3108"/>
      <c r="W264" s="1644" t="s">
        <v>5010</v>
      </c>
      <c r="X264" s="1645" t="s">
        <v>5011</v>
      </c>
      <c r="Y264" s="1646">
        <v>127</v>
      </c>
      <c r="Z264" s="1647">
        <v>255</v>
      </c>
      <c r="AA264" s="1648">
        <v>212</v>
      </c>
      <c r="AB264"/>
      <c r="AC264" s="3109"/>
      <c r="AD264" s="1651" t="s">
        <v>5012</v>
      </c>
      <c r="AE264" s="1636" t="s">
        <v>5013</v>
      </c>
      <c r="AF264" s="1637">
        <v>93</v>
      </c>
      <c r="AG264" s="1638">
        <v>85</v>
      </c>
      <c r="AH264" s="1639">
        <v>91</v>
      </c>
      <c r="AI264"/>
      <c r="AJ264" s="3110"/>
      <c r="AK264" s="1641" t="s">
        <v>5014</v>
      </c>
      <c r="AL264" s="1636" t="s">
        <v>5015</v>
      </c>
      <c r="AM264" s="1637">
        <v>205</v>
      </c>
      <c r="AN264" s="1638">
        <v>145</v>
      </c>
      <c r="AO264" s="1639">
        <v>158</v>
      </c>
      <c r="AQ264" s="6">
        <v>1</v>
      </c>
    </row>
    <row r="265" spans="22:43" ht="21" customHeight="1">
      <c r="V265" s="3111"/>
      <c r="W265" s="1662" t="s">
        <v>5016</v>
      </c>
      <c r="X265" s="1645" t="s">
        <v>5017</v>
      </c>
      <c r="Y265" s="1646">
        <v>223</v>
      </c>
      <c r="Z265" s="1647">
        <v>237</v>
      </c>
      <c r="AA265" s="1648">
        <v>232</v>
      </c>
      <c r="AB265"/>
      <c r="AC265" s="3112"/>
      <c r="AD265" s="1651" t="s">
        <v>5018</v>
      </c>
      <c r="AE265" s="1636" t="s">
        <v>5019</v>
      </c>
      <c r="AF265" s="1637">
        <v>112</v>
      </c>
      <c r="AG265" s="1638">
        <v>41</v>
      </c>
      <c r="AH265" s="1639">
        <v>99</v>
      </c>
      <c r="AI265"/>
      <c r="AJ265" s="3113"/>
      <c r="AK265" s="1641" t="s">
        <v>5020</v>
      </c>
      <c r="AL265" s="1636" t="s">
        <v>5021</v>
      </c>
      <c r="AM265" s="1637">
        <v>205</v>
      </c>
      <c r="AN265" s="1638">
        <v>140</v>
      </c>
      <c r="AO265" s="1639">
        <v>149</v>
      </c>
      <c r="AQ265" s="6">
        <v>1</v>
      </c>
    </row>
    <row r="266" spans="22:43" ht="21" customHeight="1">
      <c r="V266" s="3114"/>
      <c r="W266" s="1644" t="s">
        <v>5022</v>
      </c>
      <c r="X266" s="1645" t="s">
        <v>5023</v>
      </c>
      <c r="Y266" s="1646">
        <v>102</v>
      </c>
      <c r="Z266" s="1647">
        <v>205</v>
      </c>
      <c r="AA266" s="1648">
        <v>170</v>
      </c>
      <c r="AB266"/>
      <c r="AC266" s="3115"/>
      <c r="AD266" s="1651" t="s">
        <v>5024</v>
      </c>
      <c r="AE266" s="1636" t="s">
        <v>5025</v>
      </c>
      <c r="AF266" s="1637">
        <v>93</v>
      </c>
      <c r="AG266" s="1638">
        <v>57</v>
      </c>
      <c r="AH266" s="1639">
        <v>84</v>
      </c>
      <c r="AI266"/>
      <c r="AJ266" s="3116"/>
      <c r="AK266" s="1651" t="s">
        <v>5026</v>
      </c>
      <c r="AL266" s="1636" t="s">
        <v>5027</v>
      </c>
      <c r="AM266" s="1637">
        <v>175</v>
      </c>
      <c r="AN266" s="1638">
        <v>134</v>
      </c>
      <c r="AO266" s="1639">
        <v>142</v>
      </c>
      <c r="AQ266" s="6">
        <v>1</v>
      </c>
    </row>
    <row r="267" spans="22:43" ht="21" customHeight="1">
      <c r="V267" s="3117"/>
      <c r="W267" s="1662" t="s">
        <v>5028</v>
      </c>
      <c r="X267" s="1645" t="s">
        <v>5029</v>
      </c>
      <c r="Y267" s="1646">
        <v>125</v>
      </c>
      <c r="Z267" s="1647">
        <v>137</v>
      </c>
      <c r="AA267" s="1648">
        <v>132</v>
      </c>
      <c r="AB267"/>
      <c r="AC267" s="3118"/>
      <c r="AD267" s="1651" t="s">
        <v>5030</v>
      </c>
      <c r="AE267" s="1636" t="s">
        <v>5031</v>
      </c>
      <c r="AF267" s="1637">
        <v>80</v>
      </c>
      <c r="AG267" s="1638">
        <v>64</v>
      </c>
      <c r="AH267" s="1639">
        <v>77</v>
      </c>
      <c r="AI267"/>
      <c r="AJ267" s="3119"/>
      <c r="AK267" s="1651" t="s">
        <v>5032</v>
      </c>
      <c r="AL267" s="1636" t="s">
        <v>5033</v>
      </c>
      <c r="AM267" s="1637">
        <v>199</v>
      </c>
      <c r="AN267" s="1638">
        <v>44</v>
      </c>
      <c r="AO267" s="1639">
        <v>72</v>
      </c>
      <c r="AQ267" s="6">
        <v>1</v>
      </c>
    </row>
    <row r="268" spans="22:43" ht="21" customHeight="1">
      <c r="V268" s="3120"/>
      <c r="W268" s="1662" t="s">
        <v>5034</v>
      </c>
      <c r="X268" s="1645" t="s">
        <v>5035</v>
      </c>
      <c r="Y268" s="1646">
        <v>100</v>
      </c>
      <c r="Z268" s="1647">
        <v>155</v>
      </c>
      <c r="AA268" s="1648">
        <v>136</v>
      </c>
      <c r="AB268"/>
      <c r="AC268" s="3121"/>
      <c r="AD268" s="1651" t="s">
        <v>5036</v>
      </c>
      <c r="AE268" s="1636" t="s">
        <v>5037</v>
      </c>
      <c r="AF268" s="1637">
        <v>211</v>
      </c>
      <c r="AG268" s="1638">
        <v>153</v>
      </c>
      <c r="AH268" s="1639">
        <v>230</v>
      </c>
      <c r="AI268"/>
      <c r="AJ268" s="3122"/>
      <c r="AK268" s="1651" t="s">
        <v>5038</v>
      </c>
      <c r="AL268" s="1636" t="s">
        <v>5039</v>
      </c>
      <c r="AM268" s="1637">
        <v>172</v>
      </c>
      <c r="AN268" s="1638">
        <v>30</v>
      </c>
      <c r="AO268" s="1639">
        <v>68</v>
      </c>
      <c r="AQ268" s="6">
        <v>1</v>
      </c>
    </row>
    <row r="269" spans="22:43" ht="21" customHeight="1">
      <c r="V269" s="3123"/>
      <c r="W269" s="1644" t="s">
        <v>5040</v>
      </c>
      <c r="X269" s="1645" t="s">
        <v>5041</v>
      </c>
      <c r="Y269" s="1646">
        <v>69</v>
      </c>
      <c r="Z269" s="1647">
        <v>139</v>
      </c>
      <c r="AA269" s="1648">
        <v>116</v>
      </c>
      <c r="AB269"/>
      <c r="AC269" s="3124"/>
      <c r="AD269" s="1641" t="s">
        <v>5042</v>
      </c>
      <c r="AE269" s="1636" t="s">
        <v>5043</v>
      </c>
      <c r="AF269" s="1637">
        <v>224</v>
      </c>
      <c r="AG269" s="1638">
        <v>102</v>
      </c>
      <c r="AH269" s="1639">
        <v>255</v>
      </c>
      <c r="AI269"/>
      <c r="AJ269" s="3125"/>
      <c r="AK269" s="1641" t="s">
        <v>5044</v>
      </c>
      <c r="AL269" s="1636" t="s">
        <v>5045</v>
      </c>
      <c r="AM269" s="1637">
        <v>139</v>
      </c>
      <c r="AN269" s="1638">
        <v>99</v>
      </c>
      <c r="AO269" s="1639">
        <v>108</v>
      </c>
      <c r="AQ269" s="6">
        <v>1</v>
      </c>
    </row>
    <row r="270" spans="22:43" ht="21" customHeight="1">
      <c r="V270" s="3126"/>
      <c r="W270" s="1662" t="s">
        <v>5046</v>
      </c>
      <c r="X270" s="1645" t="s">
        <v>5047</v>
      </c>
      <c r="Y270" s="1646">
        <v>94</v>
      </c>
      <c r="Z270" s="1647">
        <v>113</v>
      </c>
      <c r="AA270" s="1648">
        <v>106</v>
      </c>
      <c r="AB270"/>
      <c r="AC270" s="3127"/>
      <c r="AD270" s="1651" t="s">
        <v>5048</v>
      </c>
      <c r="AE270" s="1636" t="s">
        <v>5049</v>
      </c>
      <c r="AF270" s="1637">
        <v>223</v>
      </c>
      <c r="AG270" s="1638">
        <v>115</v>
      </c>
      <c r="AH270" s="1639">
        <v>255</v>
      </c>
      <c r="AI270"/>
      <c r="AJ270" s="3128"/>
      <c r="AK270" s="1641" t="s">
        <v>5050</v>
      </c>
      <c r="AL270" s="1636" t="s">
        <v>5051</v>
      </c>
      <c r="AM270" s="1637">
        <v>139</v>
      </c>
      <c r="AN270" s="1638">
        <v>95</v>
      </c>
      <c r="AO270" s="1639">
        <v>101</v>
      </c>
      <c r="AQ270" s="6">
        <v>1</v>
      </c>
    </row>
    <row r="271" spans="22:43" ht="21" customHeight="1">
      <c r="V271" s="3129"/>
      <c r="W271" s="1662" t="s">
        <v>5052</v>
      </c>
      <c r="X271" s="1645" t="s">
        <v>5053</v>
      </c>
      <c r="Y271" s="1646">
        <v>64</v>
      </c>
      <c r="Z271" s="1647">
        <v>130</v>
      </c>
      <c r="AA271" s="1648">
        <v>109</v>
      </c>
      <c r="AB271"/>
      <c r="AC271" s="3130"/>
      <c r="AD271" s="1641" t="s">
        <v>5054</v>
      </c>
      <c r="AE271" s="1636" t="s">
        <v>5055</v>
      </c>
      <c r="AF271" s="1637">
        <v>209</v>
      </c>
      <c r="AG271" s="1638">
        <v>95</v>
      </c>
      <c r="AH271" s="1639">
        <v>238</v>
      </c>
      <c r="AI271"/>
      <c r="AJ271" s="3131"/>
      <c r="AK271" s="1651" t="s">
        <v>5056</v>
      </c>
      <c r="AL271" s="1636" t="s">
        <v>5057</v>
      </c>
      <c r="AM271" s="1637">
        <v>158</v>
      </c>
      <c r="AN271" s="1638">
        <v>14</v>
      </c>
      <c r="AO271" s="1639">
        <v>64</v>
      </c>
      <c r="AQ271" s="6">
        <v>1</v>
      </c>
    </row>
    <row r="272" spans="22:43" ht="21" customHeight="1">
      <c r="V272" s="3132"/>
      <c r="W272" s="1662" t="s">
        <v>5058</v>
      </c>
      <c r="X272" s="1645" t="s">
        <v>5059</v>
      </c>
      <c r="Y272" s="1646">
        <v>27</v>
      </c>
      <c r="Z272" s="1647">
        <v>77</v>
      </c>
      <c r="AA272" s="1648">
        <v>62</v>
      </c>
      <c r="AB272"/>
      <c r="AC272" s="3133"/>
      <c r="AD272" s="1651" t="s">
        <v>5060</v>
      </c>
      <c r="AE272" s="1636" t="s">
        <v>5061</v>
      </c>
      <c r="AF272" s="1637">
        <v>182</v>
      </c>
      <c r="AG272" s="1638">
        <v>149</v>
      </c>
      <c r="AH272" s="1639">
        <v>192</v>
      </c>
      <c r="AI272"/>
      <c r="AJ272" s="3134"/>
      <c r="AK272" s="1651" t="s">
        <v>5062</v>
      </c>
      <c r="AL272" s="1636" t="s">
        <v>5063</v>
      </c>
      <c r="AM272" s="1637">
        <v>145</v>
      </c>
      <c r="AN272" s="1638">
        <v>40</v>
      </c>
      <c r="AO272" s="1639">
        <v>59</v>
      </c>
      <c r="AQ272" s="6">
        <v>1</v>
      </c>
    </row>
    <row r="273" spans="22:43" ht="21" customHeight="1">
      <c r="V273" s="3135"/>
      <c r="W273" s="1662" t="s">
        <v>5064</v>
      </c>
      <c r="X273" s="1645" t="s">
        <v>5065</v>
      </c>
      <c r="Y273" s="1646">
        <v>28</v>
      </c>
      <c r="Z273" s="1647">
        <v>53</v>
      </c>
      <c r="AA273" s="1648">
        <v>45</v>
      </c>
      <c r="AB273"/>
      <c r="AC273" s="3136"/>
      <c r="AD273" s="1641" t="s">
        <v>5066</v>
      </c>
      <c r="AE273" s="1636" t="s">
        <v>5067</v>
      </c>
      <c r="AF273" s="1637">
        <v>186</v>
      </c>
      <c r="AG273" s="1638">
        <v>85</v>
      </c>
      <c r="AH273" s="1639">
        <v>211</v>
      </c>
      <c r="AI273"/>
      <c r="AJ273" s="3137"/>
      <c r="AK273" s="1651" t="s">
        <v>5068</v>
      </c>
      <c r="AL273" s="1636" t="s">
        <v>5069</v>
      </c>
      <c r="AM273" s="1637">
        <v>144</v>
      </c>
      <c r="AN273" s="1638">
        <v>40</v>
      </c>
      <c r="AO273" s="1639">
        <v>59</v>
      </c>
      <c r="AQ273" s="6">
        <v>1</v>
      </c>
    </row>
    <row r="274" spans="22:43" ht="21" customHeight="1">
      <c r="V274" s="3138"/>
      <c r="W274" s="1662" t="s">
        <v>5070</v>
      </c>
      <c r="X274" s="1645" t="s">
        <v>5071</v>
      </c>
      <c r="Y274" s="1646">
        <v>30</v>
      </c>
      <c r="Z274" s="1647">
        <v>35</v>
      </c>
      <c r="AA274" s="1648">
        <v>33</v>
      </c>
      <c r="AB274"/>
      <c r="AC274" s="3139"/>
      <c r="AD274" s="1641" t="s">
        <v>5072</v>
      </c>
      <c r="AE274" s="1636" t="s">
        <v>5073</v>
      </c>
      <c r="AF274" s="1637">
        <v>180</v>
      </c>
      <c r="AG274" s="1638">
        <v>82</v>
      </c>
      <c r="AH274" s="1639">
        <v>205</v>
      </c>
      <c r="AI274"/>
      <c r="AJ274" s="3140"/>
      <c r="AK274" s="1651" t="s">
        <v>5074</v>
      </c>
      <c r="AL274" s="1636" t="s">
        <v>5075</v>
      </c>
      <c r="AM274" s="1637">
        <v>92</v>
      </c>
      <c r="AN274" s="1638">
        <v>9</v>
      </c>
      <c r="AO274" s="1639">
        <v>35</v>
      </c>
      <c r="AQ274" s="6">
        <v>1</v>
      </c>
    </row>
    <row r="275" spans="22:43" ht="21" customHeight="1">
      <c r="V275" s="3141"/>
      <c r="W275" s="1662" t="s">
        <v>5076</v>
      </c>
      <c r="X275" s="1645" t="s">
        <v>5077</v>
      </c>
      <c r="Y275" s="1646">
        <v>26</v>
      </c>
      <c r="Z275" s="1647">
        <v>36</v>
      </c>
      <c r="AA275" s="1648">
        <v>33</v>
      </c>
      <c r="AB275"/>
      <c r="AC275" s="3142"/>
      <c r="AD275" s="1651" t="s">
        <v>5078</v>
      </c>
      <c r="AE275" s="1636" t="s">
        <v>5079</v>
      </c>
      <c r="AF275" s="1637">
        <v>154</v>
      </c>
      <c r="AG275" s="1638">
        <v>78</v>
      </c>
      <c r="AH275" s="1639">
        <v>174</v>
      </c>
      <c r="AI275"/>
      <c r="AJ275" s="3143"/>
      <c r="AK275" s="1651" t="s">
        <v>5080</v>
      </c>
      <c r="AL275" s="1636" t="s">
        <v>5081</v>
      </c>
      <c r="AM275" s="1637">
        <v>58</v>
      </c>
      <c r="AN275" s="1638">
        <v>2</v>
      </c>
      <c r="AO275" s="1639">
        <v>13</v>
      </c>
      <c r="AQ275" s="6">
        <v>1</v>
      </c>
    </row>
    <row r="276" spans="22:43" ht="21" customHeight="1">
      <c r="V276" s="3144"/>
      <c r="W276" s="1644" t="s">
        <v>5082</v>
      </c>
      <c r="X276" s="1645" t="s">
        <v>5083</v>
      </c>
      <c r="Y276" s="1646">
        <v>0</v>
      </c>
      <c r="Z276" s="1647">
        <v>250</v>
      </c>
      <c r="AA276" s="1648">
        <v>154</v>
      </c>
      <c r="AB276"/>
      <c r="AC276" s="3145"/>
      <c r="AD276" s="1651" t="s">
        <v>5084</v>
      </c>
      <c r="AE276" s="1636" t="s">
        <v>5085</v>
      </c>
      <c r="AF276" s="1637">
        <v>134</v>
      </c>
      <c r="AG276" s="1638">
        <v>96</v>
      </c>
      <c r="AH276" s="1639">
        <v>142</v>
      </c>
      <c r="AI276"/>
      <c r="AJ276" s="3146"/>
      <c r="AK276" s="1651" t="s">
        <v>5086</v>
      </c>
      <c r="AL276" s="1636" t="s">
        <v>5087</v>
      </c>
      <c r="AM276" s="1637">
        <v>46</v>
      </c>
      <c r="AN276" s="1638">
        <v>29</v>
      </c>
      <c r="AO276" s="1639">
        <v>33</v>
      </c>
      <c r="AQ276" s="6">
        <v>1</v>
      </c>
    </row>
    <row r="277" spans="22:43" ht="21" customHeight="1">
      <c r="V277" s="3147"/>
      <c r="W277" s="1662" t="s">
        <v>5088</v>
      </c>
      <c r="X277" s="1645" t="s">
        <v>5089</v>
      </c>
      <c r="Y277" s="1646">
        <v>0</v>
      </c>
      <c r="Z277" s="1647">
        <v>136</v>
      </c>
      <c r="AA277" s="1648">
        <v>86</v>
      </c>
      <c r="AB277"/>
      <c r="AC277" s="3148"/>
      <c r="AD277" s="1651" t="s">
        <v>5090</v>
      </c>
      <c r="AE277" s="1636" t="s">
        <v>5091</v>
      </c>
      <c r="AF277" s="1637">
        <v>135</v>
      </c>
      <c r="AG277" s="1638">
        <v>86</v>
      </c>
      <c r="AH277" s="1639">
        <v>146</v>
      </c>
      <c r="AI277"/>
      <c r="AJ277" s="3149"/>
      <c r="AK277" s="1641" t="s">
        <v>5092</v>
      </c>
      <c r="AL277" s="1636" t="s">
        <v>5093</v>
      </c>
      <c r="AM277" s="1637">
        <v>255</v>
      </c>
      <c r="AN277" s="1638">
        <v>127</v>
      </c>
      <c r="AO277" s="1639">
        <v>36</v>
      </c>
      <c r="AQ277" s="6">
        <v>1</v>
      </c>
    </row>
    <row r="278" spans="22:43" ht="21" customHeight="1">
      <c r="V278" s="3150"/>
      <c r="W278" s="1644" t="s">
        <v>5094</v>
      </c>
      <c r="X278" s="1645" t="s">
        <v>5095</v>
      </c>
      <c r="Y278" s="1646">
        <v>255</v>
      </c>
      <c r="Z278" s="1647">
        <v>110</v>
      </c>
      <c r="AA278" s="1648">
        <v>199</v>
      </c>
      <c r="AB278"/>
      <c r="AC278" s="3151"/>
      <c r="AD278" s="1641" t="s">
        <v>5096</v>
      </c>
      <c r="AE278" s="1636" t="s">
        <v>5097</v>
      </c>
      <c r="AF278" s="1637">
        <v>122</v>
      </c>
      <c r="AG278" s="1638">
        <v>55</v>
      </c>
      <c r="AH278" s="1639">
        <v>139</v>
      </c>
      <c r="AI278"/>
      <c r="AJ278" s="3152"/>
      <c r="AK278" s="1641" t="s">
        <v>5098</v>
      </c>
      <c r="AL278" s="1636" t="s">
        <v>5099</v>
      </c>
      <c r="AM278" s="1637">
        <v>233</v>
      </c>
      <c r="AN278" s="1638">
        <v>150</v>
      </c>
      <c r="AO278" s="1639">
        <v>122</v>
      </c>
      <c r="AQ278" s="6">
        <v>1</v>
      </c>
    </row>
    <row r="279" spans="22:43" ht="21" customHeight="1">
      <c r="V279" s="3153"/>
      <c r="W279" s="1644" t="s">
        <v>5100</v>
      </c>
      <c r="X279" s="1645" t="s">
        <v>5101</v>
      </c>
      <c r="Y279" s="1646">
        <v>204</v>
      </c>
      <c r="Z279" s="1647">
        <v>50</v>
      </c>
      <c r="AA279" s="1648">
        <v>153</v>
      </c>
      <c r="AB279"/>
      <c r="AC279" s="3154"/>
      <c r="AD279" s="1651" t="s">
        <v>5102</v>
      </c>
      <c r="AE279" s="1636" t="s">
        <v>5103</v>
      </c>
      <c r="AF279" s="1637">
        <v>96</v>
      </c>
      <c r="AG279" s="1638">
        <v>47</v>
      </c>
      <c r="AH279" s="1639">
        <v>107</v>
      </c>
      <c r="AI279"/>
      <c r="AJ279" s="3155"/>
      <c r="AK279" s="1641" t="s">
        <v>5104</v>
      </c>
      <c r="AL279" s="1636" t="s">
        <v>5105</v>
      </c>
      <c r="AM279" s="1637">
        <v>238</v>
      </c>
      <c r="AN279" s="1638">
        <v>149</v>
      </c>
      <c r="AO279" s="1639">
        <v>114</v>
      </c>
      <c r="AQ279" s="6">
        <v>1</v>
      </c>
    </row>
    <row r="280" spans="22:43" ht="21" customHeight="1">
      <c r="V280" s="3156"/>
      <c r="W280" s="1644" t="s">
        <v>5106</v>
      </c>
      <c r="X280" s="1645" t="s">
        <v>5107</v>
      </c>
      <c r="Y280" s="1646">
        <v>205</v>
      </c>
      <c r="Z280" s="1647">
        <v>41</v>
      </c>
      <c r="AA280" s="1648">
        <v>144</v>
      </c>
      <c r="AB280"/>
      <c r="AC280" s="3157"/>
      <c r="AD280" s="1651" t="s">
        <v>5108</v>
      </c>
      <c r="AE280" s="1636" t="s">
        <v>5109</v>
      </c>
      <c r="AF280" s="1637">
        <v>86</v>
      </c>
      <c r="AG280" s="1638">
        <v>60</v>
      </c>
      <c r="AH280" s="1639">
        <v>92</v>
      </c>
      <c r="AI280"/>
      <c r="AJ280" s="3158"/>
      <c r="AK280" s="1641" t="s">
        <v>5110</v>
      </c>
      <c r="AL280" s="1636" t="s">
        <v>5111</v>
      </c>
      <c r="AM280" s="1637">
        <v>255</v>
      </c>
      <c r="AN280" s="1638">
        <v>130</v>
      </c>
      <c r="AO280" s="1639">
        <v>71</v>
      </c>
      <c r="AQ280" s="6">
        <v>1</v>
      </c>
    </row>
    <row r="281" spans="22:43" ht="21" customHeight="1">
      <c r="V281" s="3159"/>
      <c r="W281" s="1662" t="s">
        <v>5112</v>
      </c>
      <c r="X281" s="1645" t="s">
        <v>5113</v>
      </c>
      <c r="Y281" s="1646">
        <v>150</v>
      </c>
      <c r="Z281" s="1647">
        <v>85</v>
      </c>
      <c r="AA281" s="1648">
        <v>120</v>
      </c>
      <c r="AB281"/>
      <c r="AC281" s="3160"/>
      <c r="AD281" s="1641" t="s">
        <v>5114</v>
      </c>
      <c r="AE281" s="1636" t="s">
        <v>5115</v>
      </c>
      <c r="AF281" s="1637">
        <v>255</v>
      </c>
      <c r="AG281" s="1638">
        <v>20</v>
      </c>
      <c r="AH281" s="1639">
        <v>147</v>
      </c>
      <c r="AI281"/>
      <c r="AJ281" s="3161"/>
      <c r="AK281" s="1641" t="s">
        <v>5116</v>
      </c>
      <c r="AL281" s="1636" t="s">
        <v>5117</v>
      </c>
      <c r="AM281" s="1637">
        <v>255</v>
      </c>
      <c r="AN281" s="1638">
        <v>127</v>
      </c>
      <c r="AO281" s="1639">
        <v>80</v>
      </c>
      <c r="AQ281" s="6">
        <v>1</v>
      </c>
    </row>
    <row r="282" spans="22:43" ht="21" customHeight="1">
      <c r="V282" s="3162"/>
      <c r="W282" s="1644" t="s">
        <v>5118</v>
      </c>
      <c r="X282" s="1645" t="s">
        <v>5119</v>
      </c>
      <c r="Y282" s="1646">
        <v>139</v>
      </c>
      <c r="Z282" s="1647">
        <v>28</v>
      </c>
      <c r="AA282" s="1648">
        <v>98</v>
      </c>
      <c r="AB282"/>
      <c r="AC282" s="3163"/>
      <c r="AD282" s="1651" t="s">
        <v>5120</v>
      </c>
      <c r="AE282" s="1636" t="s">
        <v>5121</v>
      </c>
      <c r="AF282" s="1637">
        <v>253</v>
      </c>
      <c r="AG282" s="1638">
        <v>63</v>
      </c>
      <c r="AH282" s="1639">
        <v>146</v>
      </c>
      <c r="AI282"/>
      <c r="AJ282" s="3164"/>
      <c r="AK282" s="1641" t="s">
        <v>5122</v>
      </c>
      <c r="AL282" s="1636" t="s">
        <v>5123</v>
      </c>
      <c r="AM282" s="1637">
        <v>205</v>
      </c>
      <c r="AN282" s="1638">
        <v>183</v>
      </c>
      <c r="AO282" s="1639">
        <v>181</v>
      </c>
      <c r="AQ282" s="6">
        <v>1</v>
      </c>
    </row>
    <row r="283" spans="22:43" ht="21" customHeight="1">
      <c r="V283" s="3165"/>
      <c r="W283" s="1662" t="s">
        <v>5124</v>
      </c>
      <c r="X283" s="1645" t="s">
        <v>5125</v>
      </c>
      <c r="Y283" s="1646">
        <v>84</v>
      </c>
      <c r="Z283" s="1647">
        <v>19</v>
      </c>
      <c r="AA283" s="1648">
        <v>59</v>
      </c>
      <c r="AB283"/>
      <c r="AC283" s="3166"/>
      <c r="AD283" s="1641" t="s">
        <v>5126</v>
      </c>
      <c r="AE283" s="1636" t="s">
        <v>5127</v>
      </c>
      <c r="AF283" s="1637">
        <v>255</v>
      </c>
      <c r="AG283" s="1638">
        <v>62</v>
      </c>
      <c r="AH283" s="1639">
        <v>150</v>
      </c>
      <c r="AI283"/>
      <c r="AJ283" s="3167"/>
      <c r="AK283" s="1641" t="s">
        <v>5128</v>
      </c>
      <c r="AL283" s="1636" t="s">
        <v>5129</v>
      </c>
      <c r="AM283" s="1637">
        <v>255</v>
      </c>
      <c r="AN283" s="1638">
        <v>114</v>
      </c>
      <c r="AO283" s="1639">
        <v>86</v>
      </c>
      <c r="AQ283" s="6">
        <v>1</v>
      </c>
    </row>
    <row r="284" spans="22:43" ht="21" customHeight="1">
      <c r="V284" s="3168"/>
      <c r="W284" s="1662" t="s">
        <v>5130</v>
      </c>
      <c r="X284" s="1645" t="s">
        <v>5131</v>
      </c>
      <c r="Y284" s="1646">
        <v>56</v>
      </c>
      <c r="Z284" s="1647">
        <v>21</v>
      </c>
      <c r="AA284" s="1648">
        <v>44</v>
      </c>
      <c r="AB284"/>
      <c r="AC284" s="3169"/>
      <c r="AD284" s="1641" t="s">
        <v>5132</v>
      </c>
      <c r="AE284" s="1636" t="s">
        <v>5133</v>
      </c>
      <c r="AF284" s="1637">
        <v>238</v>
      </c>
      <c r="AG284" s="1638">
        <v>121</v>
      </c>
      <c r="AH284" s="1639">
        <v>159</v>
      </c>
      <c r="AI284"/>
      <c r="AJ284" s="3170"/>
      <c r="AK284" s="1641" t="s">
        <v>5134</v>
      </c>
      <c r="AL284" s="1636" t="s">
        <v>5135</v>
      </c>
      <c r="AM284" s="1637">
        <v>255</v>
      </c>
      <c r="AN284" s="1638">
        <v>140</v>
      </c>
      <c r="AO284" s="1639">
        <v>105</v>
      </c>
      <c r="AQ284" s="6">
        <v>1</v>
      </c>
    </row>
    <row r="285" spans="22:43" ht="21" customHeight="1">
      <c r="V285" s="3171"/>
      <c r="W285" s="1662" t="s">
        <v>5136</v>
      </c>
      <c r="X285" s="1645" t="s">
        <v>5137</v>
      </c>
      <c r="Y285" s="1646">
        <v>55</v>
      </c>
      <c r="Z285" s="1647">
        <v>0</v>
      </c>
      <c r="AA285" s="1648">
        <v>40</v>
      </c>
      <c r="AB285"/>
      <c r="AC285" s="3172"/>
      <c r="AD285" s="1651" t="s">
        <v>5138</v>
      </c>
      <c r="AE285" s="1636" t="s">
        <v>5139</v>
      </c>
      <c r="AF285" s="1637">
        <v>230</v>
      </c>
      <c r="AG285" s="1638">
        <v>143</v>
      </c>
      <c r="AH285" s="1639">
        <v>172</v>
      </c>
      <c r="AI285"/>
      <c r="AJ285" s="3173"/>
      <c r="AK285" s="1651" t="s">
        <v>5140</v>
      </c>
      <c r="AL285" s="1636" t="s">
        <v>5141</v>
      </c>
      <c r="AM285" s="1637">
        <v>255</v>
      </c>
      <c r="AN285" s="1638">
        <v>134</v>
      </c>
      <c r="AO285" s="1639">
        <v>106</v>
      </c>
      <c r="AQ285" s="6">
        <v>1</v>
      </c>
    </row>
    <row r="286" spans="22:43" ht="21" customHeight="1">
      <c r="V286" s="3174"/>
      <c r="W286" s="1662" t="s">
        <v>5142</v>
      </c>
      <c r="X286" s="1645" t="s">
        <v>5143</v>
      </c>
      <c r="Y286" s="1646">
        <v>191</v>
      </c>
      <c r="Z286" s="1647">
        <v>185</v>
      </c>
      <c r="AA286" s="1648">
        <v>189</v>
      </c>
      <c r="AB286"/>
      <c r="AC286" s="3175"/>
      <c r="AD286" s="1651" t="s">
        <v>5144</v>
      </c>
      <c r="AE286" s="1636" t="s">
        <v>5145</v>
      </c>
      <c r="AF286" s="1637">
        <v>253</v>
      </c>
      <c r="AG286" s="1638">
        <v>108</v>
      </c>
      <c r="AH286" s="1639">
        <v>158</v>
      </c>
      <c r="AI286"/>
      <c r="AJ286" s="3176"/>
      <c r="AK286" s="1641" t="s">
        <v>5146</v>
      </c>
      <c r="AL286" s="1636" t="s">
        <v>5147</v>
      </c>
      <c r="AM286" s="1637">
        <v>255</v>
      </c>
      <c r="AN286" s="1638">
        <v>160</v>
      </c>
      <c r="AO286" s="1639">
        <v>122</v>
      </c>
      <c r="AQ286" s="6">
        <v>1</v>
      </c>
    </row>
    <row r="287" spans="22:43" ht="21" customHeight="1">
      <c r="V287" s="3177"/>
      <c r="W287" s="1662" t="s">
        <v>5148</v>
      </c>
      <c r="X287" s="1645" t="s">
        <v>5149</v>
      </c>
      <c r="Y287" s="1646">
        <v>183</v>
      </c>
      <c r="Z287" s="1647">
        <v>132</v>
      </c>
      <c r="AA287" s="1648">
        <v>167</v>
      </c>
      <c r="AB287"/>
      <c r="AC287" s="3178"/>
      <c r="AD287" s="1641" t="s">
        <v>5150</v>
      </c>
      <c r="AE287" s="1636" t="s">
        <v>5151</v>
      </c>
      <c r="AF287" s="1637">
        <v>205</v>
      </c>
      <c r="AG287" s="1638">
        <v>193</v>
      </c>
      <c r="AH287" s="1639">
        <v>197</v>
      </c>
      <c r="AI287"/>
      <c r="AJ287" s="3179"/>
      <c r="AK287" s="1651" t="s">
        <v>5152</v>
      </c>
      <c r="AL287" s="1636" t="s">
        <v>5153</v>
      </c>
      <c r="AM287" s="1637">
        <v>255</v>
      </c>
      <c r="AN287" s="1638">
        <v>183</v>
      </c>
      <c r="AO287" s="1639">
        <v>165</v>
      </c>
      <c r="AQ287" s="6">
        <v>1</v>
      </c>
    </row>
    <row r="288" spans="22:43" ht="21" customHeight="1">
      <c r="V288" s="3180"/>
      <c r="W288" s="1662" t="s">
        <v>5154</v>
      </c>
      <c r="X288" s="1645" t="s">
        <v>5155</v>
      </c>
      <c r="Y288" s="1646">
        <v>170</v>
      </c>
      <c r="Z288" s="1647">
        <v>138</v>
      </c>
      <c r="AA288" s="1648">
        <v>158</v>
      </c>
      <c r="AB288"/>
      <c r="AC288" s="3181"/>
      <c r="AD288" s="1641" t="s">
        <v>5156</v>
      </c>
      <c r="AE288" s="1636" t="s">
        <v>5157</v>
      </c>
      <c r="AF288" s="1637">
        <v>255</v>
      </c>
      <c r="AG288" s="1638">
        <v>130</v>
      </c>
      <c r="AH288" s="1639">
        <v>171</v>
      </c>
      <c r="AI288"/>
      <c r="AJ288" s="3182"/>
      <c r="AK288" s="1651" t="s">
        <v>5158</v>
      </c>
      <c r="AL288" s="1636" t="s">
        <v>5159</v>
      </c>
      <c r="AM288" s="1637">
        <v>253</v>
      </c>
      <c r="AN288" s="1638">
        <v>191</v>
      </c>
      <c r="AO288" s="1639">
        <v>183</v>
      </c>
      <c r="AQ288" s="6">
        <v>1</v>
      </c>
    </row>
    <row r="289" spans="22:43" ht="21" customHeight="1">
      <c r="V289" s="3183"/>
      <c r="W289" s="1662" t="s">
        <v>5160</v>
      </c>
      <c r="X289" s="1645" t="s">
        <v>5161</v>
      </c>
      <c r="Y289" s="1646">
        <v>153</v>
      </c>
      <c r="Z289" s="1647">
        <v>122</v>
      </c>
      <c r="AA289" s="1648">
        <v>141</v>
      </c>
      <c r="AB289"/>
      <c r="AC289" s="3184"/>
      <c r="AD289" s="1651" t="s">
        <v>5162</v>
      </c>
      <c r="AE289" s="1636" t="s">
        <v>5163</v>
      </c>
      <c r="AF289" s="1637">
        <v>239</v>
      </c>
      <c r="AG289" s="1638">
        <v>187</v>
      </c>
      <c r="AH289" s="1639">
        <v>204</v>
      </c>
      <c r="AI289"/>
      <c r="AJ289" s="3185"/>
      <c r="AK289" s="1641" t="s">
        <v>5164</v>
      </c>
      <c r="AL289" s="1636" t="s">
        <v>5165</v>
      </c>
      <c r="AM289" s="1637">
        <v>238</v>
      </c>
      <c r="AN289" s="1638">
        <v>213</v>
      </c>
      <c r="AO289" s="1639">
        <v>210</v>
      </c>
      <c r="AQ289" s="6">
        <v>1</v>
      </c>
    </row>
    <row r="290" spans="22:43" ht="21" customHeight="1">
      <c r="V290" s="3186"/>
      <c r="W290" s="1662" t="s">
        <v>5166</v>
      </c>
      <c r="X290" s="1645" t="s">
        <v>5167</v>
      </c>
      <c r="Y290" s="1646">
        <v>139</v>
      </c>
      <c r="Z290" s="1647">
        <v>133</v>
      </c>
      <c r="AA290" s="1648">
        <v>137</v>
      </c>
      <c r="AB290"/>
      <c r="AC290" s="3187"/>
      <c r="AD290" s="1651" t="s">
        <v>5168</v>
      </c>
      <c r="AE290" s="1636" t="s">
        <v>5169</v>
      </c>
      <c r="AF290" s="1637">
        <v>254</v>
      </c>
      <c r="AG290" s="1638">
        <v>191</v>
      </c>
      <c r="AH290" s="1639">
        <v>210</v>
      </c>
      <c r="AI290"/>
      <c r="AJ290" s="3188"/>
      <c r="AK290" s="1641" t="s">
        <v>5170</v>
      </c>
      <c r="AL290" s="1636" t="s">
        <v>5171</v>
      </c>
      <c r="AM290" s="1637">
        <v>255</v>
      </c>
      <c r="AN290" s="1638">
        <v>228</v>
      </c>
      <c r="AO290" s="1639">
        <v>225</v>
      </c>
      <c r="AQ290" s="6">
        <v>1</v>
      </c>
    </row>
    <row r="291" spans="22:43" ht="21" customHeight="1">
      <c r="V291" s="3189"/>
      <c r="W291" s="1662" t="s">
        <v>5172</v>
      </c>
      <c r="X291" s="1645" t="s">
        <v>5173</v>
      </c>
      <c r="Y291" s="1646">
        <v>158</v>
      </c>
      <c r="Z291" s="1647">
        <v>79</v>
      </c>
      <c r="AA291" s="1648">
        <v>136</v>
      </c>
      <c r="AB291"/>
      <c r="AC291" s="3190"/>
      <c r="AD291" s="1651" t="s">
        <v>5174</v>
      </c>
      <c r="AE291" s="1636" t="s">
        <v>5175</v>
      </c>
      <c r="AF291" s="1637">
        <v>255</v>
      </c>
      <c r="AG291" s="1638">
        <v>200</v>
      </c>
      <c r="AH291" s="1639">
        <v>214</v>
      </c>
      <c r="AI291"/>
      <c r="AJ291" s="3191"/>
      <c r="AK291" s="1641" t="s">
        <v>5176</v>
      </c>
      <c r="AL291" s="1636" t="s">
        <v>5177</v>
      </c>
      <c r="AM291" s="1637">
        <v>238</v>
      </c>
      <c r="AN291" s="1638">
        <v>130</v>
      </c>
      <c r="AO291" s="1639">
        <v>98</v>
      </c>
      <c r="AQ291" s="6">
        <v>1</v>
      </c>
    </row>
    <row r="292" spans="22:43" ht="21" customHeight="1">
      <c r="V292" s="3192"/>
      <c r="W292" s="1662" t="s">
        <v>5178</v>
      </c>
      <c r="X292" s="1645" t="s">
        <v>5179</v>
      </c>
      <c r="Y292" s="1646">
        <v>131</v>
      </c>
      <c r="Z292" s="1647">
        <v>100</v>
      </c>
      <c r="AA292" s="1648">
        <v>121</v>
      </c>
      <c r="AB292"/>
      <c r="AC292" s="3193"/>
      <c r="AD292" s="1641" t="s">
        <v>5180</v>
      </c>
      <c r="AE292" s="1636" t="s">
        <v>5181</v>
      </c>
      <c r="AF292" s="1637">
        <v>255</v>
      </c>
      <c r="AG292" s="1638">
        <v>240</v>
      </c>
      <c r="AH292" s="1639">
        <v>245</v>
      </c>
      <c r="AI292"/>
      <c r="AJ292" s="3194"/>
      <c r="AK292" s="1641" t="s">
        <v>5182</v>
      </c>
      <c r="AL292" s="1636" t="s">
        <v>5183</v>
      </c>
      <c r="AM292" s="1637">
        <v>238</v>
      </c>
      <c r="AN292" s="1638">
        <v>106</v>
      </c>
      <c r="AO292" s="1639">
        <v>80</v>
      </c>
      <c r="AQ292" s="6">
        <v>1</v>
      </c>
    </row>
    <row r="293" spans="22:43" ht="21" customHeight="1">
      <c r="V293" s="3195"/>
      <c r="W293" s="1662" t="s">
        <v>5184</v>
      </c>
      <c r="X293" s="1645" t="s">
        <v>5185</v>
      </c>
      <c r="Y293" s="1646">
        <v>161</v>
      </c>
      <c r="Z293" s="1647">
        <v>6</v>
      </c>
      <c r="AA293" s="1648">
        <v>132</v>
      </c>
      <c r="AB293"/>
      <c r="AC293" s="3196"/>
      <c r="AD293" s="1651" t="s">
        <v>5186</v>
      </c>
      <c r="AE293" s="1636" t="s">
        <v>5187</v>
      </c>
      <c r="AF293" s="1637">
        <v>213</v>
      </c>
      <c r="AG293" s="1638">
        <v>151</v>
      </c>
      <c r="AH293" s="1639">
        <v>174</v>
      </c>
      <c r="AI293"/>
      <c r="AJ293" s="3197"/>
      <c r="AK293" s="1651" t="s">
        <v>5188</v>
      </c>
      <c r="AL293" s="1636" t="s">
        <v>5189</v>
      </c>
      <c r="AM293" s="1637">
        <v>244</v>
      </c>
      <c r="AN293" s="1638">
        <v>102</v>
      </c>
      <c r="AO293" s="1639">
        <v>27</v>
      </c>
      <c r="AQ293" s="6">
        <v>1</v>
      </c>
    </row>
    <row r="294" spans="22:43" ht="21" customHeight="1">
      <c r="V294" s="3198"/>
      <c r="W294" s="1662" t="s">
        <v>5190</v>
      </c>
      <c r="X294" s="1645" t="s">
        <v>5191</v>
      </c>
      <c r="Y294" s="1646">
        <v>114</v>
      </c>
      <c r="Z294" s="1647">
        <v>62</v>
      </c>
      <c r="AA294" s="1648">
        <v>100</v>
      </c>
      <c r="AB294"/>
      <c r="AC294" s="3199"/>
      <c r="AD294" s="1641" t="s">
        <v>5192</v>
      </c>
      <c r="AE294" s="1636" t="s">
        <v>5193</v>
      </c>
      <c r="AF294" s="1637">
        <v>238</v>
      </c>
      <c r="AG294" s="1638">
        <v>58</v>
      </c>
      <c r="AH294" s="1639">
        <v>140</v>
      </c>
      <c r="AI294"/>
      <c r="AJ294" s="3200"/>
      <c r="AK294" s="1641" t="s">
        <v>5194</v>
      </c>
      <c r="AL294" s="1636" t="s">
        <v>5195</v>
      </c>
      <c r="AM294" s="1637">
        <v>238</v>
      </c>
      <c r="AN294" s="1638">
        <v>121</v>
      </c>
      <c r="AO294" s="1639">
        <v>66</v>
      </c>
      <c r="AQ294" s="6">
        <v>1</v>
      </c>
    </row>
    <row r="295" spans="22:43" ht="21" customHeight="1">
      <c r="V295" s="3201"/>
      <c r="W295" s="1662" t="s">
        <v>5196</v>
      </c>
      <c r="X295" s="1645" t="s">
        <v>5197</v>
      </c>
      <c r="Y295" s="1646">
        <v>106</v>
      </c>
      <c r="Z295" s="1647">
        <v>69</v>
      </c>
      <c r="AA295" s="1648">
        <v>93</v>
      </c>
      <c r="AB295"/>
      <c r="AC295" s="3202"/>
      <c r="AD295" s="1641" t="s">
        <v>5198</v>
      </c>
      <c r="AE295" s="1636" t="s">
        <v>5199</v>
      </c>
      <c r="AF295" s="1637">
        <v>219</v>
      </c>
      <c r="AG295" s="1638">
        <v>112</v>
      </c>
      <c r="AH295" s="1639">
        <v>147</v>
      </c>
      <c r="AI295"/>
      <c r="AJ295" s="3203"/>
      <c r="AK295" s="1641" t="s">
        <v>5200</v>
      </c>
      <c r="AL295" s="1636" t="s">
        <v>5201</v>
      </c>
      <c r="AM295" s="1637">
        <v>238</v>
      </c>
      <c r="AN295" s="1638">
        <v>118</v>
      </c>
      <c r="AO295" s="1639">
        <v>33</v>
      </c>
      <c r="AQ295" s="6">
        <v>1</v>
      </c>
    </row>
    <row r="296" spans="22:43" ht="21" customHeight="1">
      <c r="V296" s="3204"/>
      <c r="W296" s="1662" t="s">
        <v>5202</v>
      </c>
      <c r="X296" s="1645" t="s">
        <v>5203</v>
      </c>
      <c r="Y296" s="1646">
        <v>249</v>
      </c>
      <c r="Z296" s="1647">
        <v>66</v>
      </c>
      <c r="AA296" s="1648">
        <v>158</v>
      </c>
      <c r="AB296"/>
      <c r="AC296" s="3205"/>
      <c r="AD296" s="1641" t="s">
        <v>5204</v>
      </c>
      <c r="AE296" s="1636" t="s">
        <v>5205</v>
      </c>
      <c r="AF296" s="1637">
        <v>238</v>
      </c>
      <c r="AG296" s="1638">
        <v>18</v>
      </c>
      <c r="AH296" s="1639">
        <v>137</v>
      </c>
      <c r="AI296"/>
      <c r="AJ296" s="3206"/>
      <c r="AK296" s="1651" t="s">
        <v>5206</v>
      </c>
      <c r="AL296" s="1636" t="s">
        <v>5207</v>
      </c>
      <c r="AM296" s="1637">
        <v>226</v>
      </c>
      <c r="AN296" s="1638">
        <v>88</v>
      </c>
      <c r="AO296" s="1639">
        <v>34</v>
      </c>
      <c r="AQ296" s="6">
        <v>1</v>
      </c>
    </row>
    <row r="297" spans="22:43" ht="21" customHeight="1">
      <c r="V297" s="3207"/>
      <c r="W297" s="1644" t="s">
        <v>5208</v>
      </c>
      <c r="X297" s="1645" t="s">
        <v>5209</v>
      </c>
      <c r="Y297" s="1646">
        <v>238</v>
      </c>
      <c r="Z297" s="1647">
        <v>106</v>
      </c>
      <c r="AA297" s="1648">
        <v>167</v>
      </c>
      <c r="AB297"/>
      <c r="AC297" s="3208"/>
      <c r="AD297" s="1641" t="s">
        <v>5210</v>
      </c>
      <c r="AE297" s="1636" t="s">
        <v>5211</v>
      </c>
      <c r="AF297" s="1637">
        <v>205</v>
      </c>
      <c r="AG297" s="1638">
        <v>104</v>
      </c>
      <c r="AH297" s="1639">
        <v>137</v>
      </c>
      <c r="AI297"/>
      <c r="AJ297" s="3209"/>
      <c r="AK297" s="1651" t="s">
        <v>5212</v>
      </c>
      <c r="AL297" s="1636" t="s">
        <v>5213</v>
      </c>
      <c r="AM297" s="1637">
        <v>196</v>
      </c>
      <c r="AN297" s="1638">
        <v>131</v>
      </c>
      <c r="AO297" s="1639">
        <v>121</v>
      </c>
      <c r="AQ297" s="6">
        <v>1</v>
      </c>
    </row>
    <row r="298" spans="22:43" ht="21" customHeight="1">
      <c r="V298" s="3210"/>
      <c r="W298" s="1644" t="s">
        <v>5214</v>
      </c>
      <c r="X298" s="1645" t="s">
        <v>5215</v>
      </c>
      <c r="Y298" s="1646">
        <v>255</v>
      </c>
      <c r="Z298" s="1647">
        <v>28</v>
      </c>
      <c r="AA298" s="1648">
        <v>174</v>
      </c>
      <c r="AB298"/>
      <c r="AC298" s="3211"/>
      <c r="AD298" s="1651" t="s">
        <v>5216</v>
      </c>
      <c r="AE298" s="1636" t="s">
        <v>5217</v>
      </c>
      <c r="AF298" s="1637">
        <v>193</v>
      </c>
      <c r="AG298" s="1638">
        <v>126</v>
      </c>
      <c r="AH298" s="1639">
        <v>145</v>
      </c>
      <c r="AI298"/>
      <c r="AJ298" s="3212"/>
      <c r="AK298" s="1651" t="s">
        <v>5218</v>
      </c>
      <c r="AL298" s="1636" t="s">
        <v>5219</v>
      </c>
      <c r="AM298" s="1637">
        <v>217</v>
      </c>
      <c r="AN298" s="1638">
        <v>96</v>
      </c>
      <c r="AO298" s="1639">
        <v>59</v>
      </c>
      <c r="AQ298" s="6">
        <v>1</v>
      </c>
    </row>
    <row r="299" spans="22:43" ht="21" customHeight="1">
      <c r="V299" s="3213"/>
      <c r="W299" s="1644" t="s">
        <v>5220</v>
      </c>
      <c r="X299" s="1645" t="s">
        <v>5221</v>
      </c>
      <c r="Y299" s="1646">
        <v>255</v>
      </c>
      <c r="Z299" s="1647">
        <v>52</v>
      </c>
      <c r="AA299" s="1648">
        <v>179</v>
      </c>
      <c r="AB299"/>
      <c r="AC299" s="3214"/>
      <c r="AD299" s="1651" t="s">
        <v>5222</v>
      </c>
      <c r="AE299" s="1636" t="s">
        <v>5223</v>
      </c>
      <c r="AF299" s="1637">
        <v>219</v>
      </c>
      <c r="AG299" s="1638">
        <v>0</v>
      </c>
      <c r="AH299" s="1639">
        <v>115</v>
      </c>
      <c r="AI299"/>
      <c r="AJ299" s="3215"/>
      <c r="AK299" s="1641" t="s">
        <v>5224</v>
      </c>
      <c r="AL299" s="1636" t="s">
        <v>5225</v>
      </c>
      <c r="AM299" s="1637">
        <v>205</v>
      </c>
      <c r="AN299" s="1638">
        <v>129</v>
      </c>
      <c r="AO299" s="1639">
        <v>98</v>
      </c>
      <c r="AQ299" s="6">
        <v>1</v>
      </c>
    </row>
    <row r="300" spans="22:43" ht="21" customHeight="1">
      <c r="V300" s="3216"/>
      <c r="W300" s="1662" t="s">
        <v>5226</v>
      </c>
      <c r="X300" s="1645" t="s">
        <v>5227</v>
      </c>
      <c r="Y300" s="1646">
        <v>255</v>
      </c>
      <c r="Z300" s="1647">
        <v>105</v>
      </c>
      <c r="AA300" s="1648">
        <v>180</v>
      </c>
      <c r="AB300"/>
      <c r="AC300" s="3217"/>
      <c r="AD300" s="1651" t="s">
        <v>5228</v>
      </c>
      <c r="AE300" s="1636" t="s">
        <v>5229</v>
      </c>
      <c r="AF300" s="1637">
        <v>206</v>
      </c>
      <c r="AG300" s="1638">
        <v>70</v>
      </c>
      <c r="AH300" s="1639">
        <v>118</v>
      </c>
      <c r="AI300"/>
      <c r="AJ300" s="3218"/>
      <c r="AK300" s="1641" t="s">
        <v>5230</v>
      </c>
      <c r="AL300" s="1636" t="s">
        <v>5231</v>
      </c>
      <c r="AM300" s="1637">
        <v>205</v>
      </c>
      <c r="AN300" s="1638">
        <v>112</v>
      </c>
      <c r="AO300" s="1639">
        <v>84</v>
      </c>
      <c r="AQ300" s="6">
        <v>1</v>
      </c>
    </row>
    <row r="301" spans="22:43" ht="21" customHeight="1">
      <c r="V301" s="3219"/>
      <c r="W301" s="1644" t="s">
        <v>5232</v>
      </c>
      <c r="X301" s="1645" t="s">
        <v>5233</v>
      </c>
      <c r="Y301" s="1646">
        <v>255</v>
      </c>
      <c r="Z301" s="1647">
        <v>110</v>
      </c>
      <c r="AA301" s="1648">
        <v>180</v>
      </c>
      <c r="AB301"/>
      <c r="AC301" s="3220"/>
      <c r="AD301" s="1641" t="s">
        <v>5234</v>
      </c>
      <c r="AE301" s="1636" t="s">
        <v>5235</v>
      </c>
      <c r="AF301" s="1637">
        <v>205</v>
      </c>
      <c r="AG301" s="1638">
        <v>50</v>
      </c>
      <c r="AH301" s="1639">
        <v>120</v>
      </c>
      <c r="AI301"/>
      <c r="AJ301" s="3221"/>
      <c r="AK301" s="1651" t="s">
        <v>5236</v>
      </c>
      <c r="AL301" s="1636" t="s">
        <v>5237</v>
      </c>
      <c r="AM301" s="1637">
        <v>203</v>
      </c>
      <c r="AN301" s="1638">
        <v>109</v>
      </c>
      <c r="AO301" s="1639">
        <v>81</v>
      </c>
      <c r="AQ301" s="6">
        <v>1</v>
      </c>
    </row>
    <row r="302" spans="22:43" ht="21" customHeight="1">
      <c r="V302" s="3222"/>
      <c r="W302" s="1662" t="s">
        <v>5238</v>
      </c>
      <c r="X302" s="1645" t="s">
        <v>5239</v>
      </c>
      <c r="Y302" s="1646">
        <v>232</v>
      </c>
      <c r="Z302" s="1647">
        <v>204</v>
      </c>
      <c r="AA302" s="1648">
        <v>215</v>
      </c>
      <c r="AB302"/>
      <c r="AC302" s="3223"/>
      <c r="AD302" s="1641" t="s">
        <v>5240</v>
      </c>
      <c r="AE302" s="1636" t="s">
        <v>5241</v>
      </c>
      <c r="AF302" s="1637">
        <v>205</v>
      </c>
      <c r="AG302" s="1638">
        <v>16</v>
      </c>
      <c r="AH302" s="1639">
        <v>118</v>
      </c>
      <c r="AI302"/>
      <c r="AJ302" s="3224"/>
      <c r="AK302" s="1641" t="s">
        <v>5242</v>
      </c>
      <c r="AL302" s="1636" t="s">
        <v>5243</v>
      </c>
      <c r="AM302" s="1637">
        <v>205</v>
      </c>
      <c r="AN302" s="1638">
        <v>91</v>
      </c>
      <c r="AO302" s="1639">
        <v>69</v>
      </c>
      <c r="AQ302" s="6">
        <v>1</v>
      </c>
    </row>
    <row r="303" spans="22:43" ht="21" customHeight="1">
      <c r="V303" s="3225"/>
      <c r="W303" s="1662" t="s">
        <v>5244</v>
      </c>
      <c r="X303" s="1645" t="s">
        <v>5245</v>
      </c>
      <c r="Y303" s="1646">
        <v>232</v>
      </c>
      <c r="Z303" s="1647">
        <v>227</v>
      </c>
      <c r="AA303" s="1648">
        <v>229</v>
      </c>
      <c r="AB303"/>
      <c r="AC303" s="3226"/>
      <c r="AD303" s="1651" t="s">
        <v>5246</v>
      </c>
      <c r="AE303" s="1636" t="s">
        <v>5247</v>
      </c>
      <c r="AF303" s="1637">
        <v>179</v>
      </c>
      <c r="AG303" s="1638">
        <v>68</v>
      </c>
      <c r="AH303" s="1639">
        <v>108</v>
      </c>
      <c r="AI303"/>
      <c r="AJ303" s="3227"/>
      <c r="AK303" s="1651" t="s">
        <v>5248</v>
      </c>
      <c r="AL303" s="1636" t="s">
        <v>5249</v>
      </c>
      <c r="AM303" s="1637">
        <v>173</v>
      </c>
      <c r="AN303" s="1638">
        <v>136</v>
      </c>
      <c r="AO303" s="1639">
        <v>132</v>
      </c>
      <c r="AQ303" s="6">
        <v>1</v>
      </c>
    </row>
    <row r="304" spans="22:43" ht="21" customHeight="1">
      <c r="V304" s="3228"/>
      <c r="W304" s="1644" t="s">
        <v>5250</v>
      </c>
      <c r="X304" s="1645" t="s">
        <v>5251</v>
      </c>
      <c r="Y304" s="1646">
        <v>238</v>
      </c>
      <c r="Z304" s="1647">
        <v>224</v>
      </c>
      <c r="AA304" s="1648">
        <v>229</v>
      </c>
      <c r="AB304"/>
      <c r="AC304" s="3229"/>
      <c r="AD304" s="1651" t="s">
        <v>5252</v>
      </c>
      <c r="AE304" s="1636" t="s">
        <v>5253</v>
      </c>
      <c r="AF304" s="1637">
        <v>168</v>
      </c>
      <c r="AG304" s="1638">
        <v>81</v>
      </c>
      <c r="AH304" s="1639">
        <v>110</v>
      </c>
      <c r="AI304"/>
      <c r="AJ304" s="3230"/>
      <c r="AK304" s="1641" t="s">
        <v>5254</v>
      </c>
      <c r="AL304" s="1636" t="s">
        <v>5255</v>
      </c>
      <c r="AM304" s="1637">
        <v>205</v>
      </c>
      <c r="AN304" s="1638">
        <v>104</v>
      </c>
      <c r="AO304" s="1639">
        <v>57</v>
      </c>
      <c r="AQ304" s="6">
        <v>1</v>
      </c>
    </row>
    <row r="305" spans="22:43" ht="21" customHeight="1">
      <c r="V305" s="3231"/>
      <c r="W305" s="1662" t="s">
        <v>5256</v>
      </c>
      <c r="X305" s="1645" t="s">
        <v>5257</v>
      </c>
      <c r="Y305" s="1646">
        <v>254</v>
      </c>
      <c r="Z305" s="1647">
        <v>231</v>
      </c>
      <c r="AA305" s="1648">
        <v>240</v>
      </c>
      <c r="AB305"/>
      <c r="AC305" s="3232"/>
      <c r="AD305" s="1641" t="s">
        <v>4901</v>
      </c>
      <c r="AE305" s="1636" t="s">
        <v>5258</v>
      </c>
      <c r="AF305" s="1637">
        <v>176</v>
      </c>
      <c r="AG305" s="1638">
        <v>48</v>
      </c>
      <c r="AH305" s="1639">
        <v>96</v>
      </c>
      <c r="AI305"/>
      <c r="AJ305" s="3233"/>
      <c r="AK305" s="1651" t="s">
        <v>5259</v>
      </c>
      <c r="AL305" s="1636" t="s">
        <v>5260</v>
      </c>
      <c r="AM305" s="1637">
        <v>204</v>
      </c>
      <c r="AN305" s="1638">
        <v>85</v>
      </c>
      <c r="AO305" s="1639">
        <v>0</v>
      </c>
      <c r="AQ305" s="6">
        <v>1</v>
      </c>
    </row>
    <row r="306" spans="22:43" ht="21" customHeight="1">
      <c r="V306" s="3234"/>
      <c r="W306" s="1662" t="s">
        <v>5261</v>
      </c>
      <c r="X306" s="1645" t="s">
        <v>5262</v>
      </c>
      <c r="Y306" s="1646">
        <v>195</v>
      </c>
      <c r="Z306" s="1647">
        <v>166</v>
      </c>
      <c r="AA306" s="1648">
        <v>177</v>
      </c>
      <c r="AB306"/>
      <c r="AC306" s="3235"/>
      <c r="AD306" s="1651" t="s">
        <v>5263</v>
      </c>
      <c r="AE306" s="1636" t="s">
        <v>5264</v>
      </c>
      <c r="AF306" s="1637">
        <v>145</v>
      </c>
      <c r="AG306" s="1638">
        <v>95</v>
      </c>
      <c r="AH306" s="1639">
        <v>109</v>
      </c>
      <c r="AI306"/>
      <c r="AJ306" s="3236"/>
      <c r="AK306" s="1651" t="s">
        <v>5265</v>
      </c>
      <c r="AL306" s="1636" t="s">
        <v>5266</v>
      </c>
      <c r="AM306" s="1637">
        <v>180</v>
      </c>
      <c r="AN306" s="1638">
        <v>116</v>
      </c>
      <c r="AO306" s="1639">
        <v>94</v>
      </c>
      <c r="AQ306" s="6">
        <v>1</v>
      </c>
    </row>
    <row r="307" spans="22:43" ht="21" customHeight="1">
      <c r="V307" s="3237"/>
      <c r="W307" s="1662" t="s">
        <v>5267</v>
      </c>
      <c r="X307" s="1645" t="s">
        <v>5268</v>
      </c>
      <c r="Y307" s="1646">
        <v>222</v>
      </c>
      <c r="Z307" s="1647">
        <v>111</v>
      </c>
      <c r="AA307" s="1648">
        <v>161</v>
      </c>
      <c r="AB307"/>
      <c r="AC307" s="3238"/>
      <c r="AD307" s="1641" t="s">
        <v>5269</v>
      </c>
      <c r="AE307" s="1636" t="s">
        <v>5270</v>
      </c>
      <c r="AF307" s="1637">
        <v>139</v>
      </c>
      <c r="AG307" s="1638">
        <v>71</v>
      </c>
      <c r="AH307" s="1639">
        <v>93</v>
      </c>
      <c r="AI307"/>
      <c r="AJ307" s="3239"/>
      <c r="AK307" s="1651" t="s">
        <v>5271</v>
      </c>
      <c r="AL307" s="1636" t="s">
        <v>5272</v>
      </c>
      <c r="AM307" s="1637">
        <v>168</v>
      </c>
      <c r="AN307" s="1638">
        <v>124</v>
      </c>
      <c r="AO307" s="1639">
        <v>109</v>
      </c>
      <c r="AQ307" s="6">
        <v>1</v>
      </c>
    </row>
    <row r="308" spans="22:43" ht="21" customHeight="1">
      <c r="V308" s="3240"/>
      <c r="W308" s="1644" t="s">
        <v>5273</v>
      </c>
      <c r="X308" s="1645" t="s">
        <v>5274</v>
      </c>
      <c r="Y308" s="1646">
        <v>238</v>
      </c>
      <c r="Z308" s="1647">
        <v>48</v>
      </c>
      <c r="AA308" s="1648">
        <v>167</v>
      </c>
      <c r="AB308"/>
      <c r="AC308" s="3241"/>
      <c r="AD308" s="1641" t="s">
        <v>5275</v>
      </c>
      <c r="AE308" s="1636" t="s">
        <v>5276</v>
      </c>
      <c r="AF308" s="1637">
        <v>139</v>
      </c>
      <c r="AG308" s="1638">
        <v>34</v>
      </c>
      <c r="AH308" s="1639">
        <v>82</v>
      </c>
      <c r="AI308"/>
      <c r="AJ308" s="3242"/>
      <c r="AK308" s="1651" t="s">
        <v>5277</v>
      </c>
      <c r="AL308" s="1636" t="s">
        <v>5278</v>
      </c>
      <c r="AM308" s="1637">
        <v>143</v>
      </c>
      <c r="AN308" s="1638">
        <v>129</v>
      </c>
      <c r="AO308" s="1639">
        <v>127</v>
      </c>
      <c r="AQ308" s="6">
        <v>1</v>
      </c>
    </row>
    <row r="309" spans="22:43" ht="21" customHeight="1">
      <c r="V309" s="3243"/>
      <c r="W309" s="1644" t="s">
        <v>5279</v>
      </c>
      <c r="X309" s="1645" t="s">
        <v>5280</v>
      </c>
      <c r="Y309" s="1646">
        <v>205</v>
      </c>
      <c r="Z309" s="1647">
        <v>96</v>
      </c>
      <c r="AA309" s="1648">
        <v>144</v>
      </c>
      <c r="AB309"/>
      <c r="AC309" s="3244"/>
      <c r="AD309" s="1641" t="s">
        <v>5281</v>
      </c>
      <c r="AE309" s="1636" t="s">
        <v>5282</v>
      </c>
      <c r="AF309" s="1637">
        <v>139</v>
      </c>
      <c r="AG309" s="1638">
        <v>10</v>
      </c>
      <c r="AH309" s="1639">
        <v>80</v>
      </c>
      <c r="AI309"/>
      <c r="AJ309" s="3245"/>
      <c r="AK309" s="1641" t="s">
        <v>5283</v>
      </c>
      <c r="AL309" s="1636" t="s">
        <v>5284</v>
      </c>
      <c r="AM309" s="1637">
        <v>139</v>
      </c>
      <c r="AN309" s="1638">
        <v>125</v>
      </c>
      <c r="AO309" s="1639">
        <v>123</v>
      </c>
      <c r="AQ309" s="6">
        <v>1</v>
      </c>
    </row>
    <row r="310" spans="22:43" ht="21" customHeight="1">
      <c r="V310" s="3246"/>
      <c r="W310" s="1662" t="s">
        <v>5285</v>
      </c>
      <c r="X310" s="1645" t="s">
        <v>5286</v>
      </c>
      <c r="Y310" s="1646">
        <v>196</v>
      </c>
      <c r="Z310" s="1647">
        <v>105</v>
      </c>
      <c r="AA310" s="1648">
        <v>143</v>
      </c>
      <c r="AB310"/>
      <c r="AC310" s="3247"/>
      <c r="AD310" s="1651" t="s">
        <v>5287</v>
      </c>
      <c r="AE310" s="1636" t="s">
        <v>5288</v>
      </c>
      <c r="AF310" s="1637">
        <v>103</v>
      </c>
      <c r="AG310" s="1638">
        <v>49</v>
      </c>
      <c r="AH310" s="1639">
        <v>71</v>
      </c>
      <c r="AI310"/>
      <c r="AJ310" s="3248"/>
      <c r="AK310" s="1651" t="s">
        <v>5289</v>
      </c>
      <c r="AL310" s="1636" t="s">
        <v>5290</v>
      </c>
      <c r="AM310" s="1637">
        <v>174</v>
      </c>
      <c r="AN310" s="1638">
        <v>74</v>
      </c>
      <c r="AO310" s="1639">
        <v>52</v>
      </c>
      <c r="AQ310" s="6">
        <v>1</v>
      </c>
    </row>
    <row r="311" spans="22:43" ht="21" customHeight="1">
      <c r="V311" s="3249"/>
      <c r="W311" s="1644" t="s">
        <v>5291</v>
      </c>
      <c r="X311" s="1645" t="s">
        <v>5292</v>
      </c>
      <c r="Y311" s="1646">
        <v>208</v>
      </c>
      <c r="Z311" s="1647">
        <v>32</v>
      </c>
      <c r="AA311" s="1648">
        <v>144</v>
      </c>
      <c r="AB311"/>
      <c r="AC311" s="3250"/>
      <c r="AD311" s="1651" t="s">
        <v>5293</v>
      </c>
      <c r="AE311" s="1636" t="s">
        <v>5294</v>
      </c>
      <c r="AF311" s="1637">
        <v>63</v>
      </c>
      <c r="AG311" s="1638">
        <v>23</v>
      </c>
      <c r="AH311" s="1639">
        <v>40</v>
      </c>
      <c r="AI311"/>
      <c r="AJ311" s="3251"/>
      <c r="AK311" s="1651" t="s">
        <v>5295</v>
      </c>
      <c r="AL311" s="1636" t="s">
        <v>5296</v>
      </c>
      <c r="AM311" s="1637">
        <v>173</v>
      </c>
      <c r="AN311" s="1638">
        <v>57</v>
      </c>
      <c r="AO311" s="1639">
        <v>14</v>
      </c>
      <c r="AQ311" s="6">
        <v>1</v>
      </c>
    </row>
    <row r="312" spans="22:43" ht="21" customHeight="1">
      <c r="V312" s="3252"/>
      <c r="W312" s="1662" t="s">
        <v>5297</v>
      </c>
      <c r="X312" s="1645" t="s">
        <v>5298</v>
      </c>
      <c r="Y312" s="1646">
        <v>199</v>
      </c>
      <c r="Z312" s="1647">
        <v>21</v>
      </c>
      <c r="AA312" s="1648">
        <v>133</v>
      </c>
      <c r="AB312"/>
      <c r="AC312" s="3253"/>
      <c r="AD312" s="1651" t="s">
        <v>5299</v>
      </c>
      <c r="AE312" s="1636" t="s">
        <v>5300</v>
      </c>
      <c r="AF312" s="1637">
        <v>40</v>
      </c>
      <c r="AG312" s="1638">
        <v>32</v>
      </c>
      <c r="AH312" s="1639">
        <v>34</v>
      </c>
      <c r="AI312"/>
      <c r="AJ312" s="3254"/>
      <c r="AK312" s="1651" t="s">
        <v>5301</v>
      </c>
      <c r="AL312" s="1636" t="s">
        <v>5302</v>
      </c>
      <c r="AM312" s="1637">
        <v>173</v>
      </c>
      <c r="AN312" s="1638">
        <v>79</v>
      </c>
      <c r="AO312" s="1639">
        <v>9</v>
      </c>
      <c r="AQ312" s="6">
        <v>1</v>
      </c>
    </row>
    <row r="313" spans="22:43" ht="21" customHeight="1">
      <c r="V313" s="3255"/>
      <c r="W313" s="1644" t="s">
        <v>5303</v>
      </c>
      <c r="X313" s="1645" t="s">
        <v>5304</v>
      </c>
      <c r="Y313" s="1646">
        <v>139</v>
      </c>
      <c r="Z313" s="1647">
        <v>131</v>
      </c>
      <c r="AA313" s="1648">
        <v>134</v>
      </c>
      <c r="AB313"/>
      <c r="AC313" s="3256"/>
      <c r="AD313" s="1641" t="s">
        <v>5116</v>
      </c>
      <c r="AE313" s="1636" t="s">
        <v>5305</v>
      </c>
      <c r="AF313" s="1637">
        <v>255</v>
      </c>
      <c r="AG313" s="1638">
        <v>127</v>
      </c>
      <c r="AH313" s="1639">
        <v>0</v>
      </c>
      <c r="AI313"/>
      <c r="AJ313" s="3257"/>
      <c r="AK313" s="1641" t="s">
        <v>3132</v>
      </c>
      <c r="AL313" s="1636" t="s">
        <v>5306</v>
      </c>
      <c r="AM313" s="1637">
        <v>160</v>
      </c>
      <c r="AN313" s="1638">
        <v>82</v>
      </c>
      <c r="AO313" s="1639">
        <v>45</v>
      </c>
      <c r="AQ313" s="6">
        <v>1</v>
      </c>
    </row>
    <row r="314" spans="22:43" ht="21" customHeight="1">
      <c r="V314" s="3258"/>
      <c r="W314" s="1644" t="s">
        <v>5307</v>
      </c>
      <c r="X314" s="1645" t="s">
        <v>5308</v>
      </c>
      <c r="Y314" s="1646">
        <v>139</v>
      </c>
      <c r="Z314" s="1647">
        <v>58</v>
      </c>
      <c r="AA314" s="1648">
        <v>98</v>
      </c>
      <c r="AB314"/>
      <c r="AC314" s="3259"/>
      <c r="AD314" s="1641" t="s">
        <v>5309</v>
      </c>
      <c r="AE314" s="1636" t="s">
        <v>5305</v>
      </c>
      <c r="AF314" s="1637">
        <v>255</v>
      </c>
      <c r="AG314" s="1638">
        <v>140</v>
      </c>
      <c r="AH314" s="1639">
        <v>0</v>
      </c>
      <c r="AI314"/>
      <c r="AJ314" s="3260"/>
      <c r="AK314" s="1651" t="s">
        <v>5310</v>
      </c>
      <c r="AL314" s="1636" t="s">
        <v>5311</v>
      </c>
      <c r="AM314" s="1637">
        <v>158</v>
      </c>
      <c r="AN314" s="1638">
        <v>71</v>
      </c>
      <c r="AO314" s="1639">
        <v>50</v>
      </c>
      <c r="AQ314" s="6">
        <v>1</v>
      </c>
    </row>
    <row r="315" spans="22:43" ht="21" customHeight="1">
      <c r="V315" s="3261"/>
      <c r="W315" s="1662" t="s">
        <v>5312</v>
      </c>
      <c r="X315" s="1645" t="s">
        <v>5313</v>
      </c>
      <c r="Y315" s="1646">
        <v>129</v>
      </c>
      <c r="Z315" s="1647">
        <v>20</v>
      </c>
      <c r="AA315" s="1648">
        <v>83</v>
      </c>
      <c r="AB315"/>
      <c r="AC315" s="3262"/>
      <c r="AD315" s="1651" t="s">
        <v>5314</v>
      </c>
      <c r="AE315" s="1636" t="s">
        <v>5315</v>
      </c>
      <c r="AF315" s="1637">
        <v>193</v>
      </c>
      <c r="AG315" s="1638">
        <v>182</v>
      </c>
      <c r="AH315" s="1639">
        <v>179</v>
      </c>
      <c r="AI315"/>
      <c r="AJ315" s="3263"/>
      <c r="AK315" s="1651" t="s">
        <v>5316</v>
      </c>
      <c r="AL315" s="1636" t="s">
        <v>5317</v>
      </c>
      <c r="AM315" s="1637">
        <v>153</v>
      </c>
      <c r="AN315" s="1638">
        <v>81</v>
      </c>
      <c r="AO315" s="1639">
        <v>43</v>
      </c>
      <c r="AQ315" s="6">
        <v>1</v>
      </c>
    </row>
    <row r="316" spans="22:43" ht="21" customHeight="1">
      <c r="V316" s="3264"/>
      <c r="W316" s="1662" t="s">
        <v>5318</v>
      </c>
      <c r="X316" s="1645" t="s">
        <v>5319</v>
      </c>
      <c r="Y316" s="1646">
        <v>120</v>
      </c>
      <c r="Z316" s="1647">
        <v>24</v>
      </c>
      <c r="AA316" s="1648">
        <v>74</v>
      </c>
      <c r="AB316"/>
      <c r="AC316" s="3265"/>
      <c r="AD316" s="1651" t="s">
        <v>5320</v>
      </c>
      <c r="AE316" s="1636" t="s">
        <v>5321</v>
      </c>
      <c r="AF316" s="1637">
        <v>253</v>
      </c>
      <c r="AG316" s="1638">
        <v>148</v>
      </c>
      <c r="AH316" s="1639">
        <v>63</v>
      </c>
      <c r="AI316"/>
      <c r="AJ316" s="3266"/>
      <c r="AK316" s="1651" t="s">
        <v>5322</v>
      </c>
      <c r="AL316" s="1636" t="s">
        <v>5323</v>
      </c>
      <c r="AM316" s="1637">
        <v>157</v>
      </c>
      <c r="AN316" s="1638">
        <v>62</v>
      </c>
      <c r="AO316" s="1639">
        <v>12</v>
      </c>
      <c r="AQ316" s="6">
        <v>1</v>
      </c>
    </row>
    <row r="317" spans="22:43" ht="21" customHeight="1">
      <c r="V317" s="3267"/>
      <c r="W317" s="1662" t="s">
        <v>5324</v>
      </c>
      <c r="X317" s="1645" t="s">
        <v>5325</v>
      </c>
      <c r="Y317" s="1646">
        <v>186</v>
      </c>
      <c r="Z317" s="1647">
        <v>186</v>
      </c>
      <c r="AA317" s="1648">
        <v>186</v>
      </c>
      <c r="AB317"/>
      <c r="AC317" s="3268"/>
      <c r="AD317" s="1651" t="s">
        <v>5326</v>
      </c>
      <c r="AE317" s="1636" t="s">
        <v>5327</v>
      </c>
      <c r="AF317" s="1637">
        <v>248</v>
      </c>
      <c r="AG317" s="1638">
        <v>142</v>
      </c>
      <c r="AH317" s="1639">
        <v>85</v>
      </c>
      <c r="AI317"/>
      <c r="AJ317" s="3269"/>
      <c r="AK317" s="1641" t="s">
        <v>5328</v>
      </c>
      <c r="AL317" s="1636" t="s">
        <v>5329</v>
      </c>
      <c r="AM317" s="1637">
        <v>139</v>
      </c>
      <c r="AN317" s="1638">
        <v>87</v>
      </c>
      <c r="AO317" s="1639">
        <v>66</v>
      </c>
      <c r="AQ317" s="6">
        <v>1</v>
      </c>
    </row>
    <row r="318" spans="22:43" ht="21" customHeight="1">
      <c r="V318" s="3270"/>
      <c r="W318" s="1644" t="s">
        <v>5330</v>
      </c>
      <c r="X318" s="1645" t="s">
        <v>5331</v>
      </c>
      <c r="Y318" s="1646">
        <v>187</v>
      </c>
      <c r="Z318" s="1647">
        <v>187</v>
      </c>
      <c r="AA318" s="1648">
        <v>187</v>
      </c>
      <c r="AB318"/>
      <c r="AC318" s="3271"/>
      <c r="AD318" s="1651" t="s">
        <v>5332</v>
      </c>
      <c r="AE318" s="1636" t="s">
        <v>5333</v>
      </c>
      <c r="AF318" s="1637">
        <v>254</v>
      </c>
      <c r="AG318" s="1638">
        <v>195</v>
      </c>
      <c r="AH318" s="1639">
        <v>172</v>
      </c>
      <c r="AI318"/>
      <c r="AJ318" s="3272"/>
      <c r="AK318" s="1641" t="s">
        <v>5334</v>
      </c>
      <c r="AL318" s="1636" t="s">
        <v>5335</v>
      </c>
      <c r="AM318" s="1637">
        <v>139</v>
      </c>
      <c r="AN318" s="1638">
        <v>76</v>
      </c>
      <c r="AO318" s="1639">
        <v>57</v>
      </c>
      <c r="AQ318" s="6">
        <v>1</v>
      </c>
    </row>
    <row r="319" spans="22:43" ht="21" customHeight="1">
      <c r="V319" s="3273"/>
      <c r="W319" s="1644" t="s">
        <v>5336</v>
      </c>
      <c r="X319" s="1645" t="s">
        <v>5337</v>
      </c>
      <c r="Y319" s="1646">
        <v>189</v>
      </c>
      <c r="Z319" s="1647">
        <v>189</v>
      </c>
      <c r="AA319" s="1648">
        <v>189</v>
      </c>
      <c r="AB319"/>
      <c r="AC319" s="3274"/>
      <c r="AD319" s="1651" t="s">
        <v>5338</v>
      </c>
      <c r="AE319" s="1636" t="s">
        <v>5339</v>
      </c>
      <c r="AF319" s="1637">
        <v>234</v>
      </c>
      <c r="AG319" s="1638">
        <v>227</v>
      </c>
      <c r="AH319" s="1639">
        <v>225</v>
      </c>
      <c r="AI319"/>
      <c r="AJ319" s="3275"/>
      <c r="AK319" s="1641" t="s">
        <v>5340</v>
      </c>
      <c r="AL319" s="1636" t="s">
        <v>5341</v>
      </c>
      <c r="AM319" s="1637">
        <v>139</v>
      </c>
      <c r="AN319" s="1638">
        <v>62</v>
      </c>
      <c r="AO319" s="1639">
        <v>47</v>
      </c>
      <c r="AQ319" s="6">
        <v>1</v>
      </c>
    </row>
    <row r="320" spans="22:43" ht="21" customHeight="1">
      <c r="V320" s="3276"/>
      <c r="W320" s="1644" t="s">
        <v>5342</v>
      </c>
      <c r="X320" s="1645" t="s">
        <v>5343</v>
      </c>
      <c r="Y320" s="1646">
        <v>190</v>
      </c>
      <c r="Z320" s="1647">
        <v>190</v>
      </c>
      <c r="AA320" s="1648">
        <v>190</v>
      </c>
      <c r="AB320"/>
      <c r="AC320" s="3277"/>
      <c r="AD320" s="1651" t="s">
        <v>5344</v>
      </c>
      <c r="AE320" s="1636" t="s">
        <v>5345</v>
      </c>
      <c r="AF320" s="1637">
        <v>253</v>
      </c>
      <c r="AG320" s="1638">
        <v>233</v>
      </c>
      <c r="AH320" s="1639">
        <v>224</v>
      </c>
      <c r="AI320"/>
      <c r="AJ320" s="3278"/>
      <c r="AK320" s="1651" t="s">
        <v>5346</v>
      </c>
      <c r="AL320" s="1636" t="s">
        <v>5347</v>
      </c>
      <c r="AM320" s="1637">
        <v>141</v>
      </c>
      <c r="AN320" s="1638">
        <v>64</v>
      </c>
      <c r="AO320" s="1639">
        <v>36</v>
      </c>
      <c r="AQ320" s="6">
        <v>1</v>
      </c>
    </row>
    <row r="321" spans="22:43" ht="21" customHeight="1">
      <c r="V321" s="3279"/>
      <c r="W321" s="1644" t="s">
        <v>5348</v>
      </c>
      <c r="X321" s="1645" t="s">
        <v>5349</v>
      </c>
      <c r="Y321" s="1646">
        <v>191</v>
      </c>
      <c r="Z321" s="1647">
        <v>191</v>
      </c>
      <c r="AA321" s="1648">
        <v>191</v>
      </c>
      <c r="AB321"/>
      <c r="AC321" s="3280"/>
      <c r="AD321" s="1651" t="s">
        <v>5350</v>
      </c>
      <c r="AE321" s="1636" t="s">
        <v>5351</v>
      </c>
      <c r="AF321" s="1637">
        <v>199</v>
      </c>
      <c r="AG321" s="1638">
        <v>173</v>
      </c>
      <c r="AH321" s="1639">
        <v>163</v>
      </c>
      <c r="AI321"/>
      <c r="AJ321" s="3281"/>
      <c r="AK321" s="1641" t="s">
        <v>5352</v>
      </c>
      <c r="AL321" s="1636" t="s">
        <v>5353</v>
      </c>
      <c r="AM321" s="1637">
        <v>139</v>
      </c>
      <c r="AN321" s="1638">
        <v>54</v>
      </c>
      <c r="AO321" s="1639">
        <v>38</v>
      </c>
      <c r="AQ321" s="6">
        <v>1</v>
      </c>
    </row>
    <row r="322" spans="22:43" ht="21" customHeight="1">
      <c r="V322" s="3282"/>
      <c r="W322" s="1644" t="s">
        <v>5354</v>
      </c>
      <c r="X322" s="1645" t="s">
        <v>5355</v>
      </c>
      <c r="Y322" s="1646">
        <v>192</v>
      </c>
      <c r="Z322" s="1647">
        <v>192</v>
      </c>
      <c r="AA322" s="1648">
        <v>192</v>
      </c>
      <c r="AB322"/>
      <c r="AC322" s="3283"/>
      <c r="AD322" s="1651" t="s">
        <v>5356</v>
      </c>
      <c r="AE322" s="1636" t="s">
        <v>5357</v>
      </c>
      <c r="AF322" s="1637">
        <v>243</v>
      </c>
      <c r="AG322" s="1638">
        <v>132</v>
      </c>
      <c r="AH322" s="1639">
        <v>0</v>
      </c>
      <c r="AI322"/>
      <c r="AJ322" s="3284"/>
      <c r="AK322" s="1641" t="s">
        <v>5358</v>
      </c>
      <c r="AL322" s="1636" t="s">
        <v>5353</v>
      </c>
      <c r="AM322" s="1637">
        <v>139</v>
      </c>
      <c r="AN322" s="1638">
        <v>71</v>
      </c>
      <c r="AO322" s="1639">
        <v>38</v>
      </c>
      <c r="AQ322" s="6">
        <v>1</v>
      </c>
    </row>
    <row r="323" spans="22:43" ht="21" customHeight="1">
      <c r="V323" s="3285"/>
      <c r="W323" s="1644" t="s">
        <v>5359</v>
      </c>
      <c r="X323" s="1645" t="s">
        <v>5360</v>
      </c>
      <c r="Y323" s="1646">
        <v>194</v>
      </c>
      <c r="Z323" s="1647">
        <v>194</v>
      </c>
      <c r="AA323" s="1648">
        <v>194</v>
      </c>
      <c r="AB323"/>
      <c r="AC323" s="3286"/>
      <c r="AD323" s="1641" t="s">
        <v>5361</v>
      </c>
      <c r="AE323" s="1636" t="s">
        <v>5362</v>
      </c>
      <c r="AF323" s="1637">
        <v>219</v>
      </c>
      <c r="AG323" s="1638">
        <v>147</v>
      </c>
      <c r="AH323" s="1639">
        <v>112</v>
      </c>
      <c r="AI323"/>
      <c r="AJ323" s="3287"/>
      <c r="AK323" s="1651" t="s">
        <v>5363</v>
      </c>
      <c r="AL323" s="1636" t="s">
        <v>5364</v>
      </c>
      <c r="AM323" s="1637">
        <v>136</v>
      </c>
      <c r="AN323" s="1638">
        <v>66</v>
      </c>
      <c r="AO323" s="1639">
        <v>29</v>
      </c>
      <c r="AQ323" s="6">
        <v>1</v>
      </c>
    </row>
    <row r="324" spans="22:43" ht="21" customHeight="1">
      <c r="V324" s="3288"/>
      <c r="W324" s="1644" t="s">
        <v>5365</v>
      </c>
      <c r="X324" s="1645" t="s">
        <v>5366</v>
      </c>
      <c r="Y324" s="1646">
        <v>196</v>
      </c>
      <c r="Z324" s="1647">
        <v>196</v>
      </c>
      <c r="AA324" s="1648">
        <v>196</v>
      </c>
      <c r="AB324"/>
      <c r="AC324" s="3289"/>
      <c r="AD324" s="1651" t="s">
        <v>5367</v>
      </c>
      <c r="AE324" s="1636" t="s">
        <v>5368</v>
      </c>
      <c r="AF324" s="1637">
        <v>237</v>
      </c>
      <c r="AG324" s="1638">
        <v>135</v>
      </c>
      <c r="AH324" s="1639">
        <v>45</v>
      </c>
      <c r="AI324"/>
      <c r="AJ324" s="3290"/>
      <c r="AK324" s="1651" t="s">
        <v>5369</v>
      </c>
      <c r="AL324" s="1636" t="s">
        <v>5370</v>
      </c>
      <c r="AM324" s="1637">
        <v>136</v>
      </c>
      <c r="AN324" s="1638">
        <v>45</v>
      </c>
      <c r="AO324" s="1639">
        <v>23</v>
      </c>
      <c r="AQ324" s="6">
        <v>1</v>
      </c>
    </row>
    <row r="325" spans="22:43" ht="21" customHeight="1">
      <c r="V325" s="3291"/>
      <c r="W325" s="1644" t="s">
        <v>5371</v>
      </c>
      <c r="X325" s="1645" t="s">
        <v>5372</v>
      </c>
      <c r="Y325" s="1646">
        <v>199</v>
      </c>
      <c r="Z325" s="1647">
        <v>199</v>
      </c>
      <c r="AA325" s="1648">
        <v>199</v>
      </c>
      <c r="AB325"/>
      <c r="AC325" s="3292"/>
      <c r="AD325" s="1641" t="s">
        <v>5373</v>
      </c>
      <c r="AE325" s="1636" t="s">
        <v>5374</v>
      </c>
      <c r="AF325" s="1637">
        <v>238</v>
      </c>
      <c r="AG325" s="1638">
        <v>118</v>
      </c>
      <c r="AH325" s="1639">
        <v>0</v>
      </c>
      <c r="AI325"/>
      <c r="AJ325" s="3293"/>
      <c r="AK325" s="1651" t="s">
        <v>5375</v>
      </c>
      <c r="AL325" s="1636" t="s">
        <v>5376</v>
      </c>
      <c r="AM325" s="1637">
        <v>132</v>
      </c>
      <c r="AN325" s="1638">
        <v>46</v>
      </c>
      <c r="AO325" s="1639">
        <v>27</v>
      </c>
      <c r="AQ325" s="6">
        <v>1</v>
      </c>
    </row>
    <row r="326" spans="22:43" ht="21" customHeight="1">
      <c r="V326" s="3294"/>
      <c r="W326" s="1644" t="s">
        <v>5377</v>
      </c>
      <c r="X326" s="1645" t="s">
        <v>5378</v>
      </c>
      <c r="Y326" s="1646">
        <v>201</v>
      </c>
      <c r="Z326" s="1647">
        <v>201</v>
      </c>
      <c r="AA326" s="1648">
        <v>201</v>
      </c>
      <c r="AB326"/>
      <c r="AC326" s="3295"/>
      <c r="AD326" s="1651" t="s">
        <v>5379</v>
      </c>
      <c r="AE326" s="1636" t="s">
        <v>5380</v>
      </c>
      <c r="AF326" s="1637">
        <v>237</v>
      </c>
      <c r="AG326" s="1638">
        <v>127</v>
      </c>
      <c r="AH326" s="1639">
        <v>16</v>
      </c>
      <c r="AI326"/>
      <c r="AJ326" s="3296"/>
      <c r="AK326" s="1651" t="s">
        <v>5381</v>
      </c>
      <c r="AL326" s="1636" t="s">
        <v>5382</v>
      </c>
      <c r="AM326" s="1637">
        <v>121</v>
      </c>
      <c r="AN326" s="1638">
        <v>68</v>
      </c>
      <c r="AO326" s="1639">
        <v>59</v>
      </c>
      <c r="AQ326" s="6">
        <v>1</v>
      </c>
    </row>
    <row r="327" spans="22:43" ht="21" customHeight="1">
      <c r="V327" s="3297"/>
      <c r="W327" s="1662" t="s">
        <v>5383</v>
      </c>
      <c r="X327" s="1645" t="s">
        <v>5384</v>
      </c>
      <c r="Y327" s="1646">
        <v>204</v>
      </c>
      <c r="Z327" s="1647">
        <v>204</v>
      </c>
      <c r="AA327" s="1648">
        <v>204</v>
      </c>
      <c r="AB327"/>
      <c r="AC327" s="3298"/>
      <c r="AD327" s="1641" t="s">
        <v>5385</v>
      </c>
      <c r="AE327" s="1636" t="s">
        <v>5386</v>
      </c>
      <c r="AF327" s="1637">
        <v>209</v>
      </c>
      <c r="AG327" s="1638">
        <v>146</v>
      </c>
      <c r="AH327" s="1639">
        <v>117</v>
      </c>
      <c r="AI327"/>
      <c r="AJ327" s="3299"/>
      <c r="AK327" s="1651" t="s">
        <v>5387</v>
      </c>
      <c r="AL327" s="1636" t="s">
        <v>5388</v>
      </c>
      <c r="AM327" s="1637">
        <v>126</v>
      </c>
      <c r="AN327" s="1638">
        <v>51</v>
      </c>
      <c r="AO327" s="1639">
        <v>0</v>
      </c>
      <c r="AQ327" s="6">
        <v>1</v>
      </c>
    </row>
    <row r="328" spans="22:43" ht="21" customHeight="1">
      <c r="V328" s="3300"/>
      <c r="W328" s="1644" t="s">
        <v>5389</v>
      </c>
      <c r="X328" s="1645" t="s">
        <v>5390</v>
      </c>
      <c r="Y328" s="1646">
        <v>205</v>
      </c>
      <c r="Z328" s="1647">
        <v>205</v>
      </c>
      <c r="AA328" s="1648">
        <v>205</v>
      </c>
      <c r="AB328"/>
      <c r="AC328" s="3301"/>
      <c r="AD328" s="1651" t="s">
        <v>5391</v>
      </c>
      <c r="AE328" s="1636" t="s">
        <v>5392</v>
      </c>
      <c r="AF328" s="1637">
        <v>230</v>
      </c>
      <c r="AG328" s="1638">
        <v>126</v>
      </c>
      <c r="AH328" s="1639">
        <v>48</v>
      </c>
      <c r="AI328"/>
      <c r="AJ328" s="3302"/>
      <c r="AK328" s="1651" t="s">
        <v>5393</v>
      </c>
      <c r="AL328" s="1636" t="s">
        <v>5394</v>
      </c>
      <c r="AM328" s="1637">
        <v>103</v>
      </c>
      <c r="AN328" s="1638">
        <v>76</v>
      </c>
      <c r="AO328" s="1639">
        <v>71</v>
      </c>
      <c r="AQ328" s="6">
        <v>1</v>
      </c>
    </row>
    <row r="329" spans="22:43" ht="21" customHeight="1">
      <c r="V329" s="3303"/>
      <c r="W329" s="1662" t="s">
        <v>5395</v>
      </c>
      <c r="X329" s="1645" t="s">
        <v>5396</v>
      </c>
      <c r="Y329" s="1646">
        <v>206</v>
      </c>
      <c r="Z329" s="1647">
        <v>206</v>
      </c>
      <c r="AA329" s="1648">
        <v>206</v>
      </c>
      <c r="AB329"/>
      <c r="AC329" s="3304"/>
      <c r="AD329" s="1651" t="s">
        <v>5397</v>
      </c>
      <c r="AE329" s="1636" t="s">
        <v>5398</v>
      </c>
      <c r="AF329" s="1637">
        <v>217</v>
      </c>
      <c r="AG329" s="1638">
        <v>144</v>
      </c>
      <c r="AH329" s="1639">
        <v>88</v>
      </c>
      <c r="AI329"/>
      <c r="AJ329" s="3305"/>
      <c r="AK329" s="1651" t="s">
        <v>5399</v>
      </c>
      <c r="AL329" s="1636" t="s">
        <v>5400</v>
      </c>
      <c r="AM329" s="1637">
        <v>91</v>
      </c>
      <c r="AN329" s="1638">
        <v>80</v>
      </c>
      <c r="AO329" s="1639">
        <v>79</v>
      </c>
      <c r="AQ329" s="6">
        <v>1</v>
      </c>
    </row>
    <row r="330" spans="22:43" ht="21" customHeight="1">
      <c r="V330" s="3306"/>
      <c r="W330" s="1644" t="s">
        <v>5401</v>
      </c>
      <c r="X330" s="1645" t="s">
        <v>5402</v>
      </c>
      <c r="Y330" s="1646">
        <v>207</v>
      </c>
      <c r="Z330" s="1647">
        <v>207</v>
      </c>
      <c r="AA330" s="1648">
        <v>207</v>
      </c>
      <c r="AB330"/>
      <c r="AC330" s="3307"/>
      <c r="AD330" s="1651" t="s">
        <v>5403</v>
      </c>
      <c r="AE330" s="1636" t="s">
        <v>5404</v>
      </c>
      <c r="AF330" s="1637">
        <v>223</v>
      </c>
      <c r="AG330" s="1638">
        <v>109</v>
      </c>
      <c r="AH330" s="1639">
        <v>20</v>
      </c>
      <c r="AI330"/>
      <c r="AJ330" s="3308"/>
      <c r="AK330" s="1651" t="s">
        <v>5405</v>
      </c>
      <c r="AL330" s="1636" t="s">
        <v>5406</v>
      </c>
      <c r="AM330" s="1637">
        <v>112</v>
      </c>
      <c r="AN330" s="1638">
        <v>53</v>
      </c>
      <c r="AO330" s="1639">
        <v>22</v>
      </c>
      <c r="AQ330" s="6">
        <v>1</v>
      </c>
    </row>
    <row r="331" spans="22:43" ht="21" customHeight="1">
      <c r="V331" s="3309"/>
      <c r="W331" s="1644" t="s">
        <v>5407</v>
      </c>
      <c r="X331" s="1645" t="s">
        <v>5408</v>
      </c>
      <c r="Y331" s="1646">
        <v>209</v>
      </c>
      <c r="Z331" s="1647">
        <v>209</v>
      </c>
      <c r="AA331" s="1648">
        <v>209</v>
      </c>
      <c r="AB331"/>
      <c r="AC331" s="3310"/>
      <c r="AD331" s="1641" t="s">
        <v>5409</v>
      </c>
      <c r="AE331" s="1636" t="s">
        <v>5410</v>
      </c>
      <c r="AF331" s="1637">
        <v>210</v>
      </c>
      <c r="AG331" s="1638">
        <v>105</v>
      </c>
      <c r="AH331" s="1639">
        <v>30</v>
      </c>
      <c r="AI331"/>
      <c r="AJ331" s="3311"/>
      <c r="AK331" s="1651" t="s">
        <v>5411</v>
      </c>
      <c r="AL331" s="1636" t="s">
        <v>5412</v>
      </c>
      <c r="AM331" s="1637">
        <v>67</v>
      </c>
      <c r="AN331" s="1638">
        <v>48</v>
      </c>
      <c r="AO331" s="1639">
        <v>46</v>
      </c>
      <c r="AQ331" s="6">
        <v>1</v>
      </c>
    </row>
    <row r="332" spans="22:43" ht="21" customHeight="1">
      <c r="V332" s="3312"/>
      <c r="W332" s="1644" t="s">
        <v>5413</v>
      </c>
      <c r="X332" s="1645" t="s">
        <v>5414</v>
      </c>
      <c r="Y332" s="1646">
        <v>211</v>
      </c>
      <c r="Z332" s="1647">
        <v>211</v>
      </c>
      <c r="AA332" s="1648">
        <v>211</v>
      </c>
      <c r="AB332"/>
      <c r="AC332" s="3313"/>
      <c r="AD332" s="1641" t="s">
        <v>4793</v>
      </c>
      <c r="AE332" s="1636" t="s">
        <v>5415</v>
      </c>
      <c r="AF332" s="1637">
        <v>205</v>
      </c>
      <c r="AG332" s="1638">
        <v>127</v>
      </c>
      <c r="AH332" s="1639">
        <v>50</v>
      </c>
      <c r="AI332"/>
      <c r="AJ332" s="3314"/>
      <c r="AK332" s="1651" t="s">
        <v>5416</v>
      </c>
      <c r="AL332" s="1636" t="s">
        <v>639</v>
      </c>
      <c r="AM332" s="1637">
        <v>0</v>
      </c>
      <c r="AN332" s="1638">
        <v>255</v>
      </c>
      <c r="AO332" s="1639">
        <v>0</v>
      </c>
      <c r="AQ332" s="6">
        <v>1</v>
      </c>
    </row>
    <row r="333" spans="22:43" ht="21" customHeight="1">
      <c r="V333" s="3315"/>
      <c r="W333" s="1644" t="s">
        <v>5417</v>
      </c>
      <c r="X333" s="1645" t="s">
        <v>5418</v>
      </c>
      <c r="Y333" s="1646">
        <v>212</v>
      </c>
      <c r="Z333" s="1647">
        <v>212</v>
      </c>
      <c r="AA333" s="1648">
        <v>212</v>
      </c>
      <c r="AB333"/>
      <c r="AC333" s="3316"/>
      <c r="AD333" s="1641" t="s">
        <v>5419</v>
      </c>
      <c r="AE333" s="1636" t="s">
        <v>5420</v>
      </c>
      <c r="AF333" s="1637">
        <v>205</v>
      </c>
      <c r="AG333" s="1638">
        <v>102</v>
      </c>
      <c r="AH333" s="1639">
        <v>29</v>
      </c>
      <c r="AI333"/>
      <c r="AJ333" s="3317"/>
      <c r="AK333" s="1651" t="s">
        <v>5421</v>
      </c>
      <c r="AL333" s="1636" t="s">
        <v>5422</v>
      </c>
      <c r="AM333" s="1637">
        <v>135</v>
      </c>
      <c r="AN333" s="1638">
        <v>233</v>
      </c>
      <c r="AO333" s="1639">
        <v>144</v>
      </c>
      <c r="AQ333" s="6">
        <v>1</v>
      </c>
    </row>
    <row r="334" spans="22:43" ht="21" customHeight="1">
      <c r="V334" s="3318"/>
      <c r="W334" s="1644" t="s">
        <v>5423</v>
      </c>
      <c r="X334" s="1645" t="s">
        <v>5424</v>
      </c>
      <c r="Y334" s="1646">
        <v>214</v>
      </c>
      <c r="Z334" s="1647">
        <v>214</v>
      </c>
      <c r="AA334" s="1648">
        <v>214</v>
      </c>
      <c r="AB334"/>
      <c r="AC334" s="3319"/>
      <c r="AD334" s="1641" t="s">
        <v>5425</v>
      </c>
      <c r="AE334" s="1636" t="s">
        <v>5426</v>
      </c>
      <c r="AF334" s="1637">
        <v>205</v>
      </c>
      <c r="AG334" s="1638">
        <v>102</v>
      </c>
      <c r="AH334" s="1639">
        <v>0</v>
      </c>
      <c r="AI334"/>
      <c r="AJ334" s="3320"/>
      <c r="AK334" s="1641" t="s">
        <v>5427</v>
      </c>
      <c r="AL334" s="1636" t="s">
        <v>5428</v>
      </c>
      <c r="AM334" s="1637">
        <v>144</v>
      </c>
      <c r="AN334" s="1638">
        <v>238</v>
      </c>
      <c r="AO334" s="1639">
        <v>144</v>
      </c>
      <c r="AQ334" s="6">
        <v>1</v>
      </c>
    </row>
    <row r="335" spans="22:43" ht="21" customHeight="1">
      <c r="V335" s="3321"/>
      <c r="W335" s="1644" t="s">
        <v>5429</v>
      </c>
      <c r="X335" s="1645" t="s">
        <v>5430</v>
      </c>
      <c r="Y335" s="1646">
        <v>217</v>
      </c>
      <c r="Z335" s="1647">
        <v>217</v>
      </c>
      <c r="AA335" s="1648">
        <v>217</v>
      </c>
      <c r="AB335"/>
      <c r="AC335" s="3322"/>
      <c r="AD335" s="1651" t="s">
        <v>5431</v>
      </c>
      <c r="AE335" s="1636" t="s">
        <v>5432</v>
      </c>
      <c r="AF335" s="1637">
        <v>190</v>
      </c>
      <c r="AG335" s="1638">
        <v>101</v>
      </c>
      <c r="AH335" s="1639">
        <v>22</v>
      </c>
      <c r="AI335"/>
      <c r="AJ335" s="3323"/>
      <c r="AK335" s="1641" t="s">
        <v>5433</v>
      </c>
      <c r="AL335" s="1636" t="s">
        <v>5434</v>
      </c>
      <c r="AM335" s="1637">
        <v>193</v>
      </c>
      <c r="AN335" s="1638">
        <v>205</v>
      </c>
      <c r="AO335" s="1639">
        <v>193</v>
      </c>
      <c r="AQ335" s="6">
        <v>1</v>
      </c>
    </row>
    <row r="336" spans="22:43" ht="21" customHeight="1">
      <c r="V336" s="3324"/>
      <c r="W336" s="1644" t="s">
        <v>5435</v>
      </c>
      <c r="X336" s="1645" t="s">
        <v>5436</v>
      </c>
      <c r="Y336" s="1646">
        <v>219</v>
      </c>
      <c r="Z336" s="1647">
        <v>219</v>
      </c>
      <c r="AA336" s="1648">
        <v>219</v>
      </c>
      <c r="AB336"/>
      <c r="AC336" s="3325"/>
      <c r="AD336" s="1641" t="s">
        <v>5437</v>
      </c>
      <c r="AE336" s="1636" t="s">
        <v>5438</v>
      </c>
      <c r="AF336" s="1637">
        <v>184</v>
      </c>
      <c r="AG336" s="1638">
        <v>115</v>
      </c>
      <c r="AH336" s="1639">
        <v>51</v>
      </c>
      <c r="AI336"/>
      <c r="AJ336" s="3326"/>
      <c r="AK336" s="1641" t="s">
        <v>5439</v>
      </c>
      <c r="AL336" s="1636" t="s">
        <v>5440</v>
      </c>
      <c r="AM336" s="1637">
        <v>152</v>
      </c>
      <c r="AN336" s="1638">
        <v>251</v>
      </c>
      <c r="AO336" s="1639">
        <v>152</v>
      </c>
      <c r="AQ336" s="6">
        <v>1</v>
      </c>
    </row>
    <row r="337" spans="22:43" ht="21" customHeight="1">
      <c r="V337" s="3327"/>
      <c r="W337" s="1644" t="s">
        <v>5441</v>
      </c>
      <c r="X337" s="1645" t="s">
        <v>5442</v>
      </c>
      <c r="Y337" s="1646">
        <v>220</v>
      </c>
      <c r="Z337" s="1647">
        <v>220</v>
      </c>
      <c r="AA337" s="1648">
        <v>220</v>
      </c>
      <c r="AB337"/>
      <c r="AC337" s="3328"/>
      <c r="AD337" s="1651" t="s">
        <v>5443</v>
      </c>
      <c r="AE337" s="1636" t="s">
        <v>5444</v>
      </c>
      <c r="AF337" s="1637">
        <v>151</v>
      </c>
      <c r="AG337" s="1638">
        <v>127</v>
      </c>
      <c r="AH337" s="1639">
        <v>115</v>
      </c>
      <c r="AI337"/>
      <c r="AJ337" s="3329"/>
      <c r="AK337" s="1641" t="s">
        <v>5445</v>
      </c>
      <c r="AL337" s="1636" t="s">
        <v>5446</v>
      </c>
      <c r="AM337" s="1637">
        <v>180</v>
      </c>
      <c r="AN337" s="1638">
        <v>238</v>
      </c>
      <c r="AO337" s="1639">
        <v>180</v>
      </c>
      <c r="AQ337" s="6">
        <v>1</v>
      </c>
    </row>
    <row r="338" spans="22:43" ht="21" customHeight="1">
      <c r="V338" s="3330"/>
      <c r="W338" s="1644" t="s">
        <v>5447</v>
      </c>
      <c r="X338" s="1645" t="s">
        <v>5448</v>
      </c>
      <c r="Y338" s="1646">
        <v>221</v>
      </c>
      <c r="Z338" s="1647">
        <v>221</v>
      </c>
      <c r="AA338" s="1648">
        <v>221</v>
      </c>
      <c r="AB338"/>
      <c r="AC338" s="3331"/>
      <c r="AD338" s="1651" t="s">
        <v>5449</v>
      </c>
      <c r="AE338" s="1636" t="s">
        <v>5450</v>
      </c>
      <c r="AF338" s="1637">
        <v>174</v>
      </c>
      <c r="AG338" s="1638">
        <v>105</v>
      </c>
      <c r="AH338" s="1639">
        <v>56</v>
      </c>
      <c r="AI338"/>
      <c r="AJ338" s="3332"/>
      <c r="AK338" s="1641" t="s">
        <v>5451</v>
      </c>
      <c r="AL338" s="1636" t="s">
        <v>5452</v>
      </c>
      <c r="AM338" s="1637">
        <v>154</v>
      </c>
      <c r="AN338" s="1638">
        <v>255</v>
      </c>
      <c r="AO338" s="1639">
        <v>154</v>
      </c>
      <c r="AQ338" s="6">
        <v>1</v>
      </c>
    </row>
    <row r="339" spans="22:43" ht="21" customHeight="1">
      <c r="V339" s="3333"/>
      <c r="W339" s="1644" t="s">
        <v>5453</v>
      </c>
      <c r="X339" s="1645" t="s">
        <v>5454</v>
      </c>
      <c r="Y339" s="1646">
        <v>222</v>
      </c>
      <c r="Z339" s="1647">
        <v>222</v>
      </c>
      <c r="AA339" s="1648">
        <v>222</v>
      </c>
      <c r="AB339"/>
      <c r="AC339" s="3334"/>
      <c r="AD339" s="1651" t="s">
        <v>5455</v>
      </c>
      <c r="AE339" s="1636" t="s">
        <v>5456</v>
      </c>
      <c r="AF339" s="1637">
        <v>179</v>
      </c>
      <c r="AG339" s="1638">
        <v>103</v>
      </c>
      <c r="AH339" s="1639">
        <v>0</v>
      </c>
      <c r="AI339"/>
      <c r="AJ339" s="3335"/>
      <c r="AK339" s="1641" t="s">
        <v>5457</v>
      </c>
      <c r="AL339" s="1636" t="s">
        <v>5458</v>
      </c>
      <c r="AM339" s="1637">
        <v>193</v>
      </c>
      <c r="AN339" s="1638">
        <v>255</v>
      </c>
      <c r="AO339" s="1639">
        <v>193</v>
      </c>
      <c r="AQ339" s="6">
        <v>1</v>
      </c>
    </row>
    <row r="340" spans="22:43" ht="21" customHeight="1">
      <c r="V340" s="3336"/>
      <c r="W340" s="1644" t="s">
        <v>5459</v>
      </c>
      <c r="X340" s="1645" t="s">
        <v>5460</v>
      </c>
      <c r="Y340" s="1646">
        <v>224</v>
      </c>
      <c r="Z340" s="1647">
        <v>224</v>
      </c>
      <c r="AA340" s="1648">
        <v>224</v>
      </c>
      <c r="AB340"/>
      <c r="AC340" s="3337"/>
      <c r="AD340" s="1651" t="s">
        <v>5461</v>
      </c>
      <c r="AE340" s="1636" t="s">
        <v>5462</v>
      </c>
      <c r="AF340" s="1637">
        <v>174</v>
      </c>
      <c r="AG340" s="1638">
        <v>100</v>
      </c>
      <c r="AH340" s="1639">
        <v>45</v>
      </c>
      <c r="AI340"/>
      <c r="AJ340" s="3338"/>
      <c r="AK340" s="1641" t="s">
        <v>5463</v>
      </c>
      <c r="AL340" s="1636" t="s">
        <v>5464</v>
      </c>
      <c r="AM340" s="1637">
        <v>224</v>
      </c>
      <c r="AN340" s="1638">
        <v>238</v>
      </c>
      <c r="AO340" s="1639">
        <v>224</v>
      </c>
      <c r="AQ340" s="6">
        <v>1</v>
      </c>
    </row>
    <row r="341" spans="22:43" ht="21" customHeight="1">
      <c r="V341" s="3339"/>
      <c r="W341" s="1644" t="s">
        <v>5465</v>
      </c>
      <c r="X341" s="1645" t="s">
        <v>5466</v>
      </c>
      <c r="Y341" s="1646">
        <v>227</v>
      </c>
      <c r="Z341" s="1647">
        <v>227</v>
      </c>
      <c r="AA341" s="1648">
        <v>227</v>
      </c>
      <c r="AB341"/>
      <c r="AC341" s="3340"/>
      <c r="AD341" s="1651" t="s">
        <v>5467</v>
      </c>
      <c r="AE341" s="1636" t="s">
        <v>5468</v>
      </c>
      <c r="AF341" s="1637">
        <v>167</v>
      </c>
      <c r="AG341" s="1638">
        <v>103</v>
      </c>
      <c r="AH341" s="1639">
        <v>38</v>
      </c>
      <c r="AI341"/>
      <c r="AJ341" s="3341"/>
      <c r="AK341" s="1641" t="s">
        <v>5469</v>
      </c>
      <c r="AL341" s="1636" t="s">
        <v>5470</v>
      </c>
      <c r="AM341" s="1637">
        <v>240</v>
      </c>
      <c r="AN341" s="1638">
        <v>255</v>
      </c>
      <c r="AO341" s="1639">
        <v>240</v>
      </c>
      <c r="AQ341" s="6">
        <v>1</v>
      </c>
    </row>
    <row r="342" spans="22:43" ht="21" customHeight="1">
      <c r="V342" s="3342"/>
      <c r="W342" s="1644" t="s">
        <v>5471</v>
      </c>
      <c r="X342" s="1645" t="s">
        <v>5472</v>
      </c>
      <c r="Y342" s="1646">
        <v>229</v>
      </c>
      <c r="Z342" s="1647">
        <v>229</v>
      </c>
      <c r="AA342" s="1648">
        <v>229</v>
      </c>
      <c r="AB342"/>
      <c r="AC342" s="3343"/>
      <c r="AD342" s="1641" t="s">
        <v>5473</v>
      </c>
      <c r="AE342" s="1636" t="s">
        <v>5474</v>
      </c>
      <c r="AF342" s="1637">
        <v>151</v>
      </c>
      <c r="AG342" s="1638">
        <v>105</v>
      </c>
      <c r="AH342" s="1639">
        <v>79</v>
      </c>
      <c r="AI342"/>
      <c r="AJ342" s="3344"/>
      <c r="AK342" s="1641" t="s">
        <v>5475</v>
      </c>
      <c r="AL342" s="1636" t="s">
        <v>5476</v>
      </c>
      <c r="AM342" s="1637">
        <v>155</v>
      </c>
      <c r="AN342" s="1638">
        <v>205</v>
      </c>
      <c r="AO342" s="1639">
        <v>155</v>
      </c>
      <c r="AQ342" s="6">
        <v>1</v>
      </c>
    </row>
    <row r="343" spans="22:43" ht="21" customHeight="1">
      <c r="V343" s="3345"/>
      <c r="W343" s="1644" t="s">
        <v>5477</v>
      </c>
      <c r="X343" s="1645" t="s">
        <v>5478</v>
      </c>
      <c r="Y343" s="1646">
        <v>232</v>
      </c>
      <c r="Z343" s="1647">
        <v>232</v>
      </c>
      <c r="AA343" s="1648">
        <v>232</v>
      </c>
      <c r="AB343"/>
      <c r="AC343" s="3346"/>
      <c r="AD343" s="1651" t="s">
        <v>5479</v>
      </c>
      <c r="AE343" s="1636" t="s">
        <v>5480</v>
      </c>
      <c r="AF343" s="1637">
        <v>167</v>
      </c>
      <c r="AG343" s="1638">
        <v>85</v>
      </c>
      <c r="AH343" s="1639">
        <v>2</v>
      </c>
      <c r="AI343"/>
      <c r="AJ343" s="3347"/>
      <c r="AK343" s="1641" t="s">
        <v>5481</v>
      </c>
      <c r="AL343" s="1636" t="s">
        <v>5482</v>
      </c>
      <c r="AM343" s="1637">
        <v>9</v>
      </c>
      <c r="AN343" s="1638">
        <v>249</v>
      </c>
      <c r="AO343" s="1639">
        <v>17</v>
      </c>
      <c r="AQ343" s="6">
        <v>1</v>
      </c>
    </row>
    <row r="344" spans="22:43" ht="21" customHeight="1">
      <c r="V344" s="3348"/>
      <c r="W344" s="1644" t="s">
        <v>5483</v>
      </c>
      <c r="X344" s="1645" t="s">
        <v>5484</v>
      </c>
      <c r="Y344" s="1646">
        <v>235</v>
      </c>
      <c r="Z344" s="1647">
        <v>235</v>
      </c>
      <c r="AA344" s="1648">
        <v>235</v>
      </c>
      <c r="AB344"/>
      <c r="AC344" s="3349"/>
      <c r="AD344" s="1651" t="s">
        <v>5485</v>
      </c>
      <c r="AE344" s="1636" t="s">
        <v>5486</v>
      </c>
      <c r="AF344" s="1637">
        <v>159</v>
      </c>
      <c r="AG344" s="1638">
        <v>85</v>
      </c>
      <c r="AH344" s="1639">
        <v>30</v>
      </c>
      <c r="AI344"/>
      <c r="AJ344" s="3350"/>
      <c r="AK344" s="1651" t="s">
        <v>5487</v>
      </c>
      <c r="AL344" s="1636" t="s">
        <v>5488</v>
      </c>
      <c r="AM344" s="1637">
        <v>58</v>
      </c>
      <c r="AN344" s="1638">
        <v>242</v>
      </c>
      <c r="AO344" s="1639">
        <v>75</v>
      </c>
      <c r="AQ344" s="6">
        <v>1</v>
      </c>
    </row>
    <row r="345" spans="22:43" ht="21" customHeight="1">
      <c r="V345" s="3351"/>
      <c r="W345" s="1662" t="s">
        <v>5489</v>
      </c>
      <c r="X345" s="1645" t="s">
        <v>5490</v>
      </c>
      <c r="Y345" s="1646">
        <v>237</v>
      </c>
      <c r="Z345" s="1647">
        <v>237</v>
      </c>
      <c r="AA345" s="1648">
        <v>237</v>
      </c>
      <c r="AB345"/>
      <c r="AC345" s="3352"/>
      <c r="AD345" s="1651" t="s">
        <v>5491</v>
      </c>
      <c r="AE345" s="1636" t="s">
        <v>5492</v>
      </c>
      <c r="AF345" s="1637">
        <v>152</v>
      </c>
      <c r="AG345" s="1638">
        <v>87</v>
      </c>
      <c r="AH345" s="1639">
        <v>23</v>
      </c>
      <c r="AI345"/>
      <c r="AJ345" s="3353"/>
      <c r="AK345" s="1651" t="s">
        <v>5493</v>
      </c>
      <c r="AL345" s="1636" t="s">
        <v>5494</v>
      </c>
      <c r="AM345" s="1637">
        <v>131</v>
      </c>
      <c r="AN345" s="1638">
        <v>211</v>
      </c>
      <c r="AO345" s="1639">
        <v>125</v>
      </c>
      <c r="AQ345" s="6">
        <v>1</v>
      </c>
    </row>
    <row r="346" spans="22:43" ht="21" customHeight="1">
      <c r="V346" s="3354"/>
      <c r="W346" s="1644" t="s">
        <v>5495</v>
      </c>
      <c r="X346" s="1645" t="s">
        <v>5496</v>
      </c>
      <c r="Y346" s="1646">
        <v>238</v>
      </c>
      <c r="Z346" s="1647">
        <v>238</v>
      </c>
      <c r="AA346" s="1648">
        <v>238</v>
      </c>
      <c r="AB346"/>
      <c r="AC346" s="3355"/>
      <c r="AD346" s="1651" t="s">
        <v>5497</v>
      </c>
      <c r="AE346" s="1636" t="s">
        <v>5498</v>
      </c>
      <c r="AF346" s="1637">
        <v>149</v>
      </c>
      <c r="AG346" s="1638">
        <v>86</v>
      </c>
      <c r="AH346" s="1639">
        <v>40</v>
      </c>
      <c r="AI346"/>
      <c r="AJ346" s="3356"/>
      <c r="AK346" s="1651" t="s">
        <v>5499</v>
      </c>
      <c r="AL346" s="1636" t="s">
        <v>5500</v>
      </c>
      <c r="AM346" s="1637">
        <v>147</v>
      </c>
      <c r="AN346" s="1638">
        <v>197</v>
      </c>
      <c r="AO346" s="1639">
        <v>146</v>
      </c>
      <c r="AQ346" s="6">
        <v>1</v>
      </c>
    </row>
    <row r="347" spans="22:43" ht="21" customHeight="1">
      <c r="V347" s="3357"/>
      <c r="W347" s="1662" t="s">
        <v>5501</v>
      </c>
      <c r="X347" s="1645" t="s">
        <v>5502</v>
      </c>
      <c r="Y347" s="1646">
        <v>239</v>
      </c>
      <c r="Z347" s="1647">
        <v>239</v>
      </c>
      <c r="AA347" s="1648">
        <v>239</v>
      </c>
      <c r="AB347"/>
      <c r="AC347" s="3358"/>
      <c r="AD347" s="1651" t="s">
        <v>5503</v>
      </c>
      <c r="AE347" s="1636" t="s">
        <v>5504</v>
      </c>
      <c r="AF347" s="1637">
        <v>142</v>
      </c>
      <c r="AG347" s="1638">
        <v>84</v>
      </c>
      <c r="AH347" s="1639">
        <v>52</v>
      </c>
      <c r="AI347"/>
      <c r="AJ347" s="3359"/>
      <c r="AK347" s="1641" t="s">
        <v>5505</v>
      </c>
      <c r="AL347" s="1636" t="s">
        <v>5506</v>
      </c>
      <c r="AM347" s="1637">
        <v>0</v>
      </c>
      <c r="AN347" s="1638">
        <v>238</v>
      </c>
      <c r="AO347" s="1639">
        <v>0</v>
      </c>
      <c r="AQ347" s="6">
        <v>1</v>
      </c>
    </row>
    <row r="348" spans="22:43" ht="21" customHeight="1">
      <c r="V348" s="3360"/>
      <c r="W348" s="1644" t="s">
        <v>5507</v>
      </c>
      <c r="X348" s="1645" t="s">
        <v>5508</v>
      </c>
      <c r="Y348" s="1646">
        <v>240</v>
      </c>
      <c r="Z348" s="1647">
        <v>240</v>
      </c>
      <c r="AA348" s="1648">
        <v>240</v>
      </c>
      <c r="AB348"/>
      <c r="AC348" s="3361"/>
      <c r="AD348" s="1641" t="s">
        <v>5509</v>
      </c>
      <c r="AE348" s="1636" t="s">
        <v>5510</v>
      </c>
      <c r="AF348" s="1637">
        <v>133</v>
      </c>
      <c r="AG348" s="1638">
        <v>94</v>
      </c>
      <c r="AH348" s="1639">
        <v>66</v>
      </c>
      <c r="AI348"/>
      <c r="AJ348" s="3362"/>
      <c r="AK348" s="1641" t="s">
        <v>5511</v>
      </c>
      <c r="AL348" s="1636" t="s">
        <v>5512</v>
      </c>
      <c r="AM348" s="1637">
        <v>124</v>
      </c>
      <c r="AN348" s="1638">
        <v>205</v>
      </c>
      <c r="AO348" s="1639">
        <v>124</v>
      </c>
      <c r="AQ348" s="6">
        <v>1</v>
      </c>
    </row>
    <row r="349" spans="22:43" ht="21" customHeight="1">
      <c r="V349" s="3363"/>
      <c r="W349" s="1644" t="s">
        <v>5513</v>
      </c>
      <c r="X349" s="1645" t="s">
        <v>5514</v>
      </c>
      <c r="Y349" s="1646">
        <v>242</v>
      </c>
      <c r="Z349" s="1647">
        <v>242</v>
      </c>
      <c r="AA349" s="1648">
        <v>242</v>
      </c>
      <c r="AB349"/>
      <c r="AC349" s="3364"/>
      <c r="AD349" s="1651" t="s">
        <v>5515</v>
      </c>
      <c r="AE349" s="1636" t="s">
        <v>5516</v>
      </c>
      <c r="AF349" s="1637">
        <v>132</v>
      </c>
      <c r="AG349" s="1638">
        <v>90</v>
      </c>
      <c r="AH349" s="1639">
        <v>59</v>
      </c>
      <c r="AI349"/>
      <c r="AJ349" s="3365"/>
      <c r="AK349" s="1641" t="s">
        <v>5517</v>
      </c>
      <c r="AL349" s="1636" t="s">
        <v>5518</v>
      </c>
      <c r="AM349" s="1637">
        <v>143</v>
      </c>
      <c r="AN349" s="1638">
        <v>188</v>
      </c>
      <c r="AO349" s="1639">
        <v>143</v>
      </c>
      <c r="AQ349" s="6">
        <v>1</v>
      </c>
    </row>
    <row r="350" spans="22:43" ht="21" customHeight="1">
      <c r="V350" s="3366"/>
      <c r="W350" s="1644" t="s">
        <v>5519</v>
      </c>
      <c r="X350" s="1645" t="s">
        <v>5520</v>
      </c>
      <c r="Y350" s="1646">
        <v>245</v>
      </c>
      <c r="Z350" s="1647">
        <v>245</v>
      </c>
      <c r="AA350" s="1648">
        <v>245</v>
      </c>
      <c r="AB350"/>
      <c r="AC350" s="3367"/>
      <c r="AD350" s="1641" t="s">
        <v>5521</v>
      </c>
      <c r="AE350" s="1636" t="s">
        <v>5522</v>
      </c>
      <c r="AF350" s="1637">
        <v>139</v>
      </c>
      <c r="AG350" s="1638">
        <v>69</v>
      </c>
      <c r="AH350" s="1639">
        <v>19</v>
      </c>
      <c r="AI350"/>
      <c r="AJ350" s="3368"/>
      <c r="AK350" s="1651" t="s">
        <v>5523</v>
      </c>
      <c r="AL350" s="1636" t="s">
        <v>5524</v>
      </c>
      <c r="AM350" s="1637">
        <v>149</v>
      </c>
      <c r="AN350" s="1638">
        <v>165</v>
      </c>
      <c r="AO350" s="1639">
        <v>149</v>
      </c>
      <c r="AQ350" s="6">
        <v>1</v>
      </c>
    </row>
    <row r="351" spans="22:43" ht="21" customHeight="1">
      <c r="V351" s="3369"/>
      <c r="W351" s="1644" t="s">
        <v>5525</v>
      </c>
      <c r="X351" s="1645" t="s">
        <v>5526</v>
      </c>
      <c r="Y351" s="1646">
        <v>247</v>
      </c>
      <c r="Z351" s="1647">
        <v>247</v>
      </c>
      <c r="AA351" s="1648">
        <v>247</v>
      </c>
      <c r="AB351"/>
      <c r="AC351" s="3370"/>
      <c r="AD351" s="1641" t="s">
        <v>5527</v>
      </c>
      <c r="AE351" s="1636" t="s">
        <v>5528</v>
      </c>
      <c r="AF351" s="1637">
        <v>139</v>
      </c>
      <c r="AG351" s="1638">
        <v>69</v>
      </c>
      <c r="AH351" s="1639">
        <v>0</v>
      </c>
      <c r="AI351"/>
      <c r="AJ351" s="3371"/>
      <c r="AK351" s="1641" t="s">
        <v>5529</v>
      </c>
      <c r="AL351" s="1636" t="s">
        <v>5530</v>
      </c>
      <c r="AM351" s="1637">
        <v>50</v>
      </c>
      <c r="AN351" s="1638">
        <v>205</v>
      </c>
      <c r="AO351" s="1639">
        <v>50</v>
      </c>
      <c r="AQ351" s="6">
        <v>1</v>
      </c>
    </row>
    <row r="352" spans="22:43" ht="21" customHeight="1">
      <c r="V352" s="3372"/>
      <c r="W352" s="1644" t="s">
        <v>5531</v>
      </c>
      <c r="X352" s="1645" t="s">
        <v>5532</v>
      </c>
      <c r="Y352" s="1646">
        <v>250</v>
      </c>
      <c r="Z352" s="1647">
        <v>250</v>
      </c>
      <c r="AA352" s="1648">
        <v>250</v>
      </c>
      <c r="AB352"/>
      <c r="AC352" s="3373"/>
      <c r="AD352" s="1651" t="s">
        <v>5533</v>
      </c>
      <c r="AE352" s="1636" t="s">
        <v>5534</v>
      </c>
      <c r="AF352" s="1637">
        <v>128</v>
      </c>
      <c r="AG352" s="1638">
        <v>70</v>
      </c>
      <c r="AH352" s="1639">
        <v>27</v>
      </c>
      <c r="AI352"/>
      <c r="AJ352" s="3374"/>
      <c r="AK352" s="1641" t="s">
        <v>5535</v>
      </c>
      <c r="AL352" s="1636" t="s">
        <v>5536</v>
      </c>
      <c r="AM352" s="1637">
        <v>0</v>
      </c>
      <c r="AN352" s="1638">
        <v>205</v>
      </c>
      <c r="AO352" s="1639">
        <v>0</v>
      </c>
      <c r="AQ352" s="6">
        <v>1</v>
      </c>
    </row>
    <row r="353" spans="22:43" ht="21" customHeight="1">
      <c r="V353" s="3375"/>
      <c r="W353" s="1644" t="s">
        <v>5537</v>
      </c>
      <c r="X353" s="1645" t="s">
        <v>5538</v>
      </c>
      <c r="Y353" s="1646">
        <v>252</v>
      </c>
      <c r="Z353" s="1647">
        <v>252</v>
      </c>
      <c r="AA353" s="1648">
        <v>252</v>
      </c>
      <c r="AB353"/>
      <c r="AC353" s="3376"/>
      <c r="AD353" s="1651" t="s">
        <v>5539</v>
      </c>
      <c r="AE353" s="1636" t="s">
        <v>5540</v>
      </c>
      <c r="AF353" s="1637">
        <v>111</v>
      </c>
      <c r="AG353" s="1638">
        <v>78</v>
      </c>
      <c r="AH353" s="1639">
        <v>55</v>
      </c>
      <c r="AI353"/>
      <c r="AJ353" s="3377"/>
      <c r="AK353" s="1651" t="s">
        <v>5541</v>
      </c>
      <c r="AL353" s="1636" t="s">
        <v>5542</v>
      </c>
      <c r="AM353" s="1637">
        <v>52</v>
      </c>
      <c r="AN353" s="1638">
        <v>201</v>
      </c>
      <c r="AO353" s="1639">
        <v>36</v>
      </c>
      <c r="AQ353" s="6">
        <v>1</v>
      </c>
    </row>
    <row r="354" spans="22:43" ht="21" customHeight="1">
      <c r="V354" s="3378"/>
      <c r="W354" s="1662" t="s">
        <v>5543</v>
      </c>
      <c r="X354" s="1645" t="s">
        <v>5544</v>
      </c>
      <c r="Y354" s="1646">
        <v>254</v>
      </c>
      <c r="Z354" s="1647">
        <v>254</v>
      </c>
      <c r="AA354" s="1648">
        <v>254</v>
      </c>
      <c r="AB354"/>
      <c r="AC354" s="3379"/>
      <c r="AD354" s="1651" t="s">
        <v>5545</v>
      </c>
      <c r="AE354" s="1636" t="s">
        <v>5546</v>
      </c>
      <c r="AF354" s="1637">
        <v>99</v>
      </c>
      <c r="AG354" s="1638">
        <v>81</v>
      </c>
      <c r="AH354" s="1639">
        <v>71</v>
      </c>
      <c r="AI354"/>
      <c r="AJ354" s="3380"/>
      <c r="AK354" s="1641" t="s">
        <v>5547</v>
      </c>
      <c r="AL354" s="1636" t="s">
        <v>5548</v>
      </c>
      <c r="AM354" s="1637">
        <v>131</v>
      </c>
      <c r="AN354" s="1638">
        <v>139</v>
      </c>
      <c r="AO354" s="1639">
        <v>131</v>
      </c>
      <c r="AQ354" s="6">
        <v>1</v>
      </c>
    </row>
    <row r="355" spans="22:43" ht="21" customHeight="1">
      <c r="V355" s="3381"/>
      <c r="W355" s="1644" t="s">
        <v>5549</v>
      </c>
      <c r="X355" s="1645" t="s">
        <v>5550</v>
      </c>
      <c r="Y355" s="1646">
        <v>184</v>
      </c>
      <c r="Z355" s="1647">
        <v>184</v>
      </c>
      <c r="AA355" s="1648">
        <v>184</v>
      </c>
      <c r="AB355"/>
      <c r="AC355" s="3382"/>
      <c r="AD355" s="1641" t="s">
        <v>5551</v>
      </c>
      <c r="AE355" s="1636" t="s">
        <v>5552</v>
      </c>
      <c r="AF355" s="1637">
        <v>107</v>
      </c>
      <c r="AG355" s="1638">
        <v>66</v>
      </c>
      <c r="AH355" s="1639">
        <v>38</v>
      </c>
      <c r="AI355"/>
      <c r="AJ355" s="3383"/>
      <c r="AK355" s="1651" t="s">
        <v>5553</v>
      </c>
      <c r="AL355" s="1636" t="s">
        <v>5554</v>
      </c>
      <c r="AM355" s="1637">
        <v>103</v>
      </c>
      <c r="AN355" s="1638">
        <v>146</v>
      </c>
      <c r="AO355" s="1639">
        <v>103</v>
      </c>
      <c r="AQ355" s="6">
        <v>1</v>
      </c>
    </row>
    <row r="356" spans="22:43" ht="21" customHeight="1">
      <c r="V356" s="3384"/>
      <c r="W356" s="1644" t="s">
        <v>5555</v>
      </c>
      <c r="X356" s="1645" t="s">
        <v>5556</v>
      </c>
      <c r="Y356" s="1646">
        <v>181</v>
      </c>
      <c r="Z356" s="1647">
        <v>181</v>
      </c>
      <c r="AA356" s="1648">
        <v>181</v>
      </c>
      <c r="AB356"/>
      <c r="AC356" s="3385"/>
      <c r="AD356" s="1641" t="s">
        <v>5557</v>
      </c>
      <c r="AE356" s="1636" t="s">
        <v>5558</v>
      </c>
      <c r="AF356" s="1637">
        <v>92</v>
      </c>
      <c r="AG356" s="1638">
        <v>64</v>
      </c>
      <c r="AH356" s="1639">
        <v>51</v>
      </c>
      <c r="AI356"/>
      <c r="AJ356" s="3386"/>
      <c r="AK356" s="1641" t="s">
        <v>5559</v>
      </c>
      <c r="AL356" s="1636" t="s">
        <v>5560</v>
      </c>
      <c r="AM356" s="1637">
        <v>105</v>
      </c>
      <c r="AN356" s="1638">
        <v>139</v>
      </c>
      <c r="AO356" s="1639">
        <v>105</v>
      </c>
      <c r="AQ356" s="6">
        <v>1</v>
      </c>
    </row>
    <row r="357" spans="22:43" ht="21" customHeight="1">
      <c r="V357" s="3387"/>
      <c r="W357" s="1644" t="s">
        <v>5561</v>
      </c>
      <c r="X357" s="1645" t="s">
        <v>5562</v>
      </c>
      <c r="Y357" s="1646">
        <v>179</v>
      </c>
      <c r="Z357" s="1647">
        <v>179</v>
      </c>
      <c r="AA357" s="1648">
        <v>179</v>
      </c>
      <c r="AB357"/>
      <c r="AC357" s="3388"/>
      <c r="AD357" s="1651" t="s">
        <v>5563</v>
      </c>
      <c r="AE357" s="1636" t="s">
        <v>5564</v>
      </c>
      <c r="AF357" s="1637">
        <v>90</v>
      </c>
      <c r="AG357" s="1638">
        <v>58</v>
      </c>
      <c r="AH357" s="1639">
        <v>34</v>
      </c>
      <c r="AI357"/>
      <c r="AJ357" s="3389"/>
      <c r="AK357" s="1651" t="s">
        <v>5565</v>
      </c>
      <c r="AL357" s="1636" t="s">
        <v>5566</v>
      </c>
      <c r="AM357" s="1637">
        <v>68</v>
      </c>
      <c r="AN357" s="1638">
        <v>148</v>
      </c>
      <c r="AO357" s="1639">
        <v>74</v>
      </c>
      <c r="AQ357" s="6">
        <v>1</v>
      </c>
    </row>
    <row r="358" spans="22:43" ht="21" customHeight="1">
      <c r="V358" s="3390"/>
      <c r="W358" s="1644" t="s">
        <v>5567</v>
      </c>
      <c r="X358" s="1645" t="s">
        <v>5568</v>
      </c>
      <c r="Y358" s="1646">
        <v>176</v>
      </c>
      <c r="Z358" s="1647">
        <v>176</v>
      </c>
      <c r="AA358" s="1648">
        <v>176</v>
      </c>
      <c r="AB358"/>
      <c r="AC358" s="3391"/>
      <c r="AD358" s="1641" t="s">
        <v>5569</v>
      </c>
      <c r="AE358" s="1636" t="s">
        <v>5570</v>
      </c>
      <c r="AF358" s="1637">
        <v>92</v>
      </c>
      <c r="AG358" s="1638">
        <v>51</v>
      </c>
      <c r="AH358" s="1639">
        <v>23</v>
      </c>
      <c r="AI358"/>
      <c r="AJ358" s="3392"/>
      <c r="AK358" s="1641" t="s">
        <v>5571</v>
      </c>
      <c r="AL358" s="1636" t="s">
        <v>5572</v>
      </c>
      <c r="AM358" s="1637">
        <v>84</v>
      </c>
      <c r="AN358" s="1638">
        <v>139</v>
      </c>
      <c r="AO358" s="1639">
        <v>84</v>
      </c>
      <c r="AQ358" s="6">
        <v>1</v>
      </c>
    </row>
    <row r="359" spans="22:43" ht="21" customHeight="1">
      <c r="V359" s="3393"/>
      <c r="W359" s="1662" t="s">
        <v>5573</v>
      </c>
      <c r="X359" s="1645" t="s">
        <v>5574</v>
      </c>
      <c r="Y359" s="1646">
        <v>175</v>
      </c>
      <c r="Z359" s="1647">
        <v>175</v>
      </c>
      <c r="AA359" s="1648">
        <v>175</v>
      </c>
      <c r="AB359"/>
      <c r="AC359" s="3394"/>
      <c r="AD359" s="1651" t="s">
        <v>5575</v>
      </c>
      <c r="AE359" s="1636" t="s">
        <v>5576</v>
      </c>
      <c r="AF359" s="1637">
        <v>89</v>
      </c>
      <c r="AG359" s="1638">
        <v>51</v>
      </c>
      <c r="AH359" s="1639">
        <v>25</v>
      </c>
      <c r="AI359"/>
      <c r="AJ359" s="3395"/>
      <c r="AK359" s="1651" t="s">
        <v>5577</v>
      </c>
      <c r="AL359" s="1636" t="s">
        <v>5578</v>
      </c>
      <c r="AM359" s="1637">
        <v>20</v>
      </c>
      <c r="AN359" s="1638">
        <v>148</v>
      </c>
      <c r="AO359" s="1639">
        <v>20</v>
      </c>
      <c r="AQ359" s="6">
        <v>1</v>
      </c>
    </row>
    <row r="360" spans="22:43" ht="21" customHeight="1">
      <c r="V360" s="3396"/>
      <c r="W360" s="1644" t="s">
        <v>5579</v>
      </c>
      <c r="X360" s="1645" t="s">
        <v>5580</v>
      </c>
      <c r="Y360" s="1646">
        <v>173</v>
      </c>
      <c r="Z360" s="1647">
        <v>173</v>
      </c>
      <c r="AA360" s="1648">
        <v>173</v>
      </c>
      <c r="AB360"/>
      <c r="AC360" s="3397"/>
      <c r="AD360" s="1651" t="s">
        <v>5581</v>
      </c>
      <c r="AE360" s="1636" t="s">
        <v>5582</v>
      </c>
      <c r="AF360" s="1637">
        <v>88</v>
      </c>
      <c r="AG360" s="1638">
        <v>41</v>
      </c>
      <c r="AH360" s="1639">
        <v>0</v>
      </c>
      <c r="AI360"/>
      <c r="AJ360" s="3398"/>
      <c r="AK360" s="1651" t="s">
        <v>5583</v>
      </c>
      <c r="AL360" s="1636" t="s">
        <v>5584</v>
      </c>
      <c r="AM360" s="1637">
        <v>35</v>
      </c>
      <c r="AN360" s="1638">
        <v>142</v>
      </c>
      <c r="AO360" s="1639">
        <v>35</v>
      </c>
      <c r="AQ360" s="6">
        <v>1</v>
      </c>
    </row>
    <row r="361" spans="22:43" ht="21" customHeight="1">
      <c r="V361" s="3399"/>
      <c r="W361" s="1644" t="s">
        <v>5585</v>
      </c>
      <c r="X361" s="1645" t="s">
        <v>5586</v>
      </c>
      <c r="Y361" s="1646">
        <v>171</v>
      </c>
      <c r="Z361" s="1647">
        <v>171</v>
      </c>
      <c r="AA361" s="1648">
        <v>171</v>
      </c>
      <c r="AB361"/>
      <c r="AC361" s="3400"/>
      <c r="AD361" s="1651" t="s">
        <v>5587</v>
      </c>
      <c r="AE361" s="1636" t="s">
        <v>5588</v>
      </c>
      <c r="AF361" s="1637">
        <v>62</v>
      </c>
      <c r="AG361" s="1638">
        <v>50</v>
      </c>
      <c r="AH361" s="1639">
        <v>44</v>
      </c>
      <c r="AI361"/>
      <c r="AJ361" s="3401"/>
      <c r="AK361" s="1641" t="s">
        <v>5589</v>
      </c>
      <c r="AL361" s="1636" t="s">
        <v>5590</v>
      </c>
      <c r="AM361" s="1637">
        <v>34</v>
      </c>
      <c r="AN361" s="1638">
        <v>139</v>
      </c>
      <c r="AO361" s="1639">
        <v>34</v>
      </c>
      <c r="AQ361" s="6">
        <v>1</v>
      </c>
    </row>
    <row r="362" spans="22:43" ht="21" customHeight="1">
      <c r="V362" s="3402"/>
      <c r="W362" s="1644" t="s">
        <v>5591</v>
      </c>
      <c r="X362" s="1645" t="s">
        <v>5592</v>
      </c>
      <c r="Y362" s="1646">
        <v>168</v>
      </c>
      <c r="Z362" s="1647">
        <v>168</v>
      </c>
      <c r="AA362" s="1648">
        <v>168</v>
      </c>
      <c r="AB362"/>
      <c r="AC362" s="3403"/>
      <c r="AD362" s="1651" t="s">
        <v>5593</v>
      </c>
      <c r="AE362" s="1636" t="s">
        <v>5594</v>
      </c>
      <c r="AF362" s="1637">
        <v>66</v>
      </c>
      <c r="AG362" s="1638">
        <v>37</v>
      </c>
      <c r="AH362" s="1639">
        <v>24</v>
      </c>
      <c r="AI362"/>
      <c r="AJ362" s="3404"/>
      <c r="AK362" s="1641" t="s">
        <v>5595</v>
      </c>
      <c r="AL362" s="1636" t="s">
        <v>5596</v>
      </c>
      <c r="AM362" s="1637">
        <v>0</v>
      </c>
      <c r="AN362" s="1638">
        <v>139</v>
      </c>
      <c r="AO362" s="1639">
        <v>0</v>
      </c>
      <c r="AQ362" s="6">
        <v>1</v>
      </c>
    </row>
    <row r="363" spans="22:43" ht="21" customHeight="1">
      <c r="V363" s="3405"/>
      <c r="W363" s="1644" t="s">
        <v>5597</v>
      </c>
      <c r="X363" s="1645" t="s">
        <v>5598</v>
      </c>
      <c r="Y363" s="1646">
        <v>166</v>
      </c>
      <c r="Z363" s="1647">
        <v>166</v>
      </c>
      <c r="AA363" s="1648">
        <v>166</v>
      </c>
      <c r="AB363"/>
      <c r="AC363" s="3406"/>
      <c r="AD363" s="1651" t="s">
        <v>5599</v>
      </c>
      <c r="AE363" s="1636" t="s">
        <v>5600</v>
      </c>
      <c r="AF363" s="1637">
        <v>63</v>
      </c>
      <c r="AG363" s="1638">
        <v>34</v>
      </c>
      <c r="AH363" s="1639">
        <v>4</v>
      </c>
      <c r="AI363"/>
      <c r="AJ363" s="3407"/>
      <c r="AK363" s="1641" t="s">
        <v>5601</v>
      </c>
      <c r="AL363" s="1636" t="s">
        <v>5602</v>
      </c>
      <c r="AM363" s="1637">
        <v>0</v>
      </c>
      <c r="AN363" s="1638">
        <v>128</v>
      </c>
      <c r="AO363" s="1639">
        <v>0</v>
      </c>
      <c r="AQ363" s="6">
        <v>1</v>
      </c>
    </row>
    <row r="364" spans="22:43" ht="21" customHeight="1">
      <c r="V364" s="3408"/>
      <c r="W364" s="1644" t="s">
        <v>5603</v>
      </c>
      <c r="X364" s="1645" t="s">
        <v>5604</v>
      </c>
      <c r="Y364" s="1646">
        <v>163</v>
      </c>
      <c r="Z364" s="1647">
        <v>163</v>
      </c>
      <c r="AA364" s="1648">
        <v>163</v>
      </c>
      <c r="AB364"/>
      <c r="AC364" s="3409"/>
      <c r="AD364" s="1651" t="s">
        <v>5605</v>
      </c>
      <c r="AE364" s="1636" t="s">
        <v>5606</v>
      </c>
      <c r="AF364" s="1637">
        <v>40</v>
      </c>
      <c r="AG364" s="1638">
        <v>32</v>
      </c>
      <c r="AH364" s="1639">
        <v>28</v>
      </c>
      <c r="AI364"/>
      <c r="AJ364" s="3410"/>
      <c r="AK364" s="1641" t="s">
        <v>5607</v>
      </c>
      <c r="AL364" s="1636" t="s">
        <v>5608</v>
      </c>
      <c r="AM364" s="1637">
        <v>66</v>
      </c>
      <c r="AN364" s="1638">
        <v>111</v>
      </c>
      <c r="AO364" s="1639">
        <v>66</v>
      </c>
      <c r="AQ364" s="6">
        <v>1</v>
      </c>
    </row>
    <row r="365" spans="22:43" ht="21" customHeight="1">
      <c r="V365" s="3411"/>
      <c r="W365" s="1644" t="s">
        <v>5609</v>
      </c>
      <c r="X365" s="1645" t="s">
        <v>5610</v>
      </c>
      <c r="Y365" s="1646">
        <v>161</v>
      </c>
      <c r="Z365" s="1647">
        <v>161</v>
      </c>
      <c r="AA365" s="1648">
        <v>161</v>
      </c>
      <c r="AB365"/>
      <c r="AC365" s="3412"/>
      <c r="AD365" s="1651" t="s">
        <v>5611</v>
      </c>
      <c r="AE365" s="1636" t="s">
        <v>5612</v>
      </c>
      <c r="AF365" s="1637">
        <v>47</v>
      </c>
      <c r="AG365" s="1638">
        <v>27</v>
      </c>
      <c r="AH365" s="1639">
        <v>12</v>
      </c>
      <c r="AI365"/>
      <c r="AJ365" s="3413"/>
      <c r="AK365" s="1651" t="s">
        <v>5613</v>
      </c>
      <c r="AL365" s="1636" t="s">
        <v>5614</v>
      </c>
      <c r="AM365" s="1637">
        <v>34</v>
      </c>
      <c r="AN365" s="1638">
        <v>120</v>
      </c>
      <c r="AO365" s="1639">
        <v>15</v>
      </c>
      <c r="AQ365" s="6">
        <v>1</v>
      </c>
    </row>
    <row r="366" spans="22:43" ht="21" customHeight="1">
      <c r="V366" s="3414"/>
      <c r="W366" s="1662" t="s">
        <v>5615</v>
      </c>
      <c r="X366" s="1645" t="s">
        <v>5616</v>
      </c>
      <c r="Y366" s="1646">
        <v>158</v>
      </c>
      <c r="Z366" s="1647">
        <v>158</v>
      </c>
      <c r="AA366" s="1648">
        <v>158</v>
      </c>
      <c r="AB366"/>
      <c r="AC366" s="3415"/>
      <c r="AD366" s="1641" t="s">
        <v>5617</v>
      </c>
      <c r="AE366" s="1636" t="s">
        <v>5618</v>
      </c>
      <c r="AF366" s="1637">
        <v>127</v>
      </c>
      <c r="AG366" s="1638">
        <v>255</v>
      </c>
      <c r="AH366" s="1639">
        <v>0</v>
      </c>
      <c r="AI366"/>
      <c r="AJ366" s="3416"/>
      <c r="AK366" s="1651" t="s">
        <v>5619</v>
      </c>
      <c r="AL366" s="1636" t="s">
        <v>5620</v>
      </c>
      <c r="AM366" s="1637">
        <v>9</v>
      </c>
      <c r="AN366" s="1638">
        <v>106</v>
      </c>
      <c r="AO366" s="1639">
        <v>9</v>
      </c>
      <c r="AQ366" s="6">
        <v>1</v>
      </c>
    </row>
    <row r="367" spans="22:43" ht="21" customHeight="1">
      <c r="V367" s="3417"/>
      <c r="W367" s="1644" t="s">
        <v>5621</v>
      </c>
      <c r="X367" s="1645" t="s">
        <v>5622</v>
      </c>
      <c r="Y367" s="1646">
        <v>156</v>
      </c>
      <c r="Z367" s="1647">
        <v>156</v>
      </c>
      <c r="AA367" s="1648">
        <v>156</v>
      </c>
      <c r="AB367"/>
      <c r="AC367" s="3418"/>
      <c r="AD367" s="1641" t="s">
        <v>5623</v>
      </c>
      <c r="AE367" s="1636" t="s">
        <v>5624</v>
      </c>
      <c r="AF367" s="1637">
        <v>124</v>
      </c>
      <c r="AG367" s="1638">
        <v>252</v>
      </c>
      <c r="AH367" s="1639">
        <v>0</v>
      </c>
      <c r="AI367"/>
      <c r="AJ367" s="3419"/>
      <c r="AK367" s="1641" t="s">
        <v>5625</v>
      </c>
      <c r="AL367" s="1636" t="s">
        <v>5626</v>
      </c>
      <c r="AM367" s="1637">
        <v>0</v>
      </c>
      <c r="AN367" s="1638">
        <v>100</v>
      </c>
      <c r="AO367" s="1639">
        <v>0</v>
      </c>
      <c r="AQ367" s="6">
        <v>1</v>
      </c>
    </row>
    <row r="368" spans="22:43" ht="21" customHeight="1">
      <c r="V368" s="3420"/>
      <c r="W368" s="1644" t="s">
        <v>5627</v>
      </c>
      <c r="X368" s="1645" t="s">
        <v>5628</v>
      </c>
      <c r="Y368" s="1646">
        <v>153</v>
      </c>
      <c r="Z368" s="1647">
        <v>153</v>
      </c>
      <c r="AA368" s="1648">
        <v>153</v>
      </c>
      <c r="AB368"/>
      <c r="AC368" s="3421"/>
      <c r="AD368" s="1641" t="s">
        <v>5629</v>
      </c>
      <c r="AE368" s="1636" t="s">
        <v>5630</v>
      </c>
      <c r="AF368" s="1637">
        <v>118</v>
      </c>
      <c r="AG368" s="1638">
        <v>238</v>
      </c>
      <c r="AH368" s="1639">
        <v>0</v>
      </c>
      <c r="AI368"/>
      <c r="AJ368" s="3422"/>
      <c r="AK368" s="1641" t="s">
        <v>5625</v>
      </c>
      <c r="AL368" s="1636" t="s">
        <v>5631</v>
      </c>
      <c r="AM368" s="1637">
        <v>47</v>
      </c>
      <c r="AN368" s="1638">
        <v>79</v>
      </c>
      <c r="AO368" s="1639">
        <v>47</v>
      </c>
      <c r="AQ368" s="6">
        <v>1</v>
      </c>
    </row>
    <row r="369" spans="22:43" ht="21" customHeight="1">
      <c r="V369" s="3423"/>
      <c r="W369" s="1644" t="s">
        <v>5632</v>
      </c>
      <c r="X369" s="1645" t="s">
        <v>5633</v>
      </c>
      <c r="Y369" s="1646">
        <v>150</v>
      </c>
      <c r="Z369" s="1647">
        <v>150</v>
      </c>
      <c r="AA369" s="1648">
        <v>150</v>
      </c>
      <c r="AB369"/>
      <c r="AC369" s="3424"/>
      <c r="AD369" s="1651" t="s">
        <v>5634</v>
      </c>
      <c r="AE369" s="1636" t="s">
        <v>5635</v>
      </c>
      <c r="AF369" s="1637">
        <v>127</v>
      </c>
      <c r="AG369" s="1638">
        <v>221</v>
      </c>
      <c r="AH369" s="1639">
        <v>76</v>
      </c>
      <c r="AI369"/>
      <c r="AJ369" s="3425"/>
      <c r="AK369" s="1651" t="s">
        <v>5636</v>
      </c>
      <c r="AL369" s="1636" t="s">
        <v>5637</v>
      </c>
      <c r="AM369" s="1637">
        <v>182</v>
      </c>
      <c r="AN369" s="1638">
        <v>229</v>
      </c>
      <c r="AO369" s="1639">
        <v>175</v>
      </c>
      <c r="AQ369" s="6">
        <v>1</v>
      </c>
    </row>
    <row r="370" spans="22:43" ht="21" customHeight="1">
      <c r="V370" s="3426"/>
      <c r="W370" s="1644" t="s">
        <v>5638</v>
      </c>
      <c r="X370" s="1645" t="s">
        <v>5639</v>
      </c>
      <c r="Y370" s="1646">
        <v>148</v>
      </c>
      <c r="Z370" s="1647">
        <v>148</v>
      </c>
      <c r="AA370" s="1648">
        <v>148</v>
      </c>
      <c r="AB370"/>
      <c r="AC370" s="3427"/>
      <c r="AD370" s="1641" t="s">
        <v>5640</v>
      </c>
      <c r="AE370" s="1636" t="s">
        <v>5641</v>
      </c>
      <c r="AF370" s="1637">
        <v>102</v>
      </c>
      <c r="AG370" s="1638">
        <v>205</v>
      </c>
      <c r="AH370" s="1639">
        <v>0</v>
      </c>
      <c r="AI370"/>
      <c r="AJ370" s="3428"/>
      <c r="AK370" s="1651" t="s">
        <v>5642</v>
      </c>
      <c r="AL370" s="1636" t="s">
        <v>5643</v>
      </c>
      <c r="AM370" s="1637">
        <v>133</v>
      </c>
      <c r="AN370" s="1638">
        <v>193</v>
      </c>
      <c r="AO370" s="1639">
        <v>126</v>
      </c>
      <c r="AQ370" s="6">
        <v>1</v>
      </c>
    </row>
    <row r="371" spans="22:43" ht="21" customHeight="1">
      <c r="V371" s="3429"/>
      <c r="W371" s="1644" t="s">
        <v>5644</v>
      </c>
      <c r="X371" s="1645" t="s">
        <v>5645</v>
      </c>
      <c r="Y371" s="1646">
        <v>145</v>
      </c>
      <c r="Z371" s="1647">
        <v>145</v>
      </c>
      <c r="AA371" s="1648">
        <v>145</v>
      </c>
      <c r="AB371"/>
      <c r="AC371" s="3430"/>
      <c r="AD371" s="1641" t="s">
        <v>5646</v>
      </c>
      <c r="AE371" s="1636" t="s">
        <v>5647</v>
      </c>
      <c r="AF371" s="1637">
        <v>69</v>
      </c>
      <c r="AG371" s="1638">
        <v>139</v>
      </c>
      <c r="AH371" s="1639">
        <v>0</v>
      </c>
      <c r="AI371"/>
      <c r="AJ371" s="3431"/>
      <c r="AK371" s="1651" t="s">
        <v>5648</v>
      </c>
      <c r="AL371" s="1636" t="s">
        <v>5649</v>
      </c>
      <c r="AM371" s="1637">
        <v>87</v>
      </c>
      <c r="AN371" s="1638">
        <v>213</v>
      </c>
      <c r="AO371" s="1639">
        <v>59</v>
      </c>
      <c r="AQ371" s="6">
        <v>1</v>
      </c>
    </row>
    <row r="372" spans="22:43" ht="21" customHeight="1">
      <c r="V372" s="3432"/>
      <c r="W372" s="1644" t="s">
        <v>5650</v>
      </c>
      <c r="X372" s="1645" t="s">
        <v>5651</v>
      </c>
      <c r="Y372" s="1646">
        <v>143</v>
      </c>
      <c r="Z372" s="1647">
        <v>143</v>
      </c>
      <c r="AA372" s="1648">
        <v>143</v>
      </c>
      <c r="AB372"/>
      <c r="AC372" s="3433"/>
      <c r="AD372" s="1651" t="s">
        <v>5652</v>
      </c>
      <c r="AE372" s="1636" t="s">
        <v>5653</v>
      </c>
      <c r="AF372" s="1637">
        <v>70</v>
      </c>
      <c r="AG372" s="1638">
        <v>113</v>
      </c>
      <c r="AH372" s="1639">
        <v>41</v>
      </c>
      <c r="AI372"/>
      <c r="AJ372" s="3434"/>
      <c r="AK372" s="1651" t="s">
        <v>5654</v>
      </c>
      <c r="AL372" s="1636" t="s">
        <v>5655</v>
      </c>
      <c r="AM372" s="1637">
        <v>130</v>
      </c>
      <c r="AN372" s="1638">
        <v>196</v>
      </c>
      <c r="AO372" s="1639">
        <v>108</v>
      </c>
      <c r="AQ372" s="6">
        <v>1</v>
      </c>
    </row>
    <row r="373" spans="22:43" ht="21" customHeight="1">
      <c r="V373" s="3435"/>
      <c r="W373" s="1644" t="s">
        <v>5656</v>
      </c>
      <c r="X373" s="1645" t="s">
        <v>5657</v>
      </c>
      <c r="Y373" s="1646">
        <v>140</v>
      </c>
      <c r="Z373" s="1647">
        <v>140</v>
      </c>
      <c r="AA373" s="1648">
        <v>140</v>
      </c>
      <c r="AB373"/>
      <c r="AC373" s="3436"/>
      <c r="AD373" s="1641" t="s">
        <v>5658</v>
      </c>
      <c r="AE373" s="1636" t="s">
        <v>5659</v>
      </c>
      <c r="AF373" s="1637">
        <v>0</v>
      </c>
      <c r="AG373" s="1638">
        <v>255</v>
      </c>
      <c r="AH373" s="1639">
        <v>127</v>
      </c>
      <c r="AI373"/>
      <c r="AJ373" s="3437"/>
      <c r="AK373" s="1651" t="s">
        <v>5660</v>
      </c>
      <c r="AL373" s="1636" t="s">
        <v>5661</v>
      </c>
      <c r="AM373" s="1637">
        <v>103</v>
      </c>
      <c r="AN373" s="1638">
        <v>159</v>
      </c>
      <c r="AO373" s="1639">
        <v>90</v>
      </c>
      <c r="AQ373" s="6">
        <v>1</v>
      </c>
    </row>
    <row r="374" spans="22:43" ht="21" customHeight="1">
      <c r="V374" s="3438"/>
      <c r="W374" s="1644" t="s">
        <v>5662</v>
      </c>
      <c r="X374" s="1645" t="s">
        <v>5663</v>
      </c>
      <c r="Y374" s="1646">
        <v>138</v>
      </c>
      <c r="Z374" s="1647">
        <v>138</v>
      </c>
      <c r="AA374" s="1648">
        <v>138</v>
      </c>
      <c r="AB374"/>
      <c r="AC374" s="3439"/>
      <c r="AD374" s="1651" t="s">
        <v>5664</v>
      </c>
      <c r="AE374" s="1636" t="s">
        <v>5665</v>
      </c>
      <c r="AF374" s="1637">
        <v>84</v>
      </c>
      <c r="AG374" s="1638">
        <v>249</v>
      </c>
      <c r="AH374" s="1639">
        <v>141</v>
      </c>
      <c r="AI374"/>
      <c r="AJ374" s="3440"/>
      <c r="AK374" s="1651" t="s">
        <v>5666</v>
      </c>
      <c r="AL374" s="1636" t="s">
        <v>5667</v>
      </c>
      <c r="AM374" s="1637">
        <v>58</v>
      </c>
      <c r="AN374" s="1638">
        <v>157</v>
      </c>
      <c r="AO374" s="1639">
        <v>35</v>
      </c>
      <c r="AQ374" s="6">
        <v>1</v>
      </c>
    </row>
    <row r="375" spans="22:43" ht="21" customHeight="1">
      <c r="V375" s="3441"/>
      <c r="W375" s="1644"/>
      <c r="X375" s="1645" t="s">
        <v>5668</v>
      </c>
      <c r="Y375" s="1646">
        <v>136</v>
      </c>
      <c r="Z375" s="1647">
        <v>136</v>
      </c>
      <c r="AA375" s="1648">
        <v>136</v>
      </c>
      <c r="AB375"/>
      <c r="AC375" s="3442"/>
      <c r="AD375" s="1641" t="s">
        <v>5669</v>
      </c>
      <c r="AE375" s="1636" t="s">
        <v>5670</v>
      </c>
      <c r="AF375" s="1637">
        <v>84</v>
      </c>
      <c r="AG375" s="1638">
        <v>255</v>
      </c>
      <c r="AH375" s="1639">
        <v>159</v>
      </c>
      <c r="AI375"/>
      <c r="AJ375" s="3443"/>
      <c r="AK375" s="1651" t="s">
        <v>5671</v>
      </c>
      <c r="AL375" s="1636" t="s">
        <v>5672</v>
      </c>
      <c r="AM375" s="1637">
        <v>27</v>
      </c>
      <c r="AN375" s="1638">
        <v>79</v>
      </c>
      <c r="AO375" s="1639">
        <v>8</v>
      </c>
      <c r="AQ375" s="6">
        <v>1</v>
      </c>
    </row>
    <row r="376" spans="22:43" ht="21" customHeight="1">
      <c r="V376" s="3444"/>
      <c r="W376" s="1644" t="s">
        <v>5673</v>
      </c>
      <c r="X376" s="1645" t="s">
        <v>5674</v>
      </c>
      <c r="Y376" s="1646">
        <v>135</v>
      </c>
      <c r="Z376" s="1647">
        <v>135</v>
      </c>
      <c r="AA376" s="1648">
        <v>135</v>
      </c>
      <c r="AB376"/>
      <c r="AC376" s="3445"/>
      <c r="AD376" s="1651" t="s">
        <v>5658</v>
      </c>
      <c r="AE376" s="1636" t="s">
        <v>5675</v>
      </c>
      <c r="AF376" s="1637">
        <v>0</v>
      </c>
      <c r="AG376" s="1638">
        <v>254</v>
      </c>
      <c r="AH376" s="1639">
        <v>126</v>
      </c>
      <c r="AI376"/>
      <c r="AJ376" s="3446"/>
      <c r="AK376" s="1651" t="s">
        <v>5676</v>
      </c>
      <c r="AL376" s="1636" t="s">
        <v>5677</v>
      </c>
      <c r="AM376" s="1637">
        <v>43</v>
      </c>
      <c r="AN376" s="1638">
        <v>61</v>
      </c>
      <c r="AO376" s="1639">
        <v>38</v>
      </c>
      <c r="AQ376" s="6">
        <v>1</v>
      </c>
    </row>
    <row r="377" spans="22:43" ht="21" customHeight="1">
      <c r="V377" s="3447"/>
      <c r="W377" s="1644" t="s">
        <v>5678</v>
      </c>
      <c r="X377" s="1645" t="s">
        <v>5679</v>
      </c>
      <c r="Y377" s="1646">
        <v>133</v>
      </c>
      <c r="Z377" s="1647">
        <v>133</v>
      </c>
      <c r="AA377" s="1648">
        <v>133</v>
      </c>
      <c r="AB377"/>
      <c r="AC377" s="3448"/>
      <c r="AD377" s="1651" t="s">
        <v>5680</v>
      </c>
      <c r="AE377" s="1636" t="s">
        <v>5681</v>
      </c>
      <c r="AF377" s="1637">
        <v>178</v>
      </c>
      <c r="AG377" s="1638">
        <v>190</v>
      </c>
      <c r="AH377" s="1639">
        <v>181</v>
      </c>
      <c r="AI377"/>
      <c r="AJ377" s="3449"/>
      <c r="AK377" s="1651" t="s">
        <v>5682</v>
      </c>
      <c r="AL377" s="1636" t="s">
        <v>5683</v>
      </c>
      <c r="AM377" s="1637">
        <v>176</v>
      </c>
      <c r="AN377" s="1638">
        <v>242</v>
      </c>
      <c r="AO377" s="1639">
        <v>182</v>
      </c>
      <c r="AQ377" s="6">
        <v>1</v>
      </c>
    </row>
    <row r="378" spans="22:43" ht="21" customHeight="1">
      <c r="V378" s="3450"/>
      <c r="W378" s="1662" t="s">
        <v>5684</v>
      </c>
      <c r="X378" s="1645" t="s">
        <v>5685</v>
      </c>
      <c r="Y378" s="1646">
        <v>132</v>
      </c>
      <c r="Z378" s="1647">
        <v>132</v>
      </c>
      <c r="AA378" s="1648">
        <v>132</v>
      </c>
      <c r="AB378"/>
      <c r="AC378" s="3451"/>
      <c r="AD378" s="1641" t="s">
        <v>5686</v>
      </c>
      <c r="AE378" s="1636" t="s">
        <v>5687</v>
      </c>
      <c r="AF378" s="1637">
        <v>78</v>
      </c>
      <c r="AG378" s="1638">
        <v>238</v>
      </c>
      <c r="AH378" s="1639">
        <v>148</v>
      </c>
      <c r="AI378"/>
      <c r="AJ378" s="3452"/>
      <c r="AK378" s="1651" t="s">
        <v>5688</v>
      </c>
      <c r="AL378" s="1636" t="s">
        <v>5689</v>
      </c>
      <c r="AM378" s="1637">
        <v>1</v>
      </c>
      <c r="AN378" s="1638">
        <v>215</v>
      </c>
      <c r="AO378" s="1639">
        <v>88</v>
      </c>
      <c r="AQ378" s="6">
        <v>1</v>
      </c>
    </row>
    <row r="379" spans="22:43" ht="21" customHeight="1">
      <c r="V379" s="3453"/>
      <c r="W379" s="1644" t="s">
        <v>5690</v>
      </c>
      <c r="X379" s="1645" t="s">
        <v>5691</v>
      </c>
      <c r="Y379" s="1646">
        <v>130</v>
      </c>
      <c r="Z379" s="1647">
        <v>130</v>
      </c>
      <c r="AA379" s="1648">
        <v>130</v>
      </c>
      <c r="AB379"/>
      <c r="AC379" s="3454"/>
      <c r="AD379" s="1641" t="s">
        <v>5692</v>
      </c>
      <c r="AE379" s="1636" t="s">
        <v>5693</v>
      </c>
      <c r="AF379" s="1637">
        <v>112</v>
      </c>
      <c r="AG379" s="1638">
        <v>219</v>
      </c>
      <c r="AH379" s="1639">
        <v>147</v>
      </c>
      <c r="AI379"/>
      <c r="AJ379" s="3455"/>
      <c r="AK379" s="1651" t="s">
        <v>5694</v>
      </c>
      <c r="AL379" s="1636" t="s">
        <v>5695</v>
      </c>
      <c r="AM379" s="1637">
        <v>22</v>
      </c>
      <c r="AN379" s="1638">
        <v>184</v>
      </c>
      <c r="AO379" s="1639">
        <v>78</v>
      </c>
      <c r="AQ379" s="6">
        <v>1</v>
      </c>
    </row>
    <row r="380" spans="22:43" ht="21" customHeight="1">
      <c r="V380" s="3456"/>
      <c r="W380" s="1662" t="s">
        <v>5696</v>
      </c>
      <c r="X380" s="1645" t="s">
        <v>5697</v>
      </c>
      <c r="Y380" s="1646">
        <v>127</v>
      </c>
      <c r="Z380" s="1647">
        <v>127</v>
      </c>
      <c r="AA380" s="1648">
        <v>127</v>
      </c>
      <c r="AB380"/>
      <c r="AC380" s="3457"/>
      <c r="AD380" s="1641" t="s">
        <v>5698</v>
      </c>
      <c r="AE380" s="1636" t="s">
        <v>5699</v>
      </c>
      <c r="AF380" s="1637">
        <v>0</v>
      </c>
      <c r="AG380" s="1638">
        <v>238</v>
      </c>
      <c r="AH380" s="1639">
        <v>118</v>
      </c>
      <c r="AI380"/>
      <c r="AJ380" s="3458"/>
      <c r="AK380" s="1651" t="s">
        <v>5700</v>
      </c>
      <c r="AL380" s="1636" t="s">
        <v>5701</v>
      </c>
      <c r="AM380" s="1637">
        <v>104</v>
      </c>
      <c r="AN380" s="1638">
        <v>157</v>
      </c>
      <c r="AO380" s="1639">
        <v>113</v>
      </c>
      <c r="AQ380" s="6">
        <v>1</v>
      </c>
    </row>
    <row r="381" spans="22:43" ht="21" customHeight="1">
      <c r="V381" s="3459"/>
      <c r="W381" s="1644" t="s">
        <v>5702</v>
      </c>
      <c r="X381" s="1645" t="s">
        <v>5703</v>
      </c>
      <c r="Y381" s="1646">
        <v>125</v>
      </c>
      <c r="Z381" s="1647">
        <v>125</v>
      </c>
      <c r="AA381" s="1648">
        <v>125</v>
      </c>
      <c r="AB381"/>
      <c r="AC381" s="3460"/>
      <c r="AD381" s="1641" t="s">
        <v>5704</v>
      </c>
      <c r="AE381" s="1636" t="s">
        <v>5705</v>
      </c>
      <c r="AF381" s="1637">
        <v>67</v>
      </c>
      <c r="AG381" s="1638">
        <v>205</v>
      </c>
      <c r="AH381" s="1639">
        <v>128</v>
      </c>
      <c r="AI381"/>
      <c r="AJ381" s="3461"/>
      <c r="AK381" s="1651" t="s">
        <v>5706</v>
      </c>
      <c r="AL381" s="1636" t="s">
        <v>5707</v>
      </c>
      <c r="AM381" s="1637">
        <v>39</v>
      </c>
      <c r="AN381" s="1638">
        <v>166</v>
      </c>
      <c r="AO381" s="1639">
        <v>76</v>
      </c>
      <c r="AQ381" s="6">
        <v>1</v>
      </c>
    </row>
    <row r="382" spans="22:43" ht="21" customHeight="1">
      <c r="V382" s="3462"/>
      <c r="W382" s="1644" t="s">
        <v>5708</v>
      </c>
      <c r="X382" s="1645" t="s">
        <v>5709</v>
      </c>
      <c r="Y382" s="1646">
        <v>122</v>
      </c>
      <c r="Z382" s="1647">
        <v>122</v>
      </c>
      <c r="AA382" s="1648">
        <v>122</v>
      </c>
      <c r="AB382"/>
      <c r="AC382" s="3463"/>
      <c r="AD382" s="1641" t="s">
        <v>5710</v>
      </c>
      <c r="AE382" s="1636" t="s">
        <v>5711</v>
      </c>
      <c r="AF382" s="1637">
        <v>0</v>
      </c>
      <c r="AG382" s="1638">
        <v>205</v>
      </c>
      <c r="AH382" s="1639">
        <v>102</v>
      </c>
      <c r="AI382"/>
      <c r="AJ382" s="3464"/>
      <c r="AK382" s="1651" t="s">
        <v>5712</v>
      </c>
      <c r="AL382" s="1636" t="s">
        <v>5713</v>
      </c>
      <c r="AM382" s="1637">
        <v>53</v>
      </c>
      <c r="AN382" s="1638">
        <v>94</v>
      </c>
      <c r="AO382" s="1639">
        <v>59</v>
      </c>
      <c r="AQ382" s="6">
        <v>1</v>
      </c>
    </row>
    <row r="383" spans="22:43" ht="21" customHeight="1">
      <c r="V383" s="3465"/>
      <c r="W383" s="1644" t="s">
        <v>5714</v>
      </c>
      <c r="X383" s="1645" t="s">
        <v>5715</v>
      </c>
      <c r="Y383" s="1646">
        <v>120</v>
      </c>
      <c r="Z383" s="1647">
        <v>120</v>
      </c>
      <c r="AA383" s="1648">
        <v>120</v>
      </c>
      <c r="AB383"/>
      <c r="AC383" s="3466"/>
      <c r="AD383" s="1641" t="s">
        <v>5607</v>
      </c>
      <c r="AE383" s="1636" t="s">
        <v>5716</v>
      </c>
      <c r="AF383" s="1637">
        <v>60</v>
      </c>
      <c r="AG383" s="1638">
        <v>179</v>
      </c>
      <c r="AH383" s="1639">
        <v>113</v>
      </c>
      <c r="AI383"/>
      <c r="AJ383" s="3467"/>
      <c r="AK383" s="1651" t="s">
        <v>5717</v>
      </c>
      <c r="AL383" s="1636" t="s">
        <v>5718</v>
      </c>
      <c r="AM383" s="1637">
        <v>0</v>
      </c>
      <c r="AN383" s="1638">
        <v>86</v>
      </c>
      <c r="AO383" s="1639">
        <v>27</v>
      </c>
      <c r="AQ383" s="6">
        <v>1</v>
      </c>
    </row>
    <row r="384" spans="22:43" ht="21" customHeight="1">
      <c r="V384" s="3468"/>
      <c r="W384" s="1644"/>
      <c r="X384" s="1645" t="s">
        <v>5719</v>
      </c>
      <c r="Y384" s="1646">
        <v>119</v>
      </c>
      <c r="Z384" s="1647">
        <v>119</v>
      </c>
      <c r="AA384" s="1648">
        <v>119</v>
      </c>
      <c r="AB384"/>
      <c r="AC384" s="3469"/>
      <c r="AD384" s="1651" t="s">
        <v>5720</v>
      </c>
      <c r="AE384" s="1636" t="s">
        <v>5721</v>
      </c>
      <c r="AF384" s="1637">
        <v>76</v>
      </c>
      <c r="AG384" s="1638">
        <v>166</v>
      </c>
      <c r="AH384" s="1639">
        <v>107</v>
      </c>
      <c r="AI384"/>
      <c r="AJ384" s="3470"/>
      <c r="AK384" s="1651" t="s">
        <v>5722</v>
      </c>
      <c r="AL384" s="1636" t="s">
        <v>5723</v>
      </c>
      <c r="AM384" s="1637">
        <v>24</v>
      </c>
      <c r="AN384" s="1638">
        <v>57</v>
      </c>
      <c r="AO384" s="1639">
        <v>30</v>
      </c>
      <c r="AQ384" s="6">
        <v>1</v>
      </c>
    </row>
    <row r="385" spans="22:43" ht="21" customHeight="1">
      <c r="V385" s="3471"/>
      <c r="W385" s="1644" t="s">
        <v>5724</v>
      </c>
      <c r="X385" s="1645" t="s">
        <v>5725</v>
      </c>
      <c r="Y385" s="1646">
        <v>117</v>
      </c>
      <c r="Z385" s="1647">
        <v>117</v>
      </c>
      <c r="AA385" s="1648">
        <v>117</v>
      </c>
      <c r="AB385"/>
      <c r="AC385" s="3472"/>
      <c r="AD385" s="1651" t="s">
        <v>5726</v>
      </c>
      <c r="AE385" s="1636" t="s">
        <v>5727</v>
      </c>
      <c r="AF385" s="1637">
        <v>31</v>
      </c>
      <c r="AG385" s="1638">
        <v>160</v>
      </c>
      <c r="AH385" s="1639">
        <v>85</v>
      </c>
      <c r="AI385"/>
      <c r="AJ385" s="3473"/>
      <c r="AK385" s="1641" t="s">
        <v>5728</v>
      </c>
      <c r="AL385" s="1636" t="s">
        <v>5729</v>
      </c>
      <c r="AM385" s="1637">
        <v>191</v>
      </c>
      <c r="AN385" s="1638">
        <v>62</v>
      </c>
      <c r="AO385" s="1639">
        <v>255</v>
      </c>
      <c r="AQ385" s="6">
        <v>1</v>
      </c>
    </row>
    <row r="386" spans="22:43" ht="21" customHeight="1">
      <c r="V386" s="3474"/>
      <c r="W386" s="1644" t="s">
        <v>5730</v>
      </c>
      <c r="X386" s="1645" t="s">
        <v>5731</v>
      </c>
      <c r="Y386" s="1646">
        <v>115</v>
      </c>
      <c r="Z386" s="1647">
        <v>115</v>
      </c>
      <c r="AA386" s="1648">
        <v>115</v>
      </c>
      <c r="AB386"/>
      <c r="AC386" s="3475"/>
      <c r="AD386" s="1641" t="s">
        <v>5732</v>
      </c>
      <c r="AE386" s="1636" t="s">
        <v>5733</v>
      </c>
      <c r="AF386" s="1637">
        <v>46</v>
      </c>
      <c r="AG386" s="1638">
        <v>139</v>
      </c>
      <c r="AH386" s="1639">
        <v>87</v>
      </c>
      <c r="AI386"/>
      <c r="AJ386" s="3476"/>
      <c r="AK386" s="1641" t="s">
        <v>5734</v>
      </c>
      <c r="AL386" s="1636" t="s">
        <v>5735</v>
      </c>
      <c r="AM386" s="1637">
        <v>178</v>
      </c>
      <c r="AN386" s="1638">
        <v>58</v>
      </c>
      <c r="AO386" s="1639">
        <v>238</v>
      </c>
      <c r="AQ386" s="6">
        <v>1</v>
      </c>
    </row>
    <row r="387" spans="22:43" ht="21" customHeight="1">
      <c r="V387" s="3477"/>
      <c r="W387" s="1644" t="s">
        <v>5736</v>
      </c>
      <c r="X387" s="1645" t="s">
        <v>5737</v>
      </c>
      <c r="Y387" s="1646">
        <v>112</v>
      </c>
      <c r="Z387" s="1647">
        <v>112</v>
      </c>
      <c r="AA387" s="1648">
        <v>112</v>
      </c>
      <c r="AB387"/>
      <c r="AC387" s="3478"/>
      <c r="AD387" s="1641" t="s">
        <v>5738</v>
      </c>
      <c r="AE387" s="1636" t="s">
        <v>5739</v>
      </c>
      <c r="AF387" s="1637">
        <v>0</v>
      </c>
      <c r="AG387" s="1638">
        <v>139</v>
      </c>
      <c r="AH387" s="1639">
        <v>69</v>
      </c>
      <c r="AI387"/>
      <c r="AJ387" s="3479"/>
      <c r="AK387" s="1641" t="s">
        <v>5740</v>
      </c>
      <c r="AL387" s="1636" t="s">
        <v>5741</v>
      </c>
      <c r="AM387" s="1637">
        <v>148</v>
      </c>
      <c r="AN387" s="1638">
        <v>0</v>
      </c>
      <c r="AO387" s="1639">
        <v>211</v>
      </c>
      <c r="AQ387" s="6">
        <v>1</v>
      </c>
    </row>
    <row r="388" spans="22:43" ht="21" customHeight="1">
      <c r="V388" s="3480"/>
      <c r="W388" s="1644" t="s">
        <v>5742</v>
      </c>
      <c r="X388" s="1645" t="s">
        <v>5743</v>
      </c>
      <c r="Y388" s="1646">
        <v>110</v>
      </c>
      <c r="Z388" s="1647">
        <v>110</v>
      </c>
      <c r="AA388" s="1648">
        <v>110</v>
      </c>
      <c r="AB388"/>
      <c r="AC388" s="3481"/>
      <c r="AD388" s="1651" t="s">
        <v>5744</v>
      </c>
      <c r="AE388" s="1636" t="s">
        <v>5745</v>
      </c>
      <c r="AF388" s="1637">
        <v>56</v>
      </c>
      <c r="AG388" s="1638">
        <v>111</v>
      </c>
      <c r="AH388" s="1639">
        <v>72</v>
      </c>
      <c r="AI388"/>
      <c r="AJ388" s="3482"/>
      <c r="AK388" s="1641" t="s">
        <v>5746</v>
      </c>
      <c r="AL388" s="1636" t="s">
        <v>5747</v>
      </c>
      <c r="AM388" s="1637">
        <v>153</v>
      </c>
      <c r="AN388" s="1638">
        <v>50</v>
      </c>
      <c r="AO388" s="1639">
        <v>205</v>
      </c>
      <c r="AQ388" s="6">
        <v>1</v>
      </c>
    </row>
    <row r="389" spans="22:43" ht="21" customHeight="1">
      <c r="V389" s="3483"/>
      <c r="W389" s="1644" t="s">
        <v>5748</v>
      </c>
      <c r="X389" s="1645" t="s">
        <v>5749</v>
      </c>
      <c r="Y389" s="1646">
        <v>107</v>
      </c>
      <c r="Z389" s="1647">
        <v>107</v>
      </c>
      <c r="AA389" s="1648">
        <v>107</v>
      </c>
      <c r="AB389"/>
      <c r="AC389" s="3484"/>
      <c r="AD389" s="1651" t="s">
        <v>5750</v>
      </c>
      <c r="AE389" s="1636" t="s">
        <v>5751</v>
      </c>
      <c r="AF389" s="1637">
        <v>0</v>
      </c>
      <c r="AG389" s="1638">
        <v>98</v>
      </c>
      <c r="AH389" s="1639">
        <v>45</v>
      </c>
      <c r="AI389"/>
      <c r="AJ389" s="3485"/>
      <c r="AK389" s="1641" t="s">
        <v>5752</v>
      </c>
      <c r="AL389" s="1636" t="s">
        <v>5747</v>
      </c>
      <c r="AM389" s="1637">
        <v>154</v>
      </c>
      <c r="AN389" s="1638">
        <v>50</v>
      </c>
      <c r="AO389" s="1639">
        <v>205</v>
      </c>
      <c r="AQ389" s="6">
        <v>1</v>
      </c>
    </row>
    <row r="390" spans="22:43" ht="21" customHeight="1">
      <c r="V390" s="3486"/>
      <c r="W390" s="1644" t="s">
        <v>5753</v>
      </c>
      <c r="X390" s="1645" t="s">
        <v>5754</v>
      </c>
      <c r="Y390" s="1646">
        <v>105</v>
      </c>
      <c r="Z390" s="1647">
        <v>105</v>
      </c>
      <c r="AA390" s="1648">
        <v>105</v>
      </c>
      <c r="AB390"/>
      <c r="AC390" s="3487"/>
      <c r="AD390" s="1651" t="s">
        <v>5755</v>
      </c>
      <c r="AE390" s="1636" t="s">
        <v>5756</v>
      </c>
      <c r="AF390" s="1637">
        <v>23</v>
      </c>
      <c r="AG390" s="1638">
        <v>87</v>
      </c>
      <c r="AH390" s="1639">
        <v>50</v>
      </c>
      <c r="AI390"/>
      <c r="AJ390" s="3488"/>
      <c r="AK390" s="1641" t="s">
        <v>5757</v>
      </c>
      <c r="AL390" s="1636" t="s">
        <v>5758</v>
      </c>
      <c r="AM390" s="1637">
        <v>153</v>
      </c>
      <c r="AN390" s="1638">
        <v>50</v>
      </c>
      <c r="AO390" s="1639">
        <v>204</v>
      </c>
      <c r="AQ390" s="6">
        <v>1</v>
      </c>
    </row>
    <row r="391" spans="22:43" ht="21" customHeight="1">
      <c r="V391" s="3489"/>
      <c r="W391" s="1644" t="s">
        <v>5759</v>
      </c>
      <c r="X391" s="1645" t="s">
        <v>5760</v>
      </c>
      <c r="Y391" s="1646">
        <v>102</v>
      </c>
      <c r="Z391" s="1647">
        <v>102</v>
      </c>
      <c r="AA391" s="1648">
        <v>102</v>
      </c>
      <c r="AB391"/>
      <c r="AC391" s="3490"/>
      <c r="AD391" s="1651" t="s">
        <v>5761</v>
      </c>
      <c r="AE391" s="1636" t="s">
        <v>5762</v>
      </c>
      <c r="AF391" s="1637">
        <v>9</v>
      </c>
      <c r="AG391" s="1638">
        <v>82</v>
      </c>
      <c r="AH391" s="1639">
        <v>40</v>
      </c>
      <c r="AI391"/>
      <c r="AJ391" s="3491"/>
      <c r="AK391" s="1651" t="s">
        <v>5763</v>
      </c>
      <c r="AL391" s="1636" t="s">
        <v>5764</v>
      </c>
      <c r="AM391" s="1637">
        <v>136</v>
      </c>
      <c r="AN391" s="1638">
        <v>77</v>
      </c>
      <c r="AO391" s="1639">
        <v>167</v>
      </c>
      <c r="AQ391" s="6">
        <v>1</v>
      </c>
    </row>
    <row r="392" spans="22:43" ht="21" customHeight="1">
      <c r="V392" s="3492"/>
      <c r="W392" s="1644" t="s">
        <v>5765</v>
      </c>
      <c r="X392" s="1645" t="s">
        <v>5766</v>
      </c>
      <c r="Y392" s="1646">
        <v>99</v>
      </c>
      <c r="Z392" s="1647">
        <v>99</v>
      </c>
      <c r="AA392" s="1648">
        <v>99</v>
      </c>
      <c r="AB392"/>
      <c r="AC392" s="3493"/>
      <c r="AD392" s="1651" t="s">
        <v>5767</v>
      </c>
      <c r="AE392" s="1636" t="s">
        <v>5768</v>
      </c>
      <c r="AF392" s="1637">
        <v>23</v>
      </c>
      <c r="AG392" s="1638">
        <v>54</v>
      </c>
      <c r="AH392" s="1639">
        <v>32</v>
      </c>
      <c r="AI392"/>
      <c r="AJ392" s="3494"/>
      <c r="AK392" s="1641" t="s">
        <v>5769</v>
      </c>
      <c r="AL392" s="1636" t="s">
        <v>5770</v>
      </c>
      <c r="AM392" s="1637">
        <v>104</v>
      </c>
      <c r="AN392" s="1638">
        <v>34</v>
      </c>
      <c r="AO392" s="1639">
        <v>139</v>
      </c>
      <c r="AQ392" s="6">
        <v>1</v>
      </c>
    </row>
    <row r="393" spans="22:43" ht="21" customHeight="1">
      <c r="V393" s="3495"/>
      <c r="W393" s="1644" t="s">
        <v>5771</v>
      </c>
      <c r="X393" s="1645" t="s">
        <v>5772</v>
      </c>
      <c r="Y393" s="1646">
        <v>97</v>
      </c>
      <c r="Z393" s="1647">
        <v>97</v>
      </c>
      <c r="AA393" s="1648">
        <v>97</v>
      </c>
      <c r="AB393"/>
      <c r="AC393" s="3496"/>
      <c r="AD393" s="1651" t="s">
        <v>5773</v>
      </c>
      <c r="AE393" s="1636" t="s">
        <v>5774</v>
      </c>
      <c r="AF393" s="1637">
        <v>0</v>
      </c>
      <c r="AG393" s="1638">
        <v>49</v>
      </c>
      <c r="AH393" s="1639">
        <v>24</v>
      </c>
      <c r="AI393"/>
      <c r="AJ393" s="3497"/>
      <c r="AK393" s="1651" t="s">
        <v>5775</v>
      </c>
      <c r="AL393" s="1636" t="s">
        <v>5776</v>
      </c>
      <c r="AM393" s="1637">
        <v>18</v>
      </c>
      <c r="AN393" s="1638">
        <v>13</v>
      </c>
      <c r="AO393" s="1639">
        <v>22</v>
      </c>
      <c r="AQ393" s="6">
        <v>1</v>
      </c>
    </row>
    <row r="394" spans="22:43" ht="21" customHeight="1">
      <c r="V394" s="3498"/>
      <c r="W394" s="1662" t="s">
        <v>5325</v>
      </c>
      <c r="X394" s="1645" t="s">
        <v>5777</v>
      </c>
      <c r="Y394" s="1646">
        <v>96</v>
      </c>
      <c r="Z394" s="1647">
        <v>96</v>
      </c>
      <c r="AA394" s="1648">
        <v>96</v>
      </c>
      <c r="AB394"/>
      <c r="AC394" s="3499"/>
      <c r="AD394" s="1651" t="s">
        <v>5778</v>
      </c>
      <c r="AE394" s="1636" t="s">
        <v>5778</v>
      </c>
      <c r="AF394" s="1637">
        <v>0</v>
      </c>
      <c r="AG394" s="1638">
        <v>0</v>
      </c>
      <c r="AH394" s="1639">
        <v>0</v>
      </c>
      <c r="AI394"/>
      <c r="AJ394" s="3500"/>
      <c r="AK394" s="1641" t="s">
        <v>5779</v>
      </c>
      <c r="AL394" s="1636" t="s">
        <v>5780</v>
      </c>
      <c r="AM394" s="1637">
        <v>160</v>
      </c>
      <c r="AN394" s="1638">
        <v>32</v>
      </c>
      <c r="AO394" s="1639">
        <v>240</v>
      </c>
      <c r="AQ394" s="6">
        <v>1</v>
      </c>
    </row>
    <row r="395" spans="22:43" ht="21" customHeight="1">
      <c r="V395" s="3501"/>
      <c r="W395" s="1644" t="s">
        <v>5781</v>
      </c>
      <c r="X395" s="1645" t="s">
        <v>5782</v>
      </c>
      <c r="Y395" s="1646">
        <v>94</v>
      </c>
      <c r="Z395" s="1647">
        <v>94</v>
      </c>
      <c r="AA395" s="1648">
        <v>94</v>
      </c>
      <c r="AB395"/>
      <c r="AC395" s="3502"/>
      <c r="AD395" s="1641" t="s">
        <v>5783</v>
      </c>
      <c r="AE395" s="1636" t="s">
        <v>5784</v>
      </c>
      <c r="AF395" s="1637">
        <v>255</v>
      </c>
      <c r="AG395" s="1638">
        <v>185</v>
      </c>
      <c r="AH395" s="1639">
        <v>15</v>
      </c>
      <c r="AI395"/>
      <c r="AJ395" s="3503"/>
      <c r="AK395" s="1641"/>
      <c r="AL395" s="1636" t="s">
        <v>5785</v>
      </c>
      <c r="AM395" s="1637">
        <v>153</v>
      </c>
      <c r="AN395" s="1638">
        <v>102</v>
      </c>
      <c r="AO395" s="1639">
        <v>204</v>
      </c>
      <c r="AQ395" s="6">
        <v>1</v>
      </c>
    </row>
    <row r="396" spans="22:43" ht="21" customHeight="1">
      <c r="V396" s="3504"/>
      <c r="W396" s="1644" t="s">
        <v>5786</v>
      </c>
      <c r="X396" s="1645" t="s">
        <v>5787</v>
      </c>
      <c r="Y396" s="1646">
        <v>92</v>
      </c>
      <c r="Z396" s="1647">
        <v>92</v>
      </c>
      <c r="AA396" s="1648">
        <v>92</v>
      </c>
      <c r="AB396"/>
      <c r="AC396" s="3505"/>
      <c r="AD396" s="1641" t="s">
        <v>5788</v>
      </c>
      <c r="AE396" s="1636" t="s">
        <v>5789</v>
      </c>
      <c r="AF396" s="1637">
        <v>255</v>
      </c>
      <c r="AG396" s="1638">
        <v>193</v>
      </c>
      <c r="AH396" s="1639">
        <v>37</v>
      </c>
      <c r="AI396"/>
      <c r="AJ396" s="3506"/>
      <c r="AK396" s="1651" t="s">
        <v>4396</v>
      </c>
      <c r="AL396" s="1636" t="s">
        <v>5790</v>
      </c>
      <c r="AM396" s="1637">
        <v>136</v>
      </c>
      <c r="AN396" s="1638">
        <v>6</v>
      </c>
      <c r="AO396" s="1639">
        <v>206</v>
      </c>
      <c r="AQ396" s="6">
        <v>1</v>
      </c>
    </row>
    <row r="397" spans="22:43" ht="21" customHeight="1">
      <c r="V397" s="3507"/>
      <c r="W397" s="1644" t="s">
        <v>5791</v>
      </c>
      <c r="X397" s="1645" t="s">
        <v>5792</v>
      </c>
      <c r="Y397" s="1646">
        <v>89</v>
      </c>
      <c r="Z397" s="1647">
        <v>89</v>
      </c>
      <c r="AA397" s="1648">
        <v>89</v>
      </c>
      <c r="AB397"/>
      <c r="AC397" s="3508"/>
      <c r="AD397" s="1641" t="s">
        <v>5793</v>
      </c>
      <c r="AE397" s="1636" t="s">
        <v>5794</v>
      </c>
      <c r="AF397" s="1637">
        <v>205</v>
      </c>
      <c r="AG397" s="1638">
        <v>192</v>
      </c>
      <c r="AH397" s="1639">
        <v>176</v>
      </c>
      <c r="AI397"/>
      <c r="AJ397" s="3509"/>
      <c r="AK397" s="1641" t="s">
        <v>5795</v>
      </c>
      <c r="AL397" s="1636" t="s">
        <v>5796</v>
      </c>
      <c r="AM397" s="1637">
        <v>85</v>
      </c>
      <c r="AN397" s="1638">
        <v>26</v>
      </c>
      <c r="AO397" s="1639">
        <v>139</v>
      </c>
      <c r="AQ397" s="6">
        <v>1</v>
      </c>
    </row>
    <row r="398" spans="22:43" ht="21" customHeight="1">
      <c r="V398" s="3510"/>
      <c r="W398" s="1644" t="s">
        <v>5797</v>
      </c>
      <c r="X398" s="1645" t="s">
        <v>5798</v>
      </c>
      <c r="Y398" s="1646">
        <v>87</v>
      </c>
      <c r="Z398" s="1647">
        <v>87</v>
      </c>
      <c r="AA398" s="1648">
        <v>87</v>
      </c>
      <c r="AB398"/>
      <c r="AC398" s="3511"/>
      <c r="AD398" s="1651" t="s">
        <v>5799</v>
      </c>
      <c r="AE398" s="1636" t="s">
        <v>5800</v>
      </c>
      <c r="AF398" s="1637">
        <v>255</v>
      </c>
      <c r="AG398" s="1638">
        <v>193</v>
      </c>
      <c r="AH398" s="1639">
        <v>79</v>
      </c>
      <c r="AI398"/>
      <c r="AJ398" s="3512"/>
      <c r="AK398" s="1651" t="s">
        <v>5801</v>
      </c>
      <c r="AL398" s="1636" t="s">
        <v>5802</v>
      </c>
      <c r="AM398" s="1637">
        <v>50</v>
      </c>
      <c r="AN398" s="1638">
        <v>23</v>
      </c>
      <c r="AO398" s="1639">
        <v>77</v>
      </c>
      <c r="AQ398" s="6">
        <v>1</v>
      </c>
    </row>
    <row r="399" spans="22:43" ht="21" customHeight="1">
      <c r="V399" s="3513"/>
      <c r="W399" s="1662" t="s">
        <v>5803</v>
      </c>
      <c r="X399" s="1645" t="s">
        <v>5804</v>
      </c>
      <c r="Y399" s="1646">
        <v>85</v>
      </c>
      <c r="Z399" s="1647">
        <v>85</v>
      </c>
      <c r="AA399" s="1648">
        <v>85</v>
      </c>
      <c r="AB399"/>
      <c r="AC399" s="3514"/>
      <c r="AD399" s="1651" t="s">
        <v>5805</v>
      </c>
      <c r="AE399" s="1636" t="s">
        <v>5806</v>
      </c>
      <c r="AF399" s="1637">
        <v>255</v>
      </c>
      <c r="AG399" s="1638">
        <v>203</v>
      </c>
      <c r="AH399" s="1639">
        <v>96</v>
      </c>
      <c r="AI399"/>
      <c r="AJ399" s="3515"/>
      <c r="AK399" s="1651" t="s">
        <v>5807</v>
      </c>
      <c r="AL399" s="1636" t="s">
        <v>5808</v>
      </c>
      <c r="AM399" s="1637">
        <v>47</v>
      </c>
      <c r="AN399" s="1638">
        <v>33</v>
      </c>
      <c r="AO399" s="1639">
        <v>64</v>
      </c>
      <c r="AQ399" s="6">
        <v>1</v>
      </c>
    </row>
    <row r="400" spans="22:43" ht="21" customHeight="1">
      <c r="V400" s="3516"/>
      <c r="W400" s="1644" t="s">
        <v>3099</v>
      </c>
      <c r="X400" s="1645" t="s">
        <v>5809</v>
      </c>
      <c r="Y400" s="1646">
        <v>84</v>
      </c>
      <c r="Z400" s="1647">
        <v>84</v>
      </c>
      <c r="AA400" s="1648">
        <v>84</v>
      </c>
      <c r="AB400"/>
      <c r="AC400" s="3517"/>
      <c r="AD400" s="1641" t="s">
        <v>5810</v>
      </c>
      <c r="AE400" s="1636" t="s">
        <v>5811</v>
      </c>
      <c r="AF400" s="1637">
        <v>238</v>
      </c>
      <c r="AG400" s="1638">
        <v>197</v>
      </c>
      <c r="AH400" s="1639">
        <v>145</v>
      </c>
      <c r="AI400"/>
      <c r="AJ400" s="3518"/>
      <c r="AK400" s="1651" t="s">
        <v>5812</v>
      </c>
      <c r="AL400" s="1636" t="s">
        <v>5813</v>
      </c>
      <c r="AM400" s="1637">
        <v>201</v>
      </c>
      <c r="AN400" s="1638">
        <v>160</v>
      </c>
      <c r="AO400" s="1639">
        <v>220</v>
      </c>
      <c r="AQ400" s="6">
        <v>1</v>
      </c>
    </row>
    <row r="401" spans="1:45" ht="21" customHeight="1">
      <c r="V401" s="3519"/>
      <c r="W401" s="1644" t="s">
        <v>5814</v>
      </c>
      <c r="X401" s="1645" t="s">
        <v>5815</v>
      </c>
      <c r="Y401" s="1646">
        <v>82</v>
      </c>
      <c r="Z401" s="1647">
        <v>82</v>
      </c>
      <c r="AA401" s="1648">
        <v>82</v>
      </c>
      <c r="AB401"/>
      <c r="AC401" s="3520"/>
      <c r="AD401" s="1651" t="s">
        <v>5816</v>
      </c>
      <c r="AE401" s="1636" t="s">
        <v>5817</v>
      </c>
      <c r="AF401" s="1637">
        <v>251</v>
      </c>
      <c r="AG401" s="1638">
        <v>201</v>
      </c>
      <c r="AH401" s="1639">
        <v>127</v>
      </c>
      <c r="AI401"/>
      <c r="AJ401" s="3521"/>
      <c r="AK401" s="1651" t="s">
        <v>5818</v>
      </c>
      <c r="AL401" s="1636" t="s">
        <v>5819</v>
      </c>
      <c r="AM401" s="1637">
        <v>207</v>
      </c>
      <c r="AN401" s="1638">
        <v>160</v>
      </c>
      <c r="AO401" s="1639">
        <v>233</v>
      </c>
      <c r="AQ401" s="6">
        <v>1</v>
      </c>
    </row>
    <row r="402" spans="1:45" ht="21" customHeight="1">
      <c r="V402" s="3522"/>
      <c r="W402" s="1644" t="s">
        <v>5820</v>
      </c>
      <c r="X402" s="1645" t="s">
        <v>5821</v>
      </c>
      <c r="Y402" s="1646">
        <v>79</v>
      </c>
      <c r="Z402" s="1647">
        <v>79</v>
      </c>
      <c r="AA402" s="1648">
        <v>79</v>
      </c>
      <c r="AB402"/>
      <c r="AC402" s="3523"/>
      <c r="AD402" s="1641" t="s">
        <v>5822</v>
      </c>
      <c r="AE402" s="1636" t="s">
        <v>5823</v>
      </c>
      <c r="AF402" s="1637">
        <v>235</v>
      </c>
      <c r="AG402" s="1638">
        <v>199</v>
      </c>
      <c r="AH402" s="1639">
        <v>158</v>
      </c>
      <c r="AI402"/>
      <c r="AJ402" s="3524"/>
      <c r="AK402" s="1651" t="s">
        <v>5824</v>
      </c>
      <c r="AL402" s="1636" t="s">
        <v>5825</v>
      </c>
      <c r="AM402" s="1637">
        <v>214</v>
      </c>
      <c r="AN402" s="1638">
        <v>202</v>
      </c>
      <c r="AO402" s="1639">
        <v>221</v>
      </c>
      <c r="AQ402" s="6">
        <v>1</v>
      </c>
    </row>
    <row r="403" spans="1:45" ht="21" customHeight="1">
      <c r="V403" s="3525"/>
      <c r="W403" s="1644" t="s">
        <v>5826</v>
      </c>
      <c r="X403" s="1645" t="s">
        <v>5827</v>
      </c>
      <c r="Y403" s="1646">
        <v>77</v>
      </c>
      <c r="Z403" s="1647">
        <v>77</v>
      </c>
      <c r="AA403" s="1648">
        <v>77</v>
      </c>
      <c r="AB403"/>
      <c r="AC403" s="3526"/>
      <c r="AD403" s="1641" t="s">
        <v>5828</v>
      </c>
      <c r="AE403" s="1636" t="s">
        <v>5829</v>
      </c>
      <c r="AF403" s="1637">
        <v>238</v>
      </c>
      <c r="AG403" s="1638">
        <v>207</v>
      </c>
      <c r="AH403" s="1639">
        <v>161</v>
      </c>
      <c r="AI403"/>
      <c r="AJ403" s="3527"/>
      <c r="AK403" s="1651" t="s">
        <v>5830</v>
      </c>
      <c r="AL403" s="1636" t="s">
        <v>5831</v>
      </c>
      <c r="AM403" s="1637">
        <v>182</v>
      </c>
      <c r="AN403" s="1638">
        <v>102</v>
      </c>
      <c r="AO403" s="1639">
        <v>210</v>
      </c>
      <c r="AQ403" s="6">
        <v>1</v>
      </c>
    </row>
    <row r="404" spans="1:45" ht="21" customHeight="1">
      <c r="V404" s="3528"/>
      <c r="W404" s="3529"/>
      <c r="X404" s="3529"/>
      <c r="Y404" s="3530"/>
      <c r="Z404" s="3531"/>
      <c r="AA404" s="3531"/>
      <c r="AB404"/>
      <c r="AC404" s="3532"/>
      <c r="AD404" s="1641" t="s">
        <v>5832</v>
      </c>
      <c r="AE404" s="1636" t="s">
        <v>5833</v>
      </c>
      <c r="AF404" s="1637">
        <v>255</v>
      </c>
      <c r="AG404" s="1638">
        <v>211</v>
      </c>
      <c r="AH404" s="1639">
        <v>155</v>
      </c>
      <c r="AI404"/>
      <c r="AJ404" s="3533"/>
      <c r="AK404" s="3534" t="s">
        <v>5834</v>
      </c>
      <c r="AL404" s="3535" t="s">
        <v>5835</v>
      </c>
      <c r="AM404" s="3536">
        <v>64</v>
      </c>
      <c r="AN404" s="3537">
        <v>26</v>
      </c>
      <c r="AO404" s="3538">
        <v>76</v>
      </c>
      <c r="AQ404" s="6">
        <v>1</v>
      </c>
    </row>
    <row r="405" spans="1:45" ht="21" customHeight="1">
      <c r="V405" s="767">
        <v>9</v>
      </c>
      <c r="W405" s="767">
        <v>23</v>
      </c>
      <c r="X405" s="767">
        <v>37</v>
      </c>
      <c r="Y405" s="767">
        <v>8</v>
      </c>
      <c r="Z405" s="767">
        <v>8</v>
      </c>
      <c r="AA405" s="767">
        <v>8</v>
      </c>
      <c r="AB405"/>
      <c r="AC405" s="767">
        <v>9</v>
      </c>
      <c r="AD405" s="767">
        <v>23</v>
      </c>
      <c r="AE405" s="767">
        <v>37</v>
      </c>
      <c r="AF405" s="767">
        <v>8</v>
      </c>
      <c r="AG405" s="767">
        <v>8</v>
      </c>
      <c r="AH405" s="767">
        <v>8</v>
      </c>
      <c r="AI405"/>
      <c r="AJ405" s="767">
        <v>9</v>
      </c>
      <c r="AK405" s="767">
        <v>23</v>
      </c>
      <c r="AL405" s="767">
        <v>37</v>
      </c>
      <c r="AM405" s="767">
        <v>8</v>
      </c>
      <c r="AN405" s="767">
        <v>8</v>
      </c>
      <c r="AO405" s="767">
        <v>8</v>
      </c>
      <c r="AQ405" s="6">
        <v>1</v>
      </c>
    </row>
    <row r="406" spans="1:45" ht="21" customHeight="1">
      <c r="V406" s="3539">
        <f t="shared" ref="V406:AA406" ca="1" si="6">CELL("largeur",V406)</f>
        <v>9</v>
      </c>
      <c r="W406" s="3539">
        <f t="shared" ca="1" si="6"/>
        <v>23</v>
      </c>
      <c r="X406" s="3539">
        <f t="shared" ca="1" si="6"/>
        <v>37</v>
      </c>
      <c r="Y406" s="3539">
        <f t="shared" ca="1" si="6"/>
        <v>8</v>
      </c>
      <c r="Z406" s="3539">
        <f t="shared" ca="1" si="6"/>
        <v>8</v>
      </c>
      <c r="AA406" s="3539">
        <f t="shared" ca="1" si="6"/>
        <v>8</v>
      </c>
      <c r="AB406"/>
      <c r="AC406" s="3539">
        <f t="shared" ref="AC406:AH406" ca="1" si="7">CELL("largeur",AC406)</f>
        <v>9</v>
      </c>
      <c r="AD406" s="3539">
        <f t="shared" ca="1" si="7"/>
        <v>23</v>
      </c>
      <c r="AE406" s="3539">
        <f t="shared" ca="1" si="7"/>
        <v>37</v>
      </c>
      <c r="AF406" s="3539">
        <f t="shared" ca="1" si="7"/>
        <v>8</v>
      </c>
      <c r="AG406" s="3539">
        <f t="shared" ca="1" si="7"/>
        <v>8</v>
      </c>
      <c r="AH406" s="3539">
        <f t="shared" ca="1" si="7"/>
        <v>8</v>
      </c>
      <c r="AI406"/>
      <c r="AJ406" s="3539">
        <f t="shared" ref="AJ406:AO406" ca="1" si="8">CELL("largeur",AJ406)</f>
        <v>9</v>
      </c>
      <c r="AK406" s="3539">
        <f t="shared" ca="1" si="8"/>
        <v>23</v>
      </c>
      <c r="AL406" s="3539">
        <f t="shared" ca="1" si="8"/>
        <v>37</v>
      </c>
      <c r="AM406" s="3539">
        <f t="shared" ca="1" si="8"/>
        <v>8</v>
      </c>
      <c r="AN406" s="3539">
        <f t="shared" ca="1" si="8"/>
        <v>8</v>
      </c>
      <c r="AO406" s="3539">
        <f t="shared" ca="1" si="8"/>
        <v>8</v>
      </c>
      <c r="AQ406" s="6">
        <v>1</v>
      </c>
    </row>
    <row r="407" spans="1:45" ht="21" customHeight="1">
      <c r="AQ407" s="314" t="s">
        <v>0</v>
      </c>
      <c r="AR407" s="2"/>
      <c r="AS407" s="2"/>
    </row>
    <row r="408" spans="1:45" ht="21" customHeight="1">
      <c r="A408" s="6">
        <v>1</v>
      </c>
      <c r="B408" s="6">
        <v>1</v>
      </c>
      <c r="C408" s="6">
        <v>1</v>
      </c>
      <c r="D408" s="6">
        <v>1</v>
      </c>
      <c r="E408" s="6">
        <v>1</v>
      </c>
      <c r="F408" s="6">
        <v>1</v>
      </c>
      <c r="G408" s="6">
        <v>1</v>
      </c>
      <c r="H408" s="6">
        <v>1</v>
      </c>
      <c r="I408" s="6">
        <v>1</v>
      </c>
      <c r="J408" s="6">
        <v>1</v>
      </c>
      <c r="K408" s="6">
        <v>1</v>
      </c>
      <c r="L408" s="6">
        <v>1</v>
      </c>
      <c r="M408" s="6">
        <v>1</v>
      </c>
      <c r="N408" s="6">
        <v>1</v>
      </c>
      <c r="O408" s="6">
        <v>1</v>
      </c>
      <c r="P408" s="6">
        <v>1</v>
      </c>
      <c r="Q408" s="6">
        <v>1</v>
      </c>
      <c r="R408" s="6">
        <v>1</v>
      </c>
      <c r="S408" s="6">
        <v>1</v>
      </c>
      <c r="T408" s="6">
        <v>1</v>
      </c>
      <c r="U408" s="6">
        <v>1</v>
      </c>
      <c r="V408" s="6">
        <v>1</v>
      </c>
      <c r="W408" s="6">
        <v>1</v>
      </c>
      <c r="X408" s="6">
        <v>1</v>
      </c>
      <c r="Y408" s="6">
        <v>1</v>
      </c>
      <c r="Z408" s="6">
        <v>1</v>
      </c>
      <c r="AA408" s="6">
        <v>1</v>
      </c>
      <c r="AB408" s="6">
        <v>1</v>
      </c>
      <c r="AC408" s="6">
        <v>1</v>
      </c>
      <c r="AD408" s="6">
        <v>1</v>
      </c>
      <c r="AE408" s="6">
        <v>1</v>
      </c>
      <c r="AF408" s="6">
        <v>1</v>
      </c>
      <c r="AG408" s="6">
        <v>1</v>
      </c>
      <c r="AH408" s="6">
        <v>1</v>
      </c>
      <c r="AI408" s="6">
        <v>1</v>
      </c>
      <c r="AJ408" s="6">
        <v>1</v>
      </c>
      <c r="AK408" s="6">
        <v>1</v>
      </c>
      <c r="AL408" s="6">
        <v>1</v>
      </c>
      <c r="AM408" s="6">
        <v>1</v>
      </c>
      <c r="AN408" s="6">
        <v>1</v>
      </c>
      <c r="AO408" s="6">
        <v>1</v>
      </c>
      <c r="AP408" s="6">
        <v>1</v>
      </c>
      <c r="AQ408" s="5" t="str">
        <f>ADDRESS(ROW(),COLUMN(),4)</f>
        <v>AQ408</v>
      </c>
      <c r="AR408" s="4"/>
      <c r="AS408" s="3" t="str">
        <f>ADDRESS(ROW(),COLUMN(),4)</f>
        <v>AS408</v>
      </c>
    </row>
  </sheetData>
  <mergeCells count="35">
    <mergeCell ref="AD7:AF7"/>
    <mergeCell ref="B8:C9"/>
    <mergeCell ref="E8:F9"/>
    <mergeCell ref="AD9:AF9"/>
    <mergeCell ref="B10:C11"/>
    <mergeCell ref="K11:R11"/>
    <mergeCell ref="AD11:AF11"/>
    <mergeCell ref="B22:C23"/>
    <mergeCell ref="E22:F23"/>
    <mergeCell ref="H22:I22"/>
    <mergeCell ref="K22:T22"/>
    <mergeCell ref="B13:C14"/>
    <mergeCell ref="E13:F14"/>
    <mergeCell ref="H13:I13"/>
    <mergeCell ref="H14:I16"/>
    <mergeCell ref="B16:C17"/>
    <mergeCell ref="E16:F17"/>
    <mergeCell ref="H18:I19"/>
    <mergeCell ref="B19:C20"/>
    <mergeCell ref="E19:F20"/>
    <mergeCell ref="K20:R21"/>
    <mergeCell ref="H21:I21"/>
    <mergeCell ref="H24:I24"/>
    <mergeCell ref="B25:C26"/>
    <mergeCell ref="E25:F26"/>
    <mergeCell ref="H26:I26"/>
    <mergeCell ref="B28:C29"/>
    <mergeCell ref="E28:F29"/>
    <mergeCell ref="H29:I29"/>
    <mergeCell ref="B31:C32"/>
    <mergeCell ref="E31:F32"/>
    <mergeCell ref="H31:I31"/>
    <mergeCell ref="H32:I32"/>
    <mergeCell ref="B34:C35"/>
    <mergeCell ref="E34:F35"/>
  </mergeCells>
  <hyperlinks>
    <hyperlink ref="K20" r:id="rId1" xr:uid="{710D4925-D1FE-47A7-8352-165CFFC9C775}"/>
    <hyperlink ref="AD13" r:id="rId2" xr:uid="{EC8F30B3-8F84-48BA-991C-D681C75BB876}"/>
    <hyperlink ref="AD15" r:id="rId3" xr:uid="{7BEDA097-AE31-49E3-A6EA-F0C8E2835ED6}"/>
    <hyperlink ref="AD17" r:id="rId4" xr:uid="{BB924321-4CDA-43D9-8E25-27584FB7AE8F}"/>
    <hyperlink ref="AD19" r:id="rId5" xr:uid="{3F5C4B96-6EED-467E-A56F-E031E88BF04B}"/>
    <hyperlink ref="AD9" r:id="rId6" xr:uid="{88EA814B-11A7-4B3D-8070-891DD50D24D3}"/>
    <hyperlink ref="AD7" r:id="rId7" xr:uid="{66E33894-5DEB-462F-860F-1C2206F8EA7B}"/>
    <hyperlink ref="AD11" r:id="rId8" xr:uid="{C27E8C50-71ED-4577-B9A9-98E2216DBA4E}"/>
    <hyperlink ref="AD21" r:id="rId9" xr:uid="{73040DE4-DCFB-4817-94EF-68451F4EBA74}"/>
    <hyperlink ref="K54" r:id="rId10" xr:uid="{FD3BA0AE-157C-47B5-B2AA-77791BBD8E57}"/>
    <hyperlink ref="V16" r:id="rId11" xr:uid="{CF536F27-5077-4DE9-8927-8DE59C727964}"/>
    <hyperlink ref="V15" r:id="rId12" xr:uid="{E0A3430C-3BED-4E8C-80C3-E5E059ECBDB8}"/>
    <hyperlink ref="V19" r:id="rId13" xr:uid="{68143A79-6DE9-419E-B4CE-585C0CEF0E86}"/>
  </hyperlinks>
  <pageMargins left="0.7" right="0.7" top="0.75" bottom="0.75" header="0.3" footer="0.3"/>
  <pageSetup paperSize="9" orientation="portrait" r:id="rId1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D2719-9490-4592-8D99-A7B827516ED0}">
  <dimension ref="A1:G72"/>
  <sheetViews>
    <sheetView workbookViewId="0">
      <selection activeCell="A2" sqref="A2:A21"/>
    </sheetView>
  </sheetViews>
  <sheetFormatPr baseColWidth="10" defaultRowHeight="15"/>
  <cols>
    <col min="1" max="1" width="31.28515625" bestFit="1" customWidth="1"/>
  </cols>
  <sheetData>
    <row r="1" spans="1:3">
      <c r="A1" t="s">
        <v>2856</v>
      </c>
    </row>
    <row r="2" spans="1:3" ht="18.75">
      <c r="A2" t="s">
        <v>6280</v>
      </c>
      <c r="C2" s="4027" t="s">
        <v>6279</v>
      </c>
    </row>
    <row r="3" spans="1:3" ht="18.75">
      <c r="A3" t="s">
        <v>6237</v>
      </c>
      <c r="C3" s="4027" t="s">
        <v>6278</v>
      </c>
    </row>
    <row r="4" spans="1:3">
      <c r="A4" t="s">
        <v>6238</v>
      </c>
    </row>
    <row r="5" spans="1:3">
      <c r="A5" t="s">
        <v>6450</v>
      </c>
    </row>
    <row r="6" spans="1:3" ht="18">
      <c r="A6" t="s">
        <v>6239</v>
      </c>
      <c r="C6" s="1572" t="s">
        <v>6256</v>
      </c>
    </row>
    <row r="7" spans="1:3">
      <c r="A7" t="s">
        <v>6240</v>
      </c>
    </row>
    <row r="8" spans="1:3" ht="15.75">
      <c r="A8" t="s">
        <v>6241</v>
      </c>
      <c r="C8" s="1593" t="s">
        <v>6257</v>
      </c>
    </row>
    <row r="9" spans="1:3">
      <c r="A9" t="s">
        <v>6242</v>
      </c>
      <c r="C9" s="586"/>
    </row>
    <row r="10" spans="1:3">
      <c r="A10" t="s">
        <v>6451</v>
      </c>
      <c r="C10" s="587" t="s">
        <v>6258</v>
      </c>
    </row>
    <row r="11" spans="1:3">
      <c r="A11" t="s">
        <v>6452</v>
      </c>
      <c r="C11" s="587" t="s">
        <v>6259</v>
      </c>
    </row>
    <row r="12" spans="1:3">
      <c r="A12" t="s">
        <v>6243</v>
      </c>
      <c r="C12" s="587" t="s">
        <v>6260</v>
      </c>
    </row>
    <row r="13" spans="1:3">
      <c r="A13" t="s">
        <v>6244</v>
      </c>
      <c r="C13" s="587" t="s">
        <v>6261</v>
      </c>
    </row>
    <row r="14" spans="1:3">
      <c r="A14" t="s">
        <v>6245</v>
      </c>
    </row>
    <row r="15" spans="1:3" ht="15.75">
      <c r="A15" t="s">
        <v>6453</v>
      </c>
      <c r="C15" s="1593" t="s">
        <v>6262</v>
      </c>
    </row>
    <row r="16" spans="1:3">
      <c r="A16" t="s">
        <v>6246</v>
      </c>
      <c r="C16" s="586"/>
    </row>
    <row r="17" spans="1:3">
      <c r="A17" t="s">
        <v>6247</v>
      </c>
      <c r="C17" s="586" t="s">
        <v>6263</v>
      </c>
    </row>
    <row r="18" spans="1:3">
      <c r="A18" t="s">
        <v>6248</v>
      </c>
      <c r="C18" s="587" t="s">
        <v>6285</v>
      </c>
    </row>
    <row r="19" spans="1:3">
      <c r="A19" t="s">
        <v>6249</v>
      </c>
    </row>
    <row r="20" spans="1:3" ht="15.75">
      <c r="A20" t="s">
        <v>6250</v>
      </c>
      <c r="C20" s="1593" t="s">
        <v>6264</v>
      </c>
    </row>
    <row r="21" spans="1:3">
      <c r="A21" t="s">
        <v>6251</v>
      </c>
      <c r="C21" s="586"/>
    </row>
    <row r="22" spans="1:3">
      <c r="A22" t="s">
        <v>6281</v>
      </c>
      <c r="C22" s="586" t="s">
        <v>6265</v>
      </c>
    </row>
    <row r="23" spans="1:3">
      <c r="A23" t="s">
        <v>6282</v>
      </c>
      <c r="C23" s="586" t="s">
        <v>6266</v>
      </c>
    </row>
    <row r="24" spans="1:3">
      <c r="A24" t="s">
        <v>6252</v>
      </c>
      <c r="C24" s="587" t="s">
        <v>6267</v>
      </c>
    </row>
    <row r="25" spans="1:3">
      <c r="A25" t="s">
        <v>6253</v>
      </c>
      <c r="C25" s="586" t="s">
        <v>6268</v>
      </c>
    </row>
    <row r="26" spans="1:3">
      <c r="A26" t="s">
        <v>6454</v>
      </c>
    </row>
    <row r="27" spans="1:3" ht="18">
      <c r="A27" t="s">
        <v>6283</v>
      </c>
      <c r="C27" s="1572" t="s">
        <v>6269</v>
      </c>
    </row>
    <row r="28" spans="1:3">
      <c r="A28" t="s">
        <v>6254</v>
      </c>
    </row>
    <row r="29" spans="1:3">
      <c r="A29" t="s">
        <v>6455</v>
      </c>
      <c r="C29" t="s">
        <v>6270</v>
      </c>
    </row>
    <row r="30" spans="1:3">
      <c r="A30" t="s">
        <v>6255</v>
      </c>
      <c r="C30" t="s">
        <v>6271</v>
      </c>
    </row>
    <row r="31" spans="1:3">
      <c r="C31" t="s">
        <v>6272</v>
      </c>
    </row>
    <row r="33" spans="3:3" ht="18">
      <c r="C33" s="1572" t="s">
        <v>6273</v>
      </c>
    </row>
    <row r="35" spans="3:3">
      <c r="C35" t="s">
        <v>6274</v>
      </c>
    </row>
    <row r="36" spans="3:3">
      <c r="C36" s="586"/>
    </row>
    <row r="37" spans="3:3">
      <c r="C37" s="586" t="s">
        <v>6275</v>
      </c>
    </row>
    <row r="38" spans="3:3">
      <c r="C38" s="586" t="s">
        <v>6276</v>
      </c>
    </row>
    <row r="39" spans="3:3">
      <c r="C39" s="586" t="s">
        <v>6277</v>
      </c>
    </row>
    <row r="40" spans="3:3" ht="18">
      <c r="C40" s="1572"/>
    </row>
    <row r="41" spans="3:3" ht="18">
      <c r="C41" s="1572" t="s">
        <v>6286</v>
      </c>
    </row>
    <row r="43" spans="3:3">
      <c r="C43" t="s">
        <v>6287</v>
      </c>
    </row>
    <row r="45" spans="3:3" ht="15.75">
      <c r="C45" s="1593" t="s">
        <v>6288</v>
      </c>
    </row>
    <row r="46" spans="3:3">
      <c r="C46" s="586"/>
    </row>
    <row r="47" spans="3:3">
      <c r="C47" s="586" t="s">
        <v>6289</v>
      </c>
    </row>
    <row r="48" spans="3:3">
      <c r="C48" s="586" t="s">
        <v>6290</v>
      </c>
    </row>
    <row r="50" spans="3:7" ht="15.75">
      <c r="C50" s="1593" t="s">
        <v>6291</v>
      </c>
    </row>
    <row r="51" spans="3:7">
      <c r="C51" s="4032"/>
      <c r="D51" s="4032"/>
      <c r="E51" s="4032"/>
      <c r="F51" s="4032"/>
      <c r="G51" s="4032"/>
    </row>
    <row r="52" spans="3:7">
      <c r="C52" s="4032" t="s">
        <v>6292</v>
      </c>
      <c r="D52" s="4032"/>
      <c r="E52" s="4032"/>
      <c r="F52" s="4032"/>
      <c r="G52" s="4032"/>
    </row>
    <row r="53" spans="3:7">
      <c r="C53" s="4032" t="s">
        <v>6293</v>
      </c>
      <c r="D53" s="4032"/>
      <c r="E53" s="4032"/>
      <c r="F53" s="4032"/>
      <c r="G53" s="4032"/>
    </row>
    <row r="54" spans="3:7">
      <c r="C54" s="4032" t="s">
        <v>6294</v>
      </c>
      <c r="D54" s="4032"/>
      <c r="E54" s="4032"/>
      <c r="F54" s="4032"/>
      <c r="G54" s="4032"/>
    </row>
    <row r="55" spans="3:7">
      <c r="C55" s="4032" t="s">
        <v>6295</v>
      </c>
      <c r="D55" s="4032"/>
      <c r="E55" s="4032"/>
      <c r="F55" s="4032"/>
      <c r="G55" s="4032"/>
    </row>
    <row r="56" spans="3:7">
      <c r="C56" s="4032" t="s">
        <v>6296</v>
      </c>
      <c r="D56" s="4032"/>
      <c r="E56" s="4032"/>
      <c r="F56" s="4032"/>
      <c r="G56" s="4032"/>
    </row>
    <row r="57" spans="3:7">
      <c r="C57" s="4032" t="s">
        <v>6297</v>
      </c>
      <c r="D57" s="4032"/>
      <c r="E57" s="4032"/>
      <c r="F57" s="4032"/>
      <c r="G57" s="4032"/>
    </row>
    <row r="58" spans="3:7">
      <c r="C58" s="4032" t="s">
        <v>6298</v>
      </c>
      <c r="D58" s="4032"/>
      <c r="E58" s="4032"/>
      <c r="F58" s="4032"/>
      <c r="G58" s="4032"/>
    </row>
    <row r="59" spans="3:7">
      <c r="C59" s="4032" t="s">
        <v>6299</v>
      </c>
      <c r="D59" s="4032"/>
      <c r="E59" s="4032"/>
      <c r="F59" s="4032"/>
      <c r="G59" s="4032"/>
    </row>
    <row r="60" spans="3:7">
      <c r="C60" s="4032" t="s">
        <v>6300</v>
      </c>
      <c r="D60" s="4032"/>
      <c r="E60" s="4032"/>
      <c r="F60" s="4032"/>
      <c r="G60" s="4032"/>
    </row>
    <row r="62" spans="3:7" ht="15.75">
      <c r="C62" s="1593" t="s">
        <v>6301</v>
      </c>
    </row>
    <row r="63" spans="3:7">
      <c r="C63" s="586"/>
    </row>
    <row r="64" spans="3:7">
      <c r="C64" s="586" t="s">
        <v>6302</v>
      </c>
    </row>
    <row r="65" spans="3:3">
      <c r="C65" s="586" t="s">
        <v>6303</v>
      </c>
    </row>
    <row r="66" spans="3:3">
      <c r="C66" s="586" t="s">
        <v>6304</v>
      </c>
    </row>
    <row r="68" spans="3:3">
      <c r="C68" t="s">
        <v>6305</v>
      </c>
    </row>
    <row r="69" spans="3:3">
      <c r="C69" t="s">
        <v>6306</v>
      </c>
    </row>
    <row r="71" spans="3:3">
      <c r="C71" t="s">
        <v>6307</v>
      </c>
    </row>
    <row r="72" spans="3:3">
      <c r="C72" t="s">
        <v>6308</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8332C-900D-4197-9897-B73C760C4BD0}">
  <dimension ref="A1:Y60"/>
  <sheetViews>
    <sheetView topLeftCell="I1" workbookViewId="0">
      <selection activeCell="M3" sqref="M3"/>
    </sheetView>
  </sheetViews>
  <sheetFormatPr baseColWidth="10" defaultRowHeight="15"/>
  <cols>
    <col min="1" max="8" width="20.7109375" customWidth="1"/>
    <col min="9" max="9" width="6.7109375" customWidth="1"/>
    <col min="10" max="17" width="20.7109375" customWidth="1"/>
    <col min="18" max="18" width="6.85546875" customWidth="1"/>
    <col min="19" max="25" width="20.7109375" customWidth="1"/>
  </cols>
  <sheetData>
    <row r="1" spans="1:25">
      <c r="A1" s="22"/>
      <c r="B1" s="22"/>
      <c r="C1" s="22"/>
      <c r="D1" s="22"/>
      <c r="E1" s="22"/>
      <c r="F1" s="22"/>
      <c r="G1" s="22"/>
      <c r="H1" s="22"/>
      <c r="I1" s="22"/>
      <c r="J1" s="22"/>
      <c r="K1" s="22"/>
      <c r="L1" s="22"/>
      <c r="M1" s="22"/>
      <c r="N1" s="22"/>
      <c r="O1" s="22"/>
      <c r="P1" s="22"/>
      <c r="Q1" s="22"/>
      <c r="R1" s="22"/>
      <c r="S1" s="22"/>
      <c r="T1" s="22"/>
      <c r="U1" s="22"/>
      <c r="V1" s="22"/>
      <c r="W1" s="22"/>
      <c r="X1" s="22"/>
      <c r="Y1" s="22"/>
    </row>
    <row r="2" spans="1:25">
      <c r="A2" s="22"/>
      <c r="B2" s="22"/>
      <c r="C2" s="22"/>
      <c r="D2" s="22"/>
      <c r="E2" s="22"/>
      <c r="F2" s="22"/>
      <c r="G2" s="22"/>
      <c r="H2" s="22"/>
      <c r="I2" s="22"/>
      <c r="J2" s="22"/>
      <c r="K2" s="22"/>
      <c r="L2" s="22"/>
      <c r="M2" s="22"/>
      <c r="N2" s="22"/>
      <c r="O2" s="22"/>
      <c r="P2" s="22"/>
      <c r="Q2" s="22"/>
      <c r="R2" s="22"/>
      <c r="S2" s="22"/>
      <c r="T2" s="22"/>
      <c r="U2" s="22"/>
      <c r="V2" s="22"/>
      <c r="W2" s="22"/>
      <c r="X2" s="22"/>
      <c r="Y2" s="22"/>
    </row>
    <row r="3" spans="1:25" ht="23.25">
      <c r="A3" s="22"/>
      <c r="B3" s="3852" t="s">
        <v>6174</v>
      </c>
      <c r="C3" s="22"/>
      <c r="D3" s="22"/>
      <c r="E3" s="22"/>
      <c r="F3" s="22"/>
      <c r="G3" s="22"/>
      <c r="H3" s="22"/>
      <c r="I3" s="22"/>
      <c r="J3" s="22"/>
      <c r="K3" s="22"/>
      <c r="L3" s="22"/>
      <c r="M3" s="22"/>
      <c r="N3" s="22"/>
      <c r="O3" s="22"/>
      <c r="P3" s="22"/>
      <c r="Q3" s="22"/>
      <c r="R3" s="22"/>
      <c r="S3" s="22"/>
      <c r="T3" s="22"/>
      <c r="U3" s="22"/>
      <c r="V3" s="22"/>
      <c r="W3" s="22"/>
      <c r="X3" s="22"/>
      <c r="Y3" s="22"/>
    </row>
    <row r="4" spans="1:25" ht="23.25">
      <c r="A4" s="22"/>
      <c r="B4" s="22"/>
      <c r="C4" s="22"/>
      <c r="D4" s="22"/>
      <c r="E4" s="3850"/>
      <c r="F4" s="22"/>
      <c r="G4" s="22"/>
      <c r="H4" s="22"/>
      <c r="I4" s="22"/>
      <c r="J4" s="22"/>
      <c r="K4" s="22"/>
      <c r="L4" s="22"/>
      <c r="M4" s="22"/>
      <c r="N4" s="22"/>
      <c r="O4" s="22"/>
      <c r="P4" s="22"/>
      <c r="Q4" s="22"/>
      <c r="R4" s="22"/>
      <c r="S4" s="22"/>
      <c r="T4" s="22"/>
      <c r="U4" s="22"/>
      <c r="V4" s="22"/>
      <c r="W4" s="22"/>
      <c r="X4" s="22"/>
      <c r="Y4" s="22"/>
    </row>
    <row r="5" spans="1:25" ht="23.25">
      <c r="A5" s="22"/>
      <c r="B5" s="3850" t="s">
        <v>6177</v>
      </c>
      <c r="C5" s="22"/>
      <c r="D5" s="22"/>
      <c r="E5" s="22"/>
      <c r="F5" s="22"/>
      <c r="G5" s="22"/>
      <c r="H5" s="22"/>
      <c r="I5" s="22"/>
      <c r="J5" s="3850" t="s">
        <v>6178</v>
      </c>
      <c r="K5" s="3850"/>
      <c r="L5" s="22"/>
      <c r="M5" s="22"/>
      <c r="N5" s="22"/>
      <c r="O5" s="22"/>
      <c r="P5" s="22"/>
      <c r="Q5" s="22"/>
      <c r="R5" s="22"/>
      <c r="S5" s="3850" t="s">
        <v>6176</v>
      </c>
      <c r="T5" s="22"/>
      <c r="U5" s="22"/>
      <c r="V5" s="22"/>
      <c r="W5" s="22"/>
      <c r="X5" s="22"/>
      <c r="Y5" s="22"/>
    </row>
    <row r="6" spans="1:25" ht="23.25">
      <c r="A6" s="22"/>
      <c r="B6" s="3850" t="s">
        <v>6179</v>
      </c>
      <c r="C6" s="22"/>
      <c r="D6" s="22"/>
      <c r="E6" s="22"/>
      <c r="F6" s="22"/>
      <c r="G6" s="22"/>
      <c r="H6" s="22"/>
      <c r="I6" s="22"/>
      <c r="J6" s="3851" t="s">
        <v>6184</v>
      </c>
      <c r="K6" s="22"/>
      <c r="L6" s="22"/>
      <c r="M6" s="22"/>
      <c r="N6" s="22"/>
      <c r="O6" s="22"/>
      <c r="P6" s="22"/>
      <c r="Q6" s="22"/>
      <c r="R6" s="22"/>
      <c r="S6" s="22"/>
      <c r="T6" s="22"/>
      <c r="U6" s="22"/>
      <c r="V6" s="22"/>
      <c r="W6" s="22"/>
      <c r="X6" s="22"/>
      <c r="Y6" s="22"/>
    </row>
    <row r="7" spans="1:25">
      <c r="A7" s="22"/>
      <c r="B7" s="22"/>
      <c r="C7" s="22"/>
      <c r="D7" s="22"/>
      <c r="E7" s="22"/>
      <c r="F7" s="22"/>
      <c r="G7" s="22"/>
      <c r="H7" s="22"/>
      <c r="I7" s="22"/>
      <c r="J7" s="22"/>
      <c r="K7" s="22"/>
      <c r="L7" s="22"/>
      <c r="M7" s="22"/>
      <c r="N7" s="22"/>
      <c r="O7" s="22"/>
      <c r="P7" s="22"/>
      <c r="Q7" s="22"/>
      <c r="R7" s="22"/>
      <c r="S7" s="22"/>
      <c r="T7" s="22"/>
      <c r="U7" s="22"/>
      <c r="V7" s="22"/>
      <c r="W7" s="22"/>
      <c r="X7" s="22"/>
      <c r="Y7" s="22"/>
    </row>
    <row r="8" spans="1:25">
      <c r="A8" s="1555"/>
      <c r="B8" s="1555"/>
      <c r="C8" s="1555"/>
      <c r="D8" s="1555"/>
      <c r="E8" s="1555"/>
      <c r="F8" s="1555"/>
      <c r="G8" s="1555"/>
      <c r="H8" s="1555"/>
      <c r="J8" s="3848"/>
      <c r="K8" s="3848"/>
      <c r="L8" s="3848"/>
      <c r="M8" s="3848"/>
      <c r="N8" s="3848"/>
      <c r="O8" s="3848"/>
      <c r="P8" s="3848"/>
      <c r="Q8" s="3848"/>
      <c r="S8" s="204"/>
      <c r="T8" s="204"/>
      <c r="U8" s="204"/>
      <c r="V8" s="204"/>
      <c r="W8" s="204"/>
      <c r="X8" s="204"/>
      <c r="Y8" s="204"/>
    </row>
    <row r="9" spans="1:25">
      <c r="A9" s="1555"/>
      <c r="B9" s="1555"/>
      <c r="C9" s="1555"/>
      <c r="D9" s="1555"/>
      <c r="E9" s="1555"/>
      <c r="F9" s="1555"/>
      <c r="G9" s="1555"/>
      <c r="H9" s="1555"/>
      <c r="J9" s="3848"/>
      <c r="K9" s="3848"/>
      <c r="L9" s="3848"/>
      <c r="M9" s="3848"/>
      <c r="N9" s="3848"/>
      <c r="O9" s="3848"/>
      <c r="P9" s="3848"/>
      <c r="Q9" s="3848"/>
      <c r="S9" s="204"/>
      <c r="T9" s="204"/>
      <c r="U9" s="204"/>
      <c r="V9" s="204"/>
      <c r="W9" s="204"/>
      <c r="X9" s="204"/>
      <c r="Y9" s="204"/>
    </row>
    <row r="10" spans="1:25">
      <c r="A10" s="1555"/>
      <c r="B10" s="1555"/>
      <c r="C10" s="1555"/>
      <c r="D10" s="1555"/>
      <c r="E10" s="1555"/>
      <c r="F10" s="1555"/>
      <c r="G10" s="1555"/>
      <c r="H10" s="1555"/>
      <c r="J10" s="3848"/>
      <c r="K10" s="3848"/>
      <c r="L10" s="3848"/>
      <c r="M10" s="3848"/>
      <c r="N10" s="3848"/>
      <c r="O10" s="3848"/>
      <c r="P10" s="3848"/>
      <c r="Q10" s="3848"/>
      <c r="S10" s="204"/>
      <c r="T10" s="204"/>
      <c r="U10" s="204"/>
      <c r="V10" s="204"/>
      <c r="W10" s="204"/>
      <c r="X10" s="204"/>
      <c r="Y10" s="204"/>
    </row>
    <row r="11" spans="1:25">
      <c r="A11" s="1555"/>
      <c r="B11" s="1555"/>
      <c r="C11" s="1555"/>
      <c r="D11" s="1555"/>
      <c r="E11" s="1555"/>
      <c r="F11" s="1555"/>
      <c r="G11" s="1555"/>
      <c r="H11" s="1555"/>
      <c r="J11" s="3848"/>
      <c r="K11" s="3848"/>
      <c r="L11" s="3848"/>
      <c r="M11" s="3848"/>
      <c r="N11" s="3848"/>
      <c r="O11" s="3848"/>
      <c r="P11" s="3848"/>
      <c r="Q11" s="3848"/>
      <c r="S11" s="204"/>
      <c r="T11" s="204"/>
      <c r="U11" s="204"/>
      <c r="V11" s="204"/>
      <c r="W11" s="204"/>
      <c r="X11" s="204"/>
      <c r="Y11" s="204"/>
    </row>
    <row r="12" spans="1:25">
      <c r="A12" s="1555"/>
      <c r="B12" s="1555"/>
      <c r="C12" s="1555"/>
      <c r="D12" s="1555"/>
      <c r="E12" s="1555"/>
      <c r="F12" s="1555"/>
      <c r="G12" s="1555"/>
      <c r="H12" s="1555"/>
      <c r="J12" s="3848"/>
      <c r="K12" s="3848"/>
      <c r="L12" s="3848"/>
      <c r="M12" s="3848"/>
      <c r="N12" s="3848"/>
      <c r="O12" s="3848"/>
      <c r="P12" s="3848"/>
      <c r="Q12" s="3848"/>
      <c r="S12" s="204"/>
      <c r="T12" s="204"/>
      <c r="U12" s="204"/>
      <c r="V12" s="204"/>
      <c r="W12" s="204"/>
      <c r="X12" s="204"/>
      <c r="Y12" s="204"/>
    </row>
    <row r="13" spans="1:25">
      <c r="A13" s="1555"/>
      <c r="B13" s="1555"/>
      <c r="C13" s="1555"/>
      <c r="D13" s="1555"/>
      <c r="E13" s="1555"/>
      <c r="F13" s="1555"/>
      <c r="G13" s="1555"/>
      <c r="H13" s="1555"/>
      <c r="J13" s="3848"/>
      <c r="K13" s="3848"/>
      <c r="L13" s="3848"/>
      <c r="M13" s="3848"/>
      <c r="N13" s="3848"/>
      <c r="O13" s="3848"/>
      <c r="P13" s="3848"/>
      <c r="Q13" s="3848"/>
      <c r="S13" s="204"/>
      <c r="T13" s="204"/>
      <c r="U13" s="204"/>
      <c r="V13" s="204"/>
      <c r="W13" s="204"/>
      <c r="X13" s="204"/>
      <c r="Y13" s="204"/>
    </row>
    <row r="14" spans="1:25">
      <c r="A14" s="1555"/>
      <c r="B14" s="1555"/>
      <c r="C14" s="1555"/>
      <c r="D14" s="1555"/>
      <c r="E14" s="1555"/>
      <c r="F14" s="1555"/>
      <c r="G14" s="1555"/>
      <c r="H14" s="1555"/>
      <c r="J14" s="3848"/>
      <c r="K14" s="3848"/>
      <c r="L14" s="3848"/>
      <c r="M14" s="3848"/>
      <c r="N14" s="3848"/>
      <c r="O14" s="3848"/>
      <c r="P14" s="3848"/>
      <c r="Q14" s="3848"/>
      <c r="S14" s="204"/>
      <c r="T14" s="204"/>
      <c r="U14" s="204"/>
      <c r="V14" s="204"/>
      <c r="W14" s="204"/>
      <c r="X14" s="204"/>
      <c r="Y14" s="204"/>
    </row>
    <row r="15" spans="1:25">
      <c r="A15" s="1555"/>
      <c r="B15" s="1555"/>
      <c r="C15" s="1555"/>
      <c r="D15" s="1555"/>
      <c r="E15" s="1555"/>
      <c r="F15" s="1555"/>
      <c r="G15" s="1555"/>
      <c r="H15" s="1555"/>
      <c r="J15" s="3848"/>
      <c r="K15" s="3848"/>
      <c r="L15" s="3848"/>
      <c r="M15" s="3848"/>
      <c r="N15" s="3848"/>
      <c r="O15" s="3848"/>
      <c r="P15" s="3848"/>
      <c r="Q15" s="3848"/>
      <c r="S15" s="204"/>
      <c r="T15" s="204"/>
      <c r="U15" s="204"/>
      <c r="V15" s="204"/>
      <c r="W15" s="204"/>
      <c r="X15" s="204"/>
      <c r="Y15" s="204"/>
    </row>
    <row r="16" spans="1:25">
      <c r="A16" s="1555"/>
      <c r="B16" s="1555"/>
      <c r="C16" s="1555"/>
      <c r="D16" s="1555"/>
      <c r="E16" s="1555"/>
      <c r="F16" s="1555"/>
      <c r="G16" s="1555"/>
      <c r="H16" s="1555"/>
      <c r="J16" s="3848"/>
      <c r="K16" s="3848"/>
      <c r="L16" s="3848"/>
      <c r="M16" s="3848"/>
      <c r="N16" s="3848"/>
      <c r="O16" s="3848"/>
      <c r="P16" s="3848"/>
      <c r="Q16" s="3848"/>
      <c r="S16" s="204"/>
      <c r="T16" s="204"/>
      <c r="U16" s="204"/>
      <c r="V16" s="204"/>
      <c r="W16" s="204"/>
      <c r="X16" s="204"/>
      <c r="Y16" s="204"/>
    </row>
    <row r="17" spans="1:25">
      <c r="A17" s="1555"/>
      <c r="B17" s="1555"/>
      <c r="C17" s="1555"/>
      <c r="D17" s="1555"/>
      <c r="E17" s="1555"/>
      <c r="F17" s="1555"/>
      <c r="G17" s="1555"/>
      <c r="H17" s="1555"/>
      <c r="J17" s="3848"/>
      <c r="K17" s="3848"/>
      <c r="L17" s="3848"/>
      <c r="M17" s="3848"/>
      <c r="N17" s="3848"/>
      <c r="O17" s="3848"/>
      <c r="P17" s="3848"/>
      <c r="Q17" s="3848"/>
      <c r="S17" s="204"/>
      <c r="T17" s="204"/>
      <c r="U17" s="204"/>
      <c r="V17" s="204"/>
      <c r="W17" s="204"/>
      <c r="X17" s="204"/>
      <c r="Y17" s="204"/>
    </row>
    <row r="18" spans="1:25">
      <c r="A18" s="1555"/>
      <c r="B18" s="1555"/>
      <c r="C18" s="1555"/>
      <c r="D18" s="1555"/>
      <c r="E18" s="1555"/>
      <c r="F18" s="1555"/>
      <c r="G18" s="1555"/>
      <c r="H18" s="1555"/>
      <c r="J18" s="3848"/>
      <c r="K18" s="3848"/>
      <c r="L18" s="3848"/>
      <c r="M18" s="3848"/>
      <c r="N18" s="3848"/>
      <c r="O18" s="3848"/>
      <c r="P18" s="3848"/>
      <c r="Q18" s="3848"/>
      <c r="S18" s="204"/>
      <c r="T18" s="204"/>
      <c r="U18" s="204"/>
      <c r="V18" s="204"/>
      <c r="W18" s="204"/>
      <c r="X18" s="204"/>
      <c r="Y18" s="204"/>
    </row>
    <row r="19" spans="1:25">
      <c r="A19" s="1555"/>
      <c r="B19" s="1555"/>
      <c r="C19" s="1555"/>
      <c r="D19" s="1555"/>
      <c r="E19" s="1555"/>
      <c r="F19" s="1555"/>
      <c r="G19" s="1555"/>
      <c r="H19" s="1555"/>
      <c r="J19" s="3848"/>
      <c r="K19" s="3848"/>
      <c r="L19" s="3848"/>
      <c r="M19" s="3848"/>
      <c r="N19" s="3848"/>
      <c r="O19" s="3848"/>
      <c r="P19" s="3848"/>
      <c r="Q19" s="3848"/>
      <c r="S19" s="204"/>
      <c r="T19" s="204"/>
      <c r="U19" s="204"/>
      <c r="V19" s="204"/>
      <c r="W19" s="204"/>
      <c r="X19" s="204"/>
      <c r="Y19" s="204"/>
    </row>
    <row r="20" spans="1:25">
      <c r="A20" s="1555"/>
      <c r="B20" s="1555"/>
      <c r="C20" s="1555"/>
      <c r="D20" s="1555"/>
      <c r="E20" s="1555"/>
      <c r="F20" s="1555"/>
      <c r="G20" s="1555"/>
      <c r="H20" s="1555"/>
      <c r="J20" s="3848"/>
      <c r="K20" s="3848"/>
      <c r="L20" s="3848"/>
      <c r="M20" s="3848"/>
      <c r="N20" s="3848"/>
      <c r="O20" s="3848"/>
      <c r="P20" s="3848"/>
      <c r="Q20" s="3848"/>
      <c r="S20" s="204"/>
      <c r="T20" s="204"/>
      <c r="U20" s="204"/>
      <c r="V20" s="204"/>
      <c r="W20" s="204"/>
      <c r="X20" s="204"/>
      <c r="Y20" s="204"/>
    </row>
    <row r="21" spans="1:25">
      <c r="A21" s="1555"/>
      <c r="B21" s="1555"/>
      <c r="C21" s="1555"/>
      <c r="D21" s="1555"/>
      <c r="E21" s="1555"/>
      <c r="F21" s="1555"/>
      <c r="G21" s="1555"/>
      <c r="H21" s="1555"/>
      <c r="J21" s="3848"/>
      <c r="K21" s="3848"/>
      <c r="L21" s="3848"/>
      <c r="M21" s="3848"/>
      <c r="N21" s="3848"/>
      <c r="O21" s="3848"/>
      <c r="P21" s="3848"/>
      <c r="Q21" s="3848"/>
      <c r="S21" s="204"/>
      <c r="T21" s="204"/>
      <c r="U21" s="204"/>
      <c r="V21" s="204"/>
      <c r="W21" s="204"/>
      <c r="X21" s="204"/>
      <c r="Y21" s="204"/>
    </row>
    <row r="22" spans="1:25">
      <c r="A22" s="1555"/>
      <c r="B22" s="1555"/>
      <c r="C22" s="1555"/>
      <c r="D22" s="1555"/>
      <c r="E22" s="1555"/>
      <c r="F22" s="1555"/>
      <c r="G22" s="1555"/>
      <c r="H22" s="1555"/>
      <c r="J22" s="3848"/>
      <c r="K22" s="3848"/>
      <c r="L22" s="3848"/>
      <c r="M22" s="3848"/>
      <c r="N22" s="3848"/>
      <c r="O22" s="3848"/>
      <c r="P22" s="3848"/>
      <c r="Q22" s="3848"/>
      <c r="S22" s="204"/>
      <c r="T22" s="204"/>
      <c r="U22" s="204"/>
      <c r="V22" s="204"/>
      <c r="W22" s="204"/>
      <c r="X22" s="204"/>
      <c r="Y22" s="204"/>
    </row>
    <row r="23" spans="1:25">
      <c r="A23" s="1555"/>
      <c r="B23" s="1555"/>
      <c r="C23" s="1555"/>
      <c r="D23" s="1555"/>
      <c r="E23" s="1555"/>
      <c r="F23" s="1555"/>
      <c r="G23" s="1555"/>
      <c r="H23" s="1555"/>
      <c r="J23" s="3848"/>
      <c r="K23" s="3848"/>
      <c r="L23" s="3848"/>
      <c r="M23" s="3848"/>
      <c r="N23" s="3848"/>
      <c r="O23" s="3848"/>
      <c r="P23" s="3848"/>
      <c r="Q23" s="3848"/>
      <c r="S23" s="204"/>
      <c r="T23" s="204"/>
      <c r="U23" s="204"/>
      <c r="V23" s="204"/>
      <c r="W23" s="204"/>
      <c r="X23" s="204"/>
      <c r="Y23" s="204"/>
    </row>
    <row r="24" spans="1:25">
      <c r="A24" s="1555"/>
      <c r="B24" s="1555"/>
      <c r="C24" s="1555"/>
      <c r="D24" s="1555"/>
      <c r="E24" s="1555"/>
      <c r="F24" s="1555"/>
      <c r="G24" s="1555"/>
      <c r="H24" s="1555"/>
      <c r="J24" s="3848"/>
      <c r="K24" s="3848"/>
      <c r="L24" s="3848"/>
      <c r="M24" s="3848"/>
      <c r="N24" s="3848"/>
      <c r="O24" s="3848"/>
      <c r="P24" s="3848"/>
      <c r="Q24" s="3848"/>
      <c r="S24" s="204"/>
      <c r="T24" s="204"/>
      <c r="U24" s="204"/>
      <c r="V24" s="204"/>
      <c r="W24" s="204"/>
      <c r="X24" s="204"/>
      <c r="Y24" s="204"/>
    </row>
    <row r="25" spans="1:25">
      <c r="A25" s="1555"/>
      <c r="B25" s="1555"/>
      <c r="C25" s="1555"/>
      <c r="D25" s="1555"/>
      <c r="E25" s="1555"/>
      <c r="F25" s="1555"/>
      <c r="G25" s="1555"/>
      <c r="H25" s="1555"/>
      <c r="J25" s="3848"/>
      <c r="K25" s="3848"/>
      <c r="L25" s="3848"/>
      <c r="M25" s="3848"/>
      <c r="N25" s="3848"/>
      <c r="O25" s="3848"/>
      <c r="P25" s="3848"/>
      <c r="Q25" s="3848"/>
      <c r="S25" s="204"/>
      <c r="T25" s="204"/>
      <c r="U25" s="204"/>
      <c r="V25" s="204"/>
      <c r="W25" s="204"/>
      <c r="X25" s="204"/>
      <c r="Y25" s="204"/>
    </row>
    <row r="26" spans="1:25">
      <c r="A26" s="1555"/>
      <c r="B26" s="1555"/>
      <c r="C26" s="1555"/>
      <c r="D26" s="1555"/>
      <c r="E26" s="1555"/>
      <c r="F26" s="1555"/>
      <c r="G26" s="1555"/>
      <c r="H26" s="1555"/>
      <c r="J26" s="3848"/>
      <c r="K26" s="3848"/>
      <c r="L26" s="3848"/>
      <c r="M26" s="3848"/>
      <c r="N26" s="3848"/>
      <c r="O26" s="3848"/>
      <c r="P26" s="3848"/>
      <c r="Q26" s="3848"/>
      <c r="S26" s="204"/>
      <c r="T26" s="204"/>
      <c r="U26" s="204"/>
      <c r="V26" s="204"/>
      <c r="W26" s="204"/>
      <c r="X26" s="204"/>
      <c r="Y26" s="204"/>
    </row>
    <row r="27" spans="1:25">
      <c r="A27" s="1555"/>
      <c r="B27" s="1555"/>
      <c r="C27" s="1555"/>
      <c r="D27" s="1555"/>
      <c r="E27" s="1555"/>
      <c r="F27" s="1555"/>
      <c r="G27" s="1555"/>
      <c r="H27" s="1555"/>
      <c r="J27" s="3848"/>
      <c r="K27" s="3848"/>
      <c r="L27" s="3848"/>
      <c r="M27" s="3848"/>
      <c r="N27" s="3848"/>
      <c r="O27" s="3848"/>
      <c r="P27" s="3848"/>
      <c r="Q27" s="3848"/>
      <c r="S27" s="204"/>
      <c r="T27" s="204"/>
      <c r="U27" s="204"/>
      <c r="V27" s="204"/>
      <c r="W27" s="204"/>
      <c r="X27" s="204"/>
      <c r="Y27" s="204"/>
    </row>
    <row r="28" spans="1:25">
      <c r="A28" s="1555"/>
      <c r="B28" s="1555"/>
      <c r="C28" s="1555"/>
      <c r="D28" s="1555"/>
      <c r="E28" s="1555"/>
      <c r="F28" s="1555"/>
      <c r="G28" s="1555"/>
      <c r="H28" s="1555"/>
      <c r="J28" s="3848"/>
      <c r="K28" s="3848"/>
      <c r="L28" s="3848"/>
      <c r="M28" s="3848"/>
      <c r="N28" s="3848"/>
      <c r="O28" s="3848"/>
      <c r="P28" s="3848"/>
      <c r="Q28" s="3848"/>
      <c r="S28" s="204"/>
      <c r="T28" s="204"/>
      <c r="U28" s="204"/>
      <c r="V28" s="204"/>
      <c r="W28" s="204"/>
      <c r="X28" s="204"/>
      <c r="Y28" s="204"/>
    </row>
    <row r="29" spans="1:25">
      <c r="A29" s="1555"/>
      <c r="B29" s="1555"/>
      <c r="C29" s="1555"/>
      <c r="D29" s="1555"/>
      <c r="E29" s="1555"/>
      <c r="F29" s="1555"/>
      <c r="G29" s="1555"/>
      <c r="H29" s="1555"/>
      <c r="J29" s="3848"/>
      <c r="K29" s="3848"/>
      <c r="L29" s="3848"/>
      <c r="M29" s="3848"/>
      <c r="N29" s="3848"/>
      <c r="O29" s="3848"/>
      <c r="P29" s="3848"/>
      <c r="Q29" s="3848"/>
      <c r="S29" s="204"/>
      <c r="T29" s="204"/>
      <c r="U29" s="204"/>
      <c r="V29" s="204"/>
      <c r="W29" s="204"/>
      <c r="X29" s="204"/>
      <c r="Y29" s="204"/>
    </row>
    <row r="30" spans="1:25">
      <c r="A30" s="1555"/>
      <c r="B30" s="1555"/>
      <c r="C30" s="1555"/>
      <c r="D30" s="1555"/>
      <c r="E30" s="1555"/>
      <c r="F30" s="1555"/>
      <c r="G30" s="1555"/>
      <c r="H30" s="1555"/>
      <c r="J30" s="3848"/>
      <c r="K30" s="3848"/>
      <c r="L30" s="3848"/>
      <c r="M30" s="3848"/>
      <c r="N30" s="3848"/>
      <c r="O30" s="3848"/>
      <c r="P30" s="3848"/>
      <c r="Q30" s="3848"/>
      <c r="S30" s="204"/>
      <c r="T30" s="204"/>
      <c r="U30" s="204"/>
      <c r="V30" s="204"/>
      <c r="W30" s="204"/>
      <c r="X30" s="204"/>
      <c r="Y30" s="204"/>
    </row>
    <row r="31" spans="1:25">
      <c r="A31" s="1555"/>
      <c r="B31" s="1555"/>
      <c r="C31" s="1555"/>
      <c r="D31" s="1555"/>
      <c r="E31" s="1555"/>
      <c r="F31" s="1555"/>
      <c r="G31" s="1555"/>
      <c r="H31" s="1555"/>
      <c r="J31" s="3848"/>
      <c r="K31" s="3848"/>
      <c r="L31" s="3848"/>
      <c r="M31" s="3848"/>
      <c r="N31" s="3848"/>
      <c r="O31" s="3848"/>
      <c r="P31" s="3848"/>
      <c r="Q31" s="3848"/>
      <c r="S31" s="204"/>
      <c r="T31" s="204"/>
      <c r="U31" s="204"/>
      <c r="V31" s="204"/>
      <c r="W31" s="204"/>
      <c r="X31" s="204"/>
      <c r="Y31" s="204"/>
    </row>
    <row r="32" spans="1:25">
      <c r="A32" s="1555"/>
      <c r="B32" s="1555"/>
      <c r="C32" s="1555"/>
      <c r="D32" s="1555"/>
      <c r="E32" s="1555"/>
      <c r="F32" s="1555"/>
      <c r="G32" s="1555"/>
      <c r="H32" s="1555"/>
      <c r="J32" s="3848"/>
      <c r="K32" s="3848"/>
      <c r="L32" s="3848"/>
      <c r="M32" s="3848"/>
      <c r="N32" s="3848"/>
      <c r="O32" s="3848"/>
      <c r="P32" s="3848"/>
      <c r="Q32" s="3848"/>
      <c r="S32" s="204"/>
      <c r="T32" s="204"/>
      <c r="U32" s="204"/>
      <c r="V32" s="204"/>
      <c r="W32" s="204"/>
      <c r="X32" s="204"/>
      <c r="Y32" s="204"/>
    </row>
    <row r="36" spans="5:5" ht="23.25">
      <c r="E36" s="3849" t="s">
        <v>6174</v>
      </c>
    </row>
    <row r="37" spans="5:5" ht="23.25">
      <c r="E37" s="3849"/>
    </row>
    <row r="38" spans="5:5" ht="23.25">
      <c r="E38" s="3849" t="s">
        <v>6177</v>
      </c>
    </row>
    <row r="39" spans="5:5" ht="23.25">
      <c r="E39" s="3849" t="s">
        <v>6179</v>
      </c>
    </row>
    <row r="40" spans="5:5" ht="23.25">
      <c r="E40" s="3849"/>
    </row>
    <row r="41" spans="5:5" ht="23.25">
      <c r="E41" s="3849" t="s">
        <v>6178</v>
      </c>
    </row>
    <row r="42" spans="5:5" ht="23.25">
      <c r="E42" s="3849" t="s">
        <v>6176</v>
      </c>
    </row>
    <row r="44" spans="5:5" ht="23.25">
      <c r="E44" s="3849" t="s">
        <v>6184</v>
      </c>
    </row>
    <row r="47" spans="5:5">
      <c r="E47" t="s">
        <v>6180</v>
      </c>
    </row>
    <row r="49" spans="5:5">
      <c r="E49" t="s">
        <v>6174</v>
      </c>
    </row>
    <row r="50" spans="5:5">
      <c r="E50" s="586"/>
    </row>
    <row r="51" spans="5:5">
      <c r="E51" s="587" t="s">
        <v>6181</v>
      </c>
    </row>
    <row r="52" spans="5:5">
      <c r="E52" s="587" t="s">
        <v>6182</v>
      </c>
    </row>
    <row r="53" spans="5:5">
      <c r="E53" s="587" t="s">
        <v>6175</v>
      </c>
    </row>
    <row r="55" spans="5:5">
      <c r="E55" t="s">
        <v>6183</v>
      </c>
    </row>
    <row r="60" spans="5:5">
      <c r="E60" t="s">
        <v>6184</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E8B74-F904-4033-AD46-A15BF9A10EE2}">
  <dimension ref="A1:AF83"/>
  <sheetViews>
    <sheetView showZeros="0" zoomScaleNormal="100" workbookViewId="0">
      <selection activeCell="F11" sqref="F11"/>
    </sheetView>
  </sheetViews>
  <sheetFormatPr baseColWidth="10" defaultColWidth="11.42578125" defaultRowHeight="15"/>
  <cols>
    <col min="1" max="1" width="9.28515625" style="2" customWidth="1"/>
    <col min="2" max="2" width="8.28515625" style="2" customWidth="1"/>
    <col min="3" max="7" width="32.7109375" style="2" customWidth="1"/>
    <col min="8" max="8" width="7.42578125" style="2" customWidth="1"/>
    <col min="9" max="13" width="11.7109375" style="2" customWidth="1"/>
    <col min="14" max="14" width="7.28515625" style="2" customWidth="1"/>
    <col min="15" max="15" width="4.42578125" style="2" customWidth="1"/>
    <col min="16" max="16" width="28.85546875" style="2" customWidth="1"/>
    <col min="17" max="17" width="20.140625" style="2" customWidth="1"/>
    <col min="18" max="18" width="12.7109375" style="2" customWidth="1"/>
    <col min="19" max="19" width="24.140625" style="2" customWidth="1"/>
    <col min="20" max="20" width="12.28515625" style="2" customWidth="1"/>
    <col min="21" max="21" width="11.42578125" style="2" customWidth="1"/>
    <col min="22" max="23" width="24.140625" style="2" customWidth="1"/>
    <col min="24" max="29" width="23.7109375" style="2" customWidth="1"/>
    <col min="30" max="30" width="8.7109375" style="2" customWidth="1"/>
    <col min="31" max="31" width="11.42578125" style="73"/>
    <col min="32" max="32" width="43.5703125" style="73" customWidth="1"/>
    <col min="33" max="16384" width="11.42578125" style="2"/>
  </cols>
  <sheetData>
    <row r="1" spans="1:32">
      <c r="A1" s="5" t="str">
        <f>ADDRESS(ROW(),COLUMN(),4)</f>
        <v>A1</v>
      </c>
      <c r="B1" s="924" t="str">
        <f t="shared" ref="B1:G1" si="0">SUBSTITUTE(ADDRESS(1,COLUMN(),4),"1","")</f>
        <v>B</v>
      </c>
      <c r="C1" s="924" t="str">
        <f t="shared" si="0"/>
        <v>C</v>
      </c>
      <c r="D1" s="924" t="str">
        <f t="shared" si="0"/>
        <v>D</v>
      </c>
      <c r="E1" s="924" t="str">
        <f t="shared" si="0"/>
        <v>E</v>
      </c>
      <c r="F1" s="924" t="str">
        <f t="shared" si="0"/>
        <v>F</v>
      </c>
      <c r="G1" s="924" t="str">
        <f t="shared" si="0"/>
        <v>G</v>
      </c>
      <c r="H1" s="924" t="str">
        <f t="shared" ref="H1:N1" si="1">SUBSTITUTE(ADDRESS(1,COLUMN(),4),"1","")</f>
        <v>H</v>
      </c>
      <c r="I1" s="924" t="str">
        <f t="shared" si="1"/>
        <v>I</v>
      </c>
      <c r="J1" s="924" t="str">
        <f t="shared" si="1"/>
        <v>J</v>
      </c>
      <c r="K1" s="924" t="str">
        <f t="shared" si="1"/>
        <v>K</v>
      </c>
      <c r="L1" s="924" t="str">
        <f t="shared" si="1"/>
        <v>L</v>
      </c>
      <c r="M1" s="924" t="str">
        <f t="shared" si="1"/>
        <v>M</v>
      </c>
      <c r="N1" s="924" t="str">
        <f t="shared" si="1"/>
        <v>N</v>
      </c>
      <c r="O1" s="924"/>
      <c r="P1" s="924" t="str">
        <f t="shared" ref="P1:AC1" si="2">SUBSTITUTE(ADDRESS(1,COLUMN(),4),"1","")</f>
        <v>P</v>
      </c>
      <c r="Q1" s="924" t="str">
        <f t="shared" si="2"/>
        <v>Q</v>
      </c>
      <c r="R1" s="924" t="str">
        <f t="shared" si="2"/>
        <v>R</v>
      </c>
      <c r="S1" s="924" t="str">
        <f t="shared" si="2"/>
        <v>S</v>
      </c>
      <c r="T1" s="924"/>
      <c r="U1" s="924"/>
      <c r="V1" s="924"/>
      <c r="W1" s="924"/>
      <c r="X1" s="924" t="str">
        <f t="shared" si="2"/>
        <v>X</v>
      </c>
      <c r="Y1" s="924"/>
      <c r="Z1" s="924"/>
      <c r="AA1" s="924"/>
      <c r="AB1" s="924"/>
      <c r="AC1" s="924" t="str">
        <f t="shared" si="2"/>
        <v>AC</v>
      </c>
      <c r="AD1" s="6">
        <v>1</v>
      </c>
      <c r="AE1" s="924" t="str">
        <f>SUBSTITUTE(ADDRESS(1,COLUMN(),4),"1","")</f>
        <v>AE</v>
      </c>
      <c r="AF1" s="1069" t="str">
        <f>SUBSTITUTE(ADDRESS(1,COLUMN(),4),"1","")</f>
        <v>AF</v>
      </c>
    </row>
    <row r="2" spans="1:32" ht="15.75" thickBot="1">
      <c r="A2" s="9">
        <f t="shared" ref="A2:N2" ca="1" si="3">CELL("largeur",A2)</f>
        <v>9</v>
      </c>
      <c r="B2" s="9">
        <f t="shared" ca="1" si="3"/>
        <v>8</v>
      </c>
      <c r="C2" s="9">
        <f t="shared" ca="1" si="3"/>
        <v>32</v>
      </c>
      <c r="D2" s="9">
        <f t="shared" ca="1" si="3"/>
        <v>32</v>
      </c>
      <c r="E2" s="9">
        <f t="shared" ca="1" si="3"/>
        <v>32</v>
      </c>
      <c r="F2" s="9">
        <f t="shared" ca="1" si="3"/>
        <v>32</v>
      </c>
      <c r="G2" s="9">
        <f t="shared" ca="1" si="3"/>
        <v>32</v>
      </c>
      <c r="H2" s="9">
        <f t="shared" ca="1" si="3"/>
        <v>7</v>
      </c>
      <c r="I2" s="9">
        <f t="shared" ca="1" si="3"/>
        <v>11</v>
      </c>
      <c r="J2" s="9">
        <f t="shared" ca="1" si="3"/>
        <v>11</v>
      </c>
      <c r="K2" s="9">
        <f t="shared" ca="1" si="3"/>
        <v>11</v>
      </c>
      <c r="L2" s="9">
        <f t="shared" ca="1" si="3"/>
        <v>11</v>
      </c>
      <c r="M2" s="9">
        <f t="shared" ca="1" si="3"/>
        <v>11</v>
      </c>
      <c r="N2" s="9">
        <f t="shared" ca="1" si="3"/>
        <v>7</v>
      </c>
      <c r="O2" s="9"/>
      <c r="P2" s="9">
        <f t="shared" ref="P2:AC2" ca="1" si="4">CELL("largeur",P2)</f>
        <v>28</v>
      </c>
      <c r="Q2" s="9">
        <f t="shared" ca="1" si="4"/>
        <v>19</v>
      </c>
      <c r="R2" s="9">
        <f t="shared" ca="1" si="4"/>
        <v>12</v>
      </c>
      <c r="S2" s="9">
        <f t="shared" ca="1" si="4"/>
        <v>23</v>
      </c>
      <c r="T2" s="9"/>
      <c r="U2" s="9"/>
      <c r="V2" s="9"/>
      <c r="W2" s="9"/>
      <c r="X2" s="9">
        <f t="shared" ca="1" si="4"/>
        <v>23</v>
      </c>
      <c r="Y2" s="9"/>
      <c r="Z2" s="9"/>
      <c r="AA2" s="9"/>
      <c r="AB2" s="9"/>
      <c r="AC2" s="9">
        <f t="shared" ca="1" si="4"/>
        <v>23</v>
      </c>
      <c r="AD2" s="6">
        <v>1</v>
      </c>
      <c r="AE2" s="93"/>
      <c r="AF2" s="93" t="s">
        <v>239</v>
      </c>
    </row>
    <row r="3" spans="1:32" ht="25.5" customHeight="1">
      <c r="B3" s="4434" t="s">
        <v>2479</v>
      </c>
      <c r="C3" s="4435"/>
      <c r="D3" s="4435"/>
      <c r="E3" s="4435"/>
      <c r="F3" s="4435"/>
      <c r="G3" s="4436"/>
      <c r="V3" s="39"/>
      <c r="W3" s="39"/>
      <c r="X3" s="39"/>
      <c r="Y3" s="39"/>
      <c r="Z3" s="39"/>
      <c r="AA3" s="39"/>
      <c r="AB3" s="39"/>
      <c r="AC3" s="39"/>
      <c r="AD3" s="6">
        <v>1</v>
      </c>
      <c r="AE3" s="91">
        <f ca="1">COUNTA(A1:AD83) + COUNTBLANK(A1:AD83)</f>
        <v>2490</v>
      </c>
      <c r="AF3" s="90" t="str">
        <f>"cellules entre"&amp;" " &amp;A1&amp;" et  "&amp;AD83</f>
        <v>cellules entre A1 et  AD83</v>
      </c>
    </row>
    <row r="4" spans="1:32" ht="18" customHeight="1">
      <c r="B4" s="4437"/>
      <c r="C4" s="4438"/>
      <c r="D4" s="4438"/>
      <c r="E4" s="4438"/>
      <c r="F4" s="4438"/>
      <c r="G4" s="4439"/>
      <c r="V4" s="39"/>
      <c r="W4" s="39"/>
      <c r="X4" s="39"/>
      <c r="Y4" s="39"/>
      <c r="Z4" s="39"/>
      <c r="AA4" s="39"/>
      <c r="AB4" s="39"/>
      <c r="AC4" s="39"/>
      <c r="AD4" s="6">
        <v>1</v>
      </c>
      <c r="AE4" s="91">
        <f ca="1">COUNTA(A1:AD83)</f>
        <v>307</v>
      </c>
      <c r="AF4" s="90" t="s">
        <v>236</v>
      </c>
    </row>
    <row r="5" spans="1:32" ht="24" customHeight="1">
      <c r="B5" s="1425"/>
      <c r="C5" s="1172" t="s">
        <v>2684</v>
      </c>
      <c r="D5" s="620"/>
      <c r="E5" s="620"/>
      <c r="F5" s="620"/>
      <c r="G5" s="1426" t="str">
        <f ca="1">"Page N°"&amp;_xlfn.SHEET()</f>
        <v>Page N°3</v>
      </c>
      <c r="V5" s="39"/>
      <c r="W5" s="39"/>
      <c r="X5" s="39"/>
      <c r="Y5" s="39"/>
      <c r="Z5" s="39"/>
      <c r="AA5" s="39"/>
      <c r="AB5" s="39"/>
      <c r="AC5" s="39"/>
      <c r="AD5" s="6">
        <v>1</v>
      </c>
      <c r="AE5" s="91">
        <f ca="1">COUNTBLANK(A1:AD83)</f>
        <v>2183</v>
      </c>
      <c r="AF5" s="90" t="s">
        <v>234</v>
      </c>
    </row>
    <row r="6" spans="1:32" ht="21.75" customHeight="1" thickBot="1">
      <c r="B6" s="714"/>
      <c r="C6" s="175" t="s">
        <v>2685</v>
      </c>
      <c r="D6" s="620"/>
      <c r="E6" s="620"/>
      <c r="F6" s="620"/>
      <c r="G6" s="1097"/>
      <c r="V6" s="39"/>
      <c r="W6" s="39"/>
      <c r="X6" s="39"/>
      <c r="Y6" s="39"/>
      <c r="Z6" s="39"/>
      <c r="AA6" s="39"/>
      <c r="AB6" s="39"/>
      <c r="AC6" s="39"/>
      <c r="AD6" s="6">
        <v>1</v>
      </c>
      <c r="AE6" s="91">
        <f>SUM(AD1:AD83)+2</f>
        <v>83</v>
      </c>
      <c r="AF6" s="90" t="s">
        <v>232</v>
      </c>
    </row>
    <row r="7" spans="1:32" ht="18.75" customHeight="1">
      <c r="B7" s="714"/>
      <c r="C7" s="175"/>
      <c r="D7" s="620"/>
      <c r="E7" s="620"/>
      <c r="F7" s="620"/>
      <c r="G7" s="1097"/>
      <c r="I7" s="220"/>
      <c r="J7" s="220"/>
      <c r="K7" s="220"/>
      <c r="L7" s="221"/>
      <c r="M7" s="221"/>
      <c r="O7" s="8"/>
      <c r="V7" s="39"/>
      <c r="W7" s="39"/>
      <c r="X7" s="39"/>
      <c r="Y7" s="39"/>
      <c r="Z7" s="39"/>
      <c r="AA7" s="39"/>
      <c r="AB7" s="39"/>
      <c r="AC7" s="39"/>
      <c r="AD7" s="6">
        <v>1</v>
      </c>
      <c r="AE7" s="91">
        <f>SUM(A83:AC83)+1</f>
        <v>30</v>
      </c>
      <c r="AF7" s="90" t="s">
        <v>229</v>
      </c>
    </row>
    <row r="8" spans="1:32" ht="18.75" customHeight="1">
      <c r="B8" s="714"/>
      <c r="C8" s="175" t="s">
        <v>2686</v>
      </c>
      <c r="D8" s="620"/>
      <c r="E8" s="620"/>
      <c r="F8" s="620"/>
      <c r="G8" s="1097"/>
      <c r="I8" s="223" t="s">
        <v>10</v>
      </c>
      <c r="J8" s="223"/>
      <c r="K8" s="223"/>
      <c r="L8" s="223"/>
      <c r="M8" s="223"/>
      <c r="O8" s="8"/>
      <c r="P8" s="1436" t="s">
        <v>377</v>
      </c>
      <c r="Q8" s="1436"/>
      <c r="R8" s="1436"/>
      <c r="S8" s="1436"/>
      <c r="T8" s="1436"/>
      <c r="U8" s="1436"/>
      <c r="V8" s="39"/>
      <c r="W8" s="39"/>
      <c r="X8" s="39"/>
      <c r="Y8" s="39"/>
      <c r="Z8" s="39"/>
      <c r="AA8" s="39"/>
      <c r="AB8" s="39"/>
      <c r="AC8" s="39"/>
      <c r="AD8" s="6">
        <v>1</v>
      </c>
    </row>
    <row r="9" spans="1:32" ht="18.75" customHeight="1">
      <c r="B9" s="714"/>
      <c r="C9" s="175" t="s">
        <v>2687</v>
      </c>
      <c r="D9" s="620"/>
      <c r="E9" s="620"/>
      <c r="F9" s="620"/>
      <c r="G9" s="1097"/>
      <c r="I9" s="192" t="s">
        <v>9</v>
      </c>
      <c r="J9" s="12"/>
      <c r="K9" s="12"/>
      <c r="L9" s="224"/>
      <c r="M9" s="224"/>
      <c r="O9" s="8"/>
      <c r="P9" s="1436"/>
      <c r="Q9" s="1436"/>
      <c r="R9" s="1436"/>
      <c r="S9" s="1436"/>
      <c r="T9" s="1436"/>
      <c r="U9" s="1436"/>
      <c r="V9" s="39"/>
      <c r="W9" s="39"/>
      <c r="X9" s="39"/>
      <c r="Y9" s="39"/>
      <c r="Z9" s="39"/>
      <c r="AA9" s="39"/>
      <c r="AB9" s="39"/>
      <c r="AC9" s="39"/>
      <c r="AD9" s="6">
        <v>1</v>
      </c>
    </row>
    <row r="10" spans="1:32" ht="18.75" customHeight="1" thickBot="1">
      <c r="B10" s="714"/>
      <c r="C10" s="175"/>
      <c r="D10" s="620"/>
      <c r="E10" s="620"/>
      <c r="F10" s="620"/>
      <c r="G10" s="1097"/>
      <c r="I10" s="786" t="s">
        <v>221</v>
      </c>
      <c r="J10" s="723" t="s">
        <v>2399</v>
      </c>
      <c r="K10" s="12"/>
      <c r="L10" s="224"/>
      <c r="M10" s="224"/>
      <c r="O10" s="8"/>
      <c r="P10" s="1437" t="s">
        <v>395</v>
      </c>
      <c r="Q10" s="1437"/>
      <c r="R10" s="1437"/>
      <c r="S10" s="1437"/>
      <c r="T10" s="1437"/>
      <c r="U10" s="1437"/>
      <c r="V10" s="39"/>
      <c r="W10" s="39"/>
      <c r="X10" s="39"/>
      <c r="Y10" s="39"/>
      <c r="Z10" s="39"/>
      <c r="AA10" s="39"/>
      <c r="AB10" s="39"/>
      <c r="AC10" s="39"/>
      <c r="AD10" s="6">
        <v>1</v>
      </c>
    </row>
    <row r="11" spans="1:32" ht="18.75" customHeight="1">
      <c r="B11" s="714"/>
      <c r="C11" s="175" t="s">
        <v>2688</v>
      </c>
      <c r="D11" s="620"/>
      <c r="E11" s="620"/>
      <c r="F11" s="620"/>
      <c r="G11" s="1097"/>
      <c r="I11" s="219" t="s">
        <v>6</v>
      </c>
      <c r="J11" s="725" t="s">
        <v>2397</v>
      </c>
      <c r="K11" s="12"/>
      <c r="L11" s="224"/>
      <c r="M11" s="224"/>
      <c r="O11" s="8"/>
      <c r="P11" s="4431" t="s">
        <v>398</v>
      </c>
      <c r="Q11" s="4432"/>
      <c r="R11" s="4433" t="s">
        <v>399</v>
      </c>
      <c r="S11" s="1438" t="s">
        <v>400</v>
      </c>
      <c r="T11" s="1439"/>
      <c r="U11" s="1439"/>
      <c r="V11" s="39"/>
      <c r="W11" s="39"/>
      <c r="X11" s="39"/>
      <c r="Y11" s="39"/>
      <c r="Z11" s="39"/>
      <c r="AA11" s="39"/>
      <c r="AB11" s="39"/>
      <c r="AC11" s="39"/>
      <c r="AD11" s="6">
        <v>1</v>
      </c>
    </row>
    <row r="12" spans="1:32" ht="18.75" customHeight="1">
      <c r="B12" s="714"/>
      <c r="C12" s="175" t="s">
        <v>2689</v>
      </c>
      <c r="D12" s="620"/>
      <c r="E12" s="620"/>
      <c r="F12" s="620"/>
      <c r="G12" s="1097"/>
      <c r="I12" s="237"/>
      <c r="J12" s="237"/>
      <c r="K12" s="12"/>
      <c r="L12" s="224"/>
      <c r="M12" s="224"/>
      <c r="O12" s="8"/>
      <c r="P12" s="238" t="s">
        <v>403</v>
      </c>
      <c r="Q12" s="239" t="s">
        <v>404</v>
      </c>
      <c r="R12" s="4433"/>
      <c r="S12" s="240" t="s">
        <v>405</v>
      </c>
      <c r="T12" s="240"/>
      <c r="U12" s="241" t="s">
        <v>404</v>
      </c>
      <c r="V12" s="39"/>
      <c r="W12" s="39"/>
      <c r="X12" s="39"/>
      <c r="Y12" s="39"/>
      <c r="Z12" s="39"/>
      <c r="AA12" s="39"/>
      <c r="AB12" s="39"/>
      <c r="AC12" s="39"/>
      <c r="AD12" s="6">
        <v>1</v>
      </c>
    </row>
    <row r="13" spans="1:32" ht="18.75" customHeight="1">
      <c r="B13" s="714"/>
      <c r="C13" s="175" t="s">
        <v>2480</v>
      </c>
      <c r="D13" s="620"/>
      <c r="E13" s="620"/>
      <c r="F13" s="620"/>
      <c r="G13" s="1097"/>
      <c r="I13" s="15" t="s">
        <v>5</v>
      </c>
      <c r="J13" s="12"/>
      <c r="K13" s="12"/>
      <c r="L13" s="224"/>
      <c r="M13" s="224"/>
      <c r="O13" s="8"/>
      <c r="P13" s="238" t="s">
        <v>421</v>
      </c>
      <c r="Q13" s="239" t="s">
        <v>404</v>
      </c>
      <c r="R13" s="4433"/>
      <c r="S13" s="240" t="s">
        <v>422</v>
      </c>
      <c r="T13" s="240"/>
      <c r="U13" s="241" t="s">
        <v>404</v>
      </c>
      <c r="V13" s="39"/>
      <c r="W13" s="39"/>
      <c r="X13" s="39"/>
      <c r="Y13" s="39"/>
      <c r="Z13" s="39"/>
      <c r="AA13" s="39"/>
      <c r="AB13" s="39"/>
      <c r="AC13" s="39"/>
      <c r="AD13" s="6">
        <v>1</v>
      </c>
    </row>
    <row r="14" spans="1:32" ht="18.75" customHeight="1">
      <c r="B14" s="714"/>
      <c r="C14" s="175" t="s">
        <v>2481</v>
      </c>
      <c r="D14" s="620"/>
      <c r="E14" s="620"/>
      <c r="F14" s="620"/>
      <c r="G14" s="1097"/>
      <c r="I14" s="15" t="s">
        <v>3</v>
      </c>
      <c r="J14" s="12"/>
      <c r="K14" s="12"/>
      <c r="L14" s="224"/>
      <c r="M14" s="224"/>
      <c r="O14" s="8"/>
      <c r="P14" s="238" t="s">
        <v>424</v>
      </c>
      <c r="Q14" s="239" t="s">
        <v>425</v>
      </c>
      <c r="R14" s="4433"/>
      <c r="S14" s="240" t="s">
        <v>426</v>
      </c>
      <c r="T14" s="240"/>
      <c r="U14" s="241" t="s">
        <v>425</v>
      </c>
      <c r="V14" s="39"/>
      <c r="W14" s="39"/>
      <c r="X14" s="39"/>
      <c r="Y14" s="39"/>
      <c r="Z14" s="39"/>
      <c r="AA14" s="39"/>
      <c r="AB14" s="39"/>
      <c r="AC14" s="39"/>
      <c r="AD14" s="6">
        <v>1</v>
      </c>
    </row>
    <row r="15" spans="1:32" s="73" customFormat="1" ht="18.75" customHeight="1" thickBot="1">
      <c r="A15" s="2"/>
      <c r="B15" s="714"/>
      <c r="C15" s="175" t="s">
        <v>2690</v>
      </c>
      <c r="D15" s="620"/>
      <c r="E15" s="620"/>
      <c r="F15" s="620"/>
      <c r="G15" s="1097"/>
      <c r="H15" s="2"/>
      <c r="I15" s="15" t="s">
        <v>2</v>
      </c>
      <c r="J15" s="12"/>
      <c r="K15" s="12"/>
      <c r="L15" s="224"/>
      <c r="M15" s="224"/>
      <c r="N15" s="2"/>
      <c r="O15" s="8"/>
      <c r="P15" s="266" t="s">
        <v>428</v>
      </c>
      <c r="Q15" s="267"/>
      <c r="R15" s="4433"/>
      <c r="S15" s="268" t="s">
        <v>429</v>
      </c>
      <c r="T15" s="268"/>
      <c r="U15" s="269"/>
      <c r="V15" s="39"/>
      <c r="W15" s="39"/>
      <c r="X15" s="39"/>
      <c r="Y15" s="39"/>
      <c r="Z15" s="39"/>
      <c r="AA15" s="39"/>
      <c r="AB15" s="39"/>
      <c r="AC15" s="39"/>
      <c r="AD15" s="6">
        <v>1</v>
      </c>
    </row>
    <row r="16" spans="1:32" s="73" customFormat="1" ht="18.75" customHeight="1">
      <c r="A16" s="2"/>
      <c r="B16" s="714"/>
      <c r="C16" s="175" t="s">
        <v>2482</v>
      </c>
      <c r="D16" s="620"/>
      <c r="E16" s="620"/>
      <c r="F16" s="620"/>
      <c r="G16" s="1097"/>
      <c r="H16" s="2"/>
      <c r="I16" s="278"/>
      <c r="J16" s="12"/>
      <c r="K16" s="12"/>
      <c r="L16" s="224"/>
      <c r="M16" s="224"/>
      <c r="N16" s="2"/>
      <c r="O16" s="8"/>
      <c r="P16" s="1440" t="s">
        <v>447</v>
      </c>
      <c r="Q16" s="1440"/>
      <c r="R16" s="1440"/>
      <c r="S16" s="1440"/>
      <c r="T16" s="1440"/>
      <c r="U16" s="1440"/>
      <c r="V16" s="39"/>
      <c r="W16" s="39"/>
      <c r="X16" s="39"/>
      <c r="Y16" s="39"/>
      <c r="Z16" s="39"/>
      <c r="AA16" s="39"/>
      <c r="AB16" s="39"/>
      <c r="AC16" s="39"/>
      <c r="AD16" s="6">
        <v>1</v>
      </c>
    </row>
    <row r="17" spans="1:30" s="73" customFormat="1" ht="18.75" customHeight="1">
      <c r="A17" s="2"/>
      <c r="B17" s="714"/>
      <c r="C17" s="175" t="s">
        <v>2691</v>
      </c>
      <c r="D17" s="620"/>
      <c r="E17" s="620"/>
      <c r="F17" s="620"/>
      <c r="G17" s="1097"/>
      <c r="H17" s="2"/>
      <c r="I17" s="731" t="s">
        <v>450</v>
      </c>
      <c r="J17" s="12"/>
      <c r="K17" s="12"/>
      <c r="L17" s="224"/>
      <c r="M17" s="224"/>
      <c r="N17" s="2"/>
      <c r="O17" s="8"/>
      <c r="P17" s="2"/>
      <c r="Q17" s="2"/>
      <c r="R17" s="2"/>
      <c r="S17" s="2"/>
      <c r="T17" s="2"/>
      <c r="U17" s="2"/>
      <c r="V17" s="39"/>
      <c r="W17" s="39"/>
      <c r="X17" s="39"/>
      <c r="Y17" s="39"/>
      <c r="Z17" s="39"/>
      <c r="AA17" s="39"/>
      <c r="AB17" s="39"/>
      <c r="AC17" s="39"/>
      <c r="AD17" s="6">
        <v>1</v>
      </c>
    </row>
    <row r="18" spans="1:30" s="73" customFormat="1" ht="18.75" customHeight="1">
      <c r="A18" s="2"/>
      <c r="B18" s="714"/>
      <c r="C18" s="175" t="s">
        <v>2692</v>
      </c>
      <c r="D18" s="620"/>
      <c r="E18" s="620"/>
      <c r="F18" s="620"/>
      <c r="G18" s="1097"/>
      <c r="H18" s="2"/>
      <c r="I18" s="731" t="s">
        <v>452</v>
      </c>
      <c r="J18" s="12"/>
      <c r="K18" s="12"/>
      <c r="L18" s="224"/>
      <c r="M18" s="224"/>
      <c r="N18" s="2"/>
      <c r="O18" s="8"/>
      <c r="P18" s="295"/>
      <c r="Q18" s="295"/>
      <c r="R18" s="295"/>
      <c r="S18" s="295"/>
      <c r="T18" s="295"/>
      <c r="U18" s="295"/>
      <c r="V18" s="39"/>
      <c r="W18" s="39"/>
      <c r="X18" s="39"/>
      <c r="Y18" s="39"/>
      <c r="Z18" s="39"/>
      <c r="AA18" s="39"/>
      <c r="AB18" s="39"/>
      <c r="AC18" s="39"/>
      <c r="AD18" s="6">
        <v>1</v>
      </c>
    </row>
    <row r="19" spans="1:30" s="73" customFormat="1" ht="18.75" customHeight="1" thickBot="1">
      <c r="A19" s="2"/>
      <c r="B19" s="714"/>
      <c r="C19" s="175"/>
      <c r="D19" s="620"/>
      <c r="E19" s="620"/>
      <c r="F19" s="620"/>
      <c r="G19" s="1097"/>
      <c r="H19" s="2"/>
      <c r="I19" s="731" t="s">
        <v>470</v>
      </c>
      <c r="J19" s="12"/>
      <c r="K19" s="12"/>
      <c r="L19" s="224"/>
      <c r="M19" s="224"/>
      <c r="N19" s="2"/>
      <c r="O19" s="8"/>
      <c r="P19" s="295"/>
      <c r="Q19" s="295"/>
      <c r="R19" s="296" t="s">
        <v>471</v>
      </c>
      <c r="S19" s="296" t="s">
        <v>471</v>
      </c>
      <c r="T19" s="296"/>
      <c r="U19" s="296"/>
      <c r="V19" s="39"/>
      <c r="W19" s="39"/>
      <c r="X19" s="39"/>
      <c r="Y19" s="39"/>
      <c r="Z19" s="39"/>
      <c r="AA19" s="39"/>
      <c r="AB19" s="39"/>
      <c r="AC19" s="39"/>
      <c r="AD19" s="6">
        <v>1</v>
      </c>
    </row>
    <row r="20" spans="1:30" s="73" customFormat="1" ht="18.75" customHeight="1" thickBot="1">
      <c r="A20" s="2"/>
      <c r="B20" s="714"/>
      <c r="C20" s="1427" t="s">
        <v>2484</v>
      </c>
      <c r="D20" s="1428"/>
      <c r="E20" s="1428"/>
      <c r="F20" s="1429"/>
      <c r="G20" s="1097"/>
      <c r="H20" s="2"/>
      <c r="I20" s="731"/>
      <c r="J20" s="12"/>
      <c r="K20" s="12"/>
      <c r="L20" s="224"/>
      <c r="M20" s="224"/>
      <c r="N20" s="2"/>
      <c r="O20" s="8"/>
      <c r="P20" s="295"/>
      <c r="Q20" s="295"/>
      <c r="R20" s="296"/>
      <c r="S20" s="296"/>
      <c r="T20" s="296"/>
      <c r="U20" s="296"/>
      <c r="V20" s="39"/>
      <c r="W20" s="39"/>
      <c r="X20" s="39"/>
      <c r="Y20" s="39"/>
      <c r="Z20" s="39"/>
      <c r="AA20" s="39"/>
      <c r="AB20" s="39"/>
      <c r="AC20" s="39"/>
      <c r="AD20" s="6">
        <v>1</v>
      </c>
    </row>
    <row r="21" spans="1:30" s="73" customFormat="1" ht="18.75" customHeight="1">
      <c r="A21" s="2"/>
      <c r="B21" s="714"/>
      <c r="C21" s="1430" t="s">
        <v>2481</v>
      </c>
      <c r="D21" s="620"/>
      <c r="E21" s="620"/>
      <c r="F21" s="1431"/>
      <c r="G21" s="1097"/>
      <c r="H21" s="2"/>
      <c r="I21" s="190"/>
      <c r="J21" s="12"/>
      <c r="K21" s="12"/>
      <c r="L21" s="224"/>
      <c r="M21" s="224"/>
      <c r="N21" s="2"/>
      <c r="O21" s="8"/>
      <c r="P21" s="4443" t="s">
        <v>474</v>
      </c>
      <c r="Q21" s="4444" t="s">
        <v>475</v>
      </c>
      <c r="R21" s="735"/>
      <c r="S21" s="4446" t="s">
        <v>476</v>
      </c>
      <c r="T21" s="4444" t="s">
        <v>6</v>
      </c>
      <c r="U21" s="1349"/>
      <c r="V21" s="39"/>
      <c r="W21" s="39"/>
      <c r="X21" s="39"/>
      <c r="Y21" s="39"/>
      <c r="Z21" s="39"/>
      <c r="AA21" s="39"/>
      <c r="AB21" s="39"/>
      <c r="AC21" s="39"/>
      <c r="AD21" s="6">
        <v>1</v>
      </c>
    </row>
    <row r="22" spans="1:30" s="73" customFormat="1" ht="18.75" customHeight="1">
      <c r="A22" s="2"/>
      <c r="B22" s="714"/>
      <c r="C22" s="1432" t="s">
        <v>2483</v>
      </c>
      <c r="D22" s="620"/>
      <c r="E22" s="620"/>
      <c r="F22" s="1431"/>
      <c r="G22" s="1097"/>
      <c r="H22" s="2"/>
      <c r="I22" s="190"/>
      <c r="J22" s="12"/>
      <c r="K22" s="12"/>
      <c r="L22" s="224"/>
      <c r="M22" s="224"/>
      <c r="N22" s="2"/>
      <c r="O22" s="8"/>
      <c r="P22" s="4443"/>
      <c r="Q22" s="4445"/>
      <c r="R22" s="735"/>
      <c r="S22" s="4446"/>
      <c r="T22" s="4445"/>
      <c r="U22" s="1349"/>
      <c r="V22" s="39"/>
      <c r="W22" s="39"/>
      <c r="X22" s="39"/>
      <c r="Y22" s="39"/>
      <c r="Z22" s="39"/>
      <c r="AA22" s="39"/>
      <c r="AB22" s="39"/>
      <c r="AC22" s="39"/>
      <c r="AD22" s="6">
        <v>1</v>
      </c>
    </row>
    <row r="23" spans="1:30" s="73" customFormat="1" ht="18.75" customHeight="1">
      <c r="A23" s="2"/>
      <c r="B23" s="714"/>
      <c r="C23" s="1432" t="s">
        <v>2485</v>
      </c>
      <c r="D23" s="620"/>
      <c r="E23" s="620"/>
      <c r="F23" s="1431"/>
      <c r="G23" s="1097"/>
      <c r="H23" s="2"/>
      <c r="I23" s="190"/>
      <c r="J23" s="12"/>
      <c r="K23" s="12"/>
      <c r="L23" s="224"/>
      <c r="M23" s="224"/>
      <c r="N23" s="2"/>
      <c r="O23" s="8"/>
      <c r="P23" s="295"/>
      <c r="Q23" s="295"/>
      <c r="R23" s="295"/>
      <c r="S23" s="296" t="s">
        <v>503</v>
      </c>
      <c r="T23" s="295"/>
      <c r="U23" s="296"/>
      <c r="V23" s="39"/>
      <c r="W23" s="39"/>
      <c r="X23" s="39"/>
      <c r="Y23" s="39"/>
      <c r="Z23" s="39"/>
      <c r="AA23" s="39"/>
      <c r="AB23" s="39"/>
      <c r="AC23" s="39"/>
      <c r="AD23" s="6">
        <v>1</v>
      </c>
    </row>
    <row r="24" spans="1:30" s="73" customFormat="1" ht="18.75" customHeight="1">
      <c r="A24" s="2"/>
      <c r="B24" s="714"/>
      <c r="C24" s="1432" t="s">
        <v>2486</v>
      </c>
      <c r="D24" s="620"/>
      <c r="E24" s="620"/>
      <c r="F24" s="1431"/>
      <c r="G24" s="1097"/>
      <c r="H24" s="2"/>
      <c r="I24" s="190"/>
      <c r="J24" s="12"/>
      <c r="K24" s="12"/>
      <c r="L24" s="224"/>
      <c r="M24" s="224"/>
      <c r="N24" s="2"/>
      <c r="O24" s="8"/>
      <c r="P24" s="295"/>
      <c r="Q24" s="295"/>
      <c r="R24" s="295"/>
      <c r="S24" s="296" t="s">
        <v>511</v>
      </c>
      <c r="T24" s="295"/>
      <c r="U24" s="296"/>
      <c r="V24" s="39"/>
      <c r="W24" s="39"/>
      <c r="X24" s="39"/>
      <c r="Y24" s="39"/>
      <c r="Z24" s="39"/>
      <c r="AA24" s="39"/>
      <c r="AB24" s="39"/>
      <c r="AC24" s="39"/>
      <c r="AD24" s="6">
        <v>1</v>
      </c>
    </row>
    <row r="25" spans="1:30" s="73" customFormat="1" ht="18.75" customHeight="1">
      <c r="A25" s="2"/>
      <c r="B25" s="714"/>
      <c r="C25" s="1430" t="s">
        <v>2482</v>
      </c>
      <c r="D25" s="620"/>
      <c r="E25" s="620"/>
      <c r="F25" s="1431"/>
      <c r="G25" s="1097"/>
      <c r="H25" s="2"/>
      <c r="I25" s="190"/>
      <c r="J25" s="12"/>
      <c r="K25" s="12"/>
      <c r="L25" s="224"/>
      <c r="M25" s="224"/>
      <c r="N25" s="2"/>
      <c r="O25" s="8"/>
      <c r="P25" s="295"/>
      <c r="Q25" s="295"/>
      <c r="R25" s="295"/>
      <c r="S25" s="296" t="s">
        <v>532</v>
      </c>
      <c r="T25" s="295"/>
      <c r="U25" s="296"/>
      <c r="V25" s="39"/>
      <c r="W25" s="39"/>
      <c r="X25" s="39"/>
      <c r="Y25" s="39"/>
      <c r="Z25" s="39"/>
      <c r="AA25" s="39"/>
      <c r="AB25" s="39"/>
      <c r="AC25" s="39"/>
      <c r="AD25" s="6">
        <v>1</v>
      </c>
    </row>
    <row r="26" spans="1:30" s="73" customFormat="1" ht="18.75" customHeight="1">
      <c r="A26" s="2"/>
      <c r="B26" s="714"/>
      <c r="C26" s="1432" t="s">
        <v>2487</v>
      </c>
      <c r="D26" s="620"/>
      <c r="E26" s="620"/>
      <c r="F26" s="1431"/>
      <c r="G26" s="1097"/>
      <c r="H26" s="2"/>
      <c r="I26" s="731" t="s">
        <v>540</v>
      </c>
      <c r="J26" s="12"/>
      <c r="K26" s="12"/>
      <c r="L26" s="224"/>
      <c r="M26" s="224"/>
      <c r="N26" s="2"/>
      <c r="O26" s="8"/>
      <c r="P26" s="295"/>
      <c r="Q26" s="295"/>
      <c r="R26" s="295"/>
      <c r="S26" s="295"/>
      <c r="T26" s="295"/>
      <c r="U26" s="295"/>
      <c r="V26" s="39"/>
      <c r="W26" s="39"/>
      <c r="X26" s="39"/>
      <c r="Y26" s="39"/>
      <c r="Z26" s="39"/>
      <c r="AA26" s="39"/>
      <c r="AB26" s="39"/>
      <c r="AC26" s="39"/>
      <c r="AD26" s="6">
        <v>1</v>
      </c>
    </row>
    <row r="27" spans="1:30" s="73" customFormat="1" ht="18.75" customHeight="1">
      <c r="A27" s="2"/>
      <c r="B27" s="714"/>
      <c r="C27" s="1432" t="s">
        <v>2488</v>
      </c>
      <c r="D27" s="620"/>
      <c r="E27" s="620"/>
      <c r="F27" s="1431"/>
      <c r="G27" s="1097"/>
      <c r="H27" s="2"/>
      <c r="I27" s="731" t="s">
        <v>547</v>
      </c>
      <c r="J27" s="12"/>
      <c r="K27" s="12"/>
      <c r="L27" s="224"/>
      <c r="M27" s="224"/>
      <c r="N27" s="2"/>
      <c r="O27" s="8"/>
      <c r="P27" s="2"/>
      <c r="Q27" s="2"/>
      <c r="R27" s="2"/>
      <c r="S27" s="2"/>
      <c r="T27" s="2"/>
      <c r="U27" s="2"/>
      <c r="V27" s="39"/>
      <c r="W27" s="39"/>
      <c r="X27" s="39"/>
      <c r="Y27" s="39"/>
      <c r="Z27" s="39"/>
      <c r="AA27" s="39"/>
      <c r="AB27" s="39"/>
      <c r="AC27" s="39"/>
      <c r="AD27" s="6">
        <v>1</v>
      </c>
    </row>
    <row r="28" spans="1:30" s="73" customFormat="1" ht="18.75" customHeight="1" thickBot="1">
      <c r="A28" s="2"/>
      <c r="B28" s="714"/>
      <c r="C28" s="1433" t="s">
        <v>2489</v>
      </c>
      <c r="D28" s="1434"/>
      <c r="E28" s="1434"/>
      <c r="F28" s="1435"/>
      <c r="G28" s="1097"/>
      <c r="H28" s="2"/>
      <c r="I28" s="12"/>
      <c r="J28" s="12"/>
      <c r="K28" s="12"/>
      <c r="L28" s="224"/>
      <c r="M28" s="224"/>
      <c r="N28" s="2"/>
      <c r="O28" s="8"/>
      <c r="P28" s="83" t="s">
        <v>565</v>
      </c>
      <c r="Q28" s="2"/>
      <c r="R28" s="2"/>
      <c r="S28" s="2"/>
      <c r="T28" s="2"/>
      <c r="U28" s="2"/>
      <c r="V28" s="39"/>
      <c r="W28" s="39"/>
      <c r="X28" s="39"/>
      <c r="Y28" s="39"/>
      <c r="Z28" s="39"/>
      <c r="AA28" s="39"/>
      <c r="AB28" s="39"/>
      <c r="AC28" s="39"/>
      <c r="AD28" s="6">
        <v>1</v>
      </c>
    </row>
    <row r="29" spans="1:30" s="73" customFormat="1" ht="18.75" customHeight="1">
      <c r="A29" s="2"/>
      <c r="B29" s="714"/>
      <c r="C29" s="175"/>
      <c r="D29" s="620"/>
      <c r="E29" s="620"/>
      <c r="F29" s="620"/>
      <c r="G29" s="1097"/>
      <c r="H29" s="2"/>
      <c r="I29" s="12"/>
      <c r="J29" s="12"/>
      <c r="K29" s="12"/>
      <c r="L29" s="224"/>
      <c r="M29" s="224"/>
      <c r="N29" s="2"/>
      <c r="O29" s="8"/>
      <c r="P29" s="83" t="s">
        <v>572</v>
      </c>
      <c r="Q29" s="2"/>
      <c r="R29" s="2"/>
      <c r="S29" s="2"/>
      <c r="T29" s="2"/>
      <c r="U29" s="2"/>
      <c r="V29" s="39"/>
      <c r="W29" s="39"/>
      <c r="X29" s="39"/>
      <c r="Y29" s="39"/>
      <c r="Z29" s="39"/>
      <c r="AA29" s="39"/>
      <c r="AB29" s="39"/>
      <c r="AC29" s="39"/>
      <c r="AD29" s="6">
        <v>1</v>
      </c>
    </row>
    <row r="30" spans="1:30" s="73" customFormat="1" ht="18.75" customHeight="1">
      <c r="A30" s="2"/>
      <c r="B30" s="714"/>
      <c r="C30" s="175" t="s">
        <v>2693</v>
      </c>
      <c r="D30" s="620"/>
      <c r="E30" s="620"/>
      <c r="F30" s="620"/>
      <c r="G30" s="1097"/>
      <c r="H30" s="2"/>
      <c r="I30" s="731"/>
      <c r="J30" s="12"/>
      <c r="K30" s="12"/>
      <c r="L30" s="224"/>
      <c r="M30" s="224"/>
      <c r="N30" s="2"/>
      <c r="O30" s="222"/>
      <c r="P30" s="2"/>
      <c r="Q30" s="2"/>
      <c r="R30" s="2"/>
      <c r="S30" s="2"/>
      <c r="T30" s="2"/>
      <c r="U30" s="2"/>
      <c r="V30" s="39"/>
      <c r="W30" s="39"/>
      <c r="X30" s="39"/>
      <c r="Y30" s="39"/>
      <c r="Z30" s="39"/>
      <c r="AA30" s="39"/>
      <c r="AB30" s="39"/>
      <c r="AC30" s="39"/>
      <c r="AD30" s="6">
        <v>1</v>
      </c>
    </row>
    <row r="31" spans="1:30" s="73" customFormat="1" ht="18.75" customHeight="1">
      <c r="A31" s="2"/>
      <c r="B31" s="714"/>
      <c r="C31" s="175"/>
      <c r="D31" s="620"/>
      <c r="E31" s="620"/>
      <c r="F31" s="620"/>
      <c r="G31" s="1097"/>
      <c r="H31" s="2"/>
      <c r="I31" s="190"/>
      <c r="J31" s="12"/>
      <c r="K31" s="12"/>
      <c r="L31" s="224"/>
      <c r="M31" s="224"/>
      <c r="N31" s="2"/>
      <c r="O31" s="222"/>
      <c r="P31" s="2"/>
      <c r="Q31" s="2"/>
      <c r="R31" s="2"/>
      <c r="S31" s="2"/>
      <c r="T31" s="2"/>
      <c r="U31" s="2"/>
      <c r="V31" s="39"/>
      <c r="W31" s="39"/>
      <c r="X31" s="39"/>
      <c r="Y31" s="39"/>
      <c r="Z31" s="39"/>
      <c r="AA31" s="39"/>
      <c r="AB31" s="39"/>
      <c r="AC31" s="39"/>
      <c r="AD31" s="6">
        <v>1</v>
      </c>
    </row>
    <row r="32" spans="1:30" s="73" customFormat="1" ht="18.75" customHeight="1">
      <c r="A32" s="2"/>
      <c r="B32" s="714"/>
      <c r="C32" s="175" t="s">
        <v>1208</v>
      </c>
      <c r="D32" s="620"/>
      <c r="E32" s="620"/>
      <c r="F32" s="620"/>
      <c r="G32" s="1097"/>
      <c r="H32" s="2"/>
      <c r="I32" s="190"/>
      <c r="J32" s="12"/>
      <c r="K32" s="12"/>
      <c r="L32" s="224"/>
      <c r="M32" s="224"/>
      <c r="N32" s="2"/>
      <c r="O32" s="222"/>
      <c r="P32" s="2"/>
      <c r="Q32" s="2"/>
      <c r="R32" s="2"/>
      <c r="S32" s="2"/>
      <c r="T32" s="2"/>
      <c r="U32" s="2"/>
      <c r="V32" s="39"/>
      <c r="W32" s="39"/>
      <c r="X32" s="39"/>
      <c r="Y32" s="39"/>
      <c r="Z32" s="39"/>
      <c r="AA32" s="39"/>
      <c r="AB32" s="39"/>
      <c r="AC32" s="39"/>
      <c r="AD32" s="6">
        <v>1</v>
      </c>
    </row>
    <row r="33" spans="1:30" s="73" customFormat="1" ht="18.75" customHeight="1">
      <c r="A33" s="2"/>
      <c r="B33" s="714"/>
      <c r="C33" s="175" t="s">
        <v>1207</v>
      </c>
      <c r="D33" s="620"/>
      <c r="E33" s="620"/>
      <c r="F33" s="620"/>
      <c r="G33" s="1097"/>
      <c r="H33" s="2"/>
      <c r="I33" s="190"/>
      <c r="J33" s="12"/>
      <c r="K33" s="12"/>
      <c r="L33" s="224"/>
      <c r="M33" s="224"/>
      <c r="N33" s="2"/>
      <c r="O33" s="222"/>
      <c r="P33" s="2"/>
      <c r="Q33" s="2"/>
      <c r="R33" s="2"/>
      <c r="S33" s="2"/>
      <c r="T33" s="2"/>
      <c r="U33" s="2"/>
      <c r="V33" s="39"/>
      <c r="W33" s="39"/>
      <c r="X33" s="39"/>
      <c r="Y33" s="39"/>
      <c r="Z33" s="39"/>
      <c r="AA33" s="39"/>
      <c r="AB33" s="39"/>
      <c r="AC33" s="39"/>
      <c r="AD33" s="6">
        <v>1</v>
      </c>
    </row>
    <row r="34" spans="1:30" s="73" customFormat="1" ht="18.75" customHeight="1">
      <c r="A34" s="2"/>
      <c r="B34" s="714"/>
      <c r="C34" s="175" t="s">
        <v>1206</v>
      </c>
      <c r="D34" s="620"/>
      <c r="E34" s="620"/>
      <c r="F34" s="620"/>
      <c r="G34" s="1097"/>
      <c r="H34" s="2"/>
      <c r="I34" s="731" t="s">
        <v>618</v>
      </c>
      <c r="J34" s="12"/>
      <c r="K34" s="12"/>
      <c r="L34" s="224"/>
      <c r="M34" s="224"/>
      <c r="N34" s="2"/>
      <c r="O34" s="222"/>
      <c r="P34" s="2"/>
      <c r="Q34" s="2"/>
      <c r="R34" s="2"/>
      <c r="S34" s="2"/>
      <c r="T34" s="2"/>
      <c r="U34" s="2"/>
      <c r="V34" s="39"/>
      <c r="W34" s="39"/>
      <c r="X34" s="39"/>
      <c r="Y34" s="39"/>
      <c r="Z34" s="39"/>
      <c r="AA34" s="39"/>
      <c r="AB34" s="39"/>
      <c r="AC34" s="39"/>
      <c r="AD34" s="6">
        <v>1</v>
      </c>
    </row>
    <row r="35" spans="1:30" s="73" customFormat="1" ht="18.75" customHeight="1">
      <c r="A35" s="2"/>
      <c r="B35" s="714"/>
      <c r="C35" s="175" t="s">
        <v>2694</v>
      </c>
      <c r="D35" s="620"/>
      <c r="E35" s="620"/>
      <c r="F35" s="620"/>
      <c r="G35" s="1097"/>
      <c r="H35" s="2"/>
      <c r="I35" s="731" t="s">
        <v>622</v>
      </c>
      <c r="J35" s="12"/>
      <c r="K35" s="12"/>
      <c r="L35" s="224"/>
      <c r="M35" s="224"/>
      <c r="N35" s="2"/>
      <c r="O35" s="222"/>
      <c r="P35" s="2"/>
      <c r="Q35" s="2"/>
      <c r="R35" s="2"/>
      <c r="S35" s="2"/>
      <c r="T35" s="2"/>
      <c r="U35" s="2"/>
      <c r="V35" s="39"/>
      <c r="W35" s="39"/>
      <c r="X35" s="39"/>
      <c r="Y35" s="39"/>
      <c r="Z35" s="39"/>
      <c r="AA35" s="39"/>
      <c r="AB35" s="39"/>
      <c r="AC35" s="39"/>
      <c r="AD35" s="6">
        <v>1</v>
      </c>
    </row>
    <row r="36" spans="1:30" s="73" customFormat="1" ht="18.75" customHeight="1">
      <c r="A36" s="2"/>
      <c r="B36" s="714"/>
      <c r="C36" s="175" t="s">
        <v>2695</v>
      </c>
      <c r="D36" s="620"/>
      <c r="E36" s="620"/>
      <c r="F36" s="620"/>
      <c r="G36" s="1097"/>
      <c r="H36" s="2"/>
      <c r="I36" s="190">
        <v>1</v>
      </c>
      <c r="J36" s="12"/>
      <c r="K36" s="12"/>
      <c r="L36" s="12"/>
      <c r="M36" s="224"/>
      <c r="N36" s="2"/>
      <c r="O36" s="222"/>
      <c r="P36" s="2"/>
      <c r="Q36" s="2"/>
      <c r="R36" s="2"/>
      <c r="S36" s="2"/>
      <c r="T36" s="2"/>
      <c r="U36" s="2"/>
      <c r="V36" s="39"/>
      <c r="W36" s="39"/>
      <c r="X36" s="39"/>
      <c r="Y36" s="39"/>
      <c r="Z36" s="39"/>
      <c r="AA36" s="39"/>
      <c r="AB36" s="39"/>
      <c r="AC36" s="39"/>
      <c r="AD36" s="6">
        <v>1</v>
      </c>
    </row>
    <row r="37" spans="1:30" s="73" customFormat="1" ht="18.75" customHeight="1">
      <c r="A37" s="2"/>
      <c r="B37" s="714"/>
      <c r="C37" s="175" t="s">
        <v>1205</v>
      </c>
      <c r="D37" s="620"/>
      <c r="E37" s="620"/>
      <c r="F37" s="620"/>
      <c r="G37" s="1097"/>
      <c r="H37" s="2"/>
      <c r="I37" s="731" t="s">
        <v>638</v>
      </c>
      <c r="J37" s="12"/>
      <c r="K37" s="12"/>
      <c r="L37" s="12"/>
      <c r="M37" s="224"/>
      <c r="N37" s="2"/>
      <c r="O37" s="222"/>
      <c r="P37" s="2"/>
      <c r="Q37" s="2"/>
      <c r="R37" s="2"/>
      <c r="S37" s="2"/>
      <c r="T37" s="2"/>
      <c r="U37" s="2"/>
      <c r="V37" s="39"/>
      <c r="W37" s="39"/>
      <c r="X37" s="39"/>
      <c r="Y37" s="39"/>
      <c r="Z37" s="39"/>
      <c r="AA37" s="39"/>
      <c r="AB37" s="39"/>
      <c r="AC37" s="39"/>
      <c r="AD37" s="6">
        <v>1</v>
      </c>
    </row>
    <row r="38" spans="1:30" s="73" customFormat="1" ht="18.75" customHeight="1">
      <c r="A38" s="2"/>
      <c r="B38" s="714"/>
      <c r="C38" s="175"/>
      <c r="D38" s="620"/>
      <c r="E38" s="620"/>
      <c r="F38" s="620"/>
      <c r="G38" s="1097"/>
      <c r="H38" s="2"/>
      <c r="I38" s="731" t="s">
        <v>643</v>
      </c>
      <c r="J38" s="12"/>
      <c r="K38" s="12"/>
      <c r="L38" s="12"/>
      <c r="M38" s="224"/>
      <c r="N38" s="2"/>
      <c r="O38" s="222"/>
      <c r="P38" s="2"/>
      <c r="Q38" s="2"/>
      <c r="R38" s="2"/>
      <c r="S38" s="2"/>
      <c r="T38" s="2"/>
      <c r="U38" s="2"/>
      <c r="V38" s="39"/>
      <c r="W38" s="39"/>
      <c r="X38" s="39"/>
      <c r="Y38" s="39"/>
      <c r="Z38" s="39"/>
      <c r="AA38" s="39"/>
      <c r="AB38" s="39"/>
      <c r="AC38" s="39"/>
      <c r="AD38" s="6">
        <v>1</v>
      </c>
    </row>
    <row r="39" spans="1:30" s="73" customFormat="1" ht="18.75" customHeight="1">
      <c r="A39" s="2"/>
      <c r="B39" s="714"/>
      <c r="C39" s="175" t="s">
        <v>1209</v>
      </c>
      <c r="D39" s="620"/>
      <c r="E39" s="620"/>
      <c r="F39" s="620"/>
      <c r="G39" s="1097"/>
      <c r="H39" s="2"/>
      <c r="I39" s="731" t="s">
        <v>647</v>
      </c>
      <c r="J39" s="12"/>
      <c r="K39" s="12"/>
      <c r="L39" s="12"/>
      <c r="M39" s="224"/>
      <c r="N39" s="2"/>
      <c r="O39" s="222"/>
      <c r="P39" s="2"/>
      <c r="Q39" s="2"/>
      <c r="R39" s="2"/>
      <c r="S39" s="2"/>
      <c r="T39" s="2"/>
      <c r="U39" s="2"/>
      <c r="V39" s="39"/>
      <c r="W39" s="39"/>
      <c r="X39" s="39"/>
      <c r="Y39" s="39"/>
      <c r="Z39" s="39"/>
      <c r="AA39" s="39"/>
      <c r="AB39" s="39"/>
      <c r="AC39" s="39"/>
      <c r="AD39" s="6">
        <v>1</v>
      </c>
    </row>
    <row r="40" spans="1:30" s="73" customFormat="1" ht="18.75" customHeight="1">
      <c r="A40" s="2"/>
      <c r="B40" s="714"/>
      <c r="C40" s="175"/>
      <c r="D40" s="620"/>
      <c r="E40" s="620"/>
      <c r="F40" s="620"/>
      <c r="G40" s="1097"/>
      <c r="H40" s="2"/>
      <c r="I40" s="731"/>
      <c r="J40" s="12"/>
      <c r="K40" s="12"/>
      <c r="L40" s="12"/>
      <c r="M40" s="224"/>
      <c r="N40" s="2"/>
      <c r="O40" s="222"/>
      <c r="P40" s="2"/>
      <c r="Q40" s="2"/>
      <c r="R40" s="2"/>
      <c r="S40" s="2"/>
      <c r="T40" s="2"/>
      <c r="U40" s="2"/>
      <c r="V40" s="39"/>
      <c r="W40" s="39"/>
      <c r="X40" s="39"/>
      <c r="Y40" s="39"/>
      <c r="Z40" s="39"/>
      <c r="AA40" s="39"/>
      <c r="AB40" s="39"/>
      <c r="AC40" s="39"/>
      <c r="AD40" s="6">
        <v>1</v>
      </c>
    </row>
    <row r="41" spans="1:30" s="73" customFormat="1" ht="18.75" customHeight="1">
      <c r="A41" s="2"/>
      <c r="B41" s="714"/>
      <c r="C41" s="175" t="s">
        <v>2696</v>
      </c>
      <c r="D41" s="620"/>
      <c r="E41" s="620"/>
      <c r="F41" s="620"/>
      <c r="G41" s="1097"/>
      <c r="H41" s="2"/>
      <c r="I41" s="731"/>
      <c r="J41" s="12"/>
      <c r="K41" s="12"/>
      <c r="L41" s="12"/>
      <c r="M41" s="224"/>
      <c r="N41" s="2"/>
      <c r="O41" s="222"/>
      <c r="P41" s="301" t="s">
        <v>664</v>
      </c>
      <c r="Q41"/>
      <c r="R41" s="222"/>
      <c r="S41" s="222"/>
      <c r="T41" s="222"/>
      <c r="U41" s="222"/>
      <c r="V41" s="39"/>
      <c r="W41" s="39"/>
      <c r="X41" s="39"/>
      <c r="Y41" s="39"/>
      <c r="Z41" s="39"/>
      <c r="AA41" s="39"/>
      <c r="AB41" s="39"/>
      <c r="AC41" s="39"/>
      <c r="AD41" s="6">
        <v>1</v>
      </c>
    </row>
    <row r="42" spans="1:30" s="73" customFormat="1" ht="18.75" customHeight="1">
      <c r="A42" s="2"/>
      <c r="B42" s="714"/>
      <c r="C42" s="175" t="s">
        <v>2697</v>
      </c>
      <c r="D42" s="620"/>
      <c r="E42" s="620"/>
      <c r="F42" s="620"/>
      <c r="G42" s="1097"/>
      <c r="H42" s="2"/>
      <c r="I42" s="731"/>
      <c r="J42" s="12"/>
      <c r="K42" s="12"/>
      <c r="L42" s="12"/>
      <c r="M42" s="224"/>
      <c r="N42" s="2"/>
      <c r="O42" s="222"/>
      <c r="P42" s="301" t="s">
        <v>230</v>
      </c>
      <c r="Q42"/>
      <c r="R42" s="222"/>
      <c r="S42" s="222"/>
      <c r="T42" s="222"/>
      <c r="U42" s="222"/>
      <c r="V42" s="39"/>
      <c r="W42" s="39"/>
      <c r="X42" s="39"/>
      <c r="Y42" s="39"/>
      <c r="Z42" s="39"/>
      <c r="AA42" s="39"/>
      <c r="AB42" s="39"/>
      <c r="AC42" s="39"/>
      <c r="AD42" s="6">
        <v>1</v>
      </c>
    </row>
    <row r="43" spans="1:30" s="73" customFormat="1" ht="18.75" customHeight="1">
      <c r="A43" s="2"/>
      <c r="B43" s="714"/>
      <c r="C43" s="175" t="s">
        <v>2698</v>
      </c>
      <c r="D43" s="620"/>
      <c r="E43" s="620"/>
      <c r="F43" s="620"/>
      <c r="G43" s="1097"/>
      <c r="H43" s="2"/>
      <c r="I43" s="731"/>
      <c r="J43" s="12"/>
      <c r="K43" s="12"/>
      <c r="L43" s="12"/>
      <c r="M43" s="224"/>
      <c r="N43" s="2"/>
      <c r="O43" s="222"/>
      <c r="P43" s="302" t="s">
        <v>678</v>
      </c>
      <c r="Q43"/>
      <c r="R43" s="222"/>
      <c r="S43" s="222"/>
      <c r="T43" s="222"/>
      <c r="U43" s="222"/>
      <c r="V43" s="39"/>
      <c r="W43" s="39"/>
      <c r="X43" s="39"/>
      <c r="Y43" s="39"/>
      <c r="Z43" s="39"/>
      <c r="AA43" s="39"/>
      <c r="AB43" s="39"/>
      <c r="AC43" s="39"/>
      <c r="AD43" s="6">
        <v>1</v>
      </c>
    </row>
    <row r="44" spans="1:30" s="73" customFormat="1" ht="18.75" customHeight="1">
      <c r="A44" s="2"/>
      <c r="B44" s="714"/>
      <c r="C44" s="175"/>
      <c r="D44" s="620"/>
      <c r="E44" s="620"/>
      <c r="F44" s="620"/>
      <c r="G44" s="1097"/>
      <c r="H44" s="2"/>
      <c r="I44" s="731"/>
      <c r="J44" s="12"/>
      <c r="K44" s="12"/>
      <c r="L44" s="12"/>
      <c r="M44" s="224"/>
      <c r="N44" s="2"/>
      <c r="O44" s="222"/>
      <c r="P44" s="302" t="s">
        <v>681</v>
      </c>
      <c r="Q44"/>
      <c r="R44" s="222"/>
      <c r="S44" s="222"/>
      <c r="T44" s="222"/>
      <c r="U44" s="222"/>
      <c r="V44" s="39"/>
      <c r="W44" s="39"/>
      <c r="X44" s="39"/>
      <c r="Y44" s="39"/>
      <c r="Z44" s="39"/>
      <c r="AA44" s="39"/>
      <c r="AB44" s="39"/>
      <c r="AC44" s="39"/>
      <c r="AD44" s="6">
        <v>1</v>
      </c>
    </row>
    <row r="45" spans="1:30" s="73" customFormat="1" ht="18.75" customHeight="1">
      <c r="A45" s="2"/>
      <c r="B45" s="714"/>
      <c r="C45" s="621" t="s">
        <v>2699</v>
      </c>
      <c r="D45" s="620"/>
      <c r="E45" s="620"/>
      <c r="F45" s="620"/>
      <c r="G45" s="1097"/>
      <c r="H45" s="2"/>
      <c r="I45" s="731"/>
      <c r="J45" s="12"/>
      <c r="K45" s="12"/>
      <c r="L45" s="12"/>
      <c r="M45" s="224"/>
      <c r="N45" s="2"/>
      <c r="O45" s="222"/>
      <c r="P45" s="302" t="s">
        <v>684</v>
      </c>
      <c r="Q45"/>
      <c r="R45" s="222"/>
      <c r="S45" s="222"/>
      <c r="T45" s="222"/>
      <c r="U45" s="222"/>
      <c r="V45" s="39"/>
      <c r="W45" s="39"/>
      <c r="X45" s="39"/>
      <c r="Y45" s="39"/>
      <c r="Z45" s="39"/>
      <c r="AA45" s="39"/>
      <c r="AB45" s="39"/>
      <c r="AC45" s="39"/>
      <c r="AD45" s="6">
        <v>1</v>
      </c>
    </row>
    <row r="46" spans="1:30" s="73" customFormat="1" ht="18.75" customHeight="1">
      <c r="A46" s="2"/>
      <c r="B46" s="714"/>
      <c r="C46" s="621" t="s">
        <v>2700</v>
      </c>
      <c r="D46" s="620"/>
      <c r="E46" s="620"/>
      <c r="F46" s="620"/>
      <c r="G46" s="1097"/>
      <c r="H46" s="2"/>
      <c r="I46" s="731"/>
      <c r="J46" s="12"/>
      <c r="K46" s="12"/>
      <c r="L46" s="12"/>
      <c r="M46" s="224"/>
      <c r="N46" s="2"/>
      <c r="O46" s="222"/>
      <c r="P46" s="2"/>
      <c r="Q46" s="2"/>
      <c r="R46" s="2"/>
      <c r="S46" s="2"/>
      <c r="T46" s="2"/>
      <c r="U46" s="2"/>
      <c r="V46" s="39"/>
      <c r="W46" s="39"/>
      <c r="X46" s="39"/>
      <c r="Y46" s="39"/>
      <c r="Z46" s="39"/>
      <c r="AA46" s="39"/>
      <c r="AB46" s="39"/>
      <c r="AC46" s="39"/>
      <c r="AD46" s="6">
        <v>1</v>
      </c>
    </row>
    <row r="47" spans="1:30" s="73" customFormat="1" ht="18.75" customHeight="1">
      <c r="A47" s="2"/>
      <c r="B47" s="714"/>
      <c r="C47" s="621" t="s">
        <v>2701</v>
      </c>
      <c r="D47" s="620"/>
      <c r="E47" s="620"/>
      <c r="F47" s="620"/>
      <c r="G47" s="1097"/>
      <c r="H47" s="2"/>
      <c r="I47" s="209" t="s">
        <v>365</v>
      </c>
      <c r="J47" s="12"/>
      <c r="K47" s="12"/>
      <c r="L47" s="12"/>
      <c r="M47" s="224"/>
      <c r="N47" s="2"/>
      <c r="O47" s="222"/>
      <c r="P47" s="303" t="s">
        <v>331</v>
      </c>
      <c r="Q47" s="304"/>
      <c r="R47" s="2"/>
      <c r="S47" s="2"/>
      <c r="T47" s="2"/>
      <c r="U47" s="2"/>
      <c r="V47" s="39"/>
      <c r="W47" s="39"/>
      <c r="X47" s="39"/>
      <c r="Y47" s="39"/>
      <c r="Z47" s="39"/>
      <c r="AA47" s="39"/>
      <c r="AB47" s="39"/>
      <c r="AC47" s="39"/>
      <c r="AD47" s="6">
        <v>1</v>
      </c>
    </row>
    <row r="48" spans="1:30" s="73" customFormat="1" ht="18.75" customHeight="1">
      <c r="A48" s="2"/>
      <c r="B48" s="714"/>
      <c r="C48" s="622" t="s">
        <v>1212</v>
      </c>
      <c r="D48" s="620"/>
      <c r="E48" s="620"/>
      <c r="F48" s="620"/>
      <c r="G48" s="1097"/>
      <c r="H48" s="2"/>
      <c r="I48" s="305" t="s">
        <v>367</v>
      </c>
      <c r="J48" s="12"/>
      <c r="K48" s="12"/>
      <c r="L48" s="12"/>
      <c r="M48" s="224"/>
      <c r="N48" s="2"/>
      <c r="O48" s="222"/>
      <c r="P48" s="306" t="s">
        <v>332</v>
      </c>
      <c r="Q48" s="304"/>
      <c r="R48" s="2"/>
      <c r="S48" s="2"/>
      <c r="T48" s="2"/>
      <c r="U48" s="2"/>
      <c r="V48" s="2"/>
      <c r="W48" s="2"/>
      <c r="X48" s="2"/>
      <c r="Y48" s="2"/>
      <c r="Z48" s="2"/>
      <c r="AA48" s="2"/>
      <c r="AB48" s="2"/>
      <c r="AC48" s="2"/>
      <c r="AD48" s="6">
        <v>1</v>
      </c>
    </row>
    <row r="49" spans="1:30" s="73" customFormat="1" ht="18.75" customHeight="1">
      <c r="A49" s="2"/>
      <c r="B49" s="714"/>
      <c r="C49" s="175"/>
      <c r="D49" s="620"/>
      <c r="E49" s="620"/>
      <c r="F49" s="620"/>
      <c r="G49" s="1097"/>
      <c r="H49" s="2"/>
      <c r="I49" s="209" t="s">
        <v>359</v>
      </c>
      <c r="J49" s="12"/>
      <c r="K49" s="12"/>
      <c r="L49" s="12"/>
      <c r="M49" s="224"/>
      <c r="N49" s="2"/>
      <c r="O49" s="222"/>
      <c r="P49" s="306" t="s">
        <v>333</v>
      </c>
      <c r="Q49" s="304"/>
      <c r="R49" s="2"/>
      <c r="S49" s="2"/>
      <c r="T49" s="2"/>
      <c r="U49" s="2"/>
      <c r="V49" s="2"/>
      <c r="W49" s="2"/>
      <c r="X49" s="2"/>
      <c r="Y49" s="2"/>
      <c r="Z49" s="2"/>
      <c r="AA49" s="2"/>
      <c r="AB49" s="2"/>
      <c r="AC49" s="2"/>
      <c r="AD49" s="6">
        <v>1</v>
      </c>
    </row>
    <row r="50" spans="1:30" s="73" customFormat="1" ht="18.75" customHeight="1">
      <c r="A50" s="2"/>
      <c r="B50" s="714"/>
      <c r="C50" s="175" t="s">
        <v>2324</v>
      </c>
      <c r="D50" s="620"/>
      <c r="E50" s="620"/>
      <c r="F50" s="620"/>
      <c r="G50" s="1097"/>
      <c r="H50" s="2"/>
      <c r="I50" s="209"/>
      <c r="J50" s="12"/>
      <c r="K50" s="12"/>
      <c r="L50" s="12"/>
      <c r="M50" s="224"/>
      <c r="N50" s="2"/>
      <c r="O50" s="222"/>
      <c r="P50" s="307" t="s">
        <v>334</v>
      </c>
      <c r="Q50" s="304"/>
      <c r="R50" s="2"/>
      <c r="S50" s="2"/>
      <c r="T50" s="2"/>
      <c r="U50" s="2"/>
      <c r="V50" s="2"/>
      <c r="W50" s="2"/>
      <c r="X50" s="2"/>
      <c r="Y50" s="2"/>
      <c r="Z50" s="2"/>
      <c r="AA50" s="2"/>
      <c r="AB50" s="2"/>
      <c r="AC50" s="2"/>
      <c r="AD50" s="6">
        <v>1</v>
      </c>
    </row>
    <row r="51" spans="1:30" s="73" customFormat="1" ht="18.75" customHeight="1">
      <c r="A51" s="2"/>
      <c r="B51" s="714"/>
      <c r="C51" s="684" t="s">
        <v>2327</v>
      </c>
      <c r="D51" s="620"/>
      <c r="E51" s="620"/>
      <c r="F51" s="620"/>
      <c r="G51" s="1097"/>
      <c r="H51" s="2"/>
      <c r="I51" s="305" t="s">
        <v>360</v>
      </c>
      <c r="J51" s="12"/>
      <c r="K51" s="12"/>
      <c r="L51" s="12"/>
      <c r="M51" s="224"/>
      <c r="N51" s="2"/>
      <c r="O51" s="222"/>
      <c r="P51" s="308" t="s">
        <v>335</v>
      </c>
      <c r="Q51" s="304"/>
      <c r="R51"/>
      <c r="S51"/>
      <c r="T51"/>
      <c r="U51"/>
      <c r="V51"/>
      <c r="W51"/>
      <c r="X51"/>
      <c r="Y51"/>
      <c r="Z51"/>
      <c r="AA51"/>
      <c r="AB51"/>
      <c r="AC51" s="2"/>
      <c r="AD51" s="6">
        <v>1</v>
      </c>
    </row>
    <row r="52" spans="1:30" s="73" customFormat="1" ht="18.75" customHeight="1">
      <c r="A52" s="2"/>
      <c r="B52" s="714"/>
      <c r="C52" s="684" t="s">
        <v>2328</v>
      </c>
      <c r="D52" s="620"/>
      <c r="E52" s="620"/>
      <c r="F52" s="620"/>
      <c r="G52" s="1097"/>
      <c r="H52" s="2"/>
      <c r="I52" s="309">
        <v>1</v>
      </c>
      <c r="J52" s="12"/>
      <c r="K52" s="12"/>
      <c r="L52" s="12"/>
      <c r="M52" s="224"/>
      <c r="N52" s="2"/>
      <c r="O52" s="222"/>
      <c r="P52"/>
      <c r="Q52"/>
      <c r="R52"/>
      <c r="S52"/>
      <c r="T52"/>
      <c r="U52"/>
      <c r="V52"/>
      <c r="W52"/>
      <c r="X52"/>
      <c r="Y52"/>
      <c r="Z52"/>
      <c r="AA52"/>
      <c r="AB52"/>
      <c r="AC52" s="2"/>
      <c r="AD52" s="6">
        <v>1</v>
      </c>
    </row>
    <row r="53" spans="1:30" s="73" customFormat="1" ht="18.75" customHeight="1">
      <c r="A53" s="2"/>
      <c r="B53" s="714"/>
      <c r="C53" s="684" t="s">
        <v>2329</v>
      </c>
      <c r="D53" s="620"/>
      <c r="E53" s="620"/>
      <c r="F53" s="620"/>
      <c r="G53" s="1097"/>
      <c r="H53" s="2"/>
      <c r="I53" s="209" t="s">
        <v>363</v>
      </c>
      <c r="J53" s="12"/>
      <c r="K53" s="12"/>
      <c r="L53" s="12"/>
      <c r="M53" s="224"/>
      <c r="N53" s="2"/>
      <c r="O53" s="222"/>
      <c r="P53"/>
      <c r="Q53"/>
      <c r="R53"/>
      <c r="S53"/>
      <c r="T53"/>
      <c r="U53"/>
      <c r="V53"/>
      <c r="W53"/>
      <c r="X53"/>
      <c r="Y53"/>
      <c r="Z53"/>
      <c r="AA53"/>
      <c r="AB53"/>
      <c r="AC53" s="2"/>
      <c r="AD53" s="6">
        <v>1</v>
      </c>
    </row>
    <row r="54" spans="1:30" s="73" customFormat="1" ht="18.75" customHeight="1">
      <c r="A54" s="2"/>
      <c r="B54" s="714"/>
      <c r="C54" s="684" t="s">
        <v>2330</v>
      </c>
      <c r="D54" s="620"/>
      <c r="E54" s="620"/>
      <c r="F54" s="620"/>
      <c r="G54" s="1097"/>
      <c r="H54" s="2"/>
      <c r="I54" s="305" t="s">
        <v>364</v>
      </c>
      <c r="J54" s="12"/>
      <c r="K54" s="12"/>
      <c r="L54" s="12"/>
      <c r="M54" s="224"/>
      <c r="N54" s="2"/>
      <c r="O54" s="222"/>
      <c r="P54" s="2"/>
      <c r="Q54" s="2"/>
      <c r="R54" s="2"/>
      <c r="S54" s="2"/>
      <c r="T54" s="2"/>
      <c r="U54" s="2"/>
      <c r="V54" s="2"/>
      <c r="W54" s="2"/>
      <c r="X54" s="2"/>
      <c r="Y54" s="2"/>
      <c r="Z54" s="2"/>
      <c r="AA54" s="2"/>
      <c r="AB54" s="2"/>
      <c r="AC54" s="2"/>
      <c r="AD54" s="6">
        <v>1</v>
      </c>
    </row>
    <row r="55" spans="1:30" s="73" customFormat="1" ht="18.75" customHeight="1">
      <c r="A55" s="2"/>
      <c r="B55" s="714"/>
      <c r="C55" s="684" t="s">
        <v>2325</v>
      </c>
      <c r="D55" s="620"/>
      <c r="E55" s="620"/>
      <c r="F55" s="620"/>
      <c r="G55" s="1097"/>
      <c r="H55" s="2"/>
      <c r="I55" s="309">
        <v>1</v>
      </c>
      <c r="J55" s="12"/>
      <c r="K55" s="12"/>
      <c r="L55" s="12"/>
      <c r="M55" s="224"/>
      <c r="N55" s="2"/>
      <c r="O55" s="222"/>
      <c r="P55" s="2"/>
      <c r="Q55" s="2"/>
      <c r="R55" s="2"/>
      <c r="S55" s="2"/>
      <c r="T55" s="2"/>
      <c r="U55" s="2"/>
      <c r="V55" s="2"/>
      <c r="W55" s="2"/>
      <c r="X55" s="2"/>
      <c r="Y55" s="2"/>
      <c r="Z55" s="2"/>
      <c r="AA55" s="2"/>
      <c r="AB55" s="2"/>
      <c r="AC55" s="2"/>
      <c r="AD55" s="6">
        <v>1</v>
      </c>
    </row>
    <row r="56" spans="1:30" s="73" customFormat="1" ht="18.75" customHeight="1">
      <c r="A56" s="2"/>
      <c r="B56" s="714"/>
      <c r="C56" s="684" t="s">
        <v>2326</v>
      </c>
      <c r="D56" s="620"/>
      <c r="E56" s="620"/>
      <c r="F56" s="620"/>
      <c r="G56" s="1097"/>
      <c r="H56" s="2"/>
      <c r="I56" s="209" t="s">
        <v>366</v>
      </c>
      <c r="J56" s="12"/>
      <c r="K56" s="12"/>
      <c r="L56" s="12"/>
      <c r="M56" s="224"/>
      <c r="N56" s="2"/>
      <c r="O56" s="222"/>
      <c r="P56" s="2"/>
      <c r="Q56" s="2"/>
      <c r="R56" s="2"/>
      <c r="S56" s="2"/>
      <c r="T56" s="2"/>
      <c r="U56" s="2"/>
      <c r="V56" s="2"/>
      <c r="W56" s="2"/>
      <c r="X56" s="2"/>
      <c r="Y56" s="2"/>
      <c r="Z56" s="2"/>
      <c r="AA56" s="2"/>
      <c r="AB56" s="2"/>
      <c r="AC56" s="2"/>
      <c r="AD56" s="6">
        <v>1</v>
      </c>
    </row>
    <row r="57" spans="1:30" s="73" customFormat="1" ht="18.75" customHeight="1">
      <c r="A57" s="2"/>
      <c r="B57" s="714"/>
      <c r="C57" s="175"/>
      <c r="D57" s="620"/>
      <c r="E57" s="620"/>
      <c r="F57" s="620"/>
      <c r="G57" s="1097"/>
      <c r="H57" s="2"/>
      <c r="I57" s="305" t="s">
        <v>368</v>
      </c>
      <c r="J57" s="12"/>
      <c r="K57" s="12"/>
      <c r="L57" s="12"/>
      <c r="M57" s="224"/>
      <c r="N57" s="2"/>
      <c r="O57" s="222"/>
      <c r="P57" s="2"/>
      <c r="Q57" s="2"/>
      <c r="R57" s="2"/>
      <c r="S57" s="2"/>
      <c r="T57" s="2"/>
      <c r="U57" s="2"/>
      <c r="V57" s="2"/>
      <c r="W57" s="2"/>
      <c r="X57" s="2"/>
      <c r="Y57" s="2"/>
      <c r="Z57" s="2"/>
      <c r="AA57" s="2"/>
      <c r="AB57" s="2"/>
      <c r="AC57" s="2"/>
      <c r="AD57" s="6">
        <v>1</v>
      </c>
    </row>
    <row r="58" spans="1:30" s="73" customFormat="1" ht="18.75" customHeight="1">
      <c r="A58" s="2"/>
      <c r="B58" s="714"/>
      <c r="C58" s="175" t="s">
        <v>1210</v>
      </c>
      <c r="D58" s="620"/>
      <c r="E58" s="620"/>
      <c r="F58" s="620"/>
      <c r="G58" s="1097"/>
      <c r="H58" s="2"/>
      <c r="I58" s="209"/>
      <c r="J58" s="12"/>
      <c r="K58" s="12"/>
      <c r="L58" s="12"/>
      <c r="M58" s="224"/>
      <c r="N58" s="2"/>
      <c r="O58" s="222"/>
      <c r="P58" s="2"/>
      <c r="Q58" s="2"/>
      <c r="R58" s="2"/>
      <c r="S58" s="2"/>
      <c r="T58" s="2"/>
      <c r="U58" s="2"/>
      <c r="V58" s="2"/>
      <c r="W58" s="2"/>
      <c r="X58" s="2"/>
      <c r="Y58" s="2"/>
      <c r="Z58" s="2"/>
      <c r="AA58" s="2"/>
      <c r="AB58" s="2"/>
      <c r="AC58" s="2"/>
      <c r="AD58" s="6">
        <v>1</v>
      </c>
    </row>
    <row r="59" spans="1:30" s="73" customFormat="1" ht="18.75" customHeight="1" thickBot="1">
      <c r="A59" s="2"/>
      <c r="B59" s="714"/>
      <c r="C59" s="175" t="s">
        <v>1211</v>
      </c>
      <c r="D59" s="620"/>
      <c r="E59" s="620"/>
      <c r="F59" s="620"/>
      <c r="G59" s="1097"/>
      <c r="H59" s="2"/>
      <c r="I59" s="310">
        <v>11</v>
      </c>
      <c r="J59" s="310">
        <v>11</v>
      </c>
      <c r="K59" s="310">
        <v>11</v>
      </c>
      <c r="L59" s="310">
        <v>11</v>
      </c>
      <c r="M59" s="310">
        <v>11</v>
      </c>
      <c r="N59" s="2"/>
      <c r="O59" s="222"/>
      <c r="P59" s="2"/>
      <c r="Q59" s="2"/>
      <c r="R59" s="2"/>
      <c r="S59" s="2"/>
      <c r="T59" s="2"/>
      <c r="U59" s="2"/>
      <c r="V59" s="2"/>
      <c r="W59" s="2"/>
      <c r="X59" s="2"/>
      <c r="Y59" s="2"/>
      <c r="Z59" s="2"/>
      <c r="AA59" s="2"/>
      <c r="AB59" s="2"/>
      <c r="AC59" s="222">
        <v>1</v>
      </c>
      <c r="AD59" s="6">
        <v>1</v>
      </c>
    </row>
    <row r="60" spans="1:30" s="73" customFormat="1" ht="18.75" customHeight="1">
      <c r="A60" s="2"/>
      <c r="B60" s="714"/>
      <c r="C60" s="175"/>
      <c r="D60" s="620"/>
      <c r="E60" s="620"/>
      <c r="F60" s="620"/>
      <c r="G60" s="1097"/>
      <c r="H60" s="2"/>
      <c r="I60" s="9">
        <f ca="1">CELL("largeur",I60)</f>
        <v>11</v>
      </c>
      <c r="J60" s="9">
        <f ca="1">CELL("largeur",J60)</f>
        <v>11</v>
      </c>
      <c r="K60" s="9">
        <f ca="1">CELL("largeur",K60)</f>
        <v>11</v>
      </c>
      <c r="L60" s="9">
        <f ca="1">CELL("largeur",L60)</f>
        <v>11</v>
      </c>
      <c r="M60" s="9">
        <f ca="1">CELL("largeur",M60)</f>
        <v>11</v>
      </c>
      <c r="N60" s="2"/>
      <c r="O60" s="222"/>
      <c r="P60" s="2"/>
      <c r="Q60" s="2"/>
      <c r="R60" s="2"/>
      <c r="S60" s="2"/>
      <c r="T60" s="2"/>
      <c r="U60" s="2"/>
      <c r="V60" s="2"/>
      <c r="W60" s="2"/>
      <c r="X60" s="2"/>
      <c r="Y60" s="2"/>
      <c r="Z60" s="2"/>
      <c r="AA60" s="2"/>
      <c r="AB60" s="2"/>
      <c r="AC60" s="2"/>
      <c r="AD60" s="6">
        <v>1</v>
      </c>
    </row>
    <row r="61" spans="1:30" s="73" customFormat="1" ht="18.75" customHeight="1">
      <c r="A61" s="2"/>
      <c r="B61" s="714"/>
      <c r="C61" s="175" t="s">
        <v>2702</v>
      </c>
      <c r="D61" s="620"/>
      <c r="E61" s="620"/>
      <c r="F61" s="620"/>
      <c r="G61" s="1097"/>
      <c r="H61" s="2"/>
      <c r="I61" s="2"/>
      <c r="J61" s="2"/>
      <c r="K61" s="2"/>
      <c r="L61" s="2"/>
      <c r="M61" s="2"/>
      <c r="N61" s="2"/>
      <c r="O61" s="222"/>
      <c r="P61" s="2"/>
      <c r="Q61" s="2"/>
      <c r="R61" s="2"/>
      <c r="S61" s="2"/>
      <c r="T61" s="2"/>
      <c r="U61" s="2"/>
      <c r="V61" s="2"/>
      <c r="W61" s="2"/>
      <c r="X61" s="2"/>
      <c r="Y61" s="2"/>
      <c r="Z61" s="2"/>
      <c r="AA61" s="2"/>
      <c r="AB61" s="2"/>
      <c r="AC61" s="2"/>
      <c r="AD61" s="6">
        <v>1</v>
      </c>
    </row>
    <row r="62" spans="1:30" s="73" customFormat="1" ht="18.75" customHeight="1">
      <c r="A62" s="2"/>
      <c r="B62" s="714"/>
      <c r="C62" s="175" t="s">
        <v>2703</v>
      </c>
      <c r="D62" s="620"/>
      <c r="E62" s="620"/>
      <c r="F62" s="620"/>
      <c r="G62" s="1097"/>
      <c r="H62" s="2"/>
      <c r="I62" s="2"/>
      <c r="J62" s="2"/>
      <c r="K62" s="2"/>
      <c r="L62" s="2"/>
      <c r="M62" s="2"/>
      <c r="N62" s="2"/>
      <c r="O62" s="222"/>
      <c r="P62" s="2"/>
      <c r="Q62" s="2"/>
      <c r="R62" s="2"/>
      <c r="S62" s="2"/>
      <c r="T62" s="2"/>
      <c r="U62" s="2"/>
      <c r="V62" s="2"/>
      <c r="W62" s="2"/>
      <c r="X62" s="2"/>
      <c r="Y62" s="2"/>
      <c r="Z62" s="2"/>
      <c r="AA62" s="2"/>
      <c r="AB62" s="2"/>
      <c r="AC62" s="2"/>
      <c r="AD62" s="6">
        <v>1</v>
      </c>
    </row>
    <row r="63" spans="1:30" s="73" customFormat="1" ht="18.75" customHeight="1">
      <c r="A63" s="2"/>
      <c r="B63" s="714"/>
      <c r="C63" s="175" t="s">
        <v>2704</v>
      </c>
      <c r="D63" s="620"/>
      <c r="E63" s="620"/>
      <c r="F63" s="620"/>
      <c r="G63" s="1097"/>
      <c r="H63" s="2"/>
      <c r="I63" s="2"/>
      <c r="J63" s="2"/>
      <c r="K63" s="2"/>
      <c r="L63" s="2"/>
      <c r="M63" s="2"/>
      <c r="N63" s="2"/>
      <c r="O63" s="222"/>
      <c r="P63" s="2"/>
      <c r="Q63" s="2"/>
      <c r="R63" s="2"/>
      <c r="S63" s="2"/>
      <c r="T63" s="2"/>
      <c r="U63" s="2"/>
      <c r="V63" s="2"/>
      <c r="W63" s="2"/>
      <c r="X63" s="2"/>
      <c r="Y63" s="2"/>
      <c r="Z63" s="2"/>
      <c r="AA63" s="2"/>
      <c r="AB63" s="2"/>
      <c r="AC63" s="2"/>
      <c r="AD63" s="6">
        <v>1</v>
      </c>
    </row>
    <row r="64" spans="1:30" s="73" customFormat="1" ht="18.75" customHeight="1">
      <c r="A64" s="2"/>
      <c r="B64" s="714"/>
      <c r="C64" s="175"/>
      <c r="D64" s="620"/>
      <c r="E64" s="620"/>
      <c r="F64" s="620"/>
      <c r="G64" s="1097"/>
      <c r="H64" s="2"/>
      <c r="I64" s="2"/>
      <c r="J64" s="2"/>
      <c r="K64" s="2"/>
      <c r="L64" s="2"/>
      <c r="M64" s="2"/>
      <c r="N64" s="2"/>
      <c r="O64" s="222"/>
      <c r="P64" s="2"/>
      <c r="Q64" s="2"/>
      <c r="R64" s="2"/>
      <c r="S64" s="2"/>
      <c r="T64" s="2"/>
      <c r="U64" s="2"/>
      <c r="V64" s="2"/>
      <c r="W64" s="2"/>
      <c r="X64" s="2"/>
      <c r="Y64" s="2"/>
      <c r="Z64" s="2"/>
      <c r="AA64" s="2"/>
      <c r="AB64" s="2"/>
      <c r="AC64" s="2"/>
      <c r="AD64" s="6">
        <v>1</v>
      </c>
    </row>
    <row r="65" spans="1:30" s="73" customFormat="1" ht="18.75" customHeight="1">
      <c r="A65" s="2"/>
      <c r="B65" s="714"/>
      <c r="C65" s="1098" t="s">
        <v>2490</v>
      </c>
      <c r="D65" s="620"/>
      <c r="E65" s="620"/>
      <c r="F65" s="620"/>
      <c r="G65" s="1097"/>
      <c r="H65" s="2"/>
      <c r="I65" s="2"/>
      <c r="J65" s="2"/>
      <c r="K65" s="2"/>
      <c r="L65" s="2"/>
      <c r="M65" s="2"/>
      <c r="N65" s="2"/>
      <c r="O65" s="222"/>
      <c r="P65" s="2"/>
      <c r="Q65" s="2"/>
      <c r="R65" s="2"/>
      <c r="S65" s="2"/>
      <c r="T65" s="2"/>
      <c r="U65" s="2"/>
      <c r="V65" s="2"/>
      <c r="W65" s="2"/>
      <c r="X65" s="2"/>
      <c r="Y65" s="2"/>
      <c r="Z65" s="2"/>
      <c r="AA65" s="2"/>
      <c r="AB65" s="2"/>
      <c r="AC65" s="2"/>
      <c r="AD65" s="6">
        <v>1</v>
      </c>
    </row>
    <row r="66" spans="1:30" s="73" customFormat="1" ht="18.75" customHeight="1">
      <c r="A66" s="2"/>
      <c r="B66" s="714"/>
      <c r="C66" s="299"/>
      <c r="D66" s="620"/>
      <c r="E66" s="620"/>
      <c r="F66" s="620"/>
      <c r="G66" s="1097"/>
      <c r="H66" s="2"/>
      <c r="I66" s="2"/>
      <c r="J66" s="2"/>
      <c r="K66" s="2"/>
      <c r="L66" s="2"/>
      <c r="M66" s="2"/>
      <c r="N66" s="2"/>
      <c r="O66" s="222"/>
      <c r="P66" s="2"/>
      <c r="Q66" s="2"/>
      <c r="R66" s="2"/>
      <c r="S66" s="2"/>
      <c r="T66" s="2"/>
      <c r="U66" s="2"/>
      <c r="V66" s="2"/>
      <c r="W66" s="2"/>
      <c r="X66" s="2"/>
      <c r="Y66" s="2"/>
      <c r="Z66" s="2"/>
      <c r="AA66" s="2"/>
      <c r="AB66" s="2"/>
      <c r="AC66" s="2"/>
      <c r="AD66" s="6">
        <v>1</v>
      </c>
    </row>
    <row r="67" spans="1:30" s="73" customFormat="1" ht="18.75" customHeight="1">
      <c r="A67" s="2"/>
      <c r="B67" s="4447" t="s">
        <v>2705</v>
      </c>
      <c r="C67" s="4448"/>
      <c r="D67" s="4448"/>
      <c r="E67" s="4448"/>
      <c r="F67" s="4448"/>
      <c r="G67" s="4449" t="s">
        <v>122</v>
      </c>
      <c r="H67" s="2"/>
      <c r="I67" s="2"/>
      <c r="J67" s="2"/>
      <c r="K67" s="2"/>
      <c r="L67" s="2"/>
      <c r="M67" s="2"/>
      <c r="N67" s="2"/>
      <c r="O67" s="222"/>
      <c r="P67" s="2"/>
      <c r="Q67" s="2"/>
      <c r="R67" s="2"/>
      <c r="S67" s="2"/>
      <c r="T67" s="2"/>
      <c r="U67" s="2"/>
      <c r="V67" s="2"/>
      <c r="W67" s="2"/>
      <c r="X67" s="2"/>
      <c r="Y67" s="2"/>
      <c r="Z67" s="2"/>
      <c r="AA67" s="2"/>
      <c r="AB67" s="2"/>
      <c r="AC67" s="2"/>
      <c r="AD67" s="6">
        <v>1</v>
      </c>
    </row>
    <row r="68" spans="1:30" s="73" customFormat="1" ht="18.75" customHeight="1">
      <c r="A68" s="2"/>
      <c r="B68" s="4447"/>
      <c r="C68" s="4448"/>
      <c r="D68" s="4448"/>
      <c r="E68" s="4448"/>
      <c r="F68" s="4448"/>
      <c r="G68" s="4449"/>
      <c r="H68" s="2"/>
      <c r="I68" s="2"/>
      <c r="J68" s="2"/>
      <c r="K68" s="2"/>
      <c r="L68" s="2"/>
      <c r="M68" s="2"/>
      <c r="N68" s="2"/>
      <c r="O68" s="222"/>
      <c r="P68" s="2"/>
      <c r="Q68" s="2"/>
      <c r="R68" s="2"/>
      <c r="S68" s="2"/>
      <c r="T68" s="2"/>
      <c r="U68" s="2"/>
      <c r="V68" s="2"/>
      <c r="W68" s="2"/>
      <c r="X68" s="2"/>
      <c r="Y68" s="2"/>
      <c r="Z68" s="2"/>
      <c r="AA68" s="2"/>
      <c r="AB68" s="2"/>
      <c r="AC68" s="2"/>
      <c r="AD68" s="6">
        <v>1</v>
      </c>
    </row>
    <row r="69" spans="1:30" s="73" customFormat="1" ht="18.75" customHeight="1">
      <c r="A69" s="2"/>
      <c r="B69" s="1099"/>
      <c r="C69" s="623"/>
      <c r="D69" s="623"/>
      <c r="E69" s="623"/>
      <c r="F69" s="624" t="s">
        <v>399</v>
      </c>
      <c r="G69" s="1100" t="s">
        <v>6</v>
      </c>
      <c r="H69" s="2"/>
      <c r="I69" s="2"/>
      <c r="J69" s="2"/>
      <c r="K69" s="2"/>
      <c r="L69" s="2"/>
      <c r="M69" s="2"/>
      <c r="N69" s="2"/>
      <c r="O69" s="222"/>
      <c r="P69" s="2"/>
      <c r="Q69" s="2"/>
      <c r="R69" s="2"/>
      <c r="S69" s="2"/>
      <c r="T69" s="2"/>
      <c r="U69" s="2"/>
      <c r="V69" s="2"/>
      <c r="W69" s="2"/>
      <c r="X69" s="2"/>
      <c r="Y69" s="2"/>
      <c r="Z69" s="2"/>
      <c r="AA69" s="2"/>
      <c r="AB69" s="2"/>
      <c r="AC69" s="2"/>
      <c r="AD69" s="6">
        <v>1</v>
      </c>
    </row>
    <row r="70" spans="1:30" s="73" customFormat="1" ht="18.75" customHeight="1">
      <c r="A70" s="2"/>
      <c r="B70" s="1099"/>
      <c r="C70" s="623"/>
      <c r="D70" s="623"/>
      <c r="E70" s="623"/>
      <c r="F70" s="17"/>
      <c r="G70" s="1101" t="s">
        <v>6</v>
      </c>
      <c r="H70" s="2"/>
      <c r="I70" s="2"/>
      <c r="J70" s="2"/>
      <c r="K70" s="2"/>
      <c r="L70" s="2"/>
      <c r="M70" s="2"/>
      <c r="N70" s="2"/>
      <c r="O70" s="8"/>
      <c r="P70" s="2"/>
      <c r="Q70" s="2"/>
      <c r="R70" s="2"/>
      <c r="S70" s="2"/>
      <c r="T70" s="2"/>
      <c r="U70" s="2"/>
      <c r="V70" s="2"/>
      <c r="W70" s="2"/>
      <c r="X70" s="2"/>
      <c r="Y70" s="2"/>
      <c r="Z70" s="2"/>
      <c r="AA70" s="2"/>
      <c r="AB70" s="2"/>
      <c r="AC70" s="2"/>
      <c r="AD70" s="6">
        <v>1</v>
      </c>
    </row>
    <row r="71" spans="1:30" s="73" customFormat="1" ht="18.75" customHeight="1">
      <c r="A71" s="2"/>
      <c r="B71" s="1102" t="s">
        <v>2706</v>
      </c>
      <c r="C71" s="625"/>
      <c r="D71" s="625"/>
      <c r="E71" s="625"/>
      <c r="F71" s="625"/>
      <c r="G71" s="1103"/>
      <c r="H71" s="2"/>
      <c r="I71" s="2"/>
      <c r="J71" s="2"/>
      <c r="K71" s="2"/>
      <c r="L71" s="2"/>
      <c r="M71" s="2"/>
      <c r="N71" s="2"/>
      <c r="O71" s="8"/>
      <c r="P71" s="2"/>
      <c r="Q71" s="2"/>
      <c r="R71" s="2"/>
      <c r="S71" s="2"/>
      <c r="T71" s="2"/>
      <c r="U71" s="2"/>
      <c r="V71" s="2"/>
      <c r="W71" s="2"/>
      <c r="X71" s="2"/>
      <c r="Y71" s="2"/>
      <c r="Z71" s="2"/>
      <c r="AA71" s="2"/>
      <c r="AB71" s="2"/>
      <c r="AC71" s="2"/>
      <c r="AD71" s="6">
        <v>1</v>
      </c>
    </row>
    <row r="72" spans="1:30" s="73" customFormat="1" ht="18.75" customHeight="1">
      <c r="A72" s="2"/>
      <c r="B72" s="1102" t="s">
        <v>2707</v>
      </c>
      <c r="C72" s="17"/>
      <c r="D72" s="17"/>
      <c r="E72" s="17"/>
      <c r="F72" s="17"/>
      <c r="G72" s="1104"/>
      <c r="H72" s="2"/>
      <c r="I72" s="2"/>
      <c r="J72" s="2"/>
      <c r="K72" s="2"/>
      <c r="L72" s="2"/>
      <c r="M72" s="2"/>
      <c r="N72" s="2"/>
      <c r="O72" s="8"/>
      <c r="P72" s="2"/>
      <c r="Q72" s="2"/>
      <c r="R72" s="2"/>
      <c r="S72" s="2"/>
      <c r="T72" s="2"/>
      <c r="U72" s="2"/>
      <c r="V72" s="2"/>
      <c r="W72" s="2"/>
      <c r="X72" s="2"/>
      <c r="Y72" s="2"/>
      <c r="Z72" s="2"/>
      <c r="AA72" s="2"/>
      <c r="AB72" s="2"/>
      <c r="AC72" s="2"/>
      <c r="AD72" s="6">
        <v>1</v>
      </c>
    </row>
    <row r="73" spans="1:30" s="73" customFormat="1" ht="18.75" customHeight="1">
      <c r="A73" s="2"/>
      <c r="B73" s="1102" t="s">
        <v>2708</v>
      </c>
      <c r="C73" s="299"/>
      <c r="D73" s="299"/>
      <c r="E73" s="299"/>
      <c r="F73" s="299"/>
      <c r="G73" s="1104"/>
      <c r="H73" s="2"/>
      <c r="I73" s="2"/>
      <c r="J73" s="2"/>
      <c r="K73" s="2"/>
      <c r="L73" s="2"/>
      <c r="M73" s="2"/>
      <c r="N73" s="2"/>
      <c r="O73" s="8"/>
      <c r="P73" s="2"/>
      <c r="Q73" s="2"/>
      <c r="R73" s="2"/>
      <c r="S73" s="2"/>
      <c r="T73" s="2"/>
      <c r="U73" s="2"/>
      <c r="V73" s="2"/>
      <c r="W73" s="2"/>
      <c r="X73" s="2"/>
      <c r="Y73" s="2"/>
      <c r="Z73" s="2"/>
      <c r="AA73" s="2"/>
      <c r="AB73" s="2"/>
      <c r="AC73" s="2"/>
      <c r="AD73" s="6">
        <v>1</v>
      </c>
    </row>
    <row r="74" spans="1:30" s="73" customFormat="1" ht="18.75" customHeight="1">
      <c r="A74" s="2"/>
      <c r="B74" s="1105"/>
      <c r="C74" s="17"/>
      <c r="D74" s="17"/>
      <c r="E74" s="17"/>
      <c r="F74" s="2"/>
      <c r="G74" s="1104"/>
      <c r="H74" s="2"/>
      <c r="I74" s="2"/>
      <c r="J74" s="2"/>
      <c r="K74" s="2"/>
      <c r="L74" s="2"/>
      <c r="M74" s="2"/>
      <c r="N74" s="2"/>
      <c r="O74" s="8"/>
      <c r="P74" s="2"/>
      <c r="Q74" s="2"/>
      <c r="R74" s="2"/>
      <c r="S74" s="2"/>
      <c r="T74" s="2"/>
      <c r="U74" s="2"/>
      <c r="V74" s="2"/>
      <c r="W74" s="2"/>
      <c r="X74" s="2"/>
      <c r="Y74" s="2"/>
      <c r="Z74" s="2"/>
      <c r="AA74" s="2"/>
      <c r="AB74" s="2"/>
      <c r="AC74" s="2"/>
      <c r="AD74" s="6">
        <v>1</v>
      </c>
    </row>
    <row r="75" spans="1:30" s="73" customFormat="1" ht="18.75" customHeight="1">
      <c r="A75" s="2"/>
      <c r="B75" s="4440" t="s">
        <v>637</v>
      </c>
      <c r="C75" s="4441"/>
      <c r="D75" s="4441"/>
      <c r="E75" s="4441"/>
      <c r="F75" s="4441"/>
      <c r="G75" s="4442"/>
      <c r="H75" s="2"/>
      <c r="I75" s="2"/>
      <c r="J75" s="2"/>
      <c r="K75" s="2"/>
      <c r="L75" s="2"/>
      <c r="M75" s="2"/>
      <c r="N75" s="2"/>
      <c r="O75" s="8"/>
      <c r="P75" s="2"/>
      <c r="Q75" s="2"/>
      <c r="R75" s="2"/>
      <c r="S75" s="2"/>
      <c r="T75" s="2"/>
      <c r="U75" s="2"/>
      <c r="V75" s="2"/>
      <c r="W75" s="2"/>
      <c r="X75" s="2"/>
      <c r="Y75" s="2"/>
      <c r="Z75" s="2"/>
      <c r="AA75" s="2"/>
      <c r="AB75" s="2"/>
      <c r="AC75" s="2"/>
      <c r="AD75" s="6">
        <v>1</v>
      </c>
    </row>
    <row r="76" spans="1:30" s="73" customFormat="1" ht="18.75" customHeight="1">
      <c r="A76" s="2"/>
      <c r="B76" s="4440" t="s">
        <v>642</v>
      </c>
      <c r="C76" s="4441"/>
      <c r="D76" s="4441"/>
      <c r="E76" s="4441"/>
      <c r="F76" s="4441"/>
      <c r="G76" s="4442"/>
      <c r="H76" s="2"/>
      <c r="I76" s="2"/>
      <c r="J76" s="2"/>
      <c r="K76" s="2"/>
      <c r="L76" s="2"/>
      <c r="M76" s="2"/>
      <c r="N76" s="2"/>
      <c r="O76" s="8"/>
      <c r="P76" s="2"/>
      <c r="Q76" s="2"/>
      <c r="R76" s="2"/>
      <c r="S76" s="2"/>
      <c r="T76" s="2"/>
      <c r="U76" s="2"/>
      <c r="V76" s="2"/>
      <c r="W76" s="2"/>
      <c r="X76" s="2"/>
      <c r="Y76" s="2"/>
      <c r="Z76" s="2"/>
      <c r="AA76" s="2"/>
      <c r="AB76" s="2"/>
      <c r="AC76" s="2"/>
      <c r="AD76" s="6">
        <v>1</v>
      </c>
    </row>
    <row r="77" spans="1:30" s="73" customFormat="1" ht="18.75" customHeight="1">
      <c r="A77" s="2"/>
      <c r="B77" s="1102" t="s">
        <v>645</v>
      </c>
      <c r="C77" s="299"/>
      <c r="D77" s="300" t="s">
        <v>646</v>
      </c>
      <c r="E77" s="299"/>
      <c r="F77" s="299"/>
      <c r="G77" s="1106" t="str">
        <f ca="1">"Page "&amp;_xlfn.SHEET()&amp;" sur "&amp;_xlfn.SHEETS()</f>
        <v>Page 3 sur 19</v>
      </c>
      <c r="H77" s="2"/>
      <c r="I77" s="2"/>
      <c r="J77" s="2"/>
      <c r="K77" s="2"/>
      <c r="L77" s="2"/>
      <c r="M77" s="2"/>
      <c r="N77" s="2"/>
      <c r="O77" s="8"/>
      <c r="P77" s="2"/>
      <c r="Q77" s="2"/>
      <c r="R77" s="2"/>
      <c r="S77" s="2"/>
      <c r="T77" s="2"/>
      <c r="U77" s="2"/>
      <c r="V77" s="2"/>
      <c r="W77" s="2"/>
      <c r="X77" s="2"/>
      <c r="Y77" s="2"/>
      <c r="Z77" s="2"/>
      <c r="AA77" s="2"/>
      <c r="AB77" s="2"/>
      <c r="AC77" s="2"/>
      <c r="AD77" s="6">
        <v>1</v>
      </c>
    </row>
    <row r="78" spans="1:30" s="73" customFormat="1" ht="18.75" customHeight="1">
      <c r="A78" s="2"/>
      <c r="B78" s="1105"/>
      <c r="C78" s="17"/>
      <c r="D78" s="17"/>
      <c r="E78" s="182" t="s">
        <v>661</v>
      </c>
      <c r="F78" s="17"/>
      <c r="G78" s="1104"/>
      <c r="H78" s="2"/>
      <c r="I78" s="2"/>
      <c r="J78" s="2"/>
      <c r="K78" s="2"/>
      <c r="L78" s="2"/>
      <c r="M78" s="2"/>
      <c r="N78" s="2"/>
      <c r="O78" s="8"/>
      <c r="P78" s="2"/>
      <c r="Q78" s="2"/>
      <c r="R78" s="2"/>
      <c r="S78" s="2"/>
      <c r="T78" s="2"/>
      <c r="U78" s="2"/>
      <c r="V78" s="2"/>
      <c r="W78" s="2"/>
      <c r="X78" s="2"/>
      <c r="Y78" s="2"/>
      <c r="Z78" s="2"/>
      <c r="AA78" s="2"/>
      <c r="AB78" s="2"/>
      <c r="AC78" s="2"/>
      <c r="AD78" s="6">
        <v>1</v>
      </c>
    </row>
    <row r="79" spans="1:30" s="73" customFormat="1" ht="18.75" customHeight="1">
      <c r="A79" s="2"/>
      <c r="B79" s="1107"/>
      <c r="C79" s="626"/>
      <c r="D79" s="626"/>
      <c r="E79" s="626"/>
      <c r="F79" s="627" t="s">
        <v>1213</v>
      </c>
      <c r="G79" s="1108" t="e">
        <f>#REF!</f>
        <v>#REF!</v>
      </c>
      <c r="H79" s="2"/>
      <c r="I79" s="2"/>
      <c r="J79" s="2"/>
      <c r="K79" s="2"/>
      <c r="L79" s="2"/>
      <c r="M79" s="2"/>
      <c r="N79" s="2"/>
      <c r="O79" s="8"/>
      <c r="P79" s="2"/>
      <c r="Q79" s="2"/>
      <c r="R79" s="2"/>
      <c r="S79" s="2"/>
      <c r="T79" s="2"/>
      <c r="U79" s="2"/>
      <c r="V79" s="2"/>
      <c r="W79" s="2"/>
      <c r="X79" s="2"/>
      <c r="Y79" s="2"/>
      <c r="Z79" s="2"/>
      <c r="AA79" s="2"/>
      <c r="AB79" s="2"/>
      <c r="AC79" s="2"/>
      <c r="AD79" s="6">
        <v>1</v>
      </c>
    </row>
    <row r="80" spans="1:30" s="73" customFormat="1" ht="18.75" customHeight="1" thickBot="1">
      <c r="A80" s="2"/>
      <c r="B80" s="1109">
        <v>8</v>
      </c>
      <c r="C80" s="1110">
        <v>32</v>
      </c>
      <c r="D80" s="1110">
        <v>32</v>
      </c>
      <c r="E80" s="1110">
        <v>32</v>
      </c>
      <c r="F80" s="1110">
        <v>32</v>
      </c>
      <c r="G80" s="1111">
        <v>32</v>
      </c>
      <c r="H80" s="2"/>
      <c r="I80" s="2"/>
      <c r="J80" s="2"/>
      <c r="K80" s="2"/>
      <c r="L80" s="2"/>
      <c r="M80" s="2"/>
      <c r="N80" s="2"/>
      <c r="O80" s="8"/>
      <c r="P80" s="2"/>
      <c r="Q80" s="2"/>
      <c r="R80" s="2"/>
      <c r="S80" s="2"/>
      <c r="T80" s="2"/>
      <c r="U80" s="2"/>
      <c r="V80" s="2"/>
      <c r="W80" s="2"/>
      <c r="X80" s="2"/>
      <c r="Y80" s="2"/>
      <c r="Z80" s="2"/>
      <c r="AA80" s="2"/>
      <c r="AB80" s="2"/>
      <c r="AC80" s="2"/>
      <c r="AD80" s="6">
        <v>1</v>
      </c>
    </row>
    <row r="81" spans="1:32" s="73" customFormat="1" ht="18.75" customHeight="1">
      <c r="A81" s="2"/>
      <c r="E81" s="142"/>
      <c r="H81" s="2"/>
      <c r="I81" s="2"/>
      <c r="J81" s="2"/>
      <c r="K81" s="2"/>
      <c r="L81" s="2"/>
      <c r="M81" s="2"/>
      <c r="N81" s="2"/>
      <c r="O81" s="8"/>
      <c r="P81" s="2"/>
      <c r="Q81" s="2"/>
      <c r="R81" s="2"/>
      <c r="S81" s="2"/>
      <c r="T81" s="2"/>
      <c r="U81" s="2"/>
      <c r="V81" s="2"/>
      <c r="W81" s="2"/>
      <c r="X81" s="2"/>
      <c r="Y81" s="2"/>
      <c r="Z81" s="2"/>
      <c r="AA81" s="2"/>
      <c r="AB81" s="2"/>
      <c r="AC81" s="2"/>
      <c r="AD81" s="6">
        <v>1</v>
      </c>
    </row>
    <row r="82" spans="1:32" s="73" customFormat="1" ht="18.75" customHeight="1">
      <c r="A82" s="2"/>
      <c r="E82" s="142"/>
      <c r="H82" s="2"/>
      <c r="I82" s="2"/>
      <c r="J82" s="2"/>
      <c r="K82" s="2"/>
      <c r="L82" s="2"/>
      <c r="M82" s="2"/>
      <c r="N82" s="2"/>
      <c r="O82" s="8"/>
      <c r="P82" s="2"/>
      <c r="Q82" s="2"/>
      <c r="R82" s="2"/>
      <c r="S82" s="2"/>
      <c r="T82" s="2"/>
      <c r="U82" s="2"/>
      <c r="V82" s="2"/>
      <c r="W82" s="2"/>
      <c r="X82" s="2"/>
      <c r="Y82" s="2"/>
      <c r="Z82" s="2"/>
      <c r="AA82" s="2"/>
      <c r="AB82" s="2"/>
      <c r="AC82" s="2"/>
      <c r="AD82" s="314" t="s">
        <v>0</v>
      </c>
    </row>
    <row r="83" spans="1:32" s="73" customFormat="1" ht="18.75" customHeight="1">
      <c r="A83" s="6">
        <v>1</v>
      </c>
      <c r="B83" s="6">
        <v>1</v>
      </c>
      <c r="C83" s="6">
        <v>1</v>
      </c>
      <c r="D83" s="6">
        <v>1</v>
      </c>
      <c r="E83" s="6">
        <v>1</v>
      </c>
      <c r="F83" s="6">
        <v>1</v>
      </c>
      <c r="G83" s="6">
        <v>1</v>
      </c>
      <c r="H83" s="6">
        <v>1</v>
      </c>
      <c r="I83" s="6">
        <v>1</v>
      </c>
      <c r="J83" s="6">
        <v>1</v>
      </c>
      <c r="K83" s="6">
        <v>1</v>
      </c>
      <c r="L83" s="6">
        <v>1</v>
      </c>
      <c r="M83" s="6">
        <v>1</v>
      </c>
      <c r="N83" s="6">
        <v>1</v>
      </c>
      <c r="O83" s="6">
        <v>1</v>
      </c>
      <c r="P83" s="6">
        <v>1</v>
      </c>
      <c r="Q83" s="6">
        <v>1</v>
      </c>
      <c r="R83" s="6">
        <v>1</v>
      </c>
      <c r="S83" s="6">
        <v>1</v>
      </c>
      <c r="T83" s="6">
        <v>1</v>
      </c>
      <c r="U83" s="6">
        <v>1</v>
      </c>
      <c r="V83" s="6">
        <v>1</v>
      </c>
      <c r="W83" s="6">
        <v>1</v>
      </c>
      <c r="X83" s="6">
        <v>1</v>
      </c>
      <c r="Y83" s="6">
        <v>1</v>
      </c>
      <c r="Z83" s="6">
        <v>1</v>
      </c>
      <c r="AA83" s="6">
        <v>1</v>
      </c>
      <c r="AB83" s="6">
        <v>1</v>
      </c>
      <c r="AC83" s="6">
        <v>1</v>
      </c>
      <c r="AD83" s="5" t="str">
        <f>ADDRESS(ROW(),COLUMN(),4)</f>
        <v>AD83</v>
      </c>
      <c r="AE83" s="4"/>
      <c r="AF83" s="3" t="str">
        <f>ADDRESS(ROW(),COLUMN(),4)</f>
        <v>AF83</v>
      </c>
    </row>
  </sheetData>
  <mergeCells count="11">
    <mergeCell ref="S21:S22"/>
    <mergeCell ref="T21:T22"/>
    <mergeCell ref="B67:F68"/>
    <mergeCell ref="G67:G68"/>
    <mergeCell ref="B76:G76"/>
    <mergeCell ref="P11:Q11"/>
    <mergeCell ref="R11:R15"/>
    <mergeCell ref="B3:G4"/>
    <mergeCell ref="B75:G75"/>
    <mergeCell ref="P21:P22"/>
    <mergeCell ref="Q21:Q22"/>
  </mergeCells>
  <hyperlinks>
    <hyperlink ref="I48" r:id="rId1" xr:uid="{562835A0-1819-4406-8453-2BF80A482279}"/>
    <hyperlink ref="D77" r:id="rId2" xr:uid="{2D3CFD03-D89B-431C-95B5-EF933481135C}"/>
  </hyperlink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C39F0-4E2D-4C12-961C-ED2D5D362267}">
  <dimension ref="A1:U245"/>
  <sheetViews>
    <sheetView showZeros="0" zoomScaleNormal="100" workbookViewId="0">
      <selection activeCell="J163" sqref="J163"/>
    </sheetView>
  </sheetViews>
  <sheetFormatPr baseColWidth="10" defaultRowHeight="15.75"/>
  <cols>
    <col min="1" max="1" width="3" style="633" customWidth="1"/>
    <col min="2" max="2" width="4.140625" style="633" customWidth="1"/>
    <col min="3" max="3" width="13.28515625" style="633" customWidth="1"/>
    <col min="4" max="4" width="21.28515625" style="633" customWidth="1"/>
    <col min="5" max="8" width="13.28515625" style="633" customWidth="1"/>
    <col min="9" max="9" width="17.140625" style="633" customWidth="1"/>
    <col min="10" max="10" width="19" style="633" customWidth="1"/>
    <col min="11" max="12" width="16.7109375" style="633" customWidth="1"/>
    <col min="13" max="13" width="18.28515625" style="633" customWidth="1"/>
    <col min="14" max="16" width="16.7109375" style="633" customWidth="1"/>
    <col min="17" max="16384" width="11.42578125" style="633"/>
  </cols>
  <sheetData>
    <row r="1" spans="1:21" s="629" customFormat="1" ht="15">
      <c r="A1" s="628">
        <v>1</v>
      </c>
      <c r="B1" s="3637"/>
      <c r="C1" s="3638">
        <v>1</v>
      </c>
      <c r="D1" s="3638">
        <v>1</v>
      </c>
      <c r="E1" s="3638">
        <v>1</v>
      </c>
      <c r="F1" s="3638">
        <v>1</v>
      </c>
      <c r="G1" s="3638">
        <v>1</v>
      </c>
      <c r="H1" s="3638">
        <v>1</v>
      </c>
      <c r="I1" s="3638">
        <v>1</v>
      </c>
      <c r="J1" s="3638">
        <v>1</v>
      </c>
      <c r="K1" s="3638">
        <v>1</v>
      </c>
      <c r="L1" s="3638">
        <v>1</v>
      </c>
      <c r="M1" s="3638">
        <v>1</v>
      </c>
      <c r="N1" s="3638">
        <v>1</v>
      </c>
      <c r="O1" s="3638">
        <v>1</v>
      </c>
      <c r="P1" s="3638">
        <v>1</v>
      </c>
      <c r="Q1" s="3638">
        <v>1</v>
      </c>
      <c r="R1" s="3638">
        <v>1</v>
      </c>
      <c r="S1" s="3639"/>
      <c r="T1" s="3640" t="s">
        <v>1214</v>
      </c>
      <c r="U1" s="3641" t="str">
        <f>U245</f>
        <v>U245</v>
      </c>
    </row>
    <row r="2" spans="1:21" s="629" customFormat="1" ht="29.25">
      <c r="A2" s="628">
        <v>1</v>
      </c>
      <c r="B2" s="3642"/>
      <c r="C2" s="3643" t="s">
        <v>1215</v>
      </c>
      <c r="D2" s="630"/>
      <c r="E2" s="630"/>
      <c r="F2" s="630"/>
      <c r="G2" s="630"/>
      <c r="H2" s="630"/>
      <c r="I2" s="630"/>
      <c r="J2" s="630"/>
      <c r="K2" s="630"/>
      <c r="L2" s="630"/>
      <c r="M2" s="630"/>
      <c r="N2" s="630"/>
      <c r="O2" s="630"/>
      <c r="P2" s="630"/>
      <c r="Q2" s="630"/>
      <c r="R2" s="630"/>
      <c r="S2" s="630"/>
      <c r="T2" s="630"/>
      <c r="U2" s="631"/>
    </row>
    <row r="3" spans="1:21" s="629" customFormat="1" ht="29.25">
      <c r="A3" s="628">
        <v>1</v>
      </c>
      <c r="B3" s="3642"/>
      <c r="C3" s="3643" t="s">
        <v>1216</v>
      </c>
      <c r="D3" s="3644"/>
      <c r="E3" s="3644"/>
      <c r="F3" s="3644"/>
      <c r="G3" s="3644"/>
      <c r="H3" s="3644"/>
      <c r="I3" s="3644"/>
      <c r="J3" s="3644"/>
      <c r="K3" s="3644"/>
      <c r="L3" s="630"/>
      <c r="M3" s="630"/>
      <c r="N3" s="630"/>
      <c r="O3" s="630"/>
      <c r="P3" s="630"/>
      <c r="Q3" s="630"/>
      <c r="R3" s="630"/>
      <c r="S3" s="630"/>
      <c r="T3" s="630"/>
      <c r="U3" s="631"/>
    </row>
    <row r="4" spans="1:21" s="629" customFormat="1" ht="29.25">
      <c r="A4" s="628">
        <v>1</v>
      </c>
      <c r="B4" s="3642"/>
      <c r="C4" s="3643" t="s">
        <v>1217</v>
      </c>
      <c r="D4" s="3645"/>
      <c r="E4" s="3645"/>
      <c r="F4" s="3645"/>
      <c r="G4" s="3645"/>
      <c r="H4" s="3645"/>
      <c r="I4" s="3645"/>
      <c r="J4" s="3645"/>
      <c r="K4" s="3645"/>
      <c r="L4" s="3645"/>
      <c r="M4" s="3645"/>
      <c r="N4" s="3645"/>
      <c r="O4" s="3645"/>
      <c r="P4" s="3645"/>
      <c r="Q4" s="3645"/>
      <c r="R4" s="3645"/>
      <c r="S4" s="3645"/>
      <c r="T4" s="3645"/>
      <c r="U4" s="632"/>
    </row>
    <row r="5" spans="1:21" s="629" customFormat="1" ht="29.25">
      <c r="A5" s="628"/>
      <c r="B5" s="3642"/>
      <c r="C5" s="3643" t="s">
        <v>1218</v>
      </c>
      <c r="D5" s="3645"/>
      <c r="E5" s="3645"/>
      <c r="F5" s="3645"/>
      <c r="G5" s="3645"/>
      <c r="H5" s="3645"/>
      <c r="I5" s="3645"/>
      <c r="J5" s="3645"/>
      <c r="K5" s="3645"/>
      <c r="L5" s="3645"/>
      <c r="M5" s="3645"/>
      <c r="N5" s="3645"/>
      <c r="O5" s="3645"/>
      <c r="P5" s="3645"/>
      <c r="Q5" s="3645"/>
      <c r="R5" s="3645"/>
      <c r="S5" s="3645"/>
      <c r="T5" s="3645"/>
      <c r="U5" s="632"/>
    </row>
    <row r="6" spans="1:21" s="629" customFormat="1" ht="29.25">
      <c r="A6" s="628"/>
      <c r="B6" s="3642"/>
      <c r="C6" s="3643" t="s">
        <v>1219</v>
      </c>
      <c r="D6" s="3645"/>
      <c r="E6" s="3645"/>
      <c r="F6" s="3645"/>
      <c r="G6" s="3645"/>
      <c r="H6" s="3645"/>
      <c r="I6" s="3645"/>
      <c r="J6" s="3645"/>
      <c r="K6" s="3645"/>
      <c r="L6" s="3645"/>
      <c r="M6" s="3645"/>
      <c r="N6" s="3645"/>
      <c r="O6" s="3645"/>
      <c r="P6" s="3645"/>
      <c r="Q6" s="3645"/>
      <c r="R6" s="3645"/>
      <c r="S6" s="3645"/>
      <c r="T6" s="3645"/>
      <c r="U6" s="632"/>
    </row>
    <row r="7" spans="1:21" s="629" customFormat="1" ht="29.25">
      <c r="A7" s="628"/>
      <c r="B7" s="3642"/>
      <c r="C7" s="3643" t="s">
        <v>1220</v>
      </c>
      <c r="D7" s="3645"/>
      <c r="E7" s="3645"/>
      <c r="F7" s="3645"/>
      <c r="G7" s="3645"/>
      <c r="H7" s="3645"/>
      <c r="I7" s="3645"/>
      <c r="J7" s="3645"/>
      <c r="K7" s="3645"/>
      <c r="L7" s="3645"/>
      <c r="M7" s="3645"/>
      <c r="N7" s="3645"/>
      <c r="O7" s="3645"/>
      <c r="P7" s="3645"/>
      <c r="Q7" s="3645"/>
      <c r="R7" s="3645"/>
      <c r="S7" s="3645"/>
      <c r="T7" s="3645"/>
      <c r="U7" s="632"/>
    </row>
    <row r="8" spans="1:21" s="629" customFormat="1" ht="29.25">
      <c r="A8" s="628"/>
      <c r="B8" s="3642"/>
      <c r="C8" s="3643"/>
      <c r="D8" s="3645"/>
      <c r="E8" s="3645"/>
      <c r="F8" s="3645"/>
      <c r="G8" s="3645"/>
      <c r="H8" s="3645"/>
      <c r="I8" s="3645"/>
      <c r="J8" s="3645"/>
      <c r="K8" s="3645"/>
      <c r="L8" s="3645"/>
      <c r="M8" s="3645"/>
      <c r="N8" s="3645"/>
      <c r="O8" s="3645"/>
      <c r="P8" s="3645"/>
      <c r="Q8" s="3645"/>
      <c r="R8" s="3645"/>
      <c r="S8" s="3645"/>
      <c r="T8" s="3645"/>
      <c r="U8" s="632"/>
    </row>
    <row r="9" spans="1:21" s="629" customFormat="1" ht="29.25">
      <c r="A9" s="628"/>
      <c r="B9" s="3642"/>
      <c r="C9" s="3643" t="s">
        <v>1221</v>
      </c>
      <c r="D9" s="3645"/>
      <c r="E9" s="3645"/>
      <c r="F9" s="3645"/>
      <c r="G9" s="3645"/>
      <c r="H9" s="3645"/>
      <c r="I9" s="3645"/>
      <c r="J9" s="3645"/>
      <c r="K9" s="3645"/>
      <c r="L9" s="3645"/>
      <c r="M9" s="3645"/>
      <c r="N9" s="3645"/>
      <c r="O9" s="3645"/>
      <c r="P9" s="3645"/>
      <c r="Q9" s="3645"/>
      <c r="R9" s="3645"/>
      <c r="S9" s="3645"/>
      <c r="T9" s="3645"/>
      <c r="U9" s="632"/>
    </row>
    <row r="10" spans="1:21" s="629" customFormat="1" ht="29.25">
      <c r="A10" s="628"/>
      <c r="B10" s="3642"/>
      <c r="C10" s="3643" t="s">
        <v>1222</v>
      </c>
      <c r="D10" s="3645"/>
      <c r="E10" s="3645"/>
      <c r="F10" s="3645"/>
      <c r="G10" s="3645"/>
      <c r="H10" s="3645"/>
      <c r="I10" s="3645"/>
      <c r="J10" s="3645"/>
      <c r="K10" s="3645"/>
      <c r="L10" s="3645"/>
      <c r="M10" s="3645"/>
      <c r="N10" s="3645"/>
      <c r="O10" s="3645"/>
      <c r="P10" s="3645"/>
      <c r="Q10" s="3645"/>
      <c r="R10" s="3645"/>
      <c r="S10" s="3645"/>
      <c r="T10" s="3645"/>
      <c r="U10" s="632"/>
    </row>
    <row r="11" spans="1:21" s="629" customFormat="1" ht="29.25">
      <c r="A11" s="628"/>
      <c r="B11" s="3642"/>
      <c r="C11" s="3643" t="s">
        <v>1223</v>
      </c>
      <c r="D11" s="3645"/>
      <c r="E11" s="3645"/>
      <c r="F11" s="3645"/>
      <c r="G11" s="3645"/>
      <c r="H11" s="3645"/>
      <c r="I11" s="3645"/>
      <c r="J11" s="3645"/>
      <c r="K11" s="3645"/>
      <c r="L11" s="3645"/>
      <c r="M11" s="3645"/>
      <c r="N11" s="3645"/>
      <c r="O11" s="3645"/>
      <c r="P11" s="3645"/>
      <c r="Q11" s="3645"/>
      <c r="R11" s="3645"/>
      <c r="S11" s="3645"/>
      <c r="T11" s="3645"/>
      <c r="U11" s="632"/>
    </row>
    <row r="12" spans="1:21" s="629" customFormat="1" ht="29.25">
      <c r="A12" s="628"/>
      <c r="B12" s="3642"/>
      <c r="C12" s="3643" t="s">
        <v>1224</v>
      </c>
      <c r="D12" s="3645"/>
      <c r="E12" s="3645"/>
      <c r="F12" s="3645"/>
      <c r="G12" s="3645"/>
      <c r="H12" s="3645"/>
      <c r="I12" s="3645"/>
      <c r="J12" s="3645"/>
      <c r="K12" s="3645"/>
      <c r="L12" s="3645"/>
      <c r="M12" s="3645"/>
      <c r="N12" s="3645"/>
      <c r="O12" s="3645"/>
      <c r="P12" s="3645"/>
      <c r="Q12" s="3645"/>
      <c r="R12" s="3645"/>
      <c r="S12" s="3645"/>
      <c r="T12" s="3645"/>
      <c r="U12" s="632"/>
    </row>
    <row r="13" spans="1:21" s="629" customFormat="1" ht="29.25">
      <c r="A13" s="628"/>
      <c r="B13" s="3642"/>
      <c r="C13" s="3643"/>
      <c r="D13" s="3645"/>
      <c r="E13" s="3645"/>
      <c r="F13" s="3645"/>
      <c r="G13" s="3645"/>
      <c r="H13" s="3645"/>
      <c r="I13" s="3645"/>
      <c r="J13" s="3645"/>
      <c r="K13" s="3645"/>
      <c r="L13" s="3645"/>
      <c r="M13" s="3645"/>
      <c r="N13" s="3645"/>
      <c r="O13" s="3645"/>
      <c r="P13" s="3645"/>
      <c r="Q13" s="3645"/>
      <c r="R13" s="3645"/>
      <c r="S13" s="3645"/>
      <c r="T13" s="3645"/>
      <c r="U13" s="632"/>
    </row>
    <row r="14" spans="1:21" s="629" customFormat="1" ht="29.25">
      <c r="A14" s="628"/>
      <c r="B14" s="3642"/>
      <c r="C14" s="3643" t="s">
        <v>6127</v>
      </c>
      <c r="D14" s="3645"/>
      <c r="E14" s="3645"/>
      <c r="F14" s="3645"/>
      <c r="G14" s="3645"/>
      <c r="H14" s="3645"/>
      <c r="I14" s="3645"/>
      <c r="J14" s="3645"/>
      <c r="K14" s="3645"/>
      <c r="L14" s="3645"/>
      <c r="M14" s="3645"/>
      <c r="N14" s="3645"/>
      <c r="O14" s="3645"/>
      <c r="P14" s="3645"/>
      <c r="Q14" s="3645"/>
      <c r="R14" s="3645"/>
      <c r="S14" s="3645"/>
      <c r="T14" s="3645"/>
      <c r="U14" s="632"/>
    </row>
    <row r="15" spans="1:21" s="629" customFormat="1" ht="29.25">
      <c r="A15" s="628"/>
      <c r="B15" s="3642"/>
      <c r="C15" s="3643" t="s">
        <v>1225</v>
      </c>
      <c r="D15" s="3645"/>
      <c r="E15" s="3645"/>
      <c r="F15" s="3645"/>
      <c r="G15" s="3645"/>
      <c r="H15" s="3645"/>
      <c r="I15" s="3645"/>
      <c r="J15" s="3645"/>
      <c r="K15" s="3645"/>
      <c r="L15" s="3645"/>
      <c r="M15" s="3645"/>
      <c r="N15" s="3645"/>
      <c r="O15" s="3645"/>
      <c r="P15" s="3645"/>
      <c r="Q15" s="3645"/>
      <c r="R15" s="3645"/>
      <c r="S15" s="3645"/>
      <c r="T15" s="3645"/>
      <c r="U15" s="632"/>
    </row>
    <row r="16" spans="1:21" s="629" customFormat="1" ht="29.25">
      <c r="A16" s="628"/>
      <c r="B16" s="3642"/>
      <c r="C16" s="3643"/>
      <c r="D16" s="3645"/>
      <c r="E16" s="3645"/>
      <c r="F16" s="3645"/>
      <c r="G16" s="3645"/>
      <c r="H16" s="3645"/>
      <c r="I16" s="3645"/>
      <c r="J16" s="3645"/>
      <c r="K16" s="3645"/>
      <c r="L16" s="3645"/>
      <c r="M16" s="3645"/>
      <c r="N16" s="3645"/>
      <c r="O16" s="3645"/>
      <c r="P16" s="3645"/>
      <c r="Q16" s="3645"/>
      <c r="R16" s="3645"/>
      <c r="S16" s="3645"/>
      <c r="T16" s="3645"/>
      <c r="U16" s="632"/>
    </row>
    <row r="17" spans="1:21" s="629" customFormat="1" ht="29.25">
      <c r="A17" s="628"/>
      <c r="B17" s="3642"/>
      <c r="C17" s="3643" t="s">
        <v>6126</v>
      </c>
      <c r="D17" s="3645"/>
      <c r="E17" s="3645"/>
      <c r="F17" s="3645"/>
      <c r="G17" s="3645"/>
      <c r="H17" s="3645"/>
      <c r="I17" s="3645"/>
      <c r="J17" s="3645"/>
      <c r="K17" s="3645"/>
      <c r="L17" s="3645"/>
      <c r="M17" s="3645"/>
      <c r="N17" s="3645"/>
      <c r="O17" s="3645"/>
      <c r="P17" s="3645"/>
      <c r="Q17" s="3645"/>
      <c r="R17" s="3645"/>
      <c r="S17" s="3645"/>
      <c r="T17" s="3645"/>
      <c r="U17" s="632"/>
    </row>
    <row r="18" spans="1:21" s="629" customFormat="1" ht="29.25">
      <c r="A18" s="628"/>
      <c r="B18" s="3642"/>
      <c r="C18" s="3643"/>
      <c r="D18" s="3645"/>
      <c r="E18" s="3645"/>
      <c r="F18" s="3645"/>
      <c r="G18" s="3645"/>
      <c r="H18" s="3645"/>
      <c r="I18" s="3645"/>
      <c r="J18" s="3645"/>
      <c r="K18" s="3645"/>
      <c r="L18" s="3645"/>
      <c r="M18" s="3645"/>
      <c r="N18" s="3645"/>
      <c r="O18" s="3645"/>
      <c r="P18" s="3645"/>
      <c r="Q18" s="3645"/>
      <c r="R18" s="3645"/>
      <c r="S18" s="3645"/>
      <c r="T18" s="3645"/>
      <c r="U18" s="632"/>
    </row>
    <row r="19" spans="1:21" s="629" customFormat="1" ht="29.25">
      <c r="A19" s="628"/>
      <c r="B19" s="3642"/>
      <c r="C19" s="3646" t="s">
        <v>6123</v>
      </c>
      <c r="D19" s="3645"/>
      <c r="E19" s="3645"/>
      <c r="F19" s="3645"/>
      <c r="G19" s="3645"/>
      <c r="H19" s="3645"/>
      <c r="I19" s="3645"/>
      <c r="J19" s="3645"/>
      <c r="K19" s="3645"/>
      <c r="L19" s="3645"/>
      <c r="M19" s="3645"/>
      <c r="N19" s="3645"/>
      <c r="O19" s="3645"/>
      <c r="P19" s="3645"/>
      <c r="Q19" s="3645"/>
      <c r="R19" s="3645"/>
      <c r="S19" s="3645"/>
      <c r="T19" s="3645"/>
      <c r="U19" s="632"/>
    </row>
    <row r="20" spans="1:21" s="629" customFormat="1" ht="29.25">
      <c r="A20" s="628"/>
      <c r="B20" s="3642"/>
      <c r="C20" s="3643" t="s">
        <v>6128</v>
      </c>
      <c r="D20" s="3645"/>
      <c r="E20" s="3645"/>
      <c r="F20" s="3645"/>
      <c r="G20" s="3645"/>
      <c r="H20" s="3645"/>
      <c r="I20" s="3645"/>
      <c r="J20" s="3645"/>
      <c r="K20" s="3645"/>
      <c r="L20" s="3645"/>
      <c r="M20" s="3645"/>
      <c r="N20" s="3645"/>
      <c r="O20" s="3645"/>
      <c r="P20" s="3645"/>
      <c r="Q20" s="3645"/>
      <c r="R20" s="3645"/>
      <c r="S20" s="3645"/>
      <c r="T20" s="3645"/>
      <c r="U20" s="632"/>
    </row>
    <row r="21" spans="1:21" s="629" customFormat="1" ht="29.25">
      <c r="A21" s="628"/>
      <c r="B21" s="3642"/>
      <c r="C21" s="3643" t="s">
        <v>6129</v>
      </c>
      <c r="D21" s="3645"/>
      <c r="E21" s="3645"/>
      <c r="F21" s="3645"/>
      <c r="G21" s="3645"/>
      <c r="H21" s="3645"/>
      <c r="I21" s="3645"/>
      <c r="J21" s="3645"/>
      <c r="K21" s="3645"/>
      <c r="L21" s="3645"/>
      <c r="M21" s="3645"/>
      <c r="N21" s="3645"/>
      <c r="O21" s="3645"/>
      <c r="P21" s="3645"/>
      <c r="Q21" s="3645"/>
      <c r="R21" s="3645"/>
      <c r="S21" s="3645"/>
      <c r="T21" s="3645"/>
      <c r="U21" s="632"/>
    </row>
    <row r="22" spans="1:21" s="629" customFormat="1" ht="29.25">
      <c r="A22" s="628"/>
      <c r="B22" s="3642"/>
      <c r="C22" s="3643" t="s">
        <v>6130</v>
      </c>
      <c r="D22" s="3645"/>
      <c r="E22" s="3645"/>
      <c r="F22" s="3645"/>
      <c r="G22" s="3645"/>
      <c r="H22" s="3645"/>
      <c r="I22" s="3645"/>
      <c r="J22" s="3645"/>
      <c r="K22" s="3645"/>
      <c r="L22" s="3645"/>
      <c r="M22" s="3645"/>
      <c r="N22" s="3645"/>
      <c r="O22" s="3645"/>
      <c r="P22" s="3645"/>
      <c r="Q22" s="3645"/>
      <c r="R22" s="3645"/>
      <c r="S22" s="3645"/>
      <c r="T22" s="3645"/>
      <c r="U22" s="632"/>
    </row>
    <row r="23" spans="1:21" s="629" customFormat="1" ht="29.25">
      <c r="A23" s="628"/>
      <c r="B23" s="3642"/>
      <c r="C23" s="3643" t="s">
        <v>6131</v>
      </c>
      <c r="D23" s="3645"/>
      <c r="E23" s="3645"/>
      <c r="F23" s="3645"/>
      <c r="G23" s="3645"/>
      <c r="H23" s="3645"/>
      <c r="I23" s="3645"/>
      <c r="J23" s="3645"/>
      <c r="K23" s="3645"/>
      <c r="L23" s="3645"/>
      <c r="M23" s="3645"/>
      <c r="N23" s="3645"/>
      <c r="O23" s="3645"/>
      <c r="P23" s="3645"/>
      <c r="Q23" s="3645"/>
      <c r="R23" s="3645"/>
      <c r="S23" s="3645"/>
      <c r="T23" s="3645"/>
      <c r="U23" s="632"/>
    </row>
    <row r="24" spans="1:21" s="629" customFormat="1" ht="29.25">
      <c r="A24" s="628"/>
      <c r="B24" s="3642"/>
      <c r="C24" s="3643"/>
      <c r="D24" s="3645"/>
      <c r="E24" s="3645"/>
      <c r="F24" s="3645"/>
      <c r="G24" s="3645"/>
      <c r="H24" s="3645"/>
      <c r="I24" s="3645"/>
      <c r="J24" s="3645"/>
      <c r="K24" s="3645"/>
      <c r="L24" s="3645"/>
      <c r="M24" s="3645"/>
      <c r="N24" s="3645"/>
      <c r="O24" s="3645"/>
      <c r="P24" s="3645"/>
      <c r="Q24" s="3645"/>
      <c r="R24" s="3645"/>
      <c r="S24" s="3645"/>
      <c r="T24" s="3645"/>
      <c r="U24" s="632"/>
    </row>
    <row r="25" spans="1:21" s="629" customFormat="1" ht="29.25">
      <c r="A25" s="628"/>
      <c r="B25" s="3642"/>
      <c r="C25" s="3643" t="s">
        <v>6124</v>
      </c>
      <c r="D25" s="3645"/>
      <c r="E25" s="3645"/>
      <c r="F25" s="3645"/>
      <c r="G25" s="3645"/>
      <c r="H25" s="3645"/>
      <c r="I25" s="3645"/>
      <c r="J25" s="3645"/>
      <c r="K25" s="3645"/>
      <c r="L25" s="3645"/>
      <c r="M25" s="3645"/>
      <c r="N25" s="3645"/>
      <c r="O25" s="3645"/>
      <c r="P25" s="3645"/>
      <c r="Q25" s="3645"/>
      <c r="R25" s="3645"/>
      <c r="S25" s="3645"/>
      <c r="T25" s="3645"/>
      <c r="U25" s="632"/>
    </row>
    <row r="26" spans="1:21" s="629" customFormat="1" ht="29.25">
      <c r="A26" s="628"/>
      <c r="B26" s="3642"/>
      <c r="C26" s="3643" t="s">
        <v>6125</v>
      </c>
      <c r="D26" s="3645"/>
      <c r="E26" s="3645"/>
      <c r="F26" s="3645"/>
      <c r="G26" s="3645"/>
      <c r="H26" s="3645"/>
      <c r="I26" s="3645"/>
      <c r="J26" s="3645"/>
      <c r="K26" s="3645"/>
      <c r="L26" s="3645"/>
      <c r="M26" s="3645"/>
      <c r="N26" s="3645"/>
      <c r="O26" s="3645"/>
      <c r="P26" s="3645"/>
      <c r="Q26" s="3645"/>
      <c r="R26" s="3645"/>
      <c r="S26" s="3645"/>
      <c r="T26" s="3645"/>
      <c r="U26" s="632"/>
    </row>
    <row r="27" spans="1:21" s="629" customFormat="1" ht="29.25">
      <c r="A27" s="628"/>
      <c r="B27" s="3642"/>
      <c r="C27" s="4543">
        <v>45587</v>
      </c>
      <c r="D27" s="4543"/>
      <c r="E27" s="4543"/>
      <c r="F27" s="3645"/>
      <c r="G27" s="3645"/>
      <c r="H27" s="3645"/>
      <c r="I27" s="3645"/>
      <c r="J27" s="3645"/>
      <c r="K27" s="3645"/>
      <c r="L27" s="3645"/>
      <c r="M27" s="3645"/>
      <c r="N27" s="3645"/>
      <c r="O27" s="3645"/>
      <c r="P27" s="3645"/>
      <c r="Q27" s="3645"/>
      <c r="R27" s="3645"/>
      <c r="S27" s="3645"/>
      <c r="T27" s="3645"/>
      <c r="U27" s="632"/>
    </row>
    <row r="28" spans="1:21" s="629" customFormat="1" ht="18" customHeight="1">
      <c r="A28" s="628"/>
      <c r="B28" s="3642"/>
      <c r="C28" s="3643"/>
      <c r="D28" s="3645"/>
      <c r="E28" s="3645"/>
      <c r="F28" s="3645"/>
      <c r="G28" s="3645"/>
      <c r="H28" s="3645"/>
      <c r="I28" s="3645"/>
      <c r="J28" s="3645"/>
      <c r="K28" s="3645"/>
      <c r="L28" s="3645"/>
      <c r="M28" s="3645"/>
      <c r="N28" s="3645"/>
      <c r="O28" s="3645"/>
      <c r="P28" s="3645"/>
      <c r="Q28" s="3645"/>
      <c r="R28" s="3645"/>
      <c r="S28" s="3645"/>
      <c r="T28" s="3645"/>
      <c r="U28" s="632"/>
    </row>
    <row r="29" spans="1:21" s="629" customFormat="1" ht="18.75">
      <c r="A29" s="628"/>
      <c r="B29" s="3642"/>
      <c r="C29" s="3647" t="s">
        <v>23</v>
      </c>
      <c r="D29" s="3648" t="str">
        <f ca="1">CELL("nomfichier")</f>
        <v>C:\Users\Joel\Desktop\ccr17.envoyé\[ff.fiche.cadre.19.03.2025.xlsx]Modèles.au.poids.21.03.2025</v>
      </c>
      <c r="E29" s="3645"/>
      <c r="F29" s="3645"/>
      <c r="G29" s="3645"/>
      <c r="H29" s="3645"/>
      <c r="I29" s="3645"/>
      <c r="J29" s="3645"/>
      <c r="K29" s="3645"/>
      <c r="L29" s="3645"/>
      <c r="M29" s="3645"/>
      <c r="N29" s="3645"/>
      <c r="O29" s="3645"/>
      <c r="P29" s="3645"/>
      <c r="Q29" s="3645"/>
      <c r="R29" s="3645"/>
      <c r="S29" s="3645"/>
      <c r="T29" s="3645"/>
      <c r="U29" s="632"/>
    </row>
    <row r="30" spans="1:21" s="629" customFormat="1" ht="18.75">
      <c r="A30" s="628"/>
      <c r="B30" s="3642"/>
      <c r="C30" s="3648"/>
      <c r="D30" s="3648"/>
      <c r="E30" s="3645"/>
      <c r="F30" s="3645"/>
      <c r="G30" s="3645"/>
      <c r="H30" s="3645"/>
      <c r="I30" s="3645"/>
      <c r="J30" s="3645"/>
      <c r="K30" s="3645"/>
      <c r="L30" s="3645"/>
      <c r="M30" s="3645"/>
      <c r="N30" s="3645"/>
      <c r="O30" s="3645"/>
      <c r="P30" s="3645"/>
      <c r="Q30" s="3645"/>
      <c r="R30" s="3645"/>
      <c r="S30" s="3645"/>
      <c r="T30" s="3645"/>
      <c r="U30" s="632"/>
    </row>
    <row r="31" spans="1:21" s="629" customFormat="1" ht="18.75">
      <c r="A31" s="628"/>
      <c r="B31" s="3642"/>
      <c r="C31" s="3649"/>
      <c r="D31" s="3648"/>
      <c r="E31" s="3645"/>
      <c r="F31" s="3645"/>
      <c r="G31" s="3645"/>
      <c r="H31" s="3645"/>
      <c r="I31" s="3650" t="s">
        <v>1226</v>
      </c>
      <c r="J31" s="3651" t="s">
        <v>1227</v>
      </c>
      <c r="K31" s="3645"/>
      <c r="L31" s="3645"/>
      <c r="M31" s="3645"/>
      <c r="N31" s="3645"/>
      <c r="O31" s="3645"/>
      <c r="P31" s="3645"/>
      <c r="Q31" s="3645"/>
      <c r="R31" s="3645"/>
      <c r="S31" s="3645"/>
      <c r="T31" s="3645"/>
      <c r="U31" s="632"/>
    </row>
    <row r="32" spans="1:21" s="629" customFormat="1" ht="18.75">
      <c r="A32" s="628"/>
      <c r="B32" s="3642"/>
      <c r="C32" s="3648"/>
      <c r="D32" s="3648"/>
      <c r="E32" s="3645"/>
      <c r="F32" s="3645"/>
      <c r="G32" s="3645"/>
      <c r="H32" s="3645"/>
      <c r="I32" s="3645"/>
      <c r="J32" s="3645"/>
      <c r="K32" s="3645"/>
      <c r="L32" s="3645"/>
      <c r="M32" s="3645"/>
      <c r="N32" s="3645"/>
      <c r="O32" s="3645"/>
      <c r="P32" s="3645"/>
      <c r="Q32" s="3645"/>
      <c r="R32" s="3645"/>
      <c r="S32" s="3645"/>
      <c r="T32" s="3645"/>
      <c r="U32" s="632"/>
    </row>
    <row r="33" spans="1:21" s="629" customFormat="1" ht="18.75">
      <c r="A33" s="628"/>
      <c r="B33" s="3642"/>
      <c r="C33" s="3652"/>
      <c r="D33" s="3652"/>
      <c r="E33" s="3653" t="s">
        <v>1228</v>
      </c>
      <c r="F33" s="3651" t="s">
        <v>1229</v>
      </c>
      <c r="G33" s="3645"/>
      <c r="H33" s="3645"/>
      <c r="I33" s="3645"/>
      <c r="J33" s="3645"/>
      <c r="K33" s="3645"/>
      <c r="L33" s="3645"/>
      <c r="M33" s="3645"/>
      <c r="N33" s="3654" t="s">
        <v>1230</v>
      </c>
      <c r="O33" s="3655" t="s">
        <v>646</v>
      </c>
      <c r="P33" s="3645"/>
      <c r="Q33" s="3645"/>
      <c r="R33" s="3645"/>
      <c r="S33" s="3645"/>
      <c r="T33" s="3645"/>
      <c r="U33" s="632"/>
    </row>
    <row r="34" spans="1:21" s="629" customFormat="1" ht="18.75">
      <c r="A34" s="628"/>
      <c r="B34" s="3642"/>
      <c r="C34" s="3644"/>
      <c r="D34" s="3645"/>
      <c r="E34" s="3656"/>
      <c r="F34" s="3645"/>
      <c r="G34" s="3645"/>
      <c r="H34" s="3645"/>
      <c r="I34" s="3645"/>
      <c r="J34" s="3645"/>
      <c r="K34" s="3657"/>
      <c r="L34" s="3645"/>
      <c r="M34" s="3645"/>
      <c r="N34" s="3645"/>
      <c r="O34" s="3645"/>
      <c r="P34" s="3645"/>
      <c r="Q34" s="3645"/>
      <c r="R34" s="3645"/>
      <c r="S34" s="3645"/>
      <c r="T34" s="3645"/>
      <c r="U34" s="632"/>
    </row>
    <row r="35" spans="1:21" s="629" customFormat="1" ht="18.75">
      <c r="A35" s="628"/>
      <c r="B35" s="3642"/>
      <c r="C35" s="3644"/>
      <c r="D35" s="3652"/>
      <c r="E35" s="624" t="s">
        <v>1232</v>
      </c>
      <c r="F35" s="3651" t="s">
        <v>1233</v>
      </c>
      <c r="G35" s="3645"/>
      <c r="H35" s="3645"/>
      <c r="I35" s="3645"/>
      <c r="J35" s="3645"/>
      <c r="K35" s="3657"/>
      <c r="L35" s="3645"/>
      <c r="M35" s="3645"/>
      <c r="N35" s="3645"/>
      <c r="O35" s="3645"/>
      <c r="P35" s="3645"/>
      <c r="Q35" s="3645"/>
      <c r="R35" s="3645"/>
      <c r="S35" s="3645"/>
      <c r="T35" s="3645"/>
      <c r="U35" s="632"/>
    </row>
    <row r="36" spans="1:21" s="629" customFormat="1" ht="18.75">
      <c r="A36" s="628"/>
      <c r="B36" s="3642"/>
      <c r="C36" s="3644"/>
      <c r="D36" s="3652"/>
      <c r="E36" s="624"/>
      <c r="F36" s="3651"/>
      <c r="G36" s="3645"/>
      <c r="H36" s="3645"/>
      <c r="I36" s="3645"/>
      <c r="J36" s="3645"/>
      <c r="K36" s="3657"/>
      <c r="L36" s="3645"/>
      <c r="M36" s="3645"/>
      <c r="N36" s="3645"/>
      <c r="O36" s="3645"/>
      <c r="P36" s="3645"/>
      <c r="Q36" s="3645"/>
      <c r="R36" s="3645"/>
      <c r="S36" s="3645"/>
      <c r="T36" s="3645"/>
      <c r="U36" s="632"/>
    </row>
    <row r="37" spans="1:21" s="629" customFormat="1" ht="18.75">
      <c r="A37" s="628"/>
      <c r="B37" s="3642"/>
      <c r="C37" s="3644"/>
      <c r="D37" s="3652"/>
      <c r="E37" s="3657" t="s">
        <v>1231</v>
      </c>
      <c r="F37" s="3651"/>
      <c r="G37" s="3645"/>
      <c r="H37" s="3645"/>
      <c r="I37" s="3645"/>
      <c r="J37" s="3645"/>
      <c r="K37" s="3657"/>
      <c r="L37" s="3645"/>
      <c r="M37" s="3645"/>
      <c r="N37" s="3645"/>
      <c r="O37" s="3645"/>
      <c r="P37" s="3645"/>
      <c r="Q37" s="3645"/>
      <c r="R37" s="3645"/>
      <c r="S37" s="3645"/>
      <c r="T37" s="3645"/>
      <c r="U37" s="632"/>
    </row>
    <row r="38" spans="1:21" s="629" customFormat="1" ht="18.75">
      <c r="A38" s="628"/>
      <c r="B38" s="3642"/>
      <c r="C38" s="3644"/>
      <c r="D38" s="3645"/>
      <c r="E38" s="3657" t="s">
        <v>1234</v>
      </c>
      <c r="F38" s="3645"/>
      <c r="G38" s="3645"/>
      <c r="H38" s="3645"/>
      <c r="I38" s="3645"/>
      <c r="J38" s="3645"/>
      <c r="K38" s="3645"/>
      <c r="L38" s="3645"/>
      <c r="M38" s="3645"/>
      <c r="N38" s="3645"/>
      <c r="O38" s="3645"/>
      <c r="P38" s="3645"/>
      <c r="Q38" s="3645"/>
      <c r="R38" s="3645"/>
      <c r="S38" s="3645"/>
      <c r="T38" s="3645"/>
      <c r="U38" s="632"/>
    </row>
    <row r="39" spans="1:21" s="629" customFormat="1" ht="18.75">
      <c r="A39" s="628"/>
      <c r="B39" s="3642"/>
      <c r="C39" s="3644"/>
      <c r="D39" s="3645"/>
      <c r="E39" s="3657"/>
      <c r="F39" s="3645"/>
      <c r="G39" s="3645"/>
      <c r="H39" s="3645"/>
      <c r="I39" s="3645"/>
      <c r="J39" s="3645"/>
      <c r="K39" s="3645"/>
      <c r="L39" s="3645"/>
      <c r="M39" s="3645"/>
      <c r="N39" s="3645"/>
      <c r="O39" s="3645"/>
      <c r="P39" s="3645"/>
      <c r="Q39" s="3645"/>
      <c r="R39" s="3645"/>
      <c r="S39" s="3645"/>
      <c r="T39" s="3645"/>
      <c r="U39" s="632"/>
    </row>
    <row r="40" spans="1:21" s="629" customFormat="1" ht="18.75">
      <c r="A40" s="628">
        <v>1</v>
      </c>
      <c r="B40" s="3899"/>
      <c r="C40" s="3900" t="s">
        <v>1235</v>
      </c>
      <c r="D40" s="3900"/>
      <c r="E40" s="3901"/>
      <c r="F40" s="3901"/>
      <c r="G40" s="3901"/>
      <c r="H40" s="3901"/>
      <c r="I40" s="3901"/>
      <c r="J40" s="3901"/>
      <c r="K40" s="3645"/>
      <c r="L40" s="3645"/>
      <c r="M40" s="3645"/>
      <c r="N40" s="3645"/>
      <c r="O40" s="3645"/>
      <c r="P40" s="3645"/>
      <c r="Q40" s="3645"/>
      <c r="R40" s="3645"/>
      <c r="S40" s="3645"/>
      <c r="T40" s="3645"/>
      <c r="U40" s="632"/>
    </row>
    <row r="41" spans="1:21" s="629" customFormat="1" ht="18.75">
      <c r="A41" s="628"/>
      <c r="B41" s="3899"/>
      <c r="C41" s="3900"/>
      <c r="D41" s="3900" t="s">
        <v>1236</v>
      </c>
      <c r="E41" s="3901"/>
      <c r="F41" s="3901"/>
      <c r="G41" s="3901"/>
      <c r="H41" s="3901"/>
      <c r="I41" s="3901"/>
      <c r="J41" s="3901"/>
      <c r="K41" s="3645"/>
      <c r="L41" s="3645"/>
      <c r="M41" s="3645"/>
      <c r="N41" s="3645"/>
      <c r="O41" s="3645"/>
      <c r="P41" s="3645"/>
      <c r="Q41" s="3645"/>
      <c r="R41" s="3645"/>
      <c r="S41" s="3645"/>
      <c r="T41" s="3645"/>
      <c r="U41" s="632"/>
    </row>
    <row r="42" spans="1:21">
      <c r="A42" s="628"/>
      <c r="B42" s="3642"/>
      <c r="C42" s="628"/>
      <c r="D42" s="628"/>
      <c r="E42" s="628"/>
      <c r="F42" s="628"/>
      <c r="G42" s="628"/>
      <c r="H42" s="628"/>
      <c r="I42" s="628"/>
      <c r="J42" s="628"/>
      <c r="K42" s="628"/>
      <c r="L42" s="19"/>
      <c r="M42" s="19"/>
      <c r="N42" s="19"/>
      <c r="O42" s="19"/>
      <c r="P42" s="19"/>
      <c r="Q42" s="19"/>
      <c r="R42" s="19"/>
      <c r="S42" s="19"/>
      <c r="T42" s="19"/>
      <c r="U42" s="3658"/>
    </row>
    <row r="43" spans="1:21">
      <c r="B43" s="3659" t="s">
        <v>122</v>
      </c>
      <c r="C43" s="83" t="s">
        <v>1237</v>
      </c>
      <c r="F43" s="83"/>
      <c r="G43" s="83"/>
      <c r="H43" s="83"/>
      <c r="I43" s="628"/>
      <c r="J43" s="628"/>
      <c r="K43" s="628"/>
      <c r="L43" s="19"/>
      <c r="M43" s="19"/>
      <c r="N43" s="19"/>
      <c r="O43" s="19"/>
      <c r="P43" s="19"/>
      <c r="Q43" s="19"/>
      <c r="R43" s="19"/>
      <c r="S43" s="19"/>
      <c r="T43" s="19"/>
      <c r="U43" s="3658"/>
    </row>
    <row r="44" spans="1:21" ht="16.5" thickBot="1">
      <c r="B44" s="3642">
        <v>1</v>
      </c>
      <c r="C44" s="628">
        <v>1</v>
      </c>
      <c r="D44" s="628">
        <v>1</v>
      </c>
      <c r="E44" s="628">
        <v>1</v>
      </c>
      <c r="F44" s="628">
        <v>1</v>
      </c>
      <c r="G44" s="628">
        <v>1</v>
      </c>
      <c r="H44" s="628">
        <v>1</v>
      </c>
      <c r="I44" s="19"/>
      <c r="J44" s="19"/>
      <c r="K44" s="19"/>
      <c r="L44" s="19"/>
      <c r="M44" s="19"/>
      <c r="N44" s="19"/>
      <c r="O44" s="19"/>
      <c r="P44" s="19"/>
      <c r="Q44" s="19"/>
      <c r="R44" s="19"/>
      <c r="S44" s="19"/>
      <c r="T44" s="19"/>
      <c r="U44" s="3658"/>
    </row>
    <row r="45" spans="1:21" ht="18.75" customHeight="1">
      <c r="B45" s="4490" t="s">
        <v>122</v>
      </c>
      <c r="C45" s="4513" t="s">
        <v>1238</v>
      </c>
      <c r="D45" s="4513"/>
      <c r="E45" s="4513"/>
      <c r="F45" s="4513"/>
      <c r="G45" s="4513"/>
      <c r="H45" s="4514"/>
      <c r="I45" s="19"/>
      <c r="J45" s="19"/>
      <c r="K45" s="19"/>
      <c r="L45" s="19"/>
      <c r="M45" s="19"/>
      <c r="N45" s="19"/>
      <c r="O45" s="19"/>
      <c r="P45" s="19"/>
      <c r="Q45" s="19"/>
      <c r="R45" s="19"/>
      <c r="S45" s="19"/>
      <c r="T45" s="19"/>
      <c r="U45" s="3658"/>
    </row>
    <row r="46" spans="1:21">
      <c r="B46" s="4491"/>
      <c r="C46" s="4515"/>
      <c r="D46" s="4515"/>
      <c r="E46" s="4515"/>
      <c r="F46" s="4515"/>
      <c r="G46" s="4515"/>
      <c r="H46" s="4516"/>
      <c r="I46" s="19"/>
      <c r="J46" s="19"/>
      <c r="K46" s="19"/>
      <c r="L46" s="19"/>
      <c r="M46" s="19"/>
      <c r="N46" s="3905" t="s">
        <v>1239</v>
      </c>
      <c r="O46" s="3904"/>
      <c r="P46" s="3904"/>
      <c r="Q46" s="3904"/>
      <c r="R46" s="628"/>
      <c r="S46" s="628"/>
      <c r="T46" s="19"/>
      <c r="U46" s="3658"/>
    </row>
    <row r="47" spans="1:21">
      <c r="B47" s="4524" t="str">
        <f>C45</f>
        <v>Quelques liens hypertexte internes exemple de formules</v>
      </c>
      <c r="C47" s="3662" t="str">
        <f>ADDRESS(ROW(),COLUMN(),4)</f>
        <v>C47</v>
      </c>
      <c r="D47" s="3663" t="str">
        <f>_xlfn.UNICHAR(128269)</f>
        <v>🔍</v>
      </c>
      <c r="E47" s="3605" t="str">
        <f ca="1">_xlfn.FORMULATEXT(D47)</f>
        <v>=UNICAR(128269)</v>
      </c>
      <c r="F47" s="3605"/>
      <c r="G47" s="3605"/>
      <c r="H47" s="1489"/>
      <c r="I47" s="19"/>
      <c r="J47" s="19"/>
      <c r="K47" s="19"/>
      <c r="L47" s="19"/>
      <c r="M47" s="19"/>
      <c r="N47" s="3905" t="s">
        <v>1240</v>
      </c>
      <c r="O47" s="3904"/>
      <c r="P47" s="3904"/>
      <c r="Q47" s="3904"/>
      <c r="R47" s="628"/>
      <c r="S47" s="628"/>
      <c r="T47" s="19"/>
      <c r="U47" s="3658"/>
    </row>
    <row r="48" spans="1:21">
      <c r="B48" s="4524"/>
      <c r="C48" s="3909" t="s">
        <v>1241</v>
      </c>
      <c r="D48" s="3919"/>
      <c r="E48" s="3909"/>
      <c r="F48" s="3909"/>
      <c r="G48" s="3909"/>
      <c r="H48" s="3920"/>
      <c r="I48" s="19"/>
      <c r="J48" s="19"/>
      <c r="K48" s="19"/>
      <c r="L48" s="19"/>
      <c r="M48" s="19"/>
      <c r="N48" s="3661" t="s">
        <v>1242</v>
      </c>
      <c r="O48" s="628"/>
      <c r="P48" s="628"/>
      <c r="Q48" s="628"/>
      <c r="R48" s="628"/>
      <c r="S48" s="628"/>
      <c r="T48" s="19"/>
      <c r="U48" s="3658"/>
    </row>
    <row r="49" spans="2:21">
      <c r="B49" s="4524"/>
      <c r="C49" s="3605" t="s">
        <v>1243</v>
      </c>
      <c r="D49" s="3663"/>
      <c r="E49" s="3605"/>
      <c r="F49" s="3605"/>
      <c r="G49" s="3605"/>
      <c r="H49" s="1489"/>
      <c r="I49" s="19"/>
      <c r="J49" s="19"/>
      <c r="K49" s="19"/>
      <c r="L49" s="19"/>
      <c r="M49" s="19"/>
      <c r="N49" s="3581" t="s">
        <v>1244</v>
      </c>
      <c r="O49" s="628"/>
      <c r="P49" s="628"/>
      <c r="Q49" s="628"/>
      <c r="R49" s="628"/>
      <c r="S49" s="628"/>
      <c r="T49" s="19"/>
      <c r="U49" s="3658"/>
    </row>
    <row r="50" spans="2:21">
      <c r="B50" s="4524"/>
      <c r="C50" s="3593" t="s">
        <v>1245</v>
      </c>
      <c r="D50" s="3663"/>
      <c r="E50" s="3605"/>
      <c r="F50" s="3605"/>
      <c r="G50" s="3605"/>
      <c r="H50" s="1489"/>
      <c r="I50" s="19"/>
      <c r="J50" s="19"/>
      <c r="K50" s="19"/>
      <c r="L50" s="19"/>
      <c r="M50" s="19"/>
      <c r="N50" s="3661" t="s">
        <v>1246</v>
      </c>
      <c r="O50" s="628"/>
      <c r="P50" s="628"/>
      <c r="Q50" s="628"/>
      <c r="R50" s="628"/>
      <c r="S50" s="628"/>
      <c r="T50" s="19"/>
      <c r="U50" s="3658"/>
    </row>
    <row r="51" spans="2:21">
      <c r="B51" s="4524"/>
      <c r="C51" s="3593"/>
      <c r="D51" s="3663"/>
      <c r="E51" s="3605"/>
      <c r="F51" s="3605"/>
      <c r="G51" s="3605"/>
      <c r="H51" s="1489"/>
      <c r="I51" s="19"/>
      <c r="J51" s="19"/>
      <c r="K51" s="19"/>
      <c r="L51" s="19"/>
      <c r="M51" s="19"/>
      <c r="N51" s="3661" t="s">
        <v>1247</v>
      </c>
      <c r="O51" s="628"/>
      <c r="P51" s="628"/>
      <c r="Q51" s="628"/>
      <c r="R51" s="628"/>
      <c r="S51" s="628"/>
      <c r="T51" s="19"/>
      <c r="U51" s="3658"/>
    </row>
    <row r="52" spans="2:21">
      <c r="B52" s="4524"/>
      <c r="C52" s="4526" t="s">
        <v>1248</v>
      </c>
      <c r="D52" s="4526"/>
      <c r="E52" s="4526"/>
      <c r="F52" s="4526"/>
      <c r="G52" s="4526"/>
      <c r="H52" s="4527"/>
      <c r="I52" s="19"/>
      <c r="J52" s="19"/>
      <c r="K52" s="19"/>
      <c r="L52" s="19"/>
      <c r="M52" s="19"/>
      <c r="N52" s="628">
        <v>1</v>
      </c>
      <c r="O52" s="628">
        <v>1</v>
      </c>
      <c r="P52" s="628">
        <v>1</v>
      </c>
      <c r="Q52" s="628">
        <v>1</v>
      </c>
      <c r="R52" s="628">
        <v>1</v>
      </c>
      <c r="S52" s="628">
        <v>1</v>
      </c>
      <c r="T52" s="19"/>
      <c r="U52" s="3658"/>
    </row>
    <row r="53" spans="2:21">
      <c r="B53" s="4524"/>
      <c r="C53" s="4526"/>
      <c r="D53" s="4526"/>
      <c r="E53" s="4526"/>
      <c r="F53" s="4526"/>
      <c r="G53" s="4526"/>
      <c r="H53" s="4527"/>
      <c r="I53" s="19"/>
      <c r="J53" s="19"/>
      <c r="K53" s="19"/>
      <c r="L53" s="19"/>
      <c r="M53" s="19"/>
      <c r="N53" s="3664" t="s">
        <v>1249</v>
      </c>
      <c r="O53" s="3665"/>
      <c r="P53" s="3666" t="s">
        <v>1250</v>
      </c>
      <c r="Q53" s="3665"/>
      <c r="R53" s="628"/>
      <c r="S53" s="628"/>
      <c r="T53" s="19"/>
      <c r="U53" s="3658"/>
    </row>
    <row r="54" spans="2:21">
      <c r="B54" s="4524"/>
      <c r="C54" s="3667" t="s">
        <v>1251</v>
      </c>
      <c r="D54" s="3605"/>
      <c r="E54" s="3605" t="s">
        <v>1252</v>
      </c>
      <c r="F54" s="3605"/>
      <c r="G54" s="3605"/>
      <c r="H54" s="1489"/>
      <c r="I54" s="19"/>
      <c r="J54" s="19"/>
      <c r="K54" s="19"/>
      <c r="L54" s="19"/>
      <c r="M54" s="19"/>
      <c r="N54" s="3668" t="s">
        <v>1253</v>
      </c>
      <c r="O54" s="3668" t="s">
        <v>1254</v>
      </c>
      <c r="P54" s="3668" t="s">
        <v>1255</v>
      </c>
      <c r="Q54" s="3665" t="s">
        <v>1256</v>
      </c>
      <c r="R54" s="628"/>
      <c r="S54" s="628"/>
      <c r="T54" s="19"/>
      <c r="U54" s="3658"/>
    </row>
    <row r="55" spans="2:21">
      <c r="B55" s="4524"/>
      <c r="C55" s="634" t="str">
        <f>HYPERLINK("#"&amp;ADDRESS(ROW(C47),COLUMN(C47),4))</f>
        <v>#C47</v>
      </c>
      <c r="D55" s="3669" t="str">
        <f ca="1">_xlfn.FORMULATEXT(C55)</f>
        <v>=LIEN_HYPERTEXTE("#"&amp;ADRESSE(LIGNE(C47);COLONNE(C47);4))</v>
      </c>
      <c r="E55" s="3669"/>
      <c r="F55" s="3669"/>
      <c r="G55" s="3669"/>
      <c r="H55" s="1502"/>
      <c r="I55" s="19"/>
      <c r="J55" s="19"/>
      <c r="K55" s="19"/>
      <c r="L55" s="19"/>
      <c r="M55" s="19"/>
      <c r="N55" s="3665" t="s">
        <v>1257</v>
      </c>
      <c r="O55" s="3665" t="s">
        <v>1258</v>
      </c>
      <c r="P55" s="3670" t="str">
        <f>N55 &amp; " " &amp; O55</f>
        <v>Robert Spière</v>
      </c>
      <c r="Q55" s="3671" t="str">
        <f ca="1">_xlfn.FORMULATEXT(P55)</f>
        <v>=N55 &amp; " " &amp; O55</v>
      </c>
      <c r="R55" s="628"/>
      <c r="S55" s="628"/>
      <c r="T55" s="19"/>
      <c r="U55" s="3658"/>
    </row>
    <row r="56" spans="2:21">
      <c r="B56" s="4524"/>
      <c r="C56" s="3672"/>
      <c r="D56" s="3669"/>
      <c r="E56" s="3669"/>
      <c r="F56" s="3669"/>
      <c r="G56" s="3669"/>
      <c r="H56" s="1502"/>
      <c r="I56" s="19"/>
      <c r="J56" s="19"/>
      <c r="K56" s="19"/>
      <c r="L56" s="19"/>
      <c r="M56" s="19"/>
      <c r="N56" s="3665" t="s">
        <v>1259</v>
      </c>
      <c r="O56" s="3665" t="s">
        <v>1260</v>
      </c>
      <c r="P56" s="3670" t="str">
        <f>_xlfn.CONCAT(N56," ",O56)</f>
        <v>Guillaume Tell</v>
      </c>
      <c r="Q56" s="3671" t="str">
        <f ca="1">_xlfn.FORMULATEXT(P56)</f>
        <v>=CONCAT(N56;" ";O56)</v>
      </c>
      <c r="R56" s="628"/>
      <c r="S56" s="628"/>
      <c r="T56" s="19"/>
      <c r="U56" s="3658"/>
    </row>
    <row r="57" spans="2:21">
      <c r="B57" s="4524"/>
      <c r="C57" s="3672"/>
      <c r="D57" s="3605"/>
      <c r="E57" s="3605"/>
      <c r="F57" s="3605"/>
      <c r="G57" s="3605"/>
      <c r="H57" s="1489"/>
      <c r="I57" s="19"/>
      <c r="J57" s="19"/>
      <c r="K57" s="19"/>
      <c r="L57" s="19"/>
      <c r="M57" s="19"/>
      <c r="N57" s="628">
        <v>1</v>
      </c>
      <c r="O57" s="628">
        <v>1</v>
      </c>
      <c r="P57" s="628">
        <v>1</v>
      </c>
      <c r="Q57" s="628">
        <v>1</v>
      </c>
      <c r="R57" s="628"/>
      <c r="S57" s="628"/>
      <c r="T57" s="19"/>
      <c r="U57" s="3658"/>
    </row>
    <row r="58" spans="2:21">
      <c r="B58" s="4524"/>
      <c r="C58" s="635" t="str">
        <f>HYPERLINK("#"&amp;ADDRESS(ROW(C47),COLUMN(C47),4)," 🔗 Lien")</f>
        <v xml:space="preserve"> 🔗 Lien</v>
      </c>
      <c r="D58" s="4528" t="str">
        <f ca="1">_xlfn.FORMULATEXT(C58)</f>
        <v>=LIEN_HYPERTEXTE("#"&amp;ADRESSE(LIGNE(C47);COLONNE(C47);4);" 🔗 Lien")</v>
      </c>
      <c r="E58" s="4528"/>
      <c r="F58" s="4528"/>
      <c r="G58" s="4528"/>
      <c r="H58" s="4529"/>
      <c r="I58" s="19"/>
      <c r="J58" s="19"/>
      <c r="K58" s="19"/>
      <c r="L58" s="19"/>
      <c r="M58" s="19"/>
      <c r="N58" s="3668" t="s">
        <v>1261</v>
      </c>
      <c r="O58" s="3664" t="s">
        <v>1262</v>
      </c>
      <c r="P58" s="3673"/>
      <c r="Q58" s="3665" t="s">
        <v>1256</v>
      </c>
      <c r="R58" s="628"/>
      <c r="S58" s="628"/>
      <c r="T58" s="19"/>
      <c r="U58" s="3658"/>
    </row>
    <row r="59" spans="2:21">
      <c r="B59" s="4524"/>
      <c r="C59" s="3672"/>
      <c r="D59" s="4528"/>
      <c r="E59" s="4528"/>
      <c r="F59" s="4528"/>
      <c r="G59" s="4528"/>
      <c r="H59" s="4529"/>
      <c r="I59" s="19"/>
      <c r="J59" s="19"/>
      <c r="K59" s="19"/>
      <c r="L59" s="19"/>
      <c r="M59" s="19"/>
      <c r="N59" s="3665" t="s">
        <v>1263</v>
      </c>
      <c r="O59" s="3674" t="str">
        <f>LEFT(N59,SEARCH(" ",N59)-1)</f>
        <v>Guillaume</v>
      </c>
      <c r="P59" s="3671" t="s">
        <v>1264</v>
      </c>
      <c r="Q59" s="628"/>
      <c r="R59" s="628"/>
      <c r="S59" s="628">
        <v>1</v>
      </c>
      <c r="T59" s="19"/>
      <c r="U59" s="3658"/>
    </row>
    <row r="60" spans="2:21">
      <c r="B60" s="4524"/>
      <c r="C60" s="3672"/>
      <c r="D60" s="3675"/>
      <c r="E60" s="3675"/>
      <c r="F60" s="3675"/>
      <c r="G60" s="3675"/>
      <c r="H60" s="1498"/>
      <c r="I60" s="19"/>
      <c r="J60" s="19"/>
      <c r="K60" s="19"/>
      <c r="L60" s="19"/>
      <c r="M60" s="19"/>
      <c r="N60" s="3665" t="s">
        <v>1263</v>
      </c>
      <c r="O60" s="3674" t="str">
        <f>RIGHT(N60,LEN(N60)-SEARCH(" ",N60))</f>
        <v>Tell</v>
      </c>
      <c r="P60" s="3671" t="str">
        <f ca="1">_xlfn.FORMULATEXT(O60)</f>
        <v>=DROITE(N60;NBCAR(N60)-CHERCHE(" ";N60))</v>
      </c>
      <c r="Q60" s="628"/>
      <c r="R60" s="628"/>
      <c r="S60" s="628">
        <v>1</v>
      </c>
      <c r="T60" s="19"/>
      <c r="U60" s="3658"/>
    </row>
    <row r="61" spans="2:21">
      <c r="B61" s="4524"/>
      <c r="C61" s="635" t="str">
        <f>HYPERLINK("#"&amp;ADDRESS(ROW(C47),COLUMN(C47),4)," 🔗 ICI")</f>
        <v xml:space="preserve"> 🔗 ICI</v>
      </c>
      <c r="D61" s="4530" t="str">
        <f ca="1">_xlfn.FORMULATEXT(C61)</f>
        <v>=LIEN_HYPERTEXTE("#"&amp;ADRESSE(LIGNE(C47);COLONNE(C47);4);" 🔗 ICI")</v>
      </c>
      <c r="E61" s="4530"/>
      <c r="F61" s="4530"/>
      <c r="G61" s="4530"/>
      <c r="H61" s="4531"/>
      <c r="I61" s="19"/>
      <c r="J61" s="19"/>
      <c r="K61" s="19"/>
      <c r="L61" s="19"/>
      <c r="M61" s="19"/>
      <c r="N61" s="3676" t="s">
        <v>1265</v>
      </c>
      <c r="O61" s="3677" t="str">
        <f>LEFT(N61,SEARCH(",",N61)-1)</f>
        <v>Guillaume</v>
      </c>
      <c r="P61" s="3671" t="str">
        <f ca="1">_xlfn.FORMULATEXT(O61)</f>
        <v>=GAUCHE(N61;CHERCHE(",";N61)-1)</v>
      </c>
      <c r="Q61" s="3671"/>
      <c r="R61" s="3665"/>
      <c r="S61" s="3665"/>
      <c r="T61" s="19"/>
      <c r="U61" s="3658"/>
    </row>
    <row r="62" spans="2:21">
      <c r="B62" s="4524"/>
      <c r="C62" s="3672"/>
      <c r="D62" s="4530"/>
      <c r="E62" s="4530"/>
      <c r="F62" s="4530"/>
      <c r="G62" s="4530"/>
      <c r="H62" s="4531"/>
      <c r="I62" s="19"/>
      <c r="J62" s="19"/>
      <c r="K62" s="19"/>
      <c r="L62" s="19"/>
      <c r="M62" s="19"/>
      <c r="N62" s="628">
        <v>1</v>
      </c>
      <c r="O62" s="3677" t="str">
        <f>RIGHT(N61,LEN(N61)-SEARCH(",",N61))</f>
        <v>Tell</v>
      </c>
      <c r="P62" s="3671" t="str">
        <f ca="1">_xlfn.FORMULATEXT(O62)</f>
        <v>=DROITE(N61;NBCAR(N61)-CHERCHE(",";N61))</v>
      </c>
      <c r="T62" s="19"/>
      <c r="U62" s="3658"/>
    </row>
    <row r="63" spans="2:21">
      <c r="B63" s="4524"/>
      <c r="C63" s="3672"/>
      <c r="D63" s="3671"/>
      <c r="E63" s="3671"/>
      <c r="F63" s="3671"/>
      <c r="G63" s="3671"/>
      <c r="H63" s="1501"/>
      <c r="I63" s="19"/>
      <c r="J63" s="19"/>
      <c r="K63" s="19"/>
      <c r="L63" s="19"/>
      <c r="M63" s="19"/>
      <c r="N63" s="628">
        <v>1</v>
      </c>
      <c r="O63" s="3665" t="s">
        <v>1266</v>
      </c>
      <c r="P63" s="628"/>
      <c r="Q63" s="628"/>
      <c r="R63" s="628"/>
      <c r="S63" s="628"/>
      <c r="T63" s="19"/>
      <c r="U63" s="3658"/>
    </row>
    <row r="64" spans="2:21">
      <c r="B64" s="4524"/>
      <c r="C64" s="636" t="str">
        <f>HYPERLINK("#"&amp;ADDRESS(ROW(C47),COLUMN(C47),4)," 🔗 "&amp;ADDRESS(ROW(C47),COLUMN(C47),4))</f>
        <v xml:space="preserve"> 🔗 C47</v>
      </c>
      <c r="D64" s="4530" t="str">
        <f ca="1">_xlfn.FORMULATEXT(C64)</f>
        <v>=LIEN_HYPERTEXTE("#"&amp;ADRESSE(LIGNE(C47);COLONNE(C47);4);" 🔗 "&amp;ADRESSE(LIGNE(C47);COLONNE(C47);4))</v>
      </c>
      <c r="E64" s="4530"/>
      <c r="F64" s="4530"/>
      <c r="G64" s="4530"/>
      <c r="H64" s="4531"/>
      <c r="I64" s="19"/>
      <c r="J64" s="19"/>
      <c r="K64" s="19"/>
      <c r="L64" s="19"/>
      <c r="M64" s="19"/>
      <c r="O64" s="628"/>
      <c r="P64" s="3678"/>
      <c r="Q64" s="3679" t="s">
        <v>1267</v>
      </c>
      <c r="R64" s="3680" t="s">
        <v>1268</v>
      </c>
      <c r="S64" s="3678"/>
      <c r="T64" s="19"/>
      <c r="U64" s="3658"/>
    </row>
    <row r="65" spans="2:21">
      <c r="B65" s="4524"/>
      <c r="C65" s="3672"/>
      <c r="D65" s="4530"/>
      <c r="E65" s="4530"/>
      <c r="F65" s="4530"/>
      <c r="G65" s="4530"/>
      <c r="H65" s="4531"/>
      <c r="I65" s="19"/>
      <c r="J65" s="19"/>
      <c r="K65" s="19"/>
      <c r="L65" s="19"/>
      <c r="M65" s="19"/>
      <c r="N65" s="19"/>
      <c r="O65" s="19"/>
      <c r="P65" s="19"/>
      <c r="Q65" s="19"/>
      <c r="R65" s="19"/>
      <c r="S65" s="19"/>
      <c r="T65" s="19"/>
      <c r="U65" s="3658"/>
    </row>
    <row r="66" spans="2:21" ht="16.5" thickBot="1">
      <c r="B66" s="4524"/>
      <c r="C66" s="3672"/>
      <c r="D66" s="3605"/>
      <c r="E66" s="3605"/>
      <c r="F66" s="3605"/>
      <c r="G66" s="3605"/>
      <c r="H66" s="1489"/>
      <c r="I66" s="19"/>
      <c r="J66" s="19"/>
      <c r="K66" s="19"/>
      <c r="L66" s="19"/>
      <c r="M66" s="19"/>
      <c r="N66" s="19"/>
      <c r="O66" s="19"/>
      <c r="P66" s="19"/>
      <c r="Q66" s="19"/>
      <c r="R66" s="19"/>
      <c r="S66" s="19"/>
      <c r="T66" s="19"/>
      <c r="U66" s="3658"/>
    </row>
    <row r="67" spans="2:21">
      <c r="B67" s="4524"/>
      <c r="C67" s="636" t="str">
        <f>HYPERLINK("#"&amp;ADDRESS(ROW(C47),COLUMN(C47),4),"◀"&amp;ADDRESS(ROW(C47),COLUMN(C47),4))</f>
        <v>◀C47</v>
      </c>
      <c r="D67" s="4532" t="str">
        <f ca="1">_xlfn.FORMULATEXT(C67)</f>
        <v>=LIEN_HYPERTEXTE("#"&amp;ADRESSE(LIGNE(C47);COLONNE(C47);4);"◀"&amp;ADRESSE(LIGNE(C47);COLONNE(C47);4))</v>
      </c>
      <c r="E67" s="4532"/>
      <c r="F67" s="4532"/>
      <c r="G67" s="4532"/>
      <c r="H67" s="4533"/>
      <c r="I67" s="19"/>
      <c r="J67" s="3681" t="s">
        <v>1269</v>
      </c>
      <c r="K67" s="1500"/>
      <c r="L67" s="1500"/>
      <c r="M67" s="1500"/>
      <c r="N67" s="1500"/>
      <c r="O67" s="1500"/>
      <c r="P67" s="1499"/>
      <c r="Q67" s="19"/>
      <c r="R67" s="19"/>
      <c r="S67" s="19"/>
      <c r="T67" s="19"/>
      <c r="U67" s="3658"/>
    </row>
    <row r="68" spans="2:21">
      <c r="B68" s="4524"/>
      <c r="C68" s="3672"/>
      <c r="D68" s="4532"/>
      <c r="E68" s="4532"/>
      <c r="F68" s="4532"/>
      <c r="G68" s="4532"/>
      <c r="H68" s="4533"/>
      <c r="I68" s="19"/>
      <c r="J68" s="3682" t="s">
        <v>1270</v>
      </c>
      <c r="K68" s="3683"/>
      <c r="L68" s="3683"/>
      <c r="M68" s="3683"/>
      <c r="N68" s="3683"/>
      <c r="O68" s="3683"/>
      <c r="P68" s="1497"/>
      <c r="Q68" s="19"/>
      <c r="R68" s="19"/>
      <c r="S68" s="19"/>
      <c r="T68" s="19"/>
      <c r="U68" s="3658"/>
    </row>
    <row r="69" spans="2:21">
      <c r="B69" s="4524"/>
      <c r="C69" s="3672"/>
      <c r="D69" s="3675"/>
      <c r="E69" s="3675"/>
      <c r="F69" s="3675"/>
      <c r="G69" s="3675"/>
      <c r="H69" s="1498"/>
      <c r="I69" s="19"/>
      <c r="J69" s="3682" t="s">
        <v>1271</v>
      </c>
      <c r="K69" s="3683"/>
      <c r="L69" s="3683"/>
      <c r="M69" s="3683"/>
      <c r="N69" s="3683"/>
      <c r="O69" s="3683"/>
      <c r="P69" s="1497"/>
      <c r="Q69" s="19"/>
      <c r="R69" s="19"/>
      <c r="S69" s="19"/>
      <c r="T69" s="19"/>
      <c r="U69" s="3658"/>
    </row>
    <row r="70" spans="2:21">
      <c r="B70" s="4524"/>
      <c r="C70" s="636" t="str">
        <f>HYPERLINK("#"&amp;ADDRESS(ROW(C47),COLUMN(C47),4),_xlfn.UNICHAR(128269)&amp;ADDRESS(ROW(C47),COLUMN(C47),4))</f>
        <v>🔍C47</v>
      </c>
      <c r="D70" s="4534" t="str">
        <f ca="1">_xlfn.FORMULATEXT(C70)</f>
        <v>=LIEN_HYPERTEXTE("#"&amp;ADRESSE(LIGNE(C47);COLONNE(C47);4);UNICAR(128269)&amp;ADRESSE(LIGNE(C47);COLONNE(C47);4))</v>
      </c>
      <c r="E70" s="4534"/>
      <c r="F70" s="4534"/>
      <c r="G70" s="4534"/>
      <c r="H70" s="4535"/>
      <c r="I70" s="19"/>
      <c r="J70" s="3682" t="s">
        <v>1272</v>
      </c>
      <c r="K70" s="3683"/>
      <c r="L70" s="3683"/>
      <c r="M70" s="3683"/>
      <c r="N70" s="3683"/>
      <c r="O70" s="3683"/>
      <c r="P70" s="1497"/>
      <c r="Q70" s="19"/>
      <c r="R70" s="19"/>
      <c r="S70" s="19"/>
      <c r="T70" s="19"/>
      <c r="U70" s="3658"/>
    </row>
    <row r="71" spans="2:21">
      <c r="B71" s="4524"/>
      <c r="C71" s="3672"/>
      <c r="D71" s="4534"/>
      <c r="E71" s="4534"/>
      <c r="F71" s="4534"/>
      <c r="G71" s="4534"/>
      <c r="H71" s="4535"/>
      <c r="I71" s="19"/>
      <c r="J71" s="1407" t="s">
        <v>1273</v>
      </c>
      <c r="K71" s="637"/>
      <c r="L71" s="637"/>
      <c r="M71" s="637"/>
      <c r="N71" s="637"/>
      <c r="O71" s="637"/>
      <c r="P71" s="1496"/>
      <c r="Q71" s="19"/>
      <c r="R71" s="19"/>
      <c r="S71" s="19"/>
      <c r="T71" s="19"/>
      <c r="U71" s="3658"/>
    </row>
    <row r="72" spans="2:21">
      <c r="B72" s="4524"/>
      <c r="C72" s="3672"/>
      <c r="D72" s="3684"/>
      <c r="E72" s="3684"/>
      <c r="F72" s="3684"/>
      <c r="G72" s="3684"/>
      <c r="H72" s="1494"/>
      <c r="I72" s="19"/>
      <c r="J72" s="1495">
        <v>14</v>
      </c>
      <c r="K72" s="3636">
        <v>14</v>
      </c>
      <c r="L72" s="3636">
        <v>14</v>
      </c>
      <c r="M72" s="3636">
        <v>14</v>
      </c>
      <c r="N72" s="3636">
        <v>14</v>
      </c>
      <c r="O72" s="3636">
        <v>14</v>
      </c>
      <c r="P72" s="1447">
        <v>14</v>
      </c>
      <c r="Q72" s="638" t="s">
        <v>1274</v>
      </c>
      <c r="R72" s="628"/>
      <c r="S72" s="628"/>
      <c r="T72" s="19"/>
      <c r="U72" s="3658"/>
    </row>
    <row r="73" spans="2:21" ht="16.5" thickBot="1">
      <c r="B73" s="4524"/>
      <c r="C73" s="3914"/>
      <c r="D73" s="3915" t="s">
        <v>1275</v>
      </c>
      <c r="E73" s="3916" t="str">
        <f>C47</f>
        <v>C47</v>
      </c>
      <c r="F73" s="3917" t="s">
        <v>1276</v>
      </c>
      <c r="G73" s="3916"/>
      <c r="H73" s="3918"/>
      <c r="I73" s="19"/>
      <c r="J73" s="1402">
        <f t="shared" ref="J73:O73" ca="1" si="0">CELL("largeur",J73)</f>
        <v>18</v>
      </c>
      <c r="K73" s="987">
        <f t="shared" ca="1" si="0"/>
        <v>16</v>
      </c>
      <c r="L73" s="987">
        <f t="shared" ca="1" si="0"/>
        <v>16</v>
      </c>
      <c r="M73" s="987">
        <f t="shared" ca="1" si="0"/>
        <v>18</v>
      </c>
      <c r="N73" s="987">
        <f t="shared" ca="1" si="0"/>
        <v>16</v>
      </c>
      <c r="O73" s="987">
        <f t="shared" ca="1" si="0"/>
        <v>16</v>
      </c>
      <c r="P73" s="1403">
        <f ca="1">CELL("largeur",P73)</f>
        <v>16</v>
      </c>
      <c r="Q73" s="638" t="s">
        <v>1277</v>
      </c>
      <c r="R73" s="628"/>
      <c r="S73" s="628"/>
      <c r="T73" s="19"/>
      <c r="U73" s="3658"/>
    </row>
    <row r="74" spans="2:21">
      <c r="B74" s="4524"/>
      <c r="C74" s="4536" t="s">
        <v>1278</v>
      </c>
      <c r="D74" s="4536"/>
      <c r="E74" s="4536"/>
      <c r="F74" s="4536"/>
      <c r="G74" s="4536"/>
      <c r="H74" s="4537"/>
      <c r="I74" s="19"/>
      <c r="K74" s="19"/>
      <c r="L74" s="19"/>
      <c r="M74" s="19"/>
      <c r="N74" s="19"/>
      <c r="O74" s="19"/>
      <c r="P74" s="19"/>
      <c r="Q74" s="19"/>
      <c r="R74" s="19"/>
      <c r="S74" s="19"/>
      <c r="T74" s="19"/>
      <c r="U74" s="3658"/>
    </row>
    <row r="75" spans="2:21">
      <c r="B75" s="4524"/>
      <c r="C75" s="4536"/>
      <c r="D75" s="4536"/>
      <c r="E75" s="4536"/>
      <c r="F75" s="4536"/>
      <c r="G75" s="4536"/>
      <c r="H75" s="4537"/>
      <c r="I75" s="19"/>
      <c r="J75" s="3907" t="s">
        <v>1279</v>
      </c>
      <c r="K75" s="3908"/>
      <c r="L75" s="3908"/>
      <c r="M75" s="19"/>
      <c r="N75" s="19"/>
      <c r="O75" s="19"/>
      <c r="P75" s="19"/>
      <c r="Q75" s="19"/>
      <c r="R75" s="19"/>
      <c r="S75" s="19"/>
      <c r="T75" s="19"/>
      <c r="U75" s="3658"/>
    </row>
    <row r="76" spans="2:21">
      <c r="B76" s="4524"/>
      <c r="C76" s="3672"/>
      <c r="D76" s="3686"/>
      <c r="E76" s="3686"/>
      <c r="F76" s="3686"/>
      <c r="G76" s="3686"/>
      <c r="H76" s="1491"/>
      <c r="I76" s="19"/>
      <c r="J76" s="3687" t="s">
        <v>1280</v>
      </c>
      <c r="K76" s="19"/>
      <c r="L76" s="19"/>
      <c r="M76" s="19"/>
      <c r="N76" s="3909"/>
      <c r="O76" s="3910"/>
      <c r="P76" s="3911" t="s">
        <v>1281</v>
      </c>
      <c r="Q76" s="3680" t="s">
        <v>1282</v>
      </c>
      <c r="R76" s="3688"/>
      <c r="S76" s="3688"/>
      <c r="T76" s="19"/>
      <c r="U76" s="3658"/>
    </row>
    <row r="77" spans="2:21" ht="16.5" thickBot="1">
      <c r="B77" s="4524"/>
      <c r="C77" s="3689" t="s">
        <v>1283</v>
      </c>
      <c r="D77" s="3686"/>
      <c r="E77" s="3686"/>
      <c r="F77" s="3686"/>
      <c r="G77" s="3686"/>
      <c r="H77" s="1491"/>
      <c r="I77" s="19"/>
      <c r="J77" s="3690" t="s">
        <v>1284</v>
      </c>
      <c r="K77" s="19"/>
      <c r="L77" s="19"/>
      <c r="M77" s="19"/>
      <c r="N77" s="628">
        <v>1</v>
      </c>
      <c r="O77" s="628">
        <v>1</v>
      </c>
      <c r="P77" s="628">
        <v>1</v>
      </c>
      <c r="Q77" s="628">
        <v>1</v>
      </c>
      <c r="R77" s="628">
        <v>1</v>
      </c>
      <c r="S77" s="628">
        <v>1</v>
      </c>
      <c r="T77" s="19"/>
      <c r="U77" s="3658"/>
    </row>
    <row r="78" spans="2:21">
      <c r="B78" s="4524"/>
      <c r="C78" s="3912" t="s">
        <v>1285</v>
      </c>
      <c r="D78" s="3913"/>
      <c r="E78" s="3913"/>
      <c r="F78" s="3913"/>
      <c r="G78" s="3686"/>
      <c r="H78" s="1491"/>
      <c r="I78" s="19"/>
      <c r="J78" s="3692" t="s">
        <v>1286</v>
      </c>
      <c r="K78" s="19"/>
      <c r="L78" s="19"/>
      <c r="M78" s="19"/>
      <c r="N78" s="1493" t="s">
        <v>122</v>
      </c>
      <c r="O78" s="4546" t="s">
        <v>1287</v>
      </c>
      <c r="P78" s="4546"/>
      <c r="Q78" s="4546"/>
      <c r="R78" s="4546"/>
      <c r="S78" s="4547"/>
      <c r="T78" s="19"/>
      <c r="U78" s="3658"/>
    </row>
    <row r="79" spans="2:21">
      <c r="B79" s="4524"/>
      <c r="C79" s="4538" t="s">
        <v>1288</v>
      </c>
      <c r="D79" s="4538"/>
      <c r="E79" s="4538"/>
      <c r="F79" s="4538"/>
      <c r="G79" s="4538"/>
      <c r="H79" s="4539"/>
      <c r="I79" s="19"/>
      <c r="J79" s="3693" t="s">
        <v>1289</v>
      </c>
      <c r="K79" s="19"/>
      <c r="L79" s="19"/>
      <c r="M79" s="19"/>
      <c r="N79" s="4548">
        <v>3</v>
      </c>
      <c r="O79"/>
      <c r="P79" s="3694" t="s">
        <v>1290</v>
      </c>
      <c r="Q79" s="3695" t="s">
        <v>1291</v>
      </c>
      <c r="R79" s="3696"/>
      <c r="S79" s="1492"/>
      <c r="T79" s="19"/>
      <c r="U79" s="3658"/>
    </row>
    <row r="80" spans="2:21">
      <c r="B80" s="4524"/>
      <c r="C80" s="4538"/>
      <c r="D80" s="4538"/>
      <c r="E80" s="4538"/>
      <c r="F80" s="4538"/>
      <c r="G80" s="4538"/>
      <c r="H80" s="4539"/>
      <c r="I80" s="19"/>
      <c r="J80" s="3697" t="s">
        <v>1292</v>
      </c>
      <c r="K80" s="19"/>
      <c r="L80" s="19"/>
      <c r="M80" s="19"/>
      <c r="N80" s="4548"/>
      <c r="O80" s="20"/>
      <c r="P80" s="20"/>
      <c r="Q80" s="20"/>
      <c r="R80" s="20"/>
      <c r="S80" s="1071"/>
      <c r="T80" s="19"/>
      <c r="U80" s="3658"/>
    </row>
    <row r="81" spans="2:21">
      <c r="B81" s="4524"/>
      <c r="C81" s="3691"/>
      <c r="D81" s="3686"/>
      <c r="E81" s="3686"/>
      <c r="F81" s="3686"/>
      <c r="G81" s="3686"/>
      <c r="H81" s="1491"/>
      <c r="I81" s="19"/>
      <c r="J81" s="3698" t="s">
        <v>327</v>
      </c>
      <c r="K81" s="19"/>
      <c r="L81" s="19"/>
      <c r="M81" s="19"/>
      <c r="N81" s="4548"/>
      <c r="O81" s="22"/>
      <c r="P81" s="22"/>
      <c r="Q81" s="3699" t="s">
        <v>1293</v>
      </c>
      <c r="R81" s="639">
        <v>6</v>
      </c>
      <c r="S81" s="1073"/>
      <c r="T81" s="19"/>
      <c r="U81" s="3658"/>
    </row>
    <row r="82" spans="2:21">
      <c r="B82" s="4524"/>
      <c r="C82" s="640" t="str">
        <f>HYPERLINK("# c131",_xlfn.UNICHAR(128269)&amp;" 🔗 Lien")</f>
        <v>🔍 🔗 Lien</v>
      </c>
      <c r="D82" s="3700" t="str">
        <f ca="1">_xlfn.FORMULATEXT(C82)</f>
        <v>=LIEN_HYPERTEXTE("# c131";UNICAR(128269)&amp;" 🔗 Lien")</v>
      </c>
      <c r="E82" s="3605"/>
      <c r="F82" s="3605"/>
      <c r="G82" s="3605"/>
      <c r="H82" s="1489"/>
      <c r="I82" s="19"/>
      <c r="J82" s="3701" t="s">
        <v>1294</v>
      </c>
      <c r="K82" s="19"/>
      <c r="L82" s="19"/>
      <c r="M82" s="19"/>
      <c r="N82" s="4548"/>
      <c r="O82" s="22"/>
      <c r="P82" s="22"/>
      <c r="Q82" s="3699" t="s">
        <v>1295</v>
      </c>
      <c r="R82" s="639">
        <v>4</v>
      </c>
      <c r="S82" s="1073"/>
      <c r="T82" s="19"/>
      <c r="U82" s="3658"/>
    </row>
    <row r="83" spans="2:21">
      <c r="B83" s="4524"/>
      <c r="C83" s="641"/>
      <c r="D83" s="3700"/>
      <c r="E83" s="3605"/>
      <c r="F83" s="3605"/>
      <c r="G83" s="3605"/>
      <c r="H83" s="1489"/>
      <c r="I83" s="19"/>
      <c r="J83" s="3702" t="s">
        <v>1296</v>
      </c>
      <c r="K83" s="19"/>
      <c r="L83" s="19"/>
      <c r="M83" s="19"/>
      <c r="N83" s="4548"/>
      <c r="O83" s="22"/>
      <c r="P83" s="22"/>
      <c r="Q83" s="22" t="s">
        <v>1297</v>
      </c>
      <c r="R83" s="19" t="str">
        <f>MID(Q79,R81,R82)</f>
        <v>4522</v>
      </c>
      <c r="S83" s="1073"/>
      <c r="T83" s="19"/>
      <c r="U83" s="3658"/>
    </row>
    <row r="84" spans="2:21">
      <c r="B84" s="4524"/>
      <c r="C84" s="640" t="str">
        <f>HYPERLINK("#c131",_xlfn.UNICHAR(128269)&amp;"La bas")</f>
        <v>🔍La bas</v>
      </c>
      <c r="D84" s="3700" t="str">
        <f ca="1">_xlfn.FORMULATEXT(C84)</f>
        <v>=LIEN_HYPERTEXTE("#c131";UNICAR(128269)&amp;"La bas")</v>
      </c>
      <c r="E84" s="3605"/>
      <c r="F84" s="3605"/>
      <c r="G84" s="3605"/>
      <c r="H84" s="1489"/>
      <c r="I84" s="19"/>
      <c r="J84" s="3703" t="s">
        <v>1298</v>
      </c>
      <c r="K84" s="19"/>
      <c r="L84" s="19"/>
      <c r="M84" s="19"/>
      <c r="N84" s="4548"/>
      <c r="O84" s="22"/>
      <c r="P84" s="22"/>
      <c r="Q84" s="22"/>
      <c r="R84" s="22"/>
      <c r="S84" s="1073"/>
      <c r="T84" s="19"/>
      <c r="U84" s="3658"/>
    </row>
    <row r="85" spans="2:21">
      <c r="B85" s="4524"/>
      <c r="C85" s="641"/>
      <c r="D85" s="3700"/>
      <c r="E85" s="3605"/>
      <c r="F85" s="3605"/>
      <c r="G85" s="3605"/>
      <c r="H85" s="1489"/>
      <c r="I85" s="19"/>
      <c r="J85" s="3704" t="s">
        <v>329</v>
      </c>
      <c r="K85" s="19"/>
      <c r="L85" s="19"/>
      <c r="M85" s="19"/>
      <c r="N85" s="4548"/>
      <c r="O85" s="4550" t="s">
        <v>1299</v>
      </c>
      <c r="P85" s="4550"/>
      <c r="Q85" s="4550"/>
      <c r="R85" s="4550"/>
      <c r="S85" s="4551"/>
      <c r="T85" s="19"/>
      <c r="U85" s="3658"/>
    </row>
    <row r="86" spans="2:21">
      <c r="B86" s="4524"/>
      <c r="C86" s="642" t="str">
        <f>HYPERLINK("# c131"," 🔗 Cliquez")</f>
        <v xml:space="preserve"> 🔗 Cliquez</v>
      </c>
      <c r="D86" s="3700" t="str">
        <f ca="1">_xlfn.FORMULATEXT(C86)</f>
        <v>=LIEN_HYPERTEXTE("# c131";" 🔗 Cliquez")</v>
      </c>
      <c r="E86" s="3605"/>
      <c r="F86" s="3605"/>
      <c r="G86" s="3605"/>
      <c r="H86" s="1489"/>
      <c r="I86" s="19"/>
      <c r="J86" s="3705" t="s">
        <v>1300</v>
      </c>
      <c r="K86" s="19"/>
      <c r="L86" s="19"/>
      <c r="M86" s="19"/>
      <c r="N86" s="4548"/>
      <c r="O86" s="4550"/>
      <c r="P86" s="4550"/>
      <c r="Q86" s="4550"/>
      <c r="R86" s="4550"/>
      <c r="S86" s="4551"/>
      <c r="T86" s="19"/>
      <c r="U86" s="3658"/>
    </row>
    <row r="87" spans="2:21">
      <c r="B87" s="4524"/>
      <c r="C87" s="3605"/>
      <c r="D87" s="3605"/>
      <c r="E87" s="3605"/>
      <c r="F87" s="3605"/>
      <c r="G87" s="3605"/>
      <c r="H87" s="1489"/>
      <c r="I87" s="19"/>
      <c r="J87" s="3706" t="s">
        <v>1301</v>
      </c>
      <c r="K87" s="19"/>
      <c r="L87" s="19"/>
      <c r="M87" s="19"/>
      <c r="N87" s="4548"/>
      <c r="O87" s="3707">
        <v>11</v>
      </c>
      <c r="P87" s="3707">
        <v>11</v>
      </c>
      <c r="Q87" s="3707">
        <v>11</v>
      </c>
      <c r="R87" s="3707">
        <v>11</v>
      </c>
      <c r="S87" s="1490">
        <v>11</v>
      </c>
      <c r="T87" s="19"/>
      <c r="U87" s="3658"/>
    </row>
    <row r="88" spans="2:21" ht="16.5" thickBot="1">
      <c r="B88" s="4524"/>
      <c r="C88" s="3907" t="s">
        <v>1302</v>
      </c>
      <c r="D88" s="3909"/>
      <c r="E88" s="3909"/>
      <c r="F88" s="3909"/>
      <c r="G88" s="3909"/>
      <c r="H88" s="1489"/>
      <c r="I88" s="19"/>
      <c r="J88" s="3708" t="s">
        <v>1303</v>
      </c>
      <c r="K88" s="19"/>
      <c r="L88" s="19"/>
      <c r="M88" s="19"/>
      <c r="N88" s="4549"/>
      <c r="O88" s="987">
        <f t="shared" ref="O88:S88" ca="1" si="1">CELL("largeur",O88)</f>
        <v>16</v>
      </c>
      <c r="P88" s="987">
        <f t="shared" ca="1" si="1"/>
        <v>16</v>
      </c>
      <c r="Q88" s="987">
        <f t="shared" ca="1" si="1"/>
        <v>11</v>
      </c>
      <c r="R88" s="987">
        <f t="shared" ca="1" si="1"/>
        <v>11</v>
      </c>
      <c r="S88" s="1403">
        <f t="shared" ca="1" si="1"/>
        <v>11</v>
      </c>
      <c r="T88" s="19"/>
      <c r="U88" s="3658"/>
    </row>
    <row r="89" spans="2:21" ht="18.75">
      <c r="B89" s="4524"/>
      <c r="C89" s="3709" t="s">
        <v>1304</v>
      </c>
      <c r="D89" s="3605"/>
      <c r="E89" s="3605"/>
      <c r="F89" s="3605"/>
      <c r="G89" s="3605"/>
      <c r="H89" s="1489"/>
      <c r="I89" s="19"/>
      <c r="J89" s="3710" t="s">
        <v>1305</v>
      </c>
      <c r="K89" s="19"/>
      <c r="L89" s="19"/>
      <c r="M89" s="19"/>
      <c r="N89" s="19"/>
      <c r="O89" s="19"/>
      <c r="P89" s="19"/>
      <c r="Q89" s="19"/>
      <c r="R89" s="19"/>
      <c r="S89" s="19"/>
      <c r="T89" s="19"/>
      <c r="U89" s="3658"/>
    </row>
    <row r="90" spans="2:21">
      <c r="B90" s="4524"/>
      <c r="C90" s="3711"/>
      <c r="D90" s="3605"/>
      <c r="E90" s="3605"/>
      <c r="F90" s="3605"/>
      <c r="G90" s="3605"/>
      <c r="H90" s="1489"/>
      <c r="I90" s="19"/>
      <c r="J90" s="3712" t="s">
        <v>325</v>
      </c>
      <c r="K90" s="19"/>
      <c r="L90" s="19"/>
      <c r="M90" s="19"/>
      <c r="N90" s="19"/>
      <c r="O90" s="19"/>
      <c r="P90" s="19"/>
      <c r="Q90" s="19"/>
      <c r="R90" s="19"/>
      <c r="S90" s="19"/>
      <c r="T90" s="19"/>
      <c r="U90" s="3658"/>
    </row>
    <row r="91" spans="2:21" ht="18.75">
      <c r="B91" s="4524"/>
      <c r="C91" s="3713" t="s">
        <v>1306</v>
      </c>
      <c r="D91" s="3605"/>
      <c r="E91" s="3605"/>
      <c r="F91" s="3605"/>
      <c r="G91" s="3605"/>
      <c r="H91" s="1489"/>
      <c r="I91" s="19"/>
      <c r="J91" s="315" t="s">
        <v>1307</v>
      </c>
      <c r="K91" s="19"/>
      <c r="L91" s="19"/>
      <c r="M91" s="19"/>
      <c r="N91" s="3921" t="s">
        <v>370</v>
      </c>
      <c r="O91" s="4544" t="s">
        <v>1308</v>
      </c>
      <c r="P91" s="4544"/>
      <c r="Q91" s="4544"/>
      <c r="R91" s="4544"/>
      <c r="S91" s="4544"/>
      <c r="T91" s="4544"/>
      <c r="U91" s="4545"/>
    </row>
    <row r="92" spans="2:21" ht="18.75">
      <c r="B92" s="4524"/>
      <c r="C92" s="3605"/>
      <c r="D92" s="3605"/>
      <c r="E92" s="3605"/>
      <c r="F92" s="3605"/>
      <c r="G92" s="3605"/>
      <c r="H92" s="1489"/>
      <c r="I92" s="19"/>
      <c r="J92" s="3714" t="s">
        <v>1309</v>
      </c>
      <c r="K92" s="19"/>
      <c r="L92" s="19"/>
      <c r="M92" s="19"/>
      <c r="N92" s="3921" t="s">
        <v>370</v>
      </c>
      <c r="O92" s="4544" t="s">
        <v>1310</v>
      </c>
      <c r="P92" s="4544"/>
      <c r="Q92" s="4544"/>
      <c r="R92" s="4544"/>
      <c r="S92" s="4544"/>
      <c r="T92" s="4544"/>
      <c r="U92" s="4545"/>
    </row>
    <row r="93" spans="2:21">
      <c r="B93" s="4524"/>
      <c r="C93" s="3605" t="s">
        <v>1311</v>
      </c>
      <c r="D93" s="3605" t="s">
        <v>1312</v>
      </c>
      <c r="E93" s="3605"/>
      <c r="F93" s="3605"/>
      <c r="G93" s="3605"/>
      <c r="H93" s="1489"/>
      <c r="I93" s="19"/>
      <c r="J93" s="3715" t="s">
        <v>1313</v>
      </c>
      <c r="K93" s="19"/>
      <c r="L93" s="19"/>
      <c r="M93" s="19"/>
      <c r="N93" s="19"/>
      <c r="O93" s="19"/>
      <c r="P93" s="19"/>
      <c r="Q93" s="19"/>
      <c r="R93" s="19"/>
      <c r="S93" s="19"/>
      <c r="T93" s="19"/>
      <c r="U93" s="3658"/>
    </row>
    <row r="94" spans="2:21">
      <c r="B94" s="4524"/>
      <c r="C94" s="3605"/>
      <c r="D94" s="3605"/>
      <c r="E94" s="3605"/>
      <c r="F94" s="3605"/>
      <c r="G94" s="3605"/>
      <c r="H94" s="1489"/>
      <c r="I94" s="19"/>
      <c r="J94" s="3716" t="s">
        <v>1314</v>
      </c>
      <c r="K94" s="19"/>
      <c r="L94" s="19"/>
      <c r="M94" s="19"/>
      <c r="N94" s="19"/>
      <c r="O94" s="19"/>
      <c r="P94" s="19"/>
      <c r="Q94" s="19"/>
      <c r="R94" s="19"/>
      <c r="S94" s="19"/>
      <c r="T94" s="19"/>
      <c r="U94" s="3658"/>
    </row>
    <row r="95" spans="2:21">
      <c r="B95" s="4524"/>
      <c r="C95" s="3605" t="s">
        <v>1315</v>
      </c>
      <c r="D95" s="3605"/>
      <c r="E95" s="3605"/>
      <c r="F95" s="3605"/>
      <c r="G95" s="3605"/>
      <c r="H95" s="1489"/>
      <c r="I95" s="19"/>
      <c r="J95" s="3717" t="s">
        <v>1316</v>
      </c>
      <c r="K95" s="19"/>
      <c r="L95" s="19"/>
      <c r="M95" s="19"/>
      <c r="N95" s="19"/>
      <c r="O95" s="19"/>
      <c r="P95" s="19"/>
      <c r="Q95" s="19"/>
      <c r="R95" s="19"/>
      <c r="S95" s="19"/>
      <c r="T95" s="19"/>
      <c r="U95" s="3658"/>
    </row>
    <row r="96" spans="2:21">
      <c r="B96" s="4524"/>
      <c r="C96" s="3605"/>
      <c r="D96" s="3718" t="s">
        <v>1317</v>
      </c>
      <c r="E96" s="3605"/>
      <c r="F96" s="3718" t="s">
        <v>1318</v>
      </c>
      <c r="G96" s="3605"/>
      <c r="H96" s="1489" t="s">
        <v>1</v>
      </c>
      <c r="I96" s="19"/>
      <c r="J96" s="3719" t="s">
        <v>1319</v>
      </c>
      <c r="K96" s="19"/>
      <c r="L96" s="19"/>
      <c r="M96" s="19"/>
      <c r="N96" s="19"/>
      <c r="O96" s="19"/>
      <c r="P96" s="19"/>
      <c r="Q96" s="19"/>
      <c r="R96" s="19"/>
      <c r="S96" s="19"/>
      <c r="T96" s="19"/>
      <c r="U96" s="3658"/>
    </row>
    <row r="97" spans="1:21">
      <c r="B97" s="4524"/>
      <c r="C97" s="3605" t="s">
        <v>1320</v>
      </c>
      <c r="D97" s="3605"/>
      <c r="E97" s="3605"/>
      <c r="F97" s="3605"/>
      <c r="G97" s="3605"/>
      <c r="H97" s="1489"/>
      <c r="I97" s="19"/>
      <c r="J97" s="3720" t="s">
        <v>1321</v>
      </c>
      <c r="K97" s="19"/>
      <c r="L97" s="19"/>
      <c r="M97" s="19"/>
      <c r="N97" s="19"/>
      <c r="O97" s="19"/>
      <c r="P97" s="19"/>
      <c r="Q97" s="19"/>
      <c r="R97" s="19"/>
      <c r="S97" s="19"/>
      <c r="T97" s="19"/>
      <c r="U97" s="3658"/>
    </row>
    <row r="98" spans="1:21">
      <c r="B98" s="4524"/>
      <c r="C98" s="3605"/>
      <c r="D98" s="3718" t="s">
        <v>1322</v>
      </c>
      <c r="E98" s="3605"/>
      <c r="F98" s="3718" t="s">
        <v>1323</v>
      </c>
      <c r="G98" s="3605"/>
      <c r="H98" s="1489"/>
      <c r="I98" s="19"/>
      <c r="J98" s="3721" t="s">
        <v>1324</v>
      </c>
      <c r="K98" s="19"/>
      <c r="L98" s="19"/>
      <c r="M98" s="19"/>
      <c r="N98" s="19"/>
      <c r="O98" s="19"/>
      <c r="P98" s="19"/>
      <c r="Q98" s="19"/>
      <c r="R98" s="19"/>
      <c r="S98" s="19"/>
      <c r="T98" s="19"/>
      <c r="U98" s="3658"/>
    </row>
    <row r="99" spans="1:21">
      <c r="B99" s="4524"/>
      <c r="C99" s="3605"/>
      <c r="D99" s="3718"/>
      <c r="E99" s="3605"/>
      <c r="F99" s="3718"/>
      <c r="G99" s="3605"/>
      <c r="H99" s="1489"/>
      <c r="I99" s="19"/>
      <c r="J99" s="3722" t="s">
        <v>1325</v>
      </c>
      <c r="K99" s="19"/>
      <c r="L99" s="19"/>
      <c r="M99" s="19"/>
      <c r="N99" s="19"/>
      <c r="O99" s="19"/>
      <c r="P99" s="19"/>
      <c r="Q99" s="19"/>
      <c r="R99" s="19"/>
      <c r="S99" s="19"/>
      <c r="T99" s="19"/>
      <c r="U99" s="3658"/>
    </row>
    <row r="100" spans="1:21">
      <c r="B100" s="4524"/>
      <c r="C100" s="3605"/>
      <c r="D100" s="3718"/>
      <c r="E100" s="3685" t="s">
        <v>1326</v>
      </c>
      <c r="F100" s="3718" t="s">
        <v>1327</v>
      </c>
      <c r="G100" s="3605"/>
      <c r="H100" s="1489"/>
      <c r="I100" s="19"/>
      <c r="J100" s="19"/>
      <c r="K100" s="19"/>
      <c r="L100" s="19"/>
      <c r="M100" s="19"/>
      <c r="N100" s="19"/>
      <c r="O100" s="19"/>
      <c r="P100" s="19"/>
      <c r="Q100" s="19"/>
      <c r="R100" s="19"/>
      <c r="S100" s="19"/>
      <c r="T100" s="19"/>
      <c r="U100" s="3658"/>
    </row>
    <row r="101" spans="1:21">
      <c r="B101" s="4524"/>
      <c r="C101" s="3605"/>
      <c r="D101" s="3718"/>
      <c r="E101" s="3605"/>
      <c r="F101" s="3718"/>
      <c r="G101" s="3605"/>
      <c r="H101" s="1489"/>
      <c r="I101" s="19"/>
      <c r="J101" s="19"/>
      <c r="K101" s="19"/>
      <c r="L101" s="19"/>
      <c r="M101" s="19"/>
      <c r="N101" s="19"/>
      <c r="O101" s="19"/>
      <c r="P101" s="19"/>
      <c r="Q101" s="19"/>
      <c r="R101" s="19"/>
      <c r="S101" s="19"/>
      <c r="T101" s="19"/>
      <c r="U101" s="3658"/>
    </row>
    <row r="102" spans="1:21">
      <c r="B102" s="4524"/>
      <c r="C102" s="3605" t="s">
        <v>1328</v>
      </c>
      <c r="D102" s="3718"/>
      <c r="E102" s="3605"/>
      <c r="F102" s="3718"/>
      <c r="G102" s="3605"/>
      <c r="H102" s="1489"/>
      <c r="I102" s="19"/>
      <c r="J102" s="19"/>
      <c r="K102" s="19"/>
      <c r="L102" s="19"/>
      <c r="M102" s="19"/>
      <c r="N102" s="19"/>
      <c r="O102" s="19"/>
      <c r="P102" s="19"/>
      <c r="Q102" s="19"/>
      <c r="R102" s="19"/>
      <c r="S102" s="19"/>
      <c r="T102" s="19"/>
      <c r="U102" s="3658"/>
    </row>
    <row r="103" spans="1:21">
      <c r="B103" s="4524"/>
      <c r="C103" s="3605"/>
      <c r="D103" s="3718" t="s">
        <v>1329</v>
      </c>
      <c r="E103" s="3605"/>
      <c r="F103" s="3718"/>
      <c r="G103" s="3605"/>
      <c r="H103" s="1489" t="s">
        <v>1</v>
      </c>
      <c r="I103" s="19"/>
      <c r="J103" s="19"/>
      <c r="K103" s="19"/>
      <c r="L103" s="19"/>
      <c r="M103" s="19"/>
      <c r="N103" s="19"/>
      <c r="O103" s="19"/>
      <c r="P103" s="19"/>
      <c r="Q103" s="19"/>
      <c r="R103" s="19"/>
      <c r="S103" s="19"/>
      <c r="T103" s="19"/>
      <c r="U103" s="3658"/>
    </row>
    <row r="104" spans="1:21" ht="16.5" thickBot="1">
      <c r="B104" s="4525"/>
      <c r="C104" s="1488"/>
      <c r="D104" s="1488"/>
      <c r="E104" s="1488"/>
      <c r="F104" s="1488"/>
      <c r="G104" s="1488"/>
      <c r="H104" s="1487"/>
      <c r="I104" s="19"/>
      <c r="J104" s="19"/>
      <c r="K104" s="19"/>
      <c r="L104" s="19"/>
      <c r="M104" s="19"/>
      <c r="N104" s="19"/>
      <c r="O104" s="19"/>
      <c r="P104" s="19"/>
      <c r="Q104" s="19"/>
      <c r="R104" s="19"/>
      <c r="S104" s="19"/>
      <c r="T104" s="19"/>
      <c r="U104" s="3658"/>
    </row>
    <row r="105" spans="1:21" ht="23.25">
      <c r="A105" s="628">
        <v>1</v>
      </c>
      <c r="B105" s="3642"/>
      <c r="C105" s="3644"/>
      <c r="D105" s="3644"/>
      <c r="E105" s="3644"/>
      <c r="F105" s="3644"/>
      <c r="G105" s="3644"/>
      <c r="H105" s="3723"/>
      <c r="I105" s="3723"/>
      <c r="J105" s="3905" t="s">
        <v>1330</v>
      </c>
      <c r="K105" s="3908"/>
      <c r="L105" s="3908"/>
      <c r="M105" s="3908"/>
      <c r="N105" s="19"/>
      <c r="O105" s="3724" t="s">
        <v>1331</v>
      </c>
      <c r="P105" s="3615"/>
      <c r="Q105" s="3615"/>
      <c r="R105" s="628"/>
      <c r="S105" s="19"/>
      <c r="T105" s="19"/>
      <c r="U105" s="3658"/>
    </row>
    <row r="106" spans="1:21" ht="18.75">
      <c r="A106" s="628">
        <v>1</v>
      </c>
      <c r="B106" s="3642"/>
      <c r="C106" s="3902" t="s">
        <v>1332</v>
      </c>
      <c r="D106" s="3903"/>
      <c r="E106" s="3903"/>
      <c r="F106" s="3903"/>
      <c r="G106" s="3903"/>
      <c r="H106" s="3644"/>
      <c r="I106" s="3644"/>
      <c r="J106" s="3905" t="s">
        <v>1333</v>
      </c>
      <c r="K106" s="3908"/>
      <c r="L106" s="3908"/>
      <c r="M106" s="3908"/>
      <c r="N106" s="19"/>
      <c r="O106" s="4540" t="s">
        <v>1334</v>
      </c>
      <c r="P106" s="4541" t="s">
        <v>1335</v>
      </c>
      <c r="Q106" s="19"/>
      <c r="R106" s="19"/>
      <c r="S106" s="19"/>
      <c r="T106" s="19"/>
      <c r="U106" s="3658"/>
    </row>
    <row r="107" spans="1:21">
      <c r="A107" s="628">
        <v>1</v>
      </c>
      <c r="B107" s="3642"/>
      <c r="C107" s="3903" t="s">
        <v>1336</v>
      </c>
      <c r="D107" s="3903"/>
      <c r="E107" s="3903"/>
      <c r="F107" s="3903"/>
      <c r="G107" s="3903"/>
      <c r="H107" s="3603" t="s">
        <v>1337</v>
      </c>
      <c r="I107" s="3725" t="b">
        <f>IF(H108=D134,E117/(100-F118)*100)</f>
        <v>0</v>
      </c>
      <c r="J107" s="3700" t="str">
        <f ca="1">_xlfn.FORMULATEXT(I107)</f>
        <v>=SI(H108=D134;E117/(100-F118)*100)</v>
      </c>
      <c r="K107" s="19"/>
      <c r="L107" s="19"/>
      <c r="M107" s="19"/>
      <c r="N107" s="19"/>
      <c r="O107" s="4540"/>
      <c r="P107" s="4541"/>
      <c r="Q107" s="19"/>
      <c r="R107" s="19"/>
      <c r="S107" s="19"/>
      <c r="T107" s="19"/>
      <c r="U107" s="3658"/>
    </row>
    <row r="108" spans="1:21">
      <c r="A108" s="628">
        <v>1</v>
      </c>
      <c r="B108" s="3642"/>
      <c r="C108" s="3903" t="s">
        <v>1338</v>
      </c>
      <c r="D108" s="3903"/>
      <c r="E108" s="3903"/>
      <c r="F108" s="3903"/>
      <c r="G108" s="3903"/>
      <c r="H108" s="3629" t="s">
        <v>1339</v>
      </c>
      <c r="I108" s="3725">
        <f>IF(H117=D134,E117-(E117*F118%))</f>
        <v>0.625</v>
      </c>
      <c r="J108" s="3700" t="str">
        <f ca="1">_xlfn.FORMULATEXT(I108)</f>
        <v>=SI(H117=D134;E117-(E117*F118%))</v>
      </c>
      <c r="K108" s="19"/>
      <c r="L108" s="19"/>
      <c r="M108" s="19"/>
      <c r="N108" s="19"/>
      <c r="O108" s="628">
        <v>1</v>
      </c>
      <c r="P108" s="19"/>
      <c r="Q108" s="19"/>
      <c r="R108" s="19"/>
      <c r="S108" s="19"/>
      <c r="T108" s="19"/>
      <c r="U108" s="3658"/>
    </row>
    <row r="109" spans="1:21" ht="16.5" thickBot="1">
      <c r="A109" s="628">
        <v>1</v>
      </c>
      <c r="B109" s="3642"/>
      <c r="C109" s="628">
        <v>1</v>
      </c>
      <c r="D109" s="628">
        <v>1</v>
      </c>
      <c r="E109" s="628">
        <v>1</v>
      </c>
      <c r="F109" s="628">
        <v>1</v>
      </c>
      <c r="G109" s="628">
        <v>1</v>
      </c>
      <c r="H109" s="628">
        <v>1</v>
      </c>
      <c r="I109" s="628">
        <v>1</v>
      </c>
      <c r="J109" s="3726"/>
      <c r="K109" s="19"/>
      <c r="L109" s="19"/>
      <c r="M109" s="19"/>
      <c r="N109" s="19"/>
      <c r="O109" s="4542" t="s">
        <v>1340</v>
      </c>
      <c r="P109" s="19"/>
      <c r="Q109" s="19"/>
      <c r="R109" s="19"/>
      <c r="S109" s="19"/>
      <c r="T109" s="19"/>
      <c r="U109" s="3658"/>
    </row>
    <row r="110" spans="1:21" ht="23.25">
      <c r="A110" s="628">
        <v>1</v>
      </c>
      <c r="B110" s="4490" t="s">
        <v>122</v>
      </c>
      <c r="C110" s="4552" t="s">
        <v>1341</v>
      </c>
      <c r="D110" s="4552"/>
      <c r="E110" s="4552"/>
      <c r="F110" s="4552"/>
      <c r="G110" s="1486"/>
      <c r="H110" s="1485" t="str">
        <f>E118</f>
        <v>❻ %  de PERTE &gt;</v>
      </c>
      <c r="I110" s="3727" t="str">
        <f>_xlfn.UNICHAR(128269)&amp;"Cliquez sur les loupes"</f>
        <v>🔍Cliquez sur les loupes</v>
      </c>
      <c r="J110" s="3615"/>
      <c r="K110" s="3906" t="s">
        <v>1256</v>
      </c>
      <c r="L110" s="3907"/>
      <c r="M110" s="3908"/>
      <c r="N110" s="19"/>
      <c r="O110" s="4542"/>
      <c r="P110" s="19"/>
      <c r="Q110" s="19"/>
      <c r="R110" s="19"/>
      <c r="S110" s="19"/>
      <c r="T110" s="19"/>
      <c r="U110" s="3658"/>
    </row>
    <row r="111" spans="1:21">
      <c r="A111" s="628">
        <v>1</v>
      </c>
      <c r="B111" s="4491"/>
      <c r="C111" s="3728"/>
      <c r="D111" s="3728"/>
      <c r="E111" s="3729"/>
      <c r="F111" s="3730" t="s">
        <v>1342</v>
      </c>
      <c r="G111" s="3731" t="str">
        <f>IF(F117=D133,"CRU- Brut ou à cuire","CUIT - Net à servir")</f>
        <v>CRU- Brut ou à cuire</v>
      </c>
      <c r="H111" s="1484"/>
      <c r="I111" s="3732" t="str">
        <f>HYPERLINK("#"&amp;ADDRESS(ROW(G111),COLUMN(G111),4),_xlfn.UNICHAR(128269)&amp;"cellule "&amp;ADDRESS(ROW(G111),COLUMN(G111),4))</f>
        <v>🔍cellule G111</v>
      </c>
      <c r="J111" s="3733" t="str">
        <f>G111</f>
        <v>CRU- Brut ou à cuire</v>
      </c>
      <c r="K111" s="3700" t="str">
        <f ca="1">_xlfn.FORMULATEXT(G111)</f>
        <v>=SI(F117=D133;"CRU- Brut ou à cuire";"CUIT - Net à servir")</v>
      </c>
      <c r="L111" s="3593"/>
      <c r="M111" s="19"/>
      <c r="N111" s="19"/>
      <c r="O111" s="628">
        <v>1</v>
      </c>
      <c r="P111" s="19"/>
      <c r="Q111" s="19"/>
      <c r="R111" s="19"/>
      <c r="S111" s="19"/>
      <c r="T111" s="19"/>
      <c r="U111" s="3658"/>
    </row>
    <row r="112" spans="1:21" ht="23.25">
      <c r="A112" s="628">
        <v>1</v>
      </c>
      <c r="B112" s="4503">
        <v>3</v>
      </c>
      <c r="C112" s="4493" t="str">
        <f>D114</f>
        <v>Sautés en morceaux service au poids</v>
      </c>
      <c r="D112" s="4493"/>
      <c r="E112" s="4493"/>
      <c r="F112" s="4493"/>
      <c r="G112" s="4493"/>
      <c r="H112" s="4494"/>
      <c r="I112" s="3732" t="str">
        <f>HYPERLINK("#"&amp;ADDRESS(ROW(E113),COLUMN(E113),4),_xlfn.UNICHAR(128269)&amp;"cellule "&amp;ADDRESS(ROW(E113),COLUMN(E113),4))</f>
        <v>🔍cellule E113</v>
      </c>
      <c r="J112" s="3734">
        <f>E113</f>
        <v>46</v>
      </c>
      <c r="K112" s="3700" t="str">
        <f ca="1">_xlfn.FORMULATEXT(E113)</f>
        <v>=ENT(E123/E117)</v>
      </c>
      <c r="L112" s="3593"/>
      <c r="M112" s="19"/>
      <c r="N112" s="19"/>
      <c r="O112" s="628">
        <v>1</v>
      </c>
      <c r="P112" s="19"/>
      <c r="Q112" s="19"/>
      <c r="R112" s="19"/>
      <c r="S112" s="19"/>
      <c r="T112" s="19"/>
      <c r="U112" s="3658"/>
    </row>
    <row r="113" spans="1:21">
      <c r="A113" s="628">
        <v>1</v>
      </c>
      <c r="B113" s="4503"/>
      <c r="C113" s="643"/>
      <c r="D113" s="644" t="s">
        <v>1343</v>
      </c>
      <c r="E113" s="645">
        <f>INT(E123/E117)</f>
        <v>46</v>
      </c>
      <c r="F113" s="646">
        <f>IF(E113=0,0,IF(E124=0,0,E117))</f>
        <v>1.25</v>
      </c>
      <c r="G113" s="647" t="str">
        <f>IF(F113*E113=0,"1 de",IF(E123=0,0,IF(E117=0,0,IF(F113*E113=E123,"",IF(H113&gt;0,"Plus 1 de")))))</f>
        <v>Plus 1 de</v>
      </c>
      <c r="H113" s="648">
        <f>IF(E117=0,0,IF(F113*E113=E123,"",MOD(E123,E117)))</f>
        <v>0.10000000000000142</v>
      </c>
      <c r="I113" s="3732" t="str">
        <f>HYPERLINK("#"&amp;ADDRESS(ROW(F113),COLUMN(F113),4),_xlfn.UNICHAR(128269)&amp;"cellule "&amp;ADDRESS(ROW(F113),COLUMN(F113),4))</f>
        <v>🔍cellule F113</v>
      </c>
      <c r="J113" s="3735">
        <f>F113</f>
        <v>1.25</v>
      </c>
      <c r="K113" s="3700" t="str">
        <f ca="1">_xlfn.FORMULATEXT(F113)</f>
        <v>=SI(E113=0;0;SI(E124=0;0;E117))</v>
      </c>
      <c r="L113" s="3593"/>
      <c r="M113" s="19"/>
      <c r="N113" s="19"/>
      <c r="O113" s="3593"/>
      <c r="P113" s="19"/>
      <c r="Q113" s="19"/>
      <c r="R113" s="19"/>
      <c r="S113" s="19"/>
      <c r="T113" s="19"/>
      <c r="U113" s="3658"/>
    </row>
    <row r="114" spans="1:21" ht="18.75">
      <c r="A114" s="628">
        <v>1</v>
      </c>
      <c r="B114" s="4503"/>
      <c r="C114" s="3590" t="s">
        <v>483</v>
      </c>
      <c r="D114" s="3591" t="s">
        <v>1344</v>
      </c>
      <c r="E114" s="3592"/>
      <c r="F114" s="3593"/>
      <c r="G114" s="3593"/>
      <c r="H114" s="1474"/>
      <c r="I114" s="3732" t="str">
        <f>HYPERLINK("#"&amp;ADDRESS(ROW(G113),COLUMN(G113),4),_xlfn.UNICHAR(128269)&amp;"cellule "&amp;ADDRESS(ROW(G113),COLUMN(G113),4))</f>
        <v>🔍cellule G113</v>
      </c>
      <c r="J114" s="3736" t="str">
        <f>HYPERLINK("# G31",G113)</f>
        <v>Plus 1 de</v>
      </c>
      <c r="K114" s="3700" t="str">
        <f ca="1">_xlfn.FORMULATEXT(G113)</f>
        <v>=SI(F113*E113=0;"1 de";SI(E123=0;0;SI(E117=0;0;SI(F113*E113=E123;"";SI(H113&gt;0;"Plus 1 de")))))</v>
      </c>
      <c r="L114" s="3593"/>
      <c r="M114" s="19"/>
      <c r="N114" s="19"/>
      <c r="O114" s="3593"/>
      <c r="P114" s="19"/>
      <c r="Q114" s="19"/>
      <c r="R114" s="19"/>
      <c r="S114" s="19"/>
      <c r="T114" s="19"/>
      <c r="U114" s="3658"/>
    </row>
    <row r="115" spans="1:21">
      <c r="A115" s="628">
        <v>1</v>
      </c>
      <c r="B115" s="4503"/>
      <c r="C115" s="3593"/>
      <c r="D115" s="3593"/>
      <c r="E115" s="3594" t="s">
        <v>1345</v>
      </c>
      <c r="F115" s="4505" t="s">
        <v>1346</v>
      </c>
      <c r="G115" s="4505"/>
      <c r="H115" s="4506"/>
      <c r="I115" s="3732" t="str">
        <f>HYPERLINK("#"&amp;ADDRESS(ROW(H113),COLUMN(H113),4),_xlfn.UNICHAR(128269)&amp;"cellule "&amp;ADDRESS(ROW(H113),COLUMN(H113),4))</f>
        <v>🔍cellule H113</v>
      </c>
      <c r="J115" s="3737">
        <f>H113</f>
        <v>0.10000000000000142</v>
      </c>
      <c r="K115" s="3700" t="str">
        <f ca="1">_xlfn.FORMULATEXT(H113)</f>
        <v>=SI(E117=0;0;SI(F113*E113=E123;"";MOD(E123;E117)))</v>
      </c>
      <c r="L115" s="3593"/>
      <c r="M115" s="19"/>
      <c r="N115" s="19"/>
      <c r="O115" s="3593"/>
      <c r="P115" s="19"/>
      <c r="Q115" s="19"/>
      <c r="R115" s="19"/>
      <c r="S115" s="19"/>
      <c r="T115" s="19"/>
      <c r="U115" s="3658"/>
    </row>
    <row r="116" spans="1:21">
      <c r="A116" s="628">
        <v>1</v>
      </c>
      <c r="B116" s="4503"/>
      <c r="C116" s="3593"/>
      <c r="D116" s="3738"/>
      <c r="E116" s="3739"/>
      <c r="F116" s="3740" t="s">
        <v>1347</v>
      </c>
      <c r="G116" s="3738"/>
      <c r="H116" s="1474"/>
      <c r="I116" s="3605"/>
      <c r="J116" s="649"/>
      <c r="K116" s="3593"/>
      <c r="L116" s="3593"/>
      <c r="M116" s="19"/>
      <c r="N116" s="19"/>
      <c r="O116" s="3593"/>
      <c r="P116" s="19"/>
      <c r="Q116" s="19"/>
      <c r="R116" s="19"/>
      <c r="S116" s="19"/>
      <c r="T116" s="19"/>
      <c r="U116" s="3658"/>
    </row>
    <row r="117" spans="1:21">
      <c r="A117" s="628">
        <v>1</v>
      </c>
      <c r="B117" s="4503"/>
      <c r="C117" s="3600"/>
      <c r="D117" s="3601" t="s">
        <v>1348</v>
      </c>
      <c r="E117" s="3741">
        <v>1.25</v>
      </c>
      <c r="F117" s="3980" t="s">
        <v>6210</v>
      </c>
      <c r="G117" s="3742">
        <f>IF(F117=D133,E117-(E117*F118%),IF(F117=D134,E117/(100-F118)*100))</f>
        <v>0.625</v>
      </c>
      <c r="H117" s="1479" t="str">
        <f>H120</f>
        <v>cuit</v>
      </c>
      <c r="I117" s="3732" t="str">
        <f>HYPERLINK("#"&amp;ADDRESS(ROW(G117),COLUMN(G117),4),_xlfn.UNICHAR(128269)&amp;"cellule "&amp;ADDRESS(ROW(G117),COLUMN(G117),4))</f>
        <v>🔍cellule G117</v>
      </c>
      <c r="J117" s="3725">
        <f>G117</f>
        <v>0.625</v>
      </c>
      <c r="K117" s="3700" t="str">
        <f ca="1">_xlfn.FORMULATEXT(G117)</f>
        <v>=SI(F117=D133;E117-(E117*F118%);SI(F117=D134;E117/(100-F118)*100))</v>
      </c>
      <c r="L117" s="3593"/>
      <c r="M117" s="19"/>
      <c r="N117" s="19"/>
      <c r="O117" s="3593"/>
      <c r="P117" s="19"/>
      <c r="Q117" s="19"/>
      <c r="R117" s="19"/>
      <c r="S117" s="19"/>
      <c r="T117" s="19"/>
      <c r="U117" s="3658"/>
    </row>
    <row r="118" spans="1:21">
      <c r="A118" s="628">
        <v>1</v>
      </c>
      <c r="B118" s="4503"/>
      <c r="C118" s="3593"/>
      <c r="D118" s="3615"/>
      <c r="E118" s="3627" t="str">
        <f>IF(F120=D134,"❻ % de BONI &gt;",IF(F120=D133,"❻ %  de PERTE &gt;",IF(ISBLANK(F118),0)))</f>
        <v>❻ %  de PERTE &gt;</v>
      </c>
      <c r="F118" s="3607">
        <v>50</v>
      </c>
      <c r="G118" s="3593"/>
      <c r="H118" s="1474"/>
      <c r="I118" s="3732" t="str">
        <f>HYPERLINK("#"&amp;ADDRESS(ROW(E118),COLUMN(E118),4),_xlfn.UNICHAR(128269)&amp;"cellule "&amp;ADDRESS(ROW(E118),COLUMN(E118),4))</f>
        <v>🔍cellule E118</v>
      </c>
      <c r="J118" s="3743" t="str">
        <f>E118</f>
        <v>❻ %  de PERTE &gt;</v>
      </c>
      <c r="K118" s="3700" t="str">
        <f ca="1">_xlfn.FORMULATEXT(E118)</f>
        <v>=SI(F120=D134;"❻ % de BONI &gt;";SI(F120=D133;"❻ %  de PERTE &gt;";SI(ESTVIDE(F118);0)))</v>
      </c>
      <c r="L118" s="3593"/>
      <c r="M118" s="19"/>
      <c r="N118" s="19"/>
      <c r="O118" s="3593"/>
      <c r="P118" s="19"/>
      <c r="Q118" s="19"/>
      <c r="R118" s="19"/>
      <c r="S118" s="19"/>
      <c r="T118" s="19"/>
      <c r="U118" s="3658"/>
    </row>
    <row r="119" spans="1:21">
      <c r="A119" s="628">
        <v>1</v>
      </c>
      <c r="B119" s="4503"/>
      <c r="C119" s="3593"/>
      <c r="D119" s="3593"/>
      <c r="E119" s="3593"/>
      <c r="F119" s="3593"/>
      <c r="G119" s="3593"/>
      <c r="H119" s="1474"/>
      <c r="I119" s="3605"/>
      <c r="J119" s="649"/>
      <c r="K119" s="3593"/>
      <c r="L119" s="3593"/>
      <c r="M119" s="19"/>
      <c r="N119" s="19"/>
      <c r="O119" s="3593"/>
      <c r="P119" s="19"/>
      <c r="Q119" s="19"/>
      <c r="R119" s="19"/>
      <c r="S119" s="19"/>
      <c r="T119" s="19"/>
      <c r="U119" s="3658"/>
    </row>
    <row r="120" spans="1:21">
      <c r="A120" s="628">
        <v>1</v>
      </c>
      <c r="B120" s="4503"/>
      <c r="C120" s="3593"/>
      <c r="D120" s="3611" t="s">
        <v>1349</v>
      </c>
      <c r="E120" s="3604">
        <v>4.8000000000000001E-2</v>
      </c>
      <c r="F120" s="3744" t="str">
        <f>F117</f>
        <v>cru</v>
      </c>
      <c r="G120" s="3742">
        <f>IF(F120=D133,E120-(E120*F118%),IF(F120=D134,E120/(100-F118)*100))</f>
        <v>2.4E-2</v>
      </c>
      <c r="H120" s="1477" t="str">
        <f>IF(F120=D133,D134,D133)</f>
        <v>cuit</v>
      </c>
      <c r="I120" s="3732" t="str">
        <f>HYPERLINK("#"&amp;ADDRESS(ROW(G120),COLUMN(G120),4),_xlfn.UNICHAR(128269)&amp;"cellule "&amp;ADDRESS(ROW(G120),COLUMN(G120),4))</f>
        <v>🔍cellule G120</v>
      </c>
      <c r="J120" s="3725">
        <f>G120</f>
        <v>2.4E-2</v>
      </c>
      <c r="K120" s="3700" t="str">
        <f ca="1">_xlfn.FORMULATEXT(G120)</f>
        <v>=SI(F120=D133;E120-(E120*F118%);SI(F120=D134;E120/(100-F118)*100))</v>
      </c>
      <c r="L120" s="3593"/>
      <c r="M120" s="19"/>
      <c r="N120" s="19"/>
      <c r="O120" s="3593"/>
      <c r="P120" s="19"/>
      <c r="Q120" s="19"/>
      <c r="R120" s="19"/>
      <c r="S120" s="19"/>
      <c r="T120" s="19"/>
      <c r="U120" s="3658"/>
    </row>
    <row r="121" spans="1:21">
      <c r="A121" s="628">
        <v>1</v>
      </c>
      <c r="B121" s="4503"/>
      <c r="C121" s="3593"/>
      <c r="D121" s="3745" t="s">
        <v>1350</v>
      </c>
      <c r="E121" s="3746">
        <v>1200</v>
      </c>
      <c r="F121" s="3747" t="s">
        <v>114</v>
      </c>
      <c r="G121" s="3593"/>
      <c r="H121" s="1478"/>
      <c r="I121" s="3605"/>
      <c r="J121" s="649"/>
      <c r="K121" s="3593"/>
      <c r="L121" s="3593"/>
      <c r="M121" s="19"/>
      <c r="N121" s="19"/>
      <c r="O121" s="3593"/>
      <c r="P121" s="19"/>
      <c r="Q121" s="19"/>
      <c r="R121" s="19"/>
      <c r="S121" s="19"/>
      <c r="T121" s="19"/>
      <c r="U121" s="3658"/>
    </row>
    <row r="122" spans="1:21">
      <c r="A122" s="628">
        <v>1</v>
      </c>
      <c r="B122" s="4503"/>
      <c r="C122" s="3593"/>
      <c r="D122" s="3593"/>
      <c r="E122" s="3593"/>
      <c r="F122" s="3593"/>
      <c r="G122" s="3593"/>
      <c r="H122" s="1474"/>
      <c r="I122" s="3605"/>
      <c r="J122" s="649"/>
      <c r="K122" s="3593"/>
      <c r="L122" s="3593"/>
      <c r="M122" s="19"/>
      <c r="N122" s="19"/>
      <c r="O122" s="3593"/>
      <c r="P122" s="19"/>
      <c r="Q122" s="19"/>
      <c r="R122" s="19"/>
      <c r="S122" s="19"/>
      <c r="T122" s="19"/>
      <c r="U122" s="3658"/>
    </row>
    <row r="123" spans="1:21">
      <c r="A123" s="628">
        <v>1</v>
      </c>
      <c r="B123" s="4503"/>
      <c r="C123" s="3593"/>
      <c r="D123" s="3613" t="s">
        <v>1351</v>
      </c>
      <c r="E123" s="3748">
        <f>IF(E117=0,0,E120*E121)</f>
        <v>57.6</v>
      </c>
      <c r="F123" s="3749" t="str">
        <f>F117</f>
        <v>cru</v>
      </c>
      <c r="G123" s="3614">
        <f>IF(E117=0,0,G120*E121)</f>
        <v>28.8</v>
      </c>
      <c r="H123" s="1476" t="str">
        <f>H120</f>
        <v>cuit</v>
      </c>
      <c r="I123" s="3732" t="str">
        <f>HYPERLINK("#"&amp;ADDRESS(ROW(E123),COLUMN(E123),4),_xlfn.UNICHAR(128269)&amp;"cellule "&amp;ADDRESS(ROW(E123),COLUMN(E123),4))</f>
        <v>🔍cellule E123</v>
      </c>
      <c r="J123" s="3748">
        <f>E123</f>
        <v>57.6</v>
      </c>
      <c r="K123" s="3700" t="str">
        <f ca="1">_xlfn.FORMULATEXT(E123)</f>
        <v>=SI(E117=0;0;E120*E121)</v>
      </c>
      <c r="L123" s="3593"/>
      <c r="M123" s="19"/>
      <c r="N123" s="19"/>
      <c r="O123" s="3593"/>
      <c r="P123" s="19"/>
      <c r="Q123" s="19"/>
      <c r="R123" s="19"/>
      <c r="S123" s="19"/>
      <c r="T123" s="19"/>
      <c r="U123" s="3658"/>
    </row>
    <row r="124" spans="1:21">
      <c r="A124" s="628">
        <v>1</v>
      </c>
      <c r="B124" s="4503"/>
      <c r="C124" s="3615"/>
      <c r="D124" s="3616" t="s">
        <v>1352</v>
      </c>
      <c r="E124" s="3617">
        <f>IF(E117=0,0,IF(MOD(E123,E117)&gt;MOD(E123,E117)/2,INT(E123/E117)+1,INT(E123/E117)))</f>
        <v>47</v>
      </c>
      <c r="F124" s="3750" t="s">
        <v>1353</v>
      </c>
      <c r="G124" s="3619">
        <f>IF(ISBLANK(E120),0,E117/E120)</f>
        <v>26.041666666666668</v>
      </c>
      <c r="H124" s="1474"/>
      <c r="I124" s="3732" t="str">
        <f>HYPERLINK("#"&amp;ADDRESS(ROW(E124),COLUMN(E124),4),_xlfn.UNICHAR(128269)&amp;"cellule "&amp;ADDRESS(ROW(E124),COLUMN(E124),4))</f>
        <v>🔍cellule E124</v>
      </c>
      <c r="J124" s="3617">
        <f>E124</f>
        <v>47</v>
      </c>
      <c r="K124" s="3700" t="str">
        <f ca="1">_xlfn.FORMULATEXT(E124)</f>
        <v>=SI(E117=0;0;SI(MOD(E123;E117)&gt;MOD(E123;E117)/2;ENT(E123/E117)+1;ENT(E123/E117)))</v>
      </c>
      <c r="L124" s="3593"/>
      <c r="M124" s="19"/>
      <c r="N124" s="19"/>
      <c r="O124" s="3593"/>
      <c r="P124" s="19"/>
      <c r="Q124" s="19"/>
      <c r="R124" s="19"/>
      <c r="S124" s="19"/>
      <c r="T124" s="19"/>
      <c r="U124" s="3658"/>
    </row>
    <row r="125" spans="1:21">
      <c r="A125" s="628">
        <v>1</v>
      </c>
      <c r="B125" s="4503"/>
      <c r="C125" s="3593"/>
      <c r="D125" s="3616"/>
      <c r="E125" s="3617"/>
      <c r="F125" s="3618"/>
      <c r="G125" s="3619"/>
      <c r="H125" s="1474"/>
      <c r="I125" s="3732" t="str">
        <f>HYPERLINK("#"&amp;ADDRESS(ROW(G124),COLUMN(G124),4),_xlfn.UNICHAR(128269)&amp;"cellule "&amp;ADDRESS(ROW(G124),COLUMN(G124),4))</f>
        <v>🔍cellule G124</v>
      </c>
      <c r="J125" s="3619">
        <f>G124</f>
        <v>26.041666666666668</v>
      </c>
      <c r="K125" s="3700" t="str">
        <f ca="1">_xlfn.FORMULATEXT(G124)</f>
        <v>=SI(ESTVIDE(E120);0;E117/E120)</v>
      </c>
      <c r="L125" s="3593"/>
      <c r="M125" s="19"/>
      <c r="N125" s="19"/>
      <c r="O125" s="3593"/>
      <c r="P125" s="19"/>
      <c r="Q125" s="19"/>
      <c r="R125" s="19"/>
      <c r="S125" s="19"/>
      <c r="T125" s="19"/>
      <c r="U125" s="3658"/>
    </row>
    <row r="126" spans="1:21">
      <c r="A126" s="628">
        <v>1</v>
      </c>
      <c r="B126" s="4503"/>
      <c r="C126" s="4499" t="s">
        <v>1354</v>
      </c>
      <c r="D126" s="4499"/>
      <c r="E126" s="4499"/>
      <c r="F126" s="4499"/>
      <c r="G126" s="4499"/>
      <c r="H126" s="4500"/>
      <c r="I126" s="19"/>
      <c r="J126" s="19"/>
      <c r="K126" s="19"/>
      <c r="L126" s="19"/>
      <c r="M126" s="19"/>
      <c r="N126" s="19"/>
      <c r="O126" s="19"/>
      <c r="P126" s="19"/>
      <c r="Q126" s="19"/>
      <c r="R126" s="19"/>
      <c r="S126" s="19"/>
      <c r="T126" s="19"/>
      <c r="U126" s="3658"/>
    </row>
    <row r="127" spans="1:21">
      <c r="A127" s="628">
        <v>1</v>
      </c>
      <c r="B127" s="4503"/>
      <c r="C127" s="4499"/>
      <c r="D127" s="4499"/>
      <c r="E127" s="4499"/>
      <c r="F127" s="4499"/>
      <c r="G127" s="4499"/>
      <c r="H127" s="4500"/>
      <c r="I127" s="19"/>
      <c r="J127" s="19"/>
      <c r="K127" s="19"/>
      <c r="L127" s="19"/>
      <c r="M127" s="19"/>
      <c r="N127" s="19"/>
      <c r="O127" s="19"/>
      <c r="P127" s="19"/>
      <c r="Q127" s="19"/>
      <c r="R127" s="19"/>
      <c r="S127" s="19"/>
      <c r="T127" s="19"/>
      <c r="U127" s="3658"/>
    </row>
    <row r="128" spans="1:21">
      <c r="A128" s="628">
        <v>1</v>
      </c>
      <c r="B128" s="4503"/>
      <c r="C128" s="3620" t="s">
        <v>1355</v>
      </c>
      <c r="D128" s="3621"/>
      <c r="E128" s="3621"/>
      <c r="F128" s="3621"/>
      <c r="G128" s="3621"/>
      <c r="H128" s="1475"/>
      <c r="I128" s="19"/>
      <c r="J128" s="19"/>
      <c r="K128" s="19"/>
      <c r="L128" s="19"/>
      <c r="M128" s="19"/>
      <c r="N128" s="19"/>
      <c r="O128" s="19"/>
      <c r="P128" s="19"/>
      <c r="Q128" s="19"/>
      <c r="R128" s="19"/>
      <c r="S128" s="19"/>
      <c r="T128" s="19"/>
      <c r="U128" s="3658"/>
    </row>
    <row r="129" spans="1:21">
      <c r="A129" s="628">
        <v>1</v>
      </c>
      <c r="B129" s="4503"/>
      <c r="C129" s="4507" t="s">
        <v>1356</v>
      </c>
      <c r="D129" s="4507"/>
      <c r="E129" s="4507"/>
      <c r="F129" s="4507"/>
      <c r="G129" s="4507"/>
      <c r="H129" s="4508"/>
      <c r="I129" s="19"/>
      <c r="J129" s="19"/>
      <c r="K129" s="19"/>
      <c r="L129" s="19"/>
      <c r="M129" s="19"/>
      <c r="N129" s="19"/>
      <c r="O129" s="19"/>
      <c r="P129" s="19"/>
      <c r="Q129" s="19"/>
      <c r="R129" s="19"/>
      <c r="S129" s="19"/>
      <c r="T129" s="19"/>
      <c r="U129" s="3658"/>
    </row>
    <row r="130" spans="1:21">
      <c r="A130" s="628">
        <v>1</v>
      </c>
      <c r="B130" s="4503"/>
      <c r="C130" s="3622" t="s">
        <v>1357</v>
      </c>
      <c r="D130" s="3593"/>
      <c r="E130" s="3593"/>
      <c r="F130" s="3603" t="s">
        <v>1358</v>
      </c>
      <c r="G130" s="3593"/>
      <c r="H130" s="1474"/>
      <c r="I130" s="19"/>
      <c r="J130" s="19"/>
      <c r="K130" s="19"/>
      <c r="L130" s="19"/>
      <c r="M130" s="19"/>
      <c r="N130" s="19"/>
      <c r="O130" s="19"/>
      <c r="P130" s="19"/>
      <c r="Q130" s="19"/>
      <c r="R130" s="19"/>
      <c r="S130" s="19"/>
      <c r="T130" s="19"/>
      <c r="U130" s="3658"/>
    </row>
    <row r="131" spans="1:21">
      <c r="A131" s="628">
        <v>1</v>
      </c>
      <c r="B131" s="4503"/>
      <c r="C131" s="3623" t="s">
        <v>1345</v>
      </c>
      <c r="D131" s="3593"/>
      <c r="E131" s="3593"/>
      <c r="F131" s="3624" t="s">
        <v>1359</v>
      </c>
      <c r="G131" s="3593"/>
      <c r="H131" s="1474"/>
      <c r="I131" s="19"/>
      <c r="J131" s="19"/>
      <c r="K131" s="19"/>
      <c r="L131" s="19"/>
      <c r="M131" s="19"/>
      <c r="N131" s="19"/>
      <c r="O131" s="19"/>
      <c r="P131" s="19"/>
      <c r="Q131" s="19"/>
      <c r="R131" s="19"/>
      <c r="S131" s="19"/>
      <c r="T131" s="19"/>
      <c r="U131" s="3658"/>
    </row>
    <row r="132" spans="1:21">
      <c r="A132" s="628">
        <v>1</v>
      </c>
      <c r="B132" s="4503"/>
      <c r="C132" s="3625" t="s">
        <v>1360</v>
      </c>
      <c r="D132" s="3593"/>
      <c r="E132" s="3593"/>
      <c r="F132" s="3626" t="s">
        <v>1361</v>
      </c>
      <c r="G132" s="3593"/>
      <c r="H132" s="1474"/>
      <c r="I132" s="19"/>
      <c r="J132" s="19"/>
      <c r="K132" s="19"/>
      <c r="L132" s="19"/>
      <c r="M132" s="19"/>
      <c r="N132" s="19"/>
      <c r="O132" s="19"/>
      <c r="P132" s="19"/>
      <c r="Q132" s="19"/>
      <c r="R132" s="19"/>
      <c r="S132" s="19"/>
      <c r="T132" s="19"/>
      <c r="U132" s="3658"/>
    </row>
    <row r="133" spans="1:21">
      <c r="A133" s="628">
        <v>1</v>
      </c>
      <c r="B133" s="4503"/>
      <c r="C133" s="3627" t="s">
        <v>6204</v>
      </c>
      <c r="D133" s="3980" t="s">
        <v>6210</v>
      </c>
      <c r="E133" s="3593"/>
      <c r="F133" s="3628" t="s">
        <v>1362</v>
      </c>
      <c r="G133" s="3593"/>
      <c r="H133" s="1474"/>
      <c r="I133" s="19"/>
      <c r="J133" s="19"/>
      <c r="K133" s="19"/>
      <c r="L133" s="19"/>
      <c r="M133" s="19"/>
      <c r="N133" s="19"/>
      <c r="O133" s="19"/>
      <c r="P133" s="19"/>
      <c r="Q133" s="19"/>
      <c r="R133" s="19"/>
      <c r="S133" s="19"/>
      <c r="T133" s="19"/>
      <c r="U133" s="3658"/>
    </row>
    <row r="134" spans="1:21">
      <c r="A134" s="628">
        <v>1</v>
      </c>
      <c r="B134" s="4503"/>
      <c r="C134" s="3630" t="s">
        <v>6205</v>
      </c>
      <c r="D134" s="3979" t="s">
        <v>6211</v>
      </c>
      <c r="E134" s="3593"/>
      <c r="F134" s="3751" t="s">
        <v>1363</v>
      </c>
      <c r="G134" s="3593"/>
      <c r="H134" s="1474"/>
      <c r="I134" s="19"/>
      <c r="J134" s="19"/>
      <c r="K134" s="19"/>
      <c r="L134" s="19"/>
      <c r="M134" s="19"/>
      <c r="N134" s="19"/>
      <c r="O134" s="19"/>
      <c r="P134" s="19"/>
      <c r="Q134" s="19"/>
      <c r="R134" s="19"/>
      <c r="S134" s="19"/>
      <c r="T134" s="19"/>
      <c r="U134" s="3658"/>
    </row>
    <row r="135" spans="1:21">
      <c r="A135" s="628">
        <v>1</v>
      </c>
      <c r="B135" s="4503"/>
      <c r="C135" s="3752"/>
      <c r="D135" s="3593"/>
      <c r="E135" s="3635" t="s">
        <v>1364</v>
      </c>
      <c r="F135" s="3751"/>
      <c r="G135" s="3752" t="s">
        <v>1365</v>
      </c>
      <c r="H135" s="1483" t="str">
        <f>ADDRESS(ROW(F117),COLUMN(F117),4)</f>
        <v>F117</v>
      </c>
      <c r="I135" s="19"/>
      <c r="J135" s="19"/>
      <c r="K135" s="19"/>
      <c r="L135" s="19"/>
      <c r="M135" s="19"/>
      <c r="N135" s="19"/>
      <c r="O135" s="19"/>
      <c r="P135" s="19"/>
      <c r="Q135" s="19"/>
      <c r="R135" s="19"/>
      <c r="S135" s="19"/>
      <c r="T135" s="19"/>
      <c r="U135" s="3658"/>
    </row>
    <row r="136" spans="1:21">
      <c r="A136" s="628">
        <v>1</v>
      </c>
      <c r="B136" s="4503"/>
      <c r="C136" s="637" t="s">
        <v>1366</v>
      </c>
      <c r="D136" s="3634"/>
      <c r="E136" s="3635"/>
      <c r="F136" s="637" t="s">
        <v>1367</v>
      </c>
      <c r="G136" s="3593"/>
      <c r="H136" s="1474"/>
      <c r="I136" s="19"/>
      <c r="J136" s="19"/>
      <c r="K136" s="19"/>
      <c r="L136" s="19"/>
      <c r="M136" s="19"/>
      <c r="N136" s="19"/>
      <c r="O136" s="19"/>
      <c r="P136" s="19"/>
      <c r="Q136" s="19"/>
      <c r="R136" s="19"/>
      <c r="S136" s="19"/>
      <c r="T136" s="19"/>
      <c r="U136" s="3658"/>
    </row>
    <row r="137" spans="1:21">
      <c r="A137" s="628">
        <v>1</v>
      </c>
      <c r="B137" s="4503"/>
      <c r="C137" s="3636">
        <v>11</v>
      </c>
      <c r="D137" s="3636">
        <v>11</v>
      </c>
      <c r="E137" s="3636">
        <v>11</v>
      </c>
      <c r="F137" s="3636">
        <v>11</v>
      </c>
      <c r="G137" s="3636">
        <v>11</v>
      </c>
      <c r="H137" s="1447">
        <v>11</v>
      </c>
      <c r="I137" s="638" t="s">
        <v>1274</v>
      </c>
      <c r="J137" s="3615"/>
      <c r="K137" s="19"/>
      <c r="L137" s="19"/>
      <c r="M137" s="19"/>
      <c r="N137" s="19"/>
      <c r="O137" s="19"/>
      <c r="P137" s="19"/>
      <c r="Q137" s="19"/>
      <c r="R137" s="19"/>
      <c r="S137" s="19"/>
      <c r="T137" s="19"/>
      <c r="U137" s="3658"/>
    </row>
    <row r="138" spans="1:21" ht="16.5" thickBot="1">
      <c r="A138" s="628">
        <v>1</v>
      </c>
      <c r="B138" s="4504"/>
      <c r="C138" s="987">
        <f ca="1">CELL("largeur",C138)</f>
        <v>13</v>
      </c>
      <c r="D138" s="987">
        <f t="shared" ref="D138:H138" ca="1" si="2">CELL("largeur",D138)</f>
        <v>21</v>
      </c>
      <c r="E138" s="987">
        <f t="shared" ca="1" si="2"/>
        <v>13</v>
      </c>
      <c r="F138" s="987">
        <f t="shared" ca="1" si="2"/>
        <v>13</v>
      </c>
      <c r="G138" s="987">
        <f t="shared" ca="1" si="2"/>
        <v>13</v>
      </c>
      <c r="H138" s="1403">
        <f t="shared" ca="1" si="2"/>
        <v>13</v>
      </c>
      <c r="I138" s="638" t="s">
        <v>1277</v>
      </c>
      <c r="J138" s="3615"/>
      <c r="K138" s="19"/>
      <c r="L138" s="19"/>
      <c r="M138" s="19"/>
      <c r="N138" s="19"/>
      <c r="O138" s="19"/>
      <c r="P138" s="19"/>
      <c r="Q138" s="19"/>
      <c r="R138" s="19"/>
      <c r="S138" s="19"/>
      <c r="T138" s="19"/>
      <c r="U138" s="3658"/>
    </row>
    <row r="139" spans="1:21">
      <c r="A139" s="628">
        <v>1</v>
      </c>
      <c r="B139" s="4509" t="s">
        <v>1368</v>
      </c>
      <c r="C139" s="4510"/>
      <c r="D139" s="4510"/>
      <c r="E139" s="4510"/>
      <c r="F139" s="4510"/>
      <c r="G139" s="4510"/>
      <c r="H139" s="4510"/>
      <c r="I139" s="19"/>
      <c r="J139" s="19"/>
      <c r="K139" s="19"/>
      <c r="L139" s="19"/>
      <c r="M139" s="19"/>
      <c r="N139" s="19"/>
      <c r="O139" s="628"/>
      <c r="P139" s="19"/>
      <c r="Q139" s="19"/>
      <c r="R139" s="19"/>
      <c r="S139" s="19"/>
      <c r="T139" s="19"/>
      <c r="U139" s="3658"/>
    </row>
    <row r="140" spans="1:21" ht="16.5" thickBot="1">
      <c r="A140" s="628"/>
      <c r="B140" s="4511"/>
      <c r="C140" s="4512"/>
      <c r="D140" s="4512"/>
      <c r="E140" s="4512"/>
      <c r="F140" s="4512"/>
      <c r="G140" s="4512"/>
      <c r="H140" s="4512"/>
      <c r="I140" s="19"/>
      <c r="J140" s="19"/>
      <c r="K140" s="19"/>
      <c r="L140" s="19"/>
      <c r="M140" s="19"/>
      <c r="N140" s="19"/>
      <c r="O140" s="628"/>
      <c r="P140" s="19"/>
      <c r="Q140" s="19"/>
      <c r="R140" s="19"/>
      <c r="S140" s="19"/>
      <c r="T140" s="19"/>
      <c r="U140" s="3658"/>
    </row>
    <row r="141" spans="1:21" ht="23.25">
      <c r="A141" s="628">
        <v>1</v>
      </c>
      <c r="B141" s="4482" t="s">
        <v>122</v>
      </c>
      <c r="C141" s="4484" t="s">
        <v>1341</v>
      </c>
      <c r="D141" s="4484"/>
      <c r="E141" s="4484"/>
      <c r="F141" s="4484"/>
      <c r="G141" s="3955"/>
      <c r="H141" s="3956" t="str">
        <f>E152&amp;" X "&amp;F152</f>
        <v>❻ Foisonnement X 2</v>
      </c>
      <c r="I141" s="19"/>
      <c r="J141" s="19"/>
      <c r="K141" s="19"/>
      <c r="L141" s="19"/>
      <c r="M141" s="19"/>
      <c r="N141" s="19"/>
      <c r="O141" s="628"/>
      <c r="P141" s="19"/>
      <c r="Q141" s="19"/>
      <c r="R141" s="19"/>
      <c r="S141" s="19"/>
      <c r="T141" s="19"/>
      <c r="U141" s="3658"/>
    </row>
    <row r="142" spans="1:21">
      <c r="A142" s="628"/>
      <c r="B142" s="4483"/>
      <c r="C142" s="3957"/>
      <c r="D142" s="3957"/>
      <c r="E142" s="3958"/>
      <c r="F142" s="3959" t="s">
        <v>1369</v>
      </c>
      <c r="G142" s="3960" t="str">
        <f>IF(F149=E167,"CRU- Brut ou à cuire","CUIT - Net à servir")</f>
        <v>CRU- Brut ou à cuire</v>
      </c>
      <c r="H142" s="3961"/>
      <c r="I142" s="19"/>
      <c r="J142" s="19"/>
      <c r="K142" s="19"/>
      <c r="L142" s="19"/>
      <c r="M142" s="19"/>
      <c r="N142" s="19"/>
      <c r="O142" s="628"/>
      <c r="P142" s="19"/>
      <c r="Q142" s="19"/>
      <c r="R142" s="19"/>
      <c r="S142" s="19"/>
      <c r="T142" s="19"/>
      <c r="U142" s="3658"/>
    </row>
    <row r="143" spans="1:21" ht="23.25">
      <c r="A143" s="628"/>
      <c r="B143" s="4497">
        <v>3</v>
      </c>
      <c r="C143" s="4485" t="str">
        <f>D146</f>
        <v xml:space="preserve">Semoule </v>
      </c>
      <c r="D143" s="4485"/>
      <c r="E143" s="4485"/>
      <c r="F143" s="4485"/>
      <c r="G143" s="4485"/>
      <c r="H143" s="4486"/>
      <c r="I143" s="19"/>
      <c r="J143" s="19"/>
      <c r="K143" s="19"/>
      <c r="L143" s="19"/>
      <c r="M143" s="19"/>
      <c r="N143" s="19"/>
      <c r="O143" s="628"/>
      <c r="P143" s="19"/>
      <c r="Q143" s="19"/>
      <c r="R143" s="19"/>
      <c r="S143" s="19"/>
      <c r="T143" s="19"/>
      <c r="U143" s="3658"/>
    </row>
    <row r="144" spans="1:21">
      <c r="A144" s="628"/>
      <c r="B144" s="4497"/>
      <c r="C144" s="3949" t="str">
        <f>IF(F152=1, F149, IF(TEXT(F149,"@")=TEXT(E168,"@"), E167, E168))</f>
        <v>cuit</v>
      </c>
      <c r="D144" s="3949" t="str">
        <f>INT(G158/E149) &amp; " " &amp; F147 &amp; " de " &amp; E149 &amp; " kg" &amp; IF(MOD(G158,E149)&gt;0," + 1 " &amp; F147 &amp; " de " &amp; TEXT(MOD(G158,E149),"0.00") &amp; " kg","")</f>
        <v>16  GN 1/ 1  de 0.75 kg + 1  GN 1/ 1  de 0.60 kg</v>
      </c>
      <c r="E144" s="3950"/>
      <c r="F144" s="3949"/>
      <c r="G144" s="3951"/>
      <c r="H144" s="3952"/>
      <c r="I144" s="19"/>
      <c r="J144" s="19"/>
      <c r="K144" s="19"/>
      <c r="L144" s="19"/>
      <c r="M144" s="19"/>
      <c r="N144" s="19"/>
      <c r="O144" s="628"/>
      <c r="P144" s="19"/>
      <c r="Q144" s="19"/>
      <c r="R144" s="19"/>
      <c r="S144" s="19"/>
      <c r="T144" s="19"/>
      <c r="U144" s="3658"/>
    </row>
    <row r="145" spans="1:21">
      <c r="A145" s="628"/>
      <c r="B145" s="4497"/>
      <c r="C145" s="3953" t="str">
        <f>IF(D145=0,"",IF(F152&lt;=1,F150,IF(F152&gt;1,F149,IF(TEXT(E167,"@")=TEXT(E168,"@"),E167,E168))))</f>
        <v>cru</v>
      </c>
      <c r="D145" s="3949" t="str">
        <f>IF(F152=1,0,IF(ISBLANK(F152),G155*E158,INT(G158/E150)&amp;" "&amp;F147&amp;" de "&amp;E150&amp;" kg"&amp;IF(MOD(G158,E150)&gt;0," + 1 "&amp;F147&amp;" de "&amp;TEXT(MOD(G158,E150),"0.00")&amp;" kg",0)))</f>
        <v>8  GN 1/ 1  de 1.5 kg + 1  GN 1/ 1  de 0.60 kg</v>
      </c>
      <c r="E145" s="3954"/>
      <c r="F145" s="3950"/>
      <c r="G145" s="3951"/>
      <c r="H145" s="3952"/>
      <c r="I145" s="3974"/>
      <c r="J145" s="19"/>
      <c r="K145" s="19"/>
      <c r="L145" s="19"/>
      <c r="M145" s="19"/>
      <c r="N145" s="19"/>
      <c r="O145" s="628"/>
      <c r="P145" s="19"/>
      <c r="Q145" s="19"/>
      <c r="R145" s="19"/>
      <c r="S145" s="19"/>
      <c r="T145" s="19"/>
      <c r="U145" s="3658"/>
    </row>
    <row r="146" spans="1:21" ht="18.75">
      <c r="A146" s="628"/>
      <c r="B146" s="4497"/>
      <c r="C146" s="3963" t="s">
        <v>6208</v>
      </c>
      <c r="D146" s="3975" t="s">
        <v>6209</v>
      </c>
      <c r="E146" s="3964"/>
      <c r="F146" s="3965"/>
      <c r="G146" s="3965"/>
      <c r="H146" s="3962"/>
      <c r="I146" s="19"/>
      <c r="J146" s="19"/>
      <c r="K146" s="19"/>
      <c r="L146" s="19"/>
      <c r="M146" s="19"/>
      <c r="N146" s="19"/>
      <c r="O146" s="628"/>
      <c r="P146" s="19"/>
      <c r="Q146" s="19"/>
      <c r="R146" s="19"/>
      <c r="S146" s="19"/>
      <c r="T146" s="19"/>
      <c r="U146" s="3658"/>
    </row>
    <row r="147" spans="1:21">
      <c r="A147" s="628"/>
      <c r="B147" s="4497"/>
      <c r="C147" s="3593"/>
      <c r="D147" s="3593"/>
      <c r="E147" s="3594" t="s">
        <v>1345</v>
      </c>
      <c r="F147" s="3595" t="s">
        <v>6132</v>
      </c>
      <c r="G147" s="3596"/>
      <c r="H147" s="1481"/>
      <c r="I147" s="19"/>
      <c r="J147" s="19"/>
      <c r="K147" s="19"/>
      <c r="L147" s="19"/>
      <c r="M147" s="19"/>
      <c r="N147" s="19"/>
      <c r="O147" s="628"/>
      <c r="P147" s="19"/>
      <c r="Q147" s="19"/>
      <c r="R147" s="19"/>
      <c r="S147" s="19"/>
      <c r="T147" s="19"/>
      <c r="U147" s="3658"/>
    </row>
    <row r="148" spans="1:21">
      <c r="A148" s="628"/>
      <c r="B148" s="4497"/>
      <c r="C148" s="3593"/>
      <c r="D148" s="3738"/>
      <c r="E148" s="3739"/>
      <c r="F148"/>
      <c r="G148" s="3966" t="s">
        <v>6207</v>
      </c>
      <c r="H148" s="1474"/>
      <c r="I148" s="19"/>
      <c r="J148" s="19"/>
      <c r="K148" s="19"/>
      <c r="L148" s="19"/>
      <c r="M148" s="19"/>
      <c r="N148" s="19"/>
      <c r="O148" s="628"/>
      <c r="P148" s="19"/>
      <c r="Q148" s="19"/>
      <c r="R148" s="19"/>
      <c r="S148" s="19"/>
      <c r="T148" s="19"/>
      <c r="U148" s="3658"/>
    </row>
    <row r="149" spans="1:21">
      <c r="A149" s="628"/>
      <c r="B149" s="4497"/>
      <c r="C149" s="3600"/>
      <c r="D149" s="3939" t="s">
        <v>1348</v>
      </c>
      <c r="E149" s="3753">
        <v>0.75</v>
      </c>
      <c r="F149" s="3980" t="s">
        <v>6210</v>
      </c>
      <c r="G149" s="3967" t="s">
        <v>6206</v>
      </c>
      <c r="H149" s="1073"/>
      <c r="I149" s="19"/>
      <c r="J149" s="19"/>
      <c r="K149" s="19"/>
      <c r="L149" s="19"/>
      <c r="M149" s="19"/>
      <c r="N149" s="19"/>
      <c r="O149" s="628"/>
      <c r="P149" s="19"/>
      <c r="Q149" s="19"/>
      <c r="R149" s="19"/>
      <c r="S149" s="19"/>
      <c r="T149" s="19"/>
      <c r="U149" s="3658"/>
    </row>
    <row r="150" spans="1:21">
      <c r="A150" s="628"/>
      <c r="B150" s="4497"/>
      <c r="C150" s="3600"/>
      <c r="D150" s="3601"/>
      <c r="E150" s="3970">
        <f>IFERROR(IF(F149=E167,E149*F152,IF(F149=E168,E149/F152)),0)</f>
        <v>1.5</v>
      </c>
      <c r="F150" s="3944" t="str">
        <f>IF(F149=E167,E168,E167)</f>
        <v>cuit</v>
      </c>
      <c r="G150" s="3742"/>
      <c r="H150" s="1479"/>
      <c r="I150" s="19"/>
      <c r="J150" s="19"/>
      <c r="K150" s="19"/>
      <c r="L150" s="19"/>
      <c r="M150" s="19"/>
      <c r="N150" s="19"/>
      <c r="O150" s="628"/>
      <c r="P150" s="19"/>
      <c r="Q150" s="19"/>
      <c r="R150" s="19"/>
      <c r="S150" s="19"/>
      <c r="T150" s="19"/>
      <c r="U150" s="3658"/>
    </row>
    <row r="151" spans="1:21">
      <c r="A151" s="628"/>
      <c r="B151" s="4497"/>
      <c r="C151" s="3600"/>
      <c r="D151" s="3601"/>
      <c r="E151" s="3725"/>
      <c r="F151" s="3944"/>
      <c r="G151" s="3742"/>
      <c r="H151" s="1479"/>
      <c r="I151" s="19"/>
      <c r="J151" s="19"/>
      <c r="K151" s="19"/>
      <c r="L151" s="19"/>
      <c r="M151" s="19"/>
      <c r="N151" s="19"/>
      <c r="O151" s="628"/>
      <c r="P151" s="19"/>
      <c r="Q151" s="19"/>
      <c r="R151" s="19"/>
      <c r="S151" s="19"/>
      <c r="T151" s="19"/>
      <c r="U151" s="3658"/>
    </row>
    <row r="152" spans="1:21">
      <c r="A152" s="628"/>
      <c r="B152" s="4497"/>
      <c r="C152" s="3593"/>
      <c r="D152" s="3615"/>
      <c r="E152" s="3948" t="s">
        <v>1361</v>
      </c>
      <c r="F152" s="3755">
        <v>2</v>
      </c>
      <c r="G152" s="22"/>
      <c r="H152" s="1073"/>
      <c r="I152" s="19"/>
      <c r="J152" s="19"/>
      <c r="K152" s="19"/>
      <c r="L152" s="19"/>
      <c r="M152" s="19"/>
      <c r="N152" s="19"/>
      <c r="O152" s="628"/>
      <c r="P152" s="19"/>
      <c r="Q152" s="19"/>
      <c r="R152" s="19"/>
      <c r="S152" s="19"/>
      <c r="T152" s="19"/>
      <c r="U152" s="3658"/>
    </row>
    <row r="153" spans="1:21">
      <c r="A153" s="628"/>
      <c r="B153" s="4497"/>
      <c r="C153" s="3593"/>
      <c r="D153" s="3593"/>
      <c r="E153"/>
      <c r="F153" s="3947" t="str">
        <f>IF(F149=E167,"cru X par "&amp;F152,"cuit / par "&amp;F152)</f>
        <v>cru X par 2</v>
      </c>
      <c r="G153" s="3593"/>
      <c r="H153" s="1474"/>
      <c r="I153" s="19"/>
      <c r="J153" s="19"/>
      <c r="K153" s="19"/>
      <c r="L153" s="19"/>
      <c r="M153" s="19"/>
      <c r="N153" s="19"/>
      <c r="O153" s="628"/>
      <c r="P153" s="19"/>
      <c r="Q153" s="19"/>
      <c r="R153" s="19"/>
      <c r="S153" s="19"/>
      <c r="T153" s="19"/>
      <c r="U153" s="3658"/>
    </row>
    <row r="154" spans="1:21">
      <c r="A154" s="628"/>
      <c r="B154" s="4497"/>
      <c r="C154" s="3593"/>
      <c r="D154" s="3593"/>
      <c r="E154" s="3756"/>
      <c r="F154" s="3943"/>
      <c r="G154" s="3593"/>
      <c r="H154" s="1474"/>
      <c r="I154" s="19"/>
      <c r="J154" s="19"/>
      <c r="K154" s="19"/>
      <c r="L154" s="19"/>
      <c r="M154" s="19"/>
      <c r="N154" s="19"/>
      <c r="O154" s="628"/>
      <c r="P154" s="19"/>
      <c r="Q154" s="19"/>
      <c r="R154" s="19"/>
      <c r="S154" s="19"/>
      <c r="T154" s="19"/>
      <c r="U154" s="3658"/>
    </row>
    <row r="155" spans="1:21">
      <c r="A155" s="628"/>
      <c r="B155" s="4497"/>
      <c r="C155" s="3593"/>
      <c r="D155" s="3942" t="s">
        <v>1349</v>
      </c>
      <c r="E155" s="3945">
        <v>63</v>
      </c>
      <c r="F155" s="3973" t="str">
        <f>F149</f>
        <v>cru</v>
      </c>
      <c r="G155" s="3971">
        <f>E155/1000</f>
        <v>6.3E-2</v>
      </c>
      <c r="H155" s="3846"/>
      <c r="I155" s="19"/>
      <c r="J155" s="19"/>
      <c r="K155" s="19"/>
      <c r="L155" s="19"/>
      <c r="M155" s="19"/>
      <c r="N155" s="19"/>
      <c r="O155" s="628"/>
      <c r="P155" s="19"/>
      <c r="Q155" s="19"/>
      <c r="R155" s="19"/>
      <c r="S155" s="19"/>
      <c r="T155" s="19"/>
      <c r="U155" s="3658"/>
    </row>
    <row r="156" spans="1:21">
      <c r="A156" s="628"/>
      <c r="B156" s="4497"/>
      <c r="C156" s="3593"/>
      <c r="D156" s="3611"/>
      <c r="E156" s="3972">
        <f>IFERROR(G156*1000,0)</f>
        <v>126</v>
      </c>
      <c r="F156" s="3973" t="str">
        <f>IF(ISBLANK(F152),"",F150)</f>
        <v>cuit</v>
      </c>
      <c r="G156" s="3971">
        <f>IFERROR(IF(F149=E167,G155*F152,IF(F149=E168,G155/F152,"")),0)</f>
        <v>0.126</v>
      </c>
      <c r="H156" s="1477"/>
      <c r="I156" s="19"/>
      <c r="J156" s="19"/>
      <c r="K156" s="19"/>
      <c r="L156" s="19"/>
      <c r="M156" s="19"/>
      <c r="N156" s="19"/>
      <c r="O156" s="628"/>
      <c r="P156" s="19"/>
      <c r="Q156" s="19"/>
      <c r="R156" s="19"/>
      <c r="S156" s="19"/>
      <c r="T156" s="19"/>
      <c r="U156" s="3658"/>
    </row>
    <row r="157" spans="1:21" ht="15.75" customHeight="1">
      <c r="A157" s="628"/>
      <c r="B157" s="4497"/>
      <c r="C157" s="3593"/>
      <c r="D157" s="3611"/>
      <c r="E157" s="3946"/>
      <c r="F157" s="3946"/>
      <c r="G157" s="3742"/>
      <c r="H157" s="1477"/>
      <c r="I157" s="19"/>
      <c r="J157" s="19"/>
      <c r="K157" s="19"/>
      <c r="L157" s="19"/>
      <c r="M157" s="19"/>
      <c r="N157" s="19"/>
      <c r="O157" s="19"/>
      <c r="P157" s="19"/>
      <c r="Q157" s="19"/>
      <c r="R157" s="19"/>
      <c r="S157" s="19"/>
      <c r="T157" s="19"/>
      <c r="U157" s="3658"/>
    </row>
    <row r="158" spans="1:21">
      <c r="A158" s="628"/>
      <c r="B158" s="4497"/>
      <c r="C158" s="3593"/>
      <c r="D158" s="3968" t="s">
        <v>1350</v>
      </c>
      <c r="E158" s="3757">
        <v>100</v>
      </c>
      <c r="F158" s="3758" t="s">
        <v>114</v>
      </c>
      <c r="G158" s="3969">
        <f>IF(F150=E168, G156*E158, G155*E158)</f>
        <v>12.6</v>
      </c>
      <c r="H158" s="1478"/>
      <c r="I158" s="19"/>
      <c r="J158" s="19"/>
      <c r="K158" s="19"/>
      <c r="L158" s="19"/>
      <c r="M158" s="19"/>
      <c r="N158" s="19"/>
      <c r="O158" s="19"/>
      <c r="P158" s="19"/>
      <c r="Q158" s="19"/>
      <c r="R158" s="19"/>
      <c r="S158" s="19"/>
      <c r="T158" s="19"/>
      <c r="U158" s="3658"/>
    </row>
    <row r="159" spans="1:21">
      <c r="A159" s="628"/>
      <c r="B159" s="4497"/>
      <c r="C159" s="3593"/>
      <c r="D159" s="3593"/>
      <c r="E159" s="3593"/>
      <c r="F159" s="3593"/>
      <c r="G159" s="3593"/>
      <c r="H159" s="1474"/>
      <c r="I159" s="19"/>
      <c r="J159" s="19"/>
      <c r="K159" s="19"/>
      <c r="L159" s="19"/>
      <c r="M159" s="19"/>
      <c r="N159" s="19"/>
      <c r="O159" s="19"/>
      <c r="P159" s="19"/>
      <c r="Q159" s="19"/>
      <c r="R159" s="19"/>
      <c r="S159" s="19"/>
      <c r="T159" s="19"/>
      <c r="U159" s="3658"/>
    </row>
    <row r="160" spans="1:21" ht="15.75" customHeight="1">
      <c r="A160" s="628"/>
      <c r="B160" s="4497"/>
      <c r="C160" s="4499" t="s">
        <v>1354</v>
      </c>
      <c r="D160" s="4499"/>
      <c r="E160" s="4499"/>
      <c r="F160" s="4499"/>
      <c r="G160" s="4499"/>
      <c r="H160" s="4500"/>
      <c r="I160" s="19"/>
      <c r="J160" s="19"/>
      <c r="K160" s="19"/>
      <c r="L160" s="19"/>
      <c r="M160" s="19"/>
      <c r="N160" s="19"/>
      <c r="O160" s="19"/>
      <c r="P160" s="19"/>
      <c r="Q160" s="19"/>
      <c r="R160" s="19"/>
      <c r="S160" s="19"/>
      <c r="T160" s="19"/>
      <c r="U160" s="3658"/>
    </row>
    <row r="161" spans="1:21">
      <c r="A161" s="628"/>
      <c r="B161" s="4497"/>
      <c r="C161" s="4499"/>
      <c r="D161" s="4499"/>
      <c r="E161" s="4499"/>
      <c r="F161" s="4499"/>
      <c r="G161" s="4499"/>
      <c r="H161" s="4500"/>
      <c r="I161" s="19"/>
      <c r="J161" s="19"/>
      <c r="K161" s="19"/>
      <c r="L161" s="19"/>
      <c r="M161" s="19"/>
      <c r="N161" s="19"/>
      <c r="O161" s="19"/>
      <c r="P161" s="19"/>
      <c r="Q161" s="19"/>
      <c r="R161" s="19"/>
      <c r="S161" s="19"/>
      <c r="T161" s="19"/>
      <c r="U161" s="3658"/>
    </row>
    <row r="162" spans="1:21">
      <c r="A162" s="628"/>
      <c r="B162" s="4497"/>
      <c r="C162" s="3620" t="s">
        <v>1355</v>
      </c>
      <c r="D162" s="3621"/>
      <c r="E162" s="3621"/>
      <c r="F162" s="3621"/>
      <c r="G162" s="3621"/>
      <c r="H162" s="1475"/>
      <c r="I162" s="19"/>
      <c r="J162" s="19"/>
      <c r="K162" s="19"/>
      <c r="L162" s="19"/>
      <c r="M162" s="19"/>
      <c r="N162" s="19"/>
      <c r="O162" s="19"/>
      <c r="P162" s="19"/>
      <c r="Q162" s="19"/>
      <c r="R162" s="19"/>
      <c r="S162" s="19"/>
      <c r="T162" s="19"/>
      <c r="U162" s="3658"/>
    </row>
    <row r="163" spans="1:21">
      <c r="A163" s="628"/>
      <c r="B163" s="4497"/>
      <c r="C163" s="4501" t="s">
        <v>1356</v>
      </c>
      <c r="D163" s="4501"/>
      <c r="E163" s="4501"/>
      <c r="F163" s="4501"/>
      <c r="G163" s="4501"/>
      <c r="H163" s="4502"/>
      <c r="I163" s="19"/>
      <c r="J163" s="19"/>
      <c r="K163" s="19"/>
      <c r="L163" s="19"/>
      <c r="M163" s="19"/>
      <c r="N163" s="19"/>
      <c r="O163" s="19"/>
      <c r="P163" s="19"/>
      <c r="Q163" s="19"/>
      <c r="R163" s="19"/>
      <c r="S163" s="19"/>
      <c r="T163" s="19"/>
      <c r="U163" s="3658"/>
    </row>
    <row r="164" spans="1:21">
      <c r="A164" s="628"/>
      <c r="B164" s="4497"/>
      <c r="C164" s="3622" t="s">
        <v>1357</v>
      </c>
      <c r="D164" s="3593"/>
      <c r="E164" s="3593"/>
      <c r="F164" s="3626" t="s">
        <v>1361</v>
      </c>
      <c r="G164" s="3593"/>
      <c r="H164" s="1474"/>
      <c r="I164" s="19"/>
      <c r="J164" s="19"/>
      <c r="K164" s="19"/>
      <c r="L164" s="19"/>
      <c r="M164" s="19"/>
      <c r="N164" s="19"/>
      <c r="O164" s="19"/>
      <c r="P164" s="19"/>
      <c r="Q164" s="19"/>
      <c r="R164" s="19"/>
      <c r="S164" s="19"/>
      <c r="T164" s="19"/>
      <c r="U164" s="3658"/>
    </row>
    <row r="165" spans="1:21">
      <c r="A165" s="628"/>
      <c r="B165" s="4497"/>
      <c r="C165" s="3623" t="s">
        <v>1345</v>
      </c>
      <c r="D165" s="3593"/>
      <c r="E165" s="3593"/>
      <c r="F165" s="3628" t="s">
        <v>1362</v>
      </c>
      <c r="G165" s="3593"/>
      <c r="H165" s="1474"/>
      <c r="I165" s="19"/>
      <c r="J165" s="19"/>
      <c r="K165" s="19"/>
      <c r="L165" s="19"/>
      <c r="M165" s="19"/>
      <c r="N165" s="19"/>
      <c r="O165" s="19"/>
      <c r="P165" s="19"/>
      <c r="Q165" s="19"/>
      <c r="R165" s="19"/>
      <c r="S165" s="19"/>
      <c r="T165" s="19"/>
      <c r="U165" s="3658"/>
    </row>
    <row r="166" spans="1:21">
      <c r="A166" s="628"/>
      <c r="B166" s="4497"/>
      <c r="C166" s="3625" t="s">
        <v>1360</v>
      </c>
      <c r="D166" s="3593"/>
      <c r="E166" s="3593"/>
      <c r="F166" s="3751" t="s">
        <v>1363</v>
      </c>
      <c r="G166" s="3593"/>
      <c r="H166" s="1474"/>
      <c r="I166" s="19"/>
      <c r="J166" s="19"/>
      <c r="K166" s="19"/>
      <c r="L166" s="19"/>
      <c r="M166" s="19"/>
      <c r="N166" s="19"/>
      <c r="O166" s="19"/>
      <c r="P166" s="19"/>
      <c r="Q166" s="19"/>
      <c r="R166" s="19"/>
      <c r="S166" s="19"/>
      <c r="T166" s="19"/>
      <c r="U166" s="3658"/>
    </row>
    <row r="167" spans="1:21">
      <c r="A167" s="628"/>
      <c r="B167" s="4497"/>
      <c r="C167" s="3603"/>
      <c r="D167" s="3627" t="s">
        <v>6204</v>
      </c>
      <c r="E167" s="3980" t="s">
        <v>6210</v>
      </c>
      <c r="F167" s="3978"/>
      <c r="G167" s="3593"/>
      <c r="H167" s="1474"/>
      <c r="I167" s="19"/>
      <c r="J167" s="19"/>
      <c r="K167" s="19"/>
      <c r="L167" s="19"/>
      <c r="M167" s="19"/>
      <c r="N167" s="19"/>
      <c r="O167" s="19"/>
      <c r="P167" s="19"/>
      <c r="Q167" s="19"/>
      <c r="R167" s="19"/>
      <c r="S167" s="19"/>
      <c r="T167" s="19"/>
      <c r="U167" s="3658"/>
    </row>
    <row r="168" spans="1:21">
      <c r="A168" s="628"/>
      <c r="B168" s="4497"/>
      <c r="C168" s="3629"/>
      <c r="D168" s="3630" t="s">
        <v>6205</v>
      </c>
      <c r="E168" s="3979" t="s">
        <v>6211</v>
      </c>
      <c r="F168" s="3978"/>
      <c r="G168" s="3593"/>
      <c r="H168" s="1474"/>
      <c r="I168" s="19"/>
      <c r="J168" s="19"/>
      <c r="K168" s="19"/>
      <c r="L168" s="19"/>
      <c r="M168" s="19"/>
      <c r="N168" s="19"/>
      <c r="O168" s="19"/>
      <c r="P168" s="19"/>
      <c r="Q168" s="19"/>
      <c r="R168" s="19"/>
      <c r="S168" s="19"/>
      <c r="T168" s="19"/>
      <c r="U168" s="3658"/>
    </row>
    <row r="169" spans="1:21">
      <c r="A169" s="628"/>
      <c r="B169" s="4497"/>
      <c r="C169" s="3752"/>
      <c r="D169" s="3593"/>
      <c r="E169" s="3977" t="str">
        <f>"Collez ❹ Kg cru ou ❺ Kg cuit cellule "&amp;ADDRESS(ROW(F149),COLUMN(F149),4)</f>
        <v>Collez ❹ Kg cru ou ❺ Kg cuit cellule F149</v>
      </c>
      <c r="F169" s="3976"/>
      <c r="G169" s="3606"/>
      <c r="H169" s="1483"/>
      <c r="I169" s="19"/>
      <c r="J169" s="19"/>
      <c r="K169" s="19"/>
      <c r="L169" s="19"/>
      <c r="M169" s="19"/>
      <c r="N169" s="19"/>
      <c r="O169" s="19"/>
      <c r="P169" s="19"/>
      <c r="Q169" s="19"/>
      <c r="R169" s="19"/>
      <c r="S169" s="19"/>
      <c r="T169" s="19"/>
      <c r="U169" s="3658"/>
    </row>
    <row r="170" spans="1:21">
      <c r="A170" s="628"/>
      <c r="B170" s="4497"/>
      <c r="C170" s="637" t="s">
        <v>1370</v>
      </c>
      <c r="D170" s="3634"/>
      <c r="E170" s="3635"/>
      <c r="F170" s="637" t="s">
        <v>1371</v>
      </c>
      <c r="G170" s="3593"/>
      <c r="H170" s="1474"/>
      <c r="I170" s="19"/>
      <c r="J170" s="19"/>
      <c r="K170" s="19"/>
      <c r="L170" s="19"/>
      <c r="M170" s="19"/>
      <c r="N170" s="19"/>
      <c r="O170" s="19"/>
      <c r="P170" s="19"/>
      <c r="Q170" s="19"/>
      <c r="R170" s="19"/>
      <c r="S170" s="19"/>
      <c r="T170" s="19"/>
      <c r="U170" s="3658"/>
    </row>
    <row r="171" spans="1:21">
      <c r="A171" s="628"/>
      <c r="B171" s="4497"/>
      <c r="C171" s="3636">
        <v>12</v>
      </c>
      <c r="D171" s="3636">
        <v>11</v>
      </c>
      <c r="E171" s="3636">
        <v>11</v>
      </c>
      <c r="F171" s="3636">
        <v>11</v>
      </c>
      <c r="G171" s="3636">
        <v>11</v>
      </c>
      <c r="H171" s="1447">
        <v>11</v>
      </c>
      <c r="I171" s="638" t="s">
        <v>1274</v>
      </c>
      <c r="J171" s="19"/>
      <c r="K171" s="19"/>
      <c r="L171" s="19"/>
      <c r="M171" s="19"/>
      <c r="N171" s="19"/>
      <c r="O171" s="19"/>
      <c r="P171" s="19"/>
      <c r="Q171" s="19"/>
      <c r="R171" s="19"/>
      <c r="S171" s="19"/>
      <c r="T171" s="19"/>
      <c r="U171" s="3658"/>
    </row>
    <row r="172" spans="1:21" ht="16.5" thickBot="1">
      <c r="A172" s="628"/>
      <c r="B172" s="4498"/>
      <c r="C172" s="987">
        <f ca="1">CELL("largeur",C172)</f>
        <v>13</v>
      </c>
      <c r="D172" s="987">
        <f t="shared" ref="D172:H172" ca="1" si="3">CELL("largeur",D172)</f>
        <v>21</v>
      </c>
      <c r="E172" s="987">
        <f t="shared" ca="1" si="3"/>
        <v>13</v>
      </c>
      <c r="F172" s="987">
        <f t="shared" ca="1" si="3"/>
        <v>13</v>
      </c>
      <c r="G172" s="987">
        <f t="shared" ca="1" si="3"/>
        <v>13</v>
      </c>
      <c r="H172" s="1403">
        <f t="shared" ca="1" si="3"/>
        <v>13</v>
      </c>
      <c r="I172" s="638" t="s">
        <v>1277</v>
      </c>
      <c r="J172" s="19"/>
      <c r="K172" s="19"/>
      <c r="L172" s="19"/>
      <c r="M172" s="19"/>
      <c r="N172" s="19"/>
      <c r="O172" s="19"/>
      <c r="P172" s="19"/>
      <c r="Q172" s="19"/>
      <c r="R172" s="19"/>
      <c r="S172" s="19"/>
      <c r="T172" s="19"/>
      <c r="U172" s="3658"/>
    </row>
    <row r="173" spans="1:21" ht="16.5" thickBot="1">
      <c r="A173" s="628"/>
      <c r="B173" s="3642"/>
      <c r="C173" s="628"/>
      <c r="D173" s="628"/>
      <c r="E173" s="628"/>
      <c r="F173" s="628"/>
      <c r="G173" s="628"/>
      <c r="H173" s="628"/>
      <c r="I173" s="19"/>
      <c r="J173" s="19"/>
      <c r="K173" s="19"/>
      <c r="L173" s="19"/>
      <c r="M173" s="19"/>
      <c r="N173" s="19"/>
      <c r="O173" s="19"/>
      <c r="P173" s="19"/>
      <c r="Q173" s="19"/>
      <c r="R173" s="19"/>
      <c r="S173" s="19"/>
      <c r="T173" s="19"/>
      <c r="U173" s="3658"/>
    </row>
    <row r="174" spans="1:21" ht="23.25">
      <c r="A174" s="628"/>
      <c r="B174" s="4490" t="s">
        <v>122</v>
      </c>
      <c r="C174" s="4492" t="s">
        <v>1341</v>
      </c>
      <c r="D174" s="4492"/>
      <c r="E174" s="4492"/>
      <c r="F174" s="4492"/>
      <c r="G174" s="3929"/>
      <c r="H174" s="3930" t="str">
        <f>E182</f>
        <v>Morceaux</v>
      </c>
      <c r="I174" s="19"/>
      <c r="J174" s="19"/>
      <c r="K174" s="19"/>
      <c r="L174" s="19"/>
      <c r="M174" s="19"/>
      <c r="N174" s="19"/>
      <c r="O174" s="19"/>
      <c r="P174" s="19"/>
      <c r="Q174" s="19"/>
      <c r="R174" s="19"/>
      <c r="S174" s="19"/>
      <c r="T174" s="19"/>
      <c r="U174" s="3658"/>
    </row>
    <row r="175" spans="1:21">
      <c r="A175" s="628"/>
      <c r="B175" s="4491"/>
      <c r="C175" s="3931"/>
      <c r="D175" s="3931"/>
      <c r="E175" s="3932"/>
      <c r="F175" s="3933" t="s">
        <v>1342</v>
      </c>
      <c r="G175" s="3934" t="str">
        <f>E184</f>
        <v>cru</v>
      </c>
      <c r="H175" s="3935"/>
      <c r="I175" s="19"/>
      <c r="J175" s="19"/>
      <c r="K175" s="19"/>
      <c r="L175" s="19"/>
      <c r="M175" s="19"/>
      <c r="N175" s="19"/>
      <c r="O175" s="19"/>
      <c r="P175" s="19"/>
      <c r="Q175" s="19"/>
      <c r="R175" s="19"/>
      <c r="S175" s="19"/>
      <c r="T175" s="19"/>
      <c r="U175" s="3658"/>
    </row>
    <row r="176" spans="1:21" ht="23.25">
      <c r="A176" s="628"/>
      <c r="B176" s="4517">
        <v>3</v>
      </c>
      <c r="C176" s="4493" t="str">
        <f>D180&amp;"  service en "&amp;E182</f>
        <v>Sautés de bœuf  service en Morceaux</v>
      </c>
      <c r="D176" s="4493"/>
      <c r="E176" s="4493"/>
      <c r="F176" s="4493"/>
      <c r="G176" s="4493"/>
      <c r="H176" s="4494"/>
      <c r="I176" s="19"/>
      <c r="J176" s="19"/>
      <c r="K176" s="19"/>
      <c r="L176" s="19"/>
      <c r="M176" s="19"/>
      <c r="N176" s="19"/>
      <c r="O176" s="19"/>
      <c r="P176" s="19"/>
      <c r="Q176" s="19"/>
      <c r="R176" s="19"/>
      <c r="S176" s="19"/>
      <c r="T176" s="19"/>
      <c r="U176" s="3658"/>
    </row>
    <row r="177" spans="1:21" ht="15.75" customHeight="1">
      <c r="A177" s="628"/>
      <c r="B177" s="4517"/>
      <c r="C177" s="3583"/>
      <c r="D177" s="3584" t="s">
        <v>1343</v>
      </c>
      <c r="E177" s="3585">
        <f>IF(E183=0,0,IF(MOD(D179,E183)&gt;MOD(D179,E183)/2,INT(D179/E183)+1,INT(D179/E183)))</f>
        <v>86</v>
      </c>
      <c r="F177" s="3586" t="s">
        <v>6133</v>
      </c>
      <c r="G177" s="3924" t="s">
        <v>1353</v>
      </c>
      <c r="H177" s="3925">
        <f>IF(ISBLANK(E189),0,E183/E189)</f>
        <v>14</v>
      </c>
      <c r="I177" s="19"/>
      <c r="J177" s="19"/>
      <c r="K177" s="19"/>
      <c r="L177" s="19"/>
      <c r="M177" s="19"/>
      <c r="N177" s="19"/>
      <c r="O177" s="19"/>
      <c r="P177" s="19"/>
      <c r="Q177" s="19"/>
      <c r="R177" s="19"/>
      <c r="S177" s="19"/>
      <c r="T177" s="19"/>
      <c r="U177" s="3658"/>
    </row>
    <row r="178" spans="1:21" ht="15.75" customHeight="1">
      <c r="A178" s="628"/>
      <c r="B178" s="4517"/>
      <c r="C178" s="3587">
        <f>INT(D179/E183)</f>
        <v>85</v>
      </c>
      <c r="D178" s="3588">
        <f>IF(C178=0,0,IF(E177=0,0,E183))</f>
        <v>21</v>
      </c>
      <c r="E178" s="3589" t="str">
        <f>F183</f>
        <v>Morceaux</v>
      </c>
      <c r="F178" s="3587" t="str">
        <f>IF(D178*C178=0,"1 de",IF(D179=0,0,IF(E183=0,0,IF(D178*C178=D179,"",IF(G178&gt;0,"Plus 1 de")))))</f>
        <v>Plus 1 de</v>
      </c>
      <c r="G178" s="3585">
        <f>IF(E183=0,0,IF(D178*C178=D179,"",MOD(D179,E183)))</f>
        <v>15</v>
      </c>
      <c r="H178" s="1482" t="str">
        <f>E178</f>
        <v>Morceaux</v>
      </c>
      <c r="I178" s="19"/>
      <c r="J178" s="19"/>
      <c r="K178" s="19"/>
      <c r="L178" s="19"/>
      <c r="M178" s="19"/>
      <c r="N178" s="19"/>
      <c r="O178" s="19"/>
      <c r="P178" s="19"/>
      <c r="Q178" s="19"/>
      <c r="R178" s="19"/>
      <c r="S178" s="19"/>
      <c r="T178" s="19"/>
      <c r="U178" s="3658"/>
    </row>
    <row r="179" spans="1:21" ht="15.75" customHeight="1">
      <c r="A179" s="628"/>
      <c r="B179" s="4517"/>
      <c r="C179" s="650" t="str">
        <f>E182</f>
        <v>Morceaux</v>
      </c>
      <c r="D179" s="3926">
        <f>E189*E188</f>
        <v>1800</v>
      </c>
      <c r="E179" s="3924" t="str">
        <f>F185</f>
        <v>cru</v>
      </c>
      <c r="F179" s="3927">
        <f>G189*E188</f>
        <v>86.4</v>
      </c>
      <c r="G179" s="3924" t="str">
        <f>F187</f>
        <v>cuit</v>
      </c>
      <c r="H179" s="3928">
        <f>G187*E188</f>
        <v>43.2</v>
      </c>
      <c r="I179" s="19"/>
      <c r="J179" s="19"/>
      <c r="K179" s="19"/>
      <c r="L179" s="19"/>
      <c r="M179" s="19"/>
      <c r="N179" s="19"/>
      <c r="O179" s="19"/>
      <c r="P179" s="19"/>
      <c r="Q179" s="19"/>
      <c r="R179" s="19"/>
      <c r="S179" s="19"/>
      <c r="T179" s="19"/>
      <c r="U179" s="3658"/>
    </row>
    <row r="180" spans="1:21" ht="18.75" customHeight="1">
      <c r="A180" s="628"/>
      <c r="B180" s="4517"/>
      <c r="C180" s="3590" t="s">
        <v>483</v>
      </c>
      <c r="D180" s="3591" t="s">
        <v>6202</v>
      </c>
      <c r="E180" s="3592"/>
      <c r="F180" s="3593"/>
      <c r="G180" s="3593"/>
      <c r="H180" s="1474"/>
      <c r="I180" s="19"/>
      <c r="J180" s="19"/>
      <c r="K180" s="19"/>
      <c r="L180" s="19"/>
      <c r="M180" s="19"/>
      <c r="N180" s="19"/>
      <c r="O180" s="19"/>
      <c r="P180" s="19"/>
      <c r="Q180" s="19"/>
      <c r="R180" s="19"/>
      <c r="S180" s="19"/>
      <c r="T180" s="19"/>
      <c r="U180" s="3658"/>
    </row>
    <row r="181" spans="1:21" ht="15.75" customHeight="1">
      <c r="A181" s="628"/>
      <c r="B181" s="4517"/>
      <c r="C181" s="3831" t="s">
        <v>6134</v>
      </c>
      <c r="D181" s="3938" t="s">
        <v>6203</v>
      </c>
      <c r="E181" s="3595" t="s">
        <v>6132</v>
      </c>
      <c r="F181" s="22"/>
      <c r="G181" s="3596"/>
      <c r="H181" s="1481"/>
      <c r="I181" s="19"/>
      <c r="J181" s="19"/>
      <c r="K181" s="19"/>
      <c r="L181" s="19"/>
      <c r="M181" s="19"/>
      <c r="N181" s="19"/>
      <c r="O181" s="19"/>
      <c r="P181" s="19"/>
      <c r="Q181" s="19"/>
      <c r="R181" s="19"/>
      <c r="S181" s="19"/>
      <c r="T181" s="19"/>
      <c r="U181" s="3658"/>
    </row>
    <row r="182" spans="1:21" ht="15.75" customHeight="1">
      <c r="A182" s="628"/>
      <c r="B182" s="4517"/>
      <c r="C182" s="3593"/>
      <c r="D182" s="3597" t="s">
        <v>1372</v>
      </c>
      <c r="E182" s="3598" t="s">
        <v>1373</v>
      </c>
      <c r="F182" s="3599" t="s">
        <v>1374</v>
      </c>
      <c r="G182" s="3599"/>
      <c r="H182" s="1480"/>
      <c r="I182" s="19"/>
      <c r="J182" s="19"/>
      <c r="K182" s="19"/>
      <c r="L182" s="19"/>
      <c r="M182" s="19"/>
      <c r="N182" s="19"/>
      <c r="O182" s="19"/>
      <c r="P182" s="19"/>
      <c r="Q182" s="19"/>
      <c r="R182" s="19"/>
      <c r="S182" s="19"/>
      <c r="T182" s="19"/>
      <c r="U182" s="3658"/>
    </row>
    <row r="183" spans="1:21" ht="15.75" customHeight="1">
      <c r="A183" s="628"/>
      <c r="B183" s="4517"/>
      <c r="C183" s="3600"/>
      <c r="D183" s="3939" t="s">
        <v>107</v>
      </c>
      <c r="E183" s="3602">
        <v>21</v>
      </c>
      <c r="F183" s="20" t="str">
        <f>E182</f>
        <v>Morceaux</v>
      </c>
      <c r="G183" s="22"/>
      <c r="H183" s="1073"/>
      <c r="I183" s="19"/>
      <c r="J183" s="19"/>
      <c r="K183" s="19"/>
      <c r="L183" s="19"/>
      <c r="M183" s="19"/>
      <c r="N183" s="19"/>
      <c r="O183" s="19"/>
      <c r="P183" s="19"/>
      <c r="Q183" s="19"/>
      <c r="R183" s="19"/>
      <c r="S183" s="19"/>
      <c r="T183" s="19"/>
      <c r="U183" s="3658"/>
    </row>
    <row r="184" spans="1:21" ht="15.75" customHeight="1">
      <c r="A184" s="628"/>
      <c r="B184" s="4517"/>
      <c r="C184" s="3600"/>
      <c r="D184" s="3613" t="s">
        <v>6212</v>
      </c>
      <c r="E184" s="3981" t="s">
        <v>6210</v>
      </c>
      <c r="F184" s="20"/>
      <c r="G184" s="3603"/>
      <c r="H184" s="1073"/>
      <c r="I184" s="19"/>
      <c r="J184" s="19"/>
      <c r="K184" s="19"/>
      <c r="L184" s="19"/>
      <c r="M184" s="19"/>
      <c r="N184" s="19"/>
      <c r="O184" s="19"/>
      <c r="P184" s="19"/>
      <c r="Q184" s="19"/>
      <c r="R184" s="19"/>
      <c r="S184" s="19"/>
      <c r="T184" s="19"/>
      <c r="U184" s="3658"/>
    </row>
    <row r="185" spans="1:21" ht="15.75" customHeight="1">
      <c r="A185" s="628"/>
      <c r="B185" s="4517"/>
      <c r="C185" s="3600"/>
      <c r="D185" s="3923" t="s">
        <v>6201</v>
      </c>
      <c r="E185" s="3922">
        <v>4.8000000000000001E-2</v>
      </c>
      <c r="F185" s="3582" t="str">
        <f>E184</f>
        <v>cru</v>
      </c>
      <c r="G185" s="3605"/>
      <c r="H185" s="1489"/>
      <c r="I185" s="19"/>
      <c r="J185" s="19"/>
      <c r="K185" s="19"/>
      <c r="L185" s="19"/>
      <c r="M185" s="19"/>
      <c r="N185" s="19"/>
      <c r="O185" s="19"/>
      <c r="P185" s="19"/>
      <c r="Q185" s="19"/>
      <c r="R185" s="19"/>
      <c r="S185" s="19"/>
      <c r="T185" s="19"/>
      <c r="U185" s="3658"/>
    </row>
    <row r="186" spans="1:21" ht="15.75" customHeight="1">
      <c r="A186" s="628"/>
      <c r="B186" s="4517"/>
      <c r="C186" s="3593"/>
      <c r="D186" s="3940" t="str">
        <f>IF(E184=E199," % de BONI ❻&gt;",IF(E184=E198," %  de PERTE ❻&gt;",IF(ISBLANK(E186),0)))</f>
        <v xml:space="preserve"> %  de PERTE ❻&gt;</v>
      </c>
      <c r="E186" s="3607">
        <v>50</v>
      </c>
      <c r="F186" s="3605"/>
      <c r="G186" s="3605"/>
      <c r="H186" s="1479"/>
      <c r="I186" s="19"/>
      <c r="J186" s="19"/>
      <c r="K186" s="19"/>
      <c r="L186" s="19"/>
      <c r="M186" s="19"/>
      <c r="N186" s="19"/>
      <c r="O186" s="19"/>
      <c r="P186" s="19"/>
      <c r="Q186" s="19"/>
      <c r="R186" s="19"/>
      <c r="S186" s="19"/>
      <c r="T186" s="19"/>
      <c r="U186" s="3658"/>
    </row>
    <row r="187" spans="1:21" ht="15.75" customHeight="1">
      <c r="A187" s="628"/>
      <c r="B187" s="4517"/>
      <c r="C187" s="3593"/>
      <c r="D187" s="3652"/>
      <c r="E187" s="3608">
        <f>IF(F185=E198,E185-(E185*E186%),IF(F185=E199,E185/(100-E186)*100))</f>
        <v>2.4E-2</v>
      </c>
      <c r="F187" s="3582" t="str">
        <f>IF(F185=E198,E199,E198)</f>
        <v>cuit</v>
      </c>
      <c r="G187" s="3936">
        <f>E187*E189</f>
        <v>3.6000000000000004E-2</v>
      </c>
      <c r="H187" s="1073"/>
      <c r="I187" s="19"/>
      <c r="J187" s="19"/>
      <c r="K187" s="19"/>
      <c r="L187" s="19"/>
      <c r="M187" s="19"/>
      <c r="N187" s="19"/>
      <c r="O187" s="19"/>
      <c r="P187" s="19"/>
      <c r="Q187" s="19"/>
      <c r="R187" s="19"/>
      <c r="S187" s="19"/>
      <c r="T187" s="19"/>
      <c r="U187" s="3658"/>
    </row>
    <row r="188" spans="1:21" ht="15.75" customHeight="1">
      <c r="A188" s="628"/>
      <c r="B188" s="4517"/>
      <c r="C188" s="3593"/>
      <c r="D188" s="3941" t="s">
        <v>1350</v>
      </c>
      <c r="E188" s="3609">
        <v>1200</v>
      </c>
      <c r="F188" s="3610" t="s">
        <v>114</v>
      </c>
      <c r="G188" s="3937"/>
      <c r="H188" s="1474"/>
      <c r="I188" s="19"/>
      <c r="J188" s="19"/>
      <c r="K188" s="19"/>
      <c r="L188" s="19"/>
      <c r="M188" s="19"/>
      <c r="N188" s="19"/>
      <c r="O188" s="19"/>
      <c r="P188" s="19"/>
      <c r="Q188" s="19"/>
      <c r="R188" s="19"/>
      <c r="S188" s="19"/>
      <c r="T188" s="19"/>
      <c r="U188" s="3658"/>
    </row>
    <row r="189" spans="1:21" ht="15.75" customHeight="1">
      <c r="A189" s="628"/>
      <c r="B189" s="4517"/>
      <c r="C189" s="3593"/>
      <c r="D189" s="3942" t="s">
        <v>1375</v>
      </c>
      <c r="E189" s="3612">
        <v>1.5</v>
      </c>
      <c r="F189" s="22" t="str">
        <f>E182</f>
        <v>Morceaux</v>
      </c>
      <c r="G189" s="3936">
        <f>E185*E189</f>
        <v>7.2000000000000008E-2</v>
      </c>
      <c r="H189" s="1489"/>
      <c r="I189" s="19"/>
      <c r="J189" s="19"/>
      <c r="K189" s="19"/>
      <c r="L189" s="19"/>
      <c r="M189" s="19"/>
      <c r="N189" s="19"/>
      <c r="O189" s="19"/>
      <c r="P189" s="19"/>
      <c r="Q189" s="19"/>
      <c r="R189" s="19"/>
      <c r="S189" s="19"/>
      <c r="T189" s="19"/>
      <c r="U189" s="3658"/>
    </row>
    <row r="190" spans="1:21" ht="15.75" customHeight="1">
      <c r="A190" s="628"/>
      <c r="B190" s="4517"/>
      <c r="C190" s="3593"/>
      <c r="D190" s="3611"/>
      <c r="E190" s="22"/>
      <c r="F190" s="22"/>
      <c r="G190" s="3605"/>
      <c r="H190" s="1489"/>
      <c r="I190" s="19"/>
      <c r="J190" s="19"/>
      <c r="K190" s="19"/>
      <c r="L190" s="19"/>
      <c r="M190" s="19"/>
      <c r="N190" s="19"/>
      <c r="O190" s="19"/>
      <c r="P190" s="19"/>
      <c r="Q190" s="19"/>
      <c r="R190" s="19"/>
      <c r="S190" s="19"/>
      <c r="T190" s="19"/>
      <c r="U190" s="3658"/>
    </row>
    <row r="191" spans="1:21" ht="15.75" customHeight="1">
      <c r="A191" s="628"/>
      <c r="B191" s="4517"/>
      <c r="C191" s="4500" t="s">
        <v>1354</v>
      </c>
      <c r="D191" s="4519"/>
      <c r="E191" s="4519"/>
      <c r="F191" s="4519"/>
      <c r="G191" s="4519"/>
      <c r="H191" s="4520"/>
      <c r="I191" s="19"/>
      <c r="J191" s="19"/>
      <c r="K191" s="19"/>
      <c r="L191" s="19"/>
      <c r="M191" s="19"/>
      <c r="N191" s="19"/>
      <c r="O191" s="19"/>
      <c r="P191" s="19"/>
      <c r="Q191" s="19"/>
      <c r="R191" s="19"/>
      <c r="S191" s="19"/>
      <c r="T191" s="19"/>
      <c r="U191" s="3658"/>
    </row>
    <row r="192" spans="1:21" ht="15.75" customHeight="1">
      <c r="A192" s="628"/>
      <c r="B192" s="4517"/>
      <c r="C192" s="4519"/>
      <c r="D192" s="4519"/>
      <c r="E192" s="4519"/>
      <c r="F192" s="4519"/>
      <c r="G192" s="4519"/>
      <c r="H192" s="4520"/>
      <c r="I192" s="19"/>
      <c r="J192" s="19"/>
      <c r="K192" s="19"/>
      <c r="L192" s="19"/>
      <c r="M192" s="19"/>
      <c r="N192" s="19"/>
      <c r="O192" s="19"/>
      <c r="P192" s="19"/>
      <c r="Q192" s="19"/>
      <c r="R192" s="19"/>
      <c r="S192" s="19"/>
      <c r="T192" s="19"/>
      <c r="U192" s="3658"/>
    </row>
    <row r="193" spans="1:21" ht="15.75" customHeight="1">
      <c r="A193" s="628"/>
      <c r="B193" s="4517"/>
      <c r="C193" s="3620" t="s">
        <v>1376</v>
      </c>
      <c r="D193" s="3621"/>
      <c r="E193" s="3621"/>
      <c r="F193" s="3621"/>
      <c r="G193" s="3621"/>
      <c r="H193" s="1475"/>
      <c r="I193" s="19"/>
      <c r="J193" s="19"/>
      <c r="K193" s="19"/>
      <c r="L193" s="19"/>
      <c r="M193" s="19"/>
      <c r="N193" s="19"/>
      <c r="O193" s="19"/>
      <c r="P193" s="19"/>
      <c r="Q193" s="19"/>
      <c r="R193" s="19"/>
      <c r="S193" s="19"/>
      <c r="T193" s="19"/>
      <c r="U193" s="3658"/>
    </row>
    <row r="194" spans="1:21" ht="15.75" customHeight="1">
      <c r="A194" s="628"/>
      <c r="B194" s="4517"/>
      <c r="C194" s="4521" t="s">
        <v>1356</v>
      </c>
      <c r="D194" s="4522"/>
      <c r="E194" s="4522"/>
      <c r="F194" s="4522"/>
      <c r="G194" s="4522"/>
      <c r="H194" s="4523"/>
      <c r="I194" s="19"/>
      <c r="J194" s="19"/>
      <c r="K194" s="19"/>
      <c r="L194" s="19"/>
      <c r="M194" s="19"/>
      <c r="N194" s="19"/>
      <c r="O194" s="19"/>
      <c r="P194" s="19"/>
      <c r="Q194" s="19"/>
      <c r="R194" s="19"/>
      <c r="S194" s="19"/>
      <c r="T194" s="19"/>
      <c r="U194" s="3658"/>
    </row>
    <row r="195" spans="1:21" ht="15.75" customHeight="1">
      <c r="A195" s="628"/>
      <c r="B195" s="4517"/>
      <c r="C195" s="3622" t="s">
        <v>1357</v>
      </c>
      <c r="D195" s="3593"/>
      <c r="E195" s="3593"/>
      <c r="F195" s="3603" t="s">
        <v>1358</v>
      </c>
      <c r="G195" s="3593"/>
      <c r="H195" s="1474"/>
      <c r="I195" s="19"/>
      <c r="J195" s="19"/>
      <c r="K195" s="19"/>
      <c r="L195" s="19"/>
      <c r="M195" s="19"/>
      <c r="N195" s="19"/>
      <c r="O195" s="19"/>
      <c r="P195" s="19"/>
      <c r="Q195" s="19"/>
      <c r="R195" s="19"/>
      <c r="S195" s="19"/>
      <c r="T195" s="19"/>
      <c r="U195" s="3658"/>
    </row>
    <row r="196" spans="1:21" ht="15.75" customHeight="1">
      <c r="A196" s="628"/>
      <c r="B196" s="4517"/>
      <c r="C196" s="3623" t="s">
        <v>1345</v>
      </c>
      <c r="D196" s="3593"/>
      <c r="E196" s="3593"/>
      <c r="F196" s="3624" t="s">
        <v>1359</v>
      </c>
      <c r="G196" s="3593"/>
      <c r="H196" s="1474"/>
      <c r="I196" s="19"/>
      <c r="J196" s="19"/>
      <c r="K196" s="19"/>
      <c r="L196" s="19"/>
      <c r="M196" s="19"/>
      <c r="N196" s="19"/>
      <c r="O196" s="19"/>
      <c r="P196" s="19"/>
      <c r="Q196" s="19"/>
      <c r="R196" s="19"/>
      <c r="S196" s="19"/>
      <c r="T196" s="19"/>
      <c r="U196" s="3658"/>
    </row>
    <row r="197" spans="1:21" ht="15.75" customHeight="1">
      <c r="A197" s="628"/>
      <c r="B197" s="4517"/>
      <c r="C197" s="3625" t="s">
        <v>1360</v>
      </c>
      <c r="D197" s="3593"/>
      <c r="E197" s="3593"/>
      <c r="F197" s="3626" t="s">
        <v>1361</v>
      </c>
      <c r="G197" s="3593"/>
      <c r="H197" s="1474"/>
      <c r="I197" s="19"/>
      <c r="J197" s="19"/>
      <c r="K197" s="19"/>
      <c r="L197" s="19"/>
      <c r="M197" s="19"/>
      <c r="N197" s="19"/>
      <c r="O197" s="19"/>
      <c r="P197" s="19"/>
      <c r="Q197" s="19"/>
      <c r="R197" s="19"/>
      <c r="S197" s="19"/>
      <c r="T197" s="19"/>
      <c r="U197" s="3658"/>
    </row>
    <row r="198" spans="1:21" ht="15.75" customHeight="1">
      <c r="A198" s="628"/>
      <c r="B198" s="4517"/>
      <c r="C198" s="3603"/>
      <c r="D198" s="3752" t="s">
        <v>106</v>
      </c>
      <c r="E198" s="3981" t="s">
        <v>6210</v>
      </c>
      <c r="F198" s="3628" t="s">
        <v>1377</v>
      </c>
      <c r="G198" s="3593"/>
      <c r="H198" s="1474"/>
      <c r="I198" s="19"/>
      <c r="J198" s="19"/>
      <c r="K198" s="19"/>
      <c r="L198" s="19"/>
      <c r="M198" s="19"/>
      <c r="N198" s="19"/>
      <c r="O198" s="19"/>
      <c r="P198" s="19"/>
      <c r="Q198" s="19"/>
      <c r="R198" s="19"/>
      <c r="S198" s="19"/>
      <c r="T198" s="19"/>
      <c r="U198" s="3658"/>
    </row>
    <row r="199" spans="1:21" ht="15.75" customHeight="1">
      <c r="A199" s="628"/>
      <c r="B199" s="4517"/>
      <c r="C199" s="3629"/>
      <c r="D199" s="3752" t="s">
        <v>956</v>
      </c>
      <c r="E199" s="3982" t="s">
        <v>6211</v>
      </c>
      <c r="F199" s="3631" t="s">
        <v>1363</v>
      </c>
      <c r="G199" s="3593"/>
      <c r="H199" s="1474"/>
      <c r="I199" s="19"/>
      <c r="J199" s="19"/>
      <c r="K199" s="19"/>
      <c r="L199" s="19"/>
      <c r="M199" s="19"/>
      <c r="N199" s="19"/>
      <c r="O199" s="19"/>
      <c r="P199" s="19"/>
      <c r="Q199" s="19"/>
      <c r="R199" s="19"/>
      <c r="S199" s="19"/>
      <c r="T199" s="19"/>
      <c r="U199" s="3658"/>
    </row>
    <row r="200" spans="1:21" ht="15.75" customHeight="1">
      <c r="A200" s="628"/>
      <c r="B200" s="4517"/>
      <c r="C200" s="3629"/>
      <c r="D200" s="3632" t="s">
        <v>1378</v>
      </c>
      <c r="E200" s="3633" t="str">
        <f>ADDRESS(ROW(E184),COLUMN(E184),4)</f>
        <v>E184</v>
      </c>
      <c r="G200" s="3593"/>
      <c r="H200" s="1474"/>
      <c r="I200" s="19"/>
      <c r="J200" s="19"/>
      <c r="K200" s="19"/>
      <c r="L200" s="19"/>
      <c r="M200" s="19"/>
      <c r="N200" s="19"/>
      <c r="O200" s="19"/>
      <c r="P200" s="19"/>
      <c r="Q200" s="19"/>
      <c r="R200" s="19"/>
      <c r="S200" s="19"/>
      <c r="T200" s="19"/>
      <c r="U200" s="3658"/>
    </row>
    <row r="201" spans="1:21" ht="15.75" customHeight="1">
      <c r="A201" s="628"/>
      <c r="B201" s="4517"/>
      <c r="C201" s="637" t="s">
        <v>1366</v>
      </c>
      <c r="D201" s="3634"/>
      <c r="E201" s="3635"/>
      <c r="F201" s="637" t="s">
        <v>1367</v>
      </c>
      <c r="G201" s="3593"/>
      <c r="H201" s="1474"/>
      <c r="I201" s="19"/>
      <c r="J201" s="19"/>
      <c r="K201" s="19"/>
      <c r="L201" s="19"/>
      <c r="M201" s="19"/>
      <c r="N201" s="19"/>
      <c r="O201" s="19"/>
      <c r="P201" s="19"/>
      <c r="Q201" s="19"/>
      <c r="R201" s="19"/>
      <c r="S201" s="19"/>
      <c r="T201" s="19"/>
      <c r="U201" s="3658"/>
    </row>
    <row r="202" spans="1:21" ht="15.75" customHeight="1">
      <c r="A202" s="628"/>
      <c r="B202" s="4517"/>
      <c r="C202" s="3636">
        <v>12</v>
      </c>
      <c r="D202" s="3636">
        <v>11</v>
      </c>
      <c r="E202" s="3636">
        <v>11</v>
      </c>
      <c r="F202" s="3636">
        <v>11</v>
      </c>
      <c r="G202" s="3636">
        <v>11</v>
      </c>
      <c r="H202" s="1447">
        <v>11</v>
      </c>
      <c r="I202" s="638" t="s">
        <v>1274</v>
      </c>
      <c r="J202" s="19"/>
      <c r="K202" s="19"/>
      <c r="L202" s="19"/>
      <c r="M202" s="19"/>
      <c r="N202" s="19"/>
      <c r="O202" s="19"/>
      <c r="P202" s="19"/>
      <c r="Q202" s="19"/>
      <c r="R202" s="19"/>
      <c r="S202" s="19"/>
      <c r="T202" s="19"/>
      <c r="U202" s="3658"/>
    </row>
    <row r="203" spans="1:21" ht="15.75" customHeight="1" thickBot="1">
      <c r="A203" s="628"/>
      <c r="B203" s="4518"/>
      <c r="C203" s="987">
        <f t="shared" ref="C203:H203" ca="1" si="4">CELL("largeur",C203)</f>
        <v>13</v>
      </c>
      <c r="D203" s="987">
        <f t="shared" ca="1" si="4"/>
        <v>21</v>
      </c>
      <c r="E203" s="987">
        <f t="shared" ca="1" si="4"/>
        <v>13</v>
      </c>
      <c r="F203" s="987">
        <f t="shared" ca="1" si="4"/>
        <v>13</v>
      </c>
      <c r="G203" s="987">
        <f t="shared" ca="1" si="4"/>
        <v>13</v>
      </c>
      <c r="H203" s="1403">
        <f t="shared" ca="1" si="4"/>
        <v>13</v>
      </c>
      <c r="I203" s="638" t="s">
        <v>1277</v>
      </c>
      <c r="J203" s="19"/>
      <c r="K203" s="19"/>
      <c r="L203" s="19"/>
      <c r="M203" s="19"/>
      <c r="N203" s="19"/>
      <c r="O203" s="19"/>
      <c r="P203" s="19"/>
      <c r="Q203" s="19"/>
      <c r="R203" s="19"/>
      <c r="S203" s="19"/>
      <c r="T203" s="19"/>
      <c r="U203" s="3658"/>
    </row>
    <row r="204" spans="1:21" ht="16.5" thickBot="1">
      <c r="A204" s="628"/>
      <c r="B204" s="3642"/>
      <c r="C204" s="628"/>
      <c r="D204" s="628"/>
      <c r="E204" s="628"/>
      <c r="F204" s="628"/>
      <c r="G204" s="628"/>
      <c r="H204" s="628"/>
      <c r="I204" s="628"/>
      <c r="J204" s="628"/>
      <c r="K204" s="19"/>
      <c r="L204" s="19"/>
      <c r="M204" s="19"/>
      <c r="N204" s="19"/>
      <c r="O204" s="19"/>
      <c r="P204" s="19"/>
      <c r="Q204" s="19"/>
      <c r="R204" s="19"/>
      <c r="S204" s="19"/>
      <c r="T204" s="19"/>
      <c r="U204" s="3658"/>
    </row>
    <row r="205" spans="1:21" s="629" customFormat="1">
      <c r="A205" s="628">
        <v>1</v>
      </c>
      <c r="B205" s="3660" t="s">
        <v>122</v>
      </c>
      <c r="C205" s="651"/>
      <c r="D205" s="652"/>
      <c r="E205" s="652"/>
      <c r="F205" s="652"/>
      <c r="G205" s="652"/>
      <c r="H205" s="653"/>
      <c r="I205" s="652"/>
      <c r="J205" s="652"/>
      <c r="K205" s="654" t="s">
        <v>1379</v>
      </c>
      <c r="L205" s="3759" t="s">
        <v>1380</v>
      </c>
      <c r="M205" s="628"/>
      <c r="N205" s="628"/>
      <c r="O205" s="628"/>
      <c r="P205" s="19"/>
      <c r="Q205" s="19"/>
      <c r="R205" s="19"/>
      <c r="S205" s="19"/>
      <c r="T205" s="19"/>
      <c r="U205" s="3658"/>
    </row>
    <row r="206" spans="1:21" s="629" customFormat="1" ht="15" customHeight="1">
      <c r="A206" s="628">
        <v>1</v>
      </c>
      <c r="B206" s="4454">
        <v>3</v>
      </c>
      <c r="C206" s="655" t="str">
        <f>ADDRESS(ROW(),COLUMN(),4)</f>
        <v>C206</v>
      </c>
      <c r="D206" s="656" t="s">
        <v>1381</v>
      </c>
      <c r="E206" s="3760"/>
      <c r="F206" s="3760"/>
      <c r="G206" s="3760"/>
      <c r="H206" s="3760"/>
      <c r="I206" s="3760"/>
      <c r="J206" s="3760"/>
      <c r="K206" s="3761"/>
      <c r="L206" s="19"/>
      <c r="M206" s="19"/>
      <c r="N206" s="19"/>
      <c r="O206" s="19"/>
      <c r="P206" s="19"/>
      <c r="Q206" s="19"/>
      <c r="R206" s="19"/>
      <c r="S206" s="19"/>
      <c r="T206" s="19"/>
      <c r="U206" s="3658"/>
    </row>
    <row r="207" spans="1:21" s="629" customFormat="1" ht="15">
      <c r="A207" s="628">
        <v>1</v>
      </c>
      <c r="B207" s="4454"/>
      <c r="C207" s="3762"/>
      <c r="D207" s="3763" t="s">
        <v>1382</v>
      </c>
      <c r="E207" s="657">
        <v>0.44</v>
      </c>
      <c r="F207" s="3764"/>
      <c r="G207" s="3765" t="s">
        <v>1382</v>
      </c>
      <c r="H207" s="657">
        <v>100</v>
      </c>
      <c r="I207" s="3764"/>
      <c r="J207" s="3766" t="s">
        <v>1383</v>
      </c>
      <c r="K207" s="1471">
        <v>115</v>
      </c>
      <c r="L207" s="3661" t="s">
        <v>1330</v>
      </c>
      <c r="M207" s="19"/>
      <c r="N207" s="19"/>
      <c r="O207" s="19"/>
      <c r="P207" s="19"/>
      <c r="Q207" s="19"/>
      <c r="R207" s="19"/>
      <c r="S207" s="19"/>
      <c r="T207" s="19"/>
      <c r="U207" s="3658"/>
    </row>
    <row r="208" spans="1:21" s="629" customFormat="1">
      <c r="A208" s="628">
        <v>1</v>
      </c>
      <c r="B208" s="4454"/>
      <c r="C208" s="3767"/>
      <c r="D208" s="3768" t="s">
        <v>1384</v>
      </c>
      <c r="E208" s="658">
        <v>60</v>
      </c>
      <c r="F208" s="3764"/>
      <c r="G208" s="3768" t="s">
        <v>1385</v>
      </c>
      <c r="H208" s="659">
        <v>10</v>
      </c>
      <c r="I208" s="3764"/>
      <c r="J208" s="3765" t="s">
        <v>1382</v>
      </c>
      <c r="K208" s="1473">
        <v>133</v>
      </c>
      <c r="L208" s="3661" t="s">
        <v>1333</v>
      </c>
      <c r="M208" s="19"/>
      <c r="N208" s="19"/>
      <c r="O208" s="19"/>
      <c r="P208" s="19"/>
      <c r="Q208" s="19"/>
      <c r="R208" s="19"/>
      <c r="S208" s="19"/>
      <c r="T208" s="19"/>
      <c r="U208" s="3658"/>
    </row>
    <row r="209" spans="1:21" s="629" customFormat="1">
      <c r="A209" s="628">
        <v>1</v>
      </c>
      <c r="B209" s="4454"/>
      <c r="C209" s="3769"/>
      <c r="D209" s="3770" t="s">
        <v>1385</v>
      </c>
      <c r="E209" s="660">
        <f>E207*E208%</f>
        <v>0.26400000000000001</v>
      </c>
      <c r="F209" s="3764"/>
      <c r="G209" s="3771" t="s">
        <v>1383</v>
      </c>
      <c r="H209" s="660">
        <f>IF(H207=0,0,H207+H208)</f>
        <v>110</v>
      </c>
      <c r="I209" s="3764"/>
      <c r="J209" s="3770" t="s">
        <v>1385</v>
      </c>
      <c r="K209" s="1470">
        <f>IF(K207=0,0,IF(K208=0,0,K207-K208))</f>
        <v>-18</v>
      </c>
      <c r="L209" s="3754" t="str">
        <f>HYPERLINK("#"&amp;ADDRESS(ROW(K209),COLUMN(K209),4),"◀"&amp;ADDRESS(ROW(K209),COLUMN(K209),4))</f>
        <v>◀K209</v>
      </c>
      <c r="M209" s="19"/>
      <c r="N209" s="19"/>
      <c r="O209" s="19"/>
      <c r="P209" s="19"/>
      <c r="Q209" s="19"/>
      <c r="R209" s="19"/>
      <c r="S209" s="19"/>
      <c r="T209" s="19"/>
      <c r="U209" s="3658"/>
    </row>
    <row r="210" spans="1:21" s="629" customFormat="1" ht="15">
      <c r="A210" s="628">
        <v>1</v>
      </c>
      <c r="B210" s="4454"/>
      <c r="C210" s="661"/>
      <c r="D210" s="3771" t="s">
        <v>1383</v>
      </c>
      <c r="E210" s="660">
        <f>((E207*E208)/100)+E207</f>
        <v>0.70399999999999996</v>
      </c>
      <c r="F210" s="3764"/>
      <c r="G210" s="3772" t="s">
        <v>1384</v>
      </c>
      <c r="H210" s="662">
        <f>IF(H207=0,0,IF(ISBLANK(H207),0,(H208/H207)*100))</f>
        <v>10</v>
      </c>
      <c r="I210" s="3764"/>
      <c r="J210" s="3772" t="s">
        <v>1384</v>
      </c>
      <c r="K210" s="1472">
        <f>IF(K208=0,0,IF(ISBLANK(K208),0,(K209/K208)*100))</f>
        <v>-13.533834586466165</v>
      </c>
      <c r="L210" s="3754" t="str">
        <f>HYPERLINK("#"&amp;ADDRESS(ROW(K210),COLUMN(K210),4),"◀"&amp;ADDRESS(ROW(K210),COLUMN(K210),4))</f>
        <v>◀K210</v>
      </c>
      <c r="M210" s="19"/>
      <c r="N210" s="19"/>
      <c r="O210" s="19"/>
      <c r="P210" s="19"/>
      <c r="Q210" s="19"/>
      <c r="R210" s="19"/>
      <c r="S210" s="19"/>
      <c r="T210" s="19"/>
      <c r="U210" s="3658"/>
    </row>
    <row r="211" spans="1:21" s="629" customFormat="1" ht="15">
      <c r="A211" s="628">
        <v>1</v>
      </c>
      <c r="B211" s="4454"/>
      <c r="C211" s="3773"/>
      <c r="D211" s="3774"/>
      <c r="E211" s="3775"/>
      <c r="F211" s="3776"/>
      <c r="G211" s="3777"/>
      <c r="H211" s="3778"/>
      <c r="I211" s="3776"/>
      <c r="J211" s="3777"/>
      <c r="K211" s="3779"/>
      <c r="L211" s="628">
        <v>1</v>
      </c>
      <c r="M211" s="19"/>
      <c r="N211" s="19"/>
      <c r="O211" s="19"/>
      <c r="P211" s="19"/>
      <c r="Q211" s="19"/>
      <c r="R211" s="19"/>
      <c r="S211" s="19"/>
      <c r="T211" s="19"/>
      <c r="U211" s="3658"/>
    </row>
    <row r="212" spans="1:21" s="629" customFormat="1" ht="15">
      <c r="A212" s="628">
        <v>1</v>
      </c>
      <c r="B212" s="4454"/>
      <c r="C212" s="3762"/>
      <c r="D212" s="3765" t="s">
        <v>1382</v>
      </c>
      <c r="E212" s="657">
        <v>5.8970000000000002</v>
      </c>
      <c r="F212" s="3764"/>
      <c r="G212" s="3766" t="s">
        <v>1383</v>
      </c>
      <c r="H212" s="659">
        <v>9.64</v>
      </c>
      <c r="I212" s="3764"/>
      <c r="J212" s="3766" t="s">
        <v>1383</v>
      </c>
      <c r="K212" s="1471">
        <v>100</v>
      </c>
      <c r="L212" s="628">
        <v>1</v>
      </c>
      <c r="M212" s="19"/>
      <c r="N212" s="19"/>
      <c r="O212" s="19"/>
      <c r="P212" s="19"/>
      <c r="Q212" s="19"/>
      <c r="R212" s="19"/>
      <c r="S212" s="19"/>
      <c r="T212" s="19"/>
      <c r="U212" s="3658"/>
    </row>
    <row r="213" spans="1:21" s="629" customFormat="1">
      <c r="A213" s="628">
        <v>1</v>
      </c>
      <c r="B213" s="4454"/>
      <c r="C213" s="3780"/>
      <c r="D213" s="3766" t="s">
        <v>1383</v>
      </c>
      <c r="E213" s="659">
        <v>9.64</v>
      </c>
      <c r="F213" s="3764"/>
      <c r="G213" s="3768" t="s">
        <v>1384</v>
      </c>
      <c r="H213" s="663">
        <v>63.5</v>
      </c>
      <c r="I213" s="3764"/>
      <c r="J213" s="3768" t="s">
        <v>1385</v>
      </c>
      <c r="K213" s="1471">
        <v>50</v>
      </c>
      <c r="L213" s="628">
        <v>1</v>
      </c>
      <c r="M213" s="19"/>
      <c r="N213" s="19"/>
      <c r="O213" s="19"/>
      <c r="P213" s="19"/>
      <c r="Q213" s="19"/>
      <c r="R213" s="19"/>
      <c r="S213" s="19"/>
      <c r="T213" s="19"/>
      <c r="U213" s="3658"/>
    </row>
    <row r="214" spans="1:21" s="629" customFormat="1">
      <c r="A214" s="628">
        <v>1</v>
      </c>
      <c r="B214" s="4454"/>
      <c r="C214" s="3769"/>
      <c r="D214" s="3770" t="s">
        <v>1385</v>
      </c>
      <c r="E214" s="660">
        <f>IF(E212=0,0,IF(E213=0,0,E213-E212))</f>
        <v>3.7430000000000003</v>
      </c>
      <c r="F214" s="3764"/>
      <c r="G214" s="3770" t="s">
        <v>1385</v>
      </c>
      <c r="H214" s="660">
        <f>H212-H215</f>
        <v>3.7439755351681958</v>
      </c>
      <c r="I214" s="3764"/>
      <c r="J214" s="3771" t="s">
        <v>1382</v>
      </c>
      <c r="K214" s="1470">
        <f>IF(K212=0,0,IF(ISBLANK(K212),0,K212-K213))</f>
        <v>50</v>
      </c>
      <c r="L214" s="3754" t="str">
        <f>HYPERLINK("#"&amp;ADDRESS(ROW(E214),COLUMN(E214),4),"◀"&amp;ADDRESS(ROW(E214),COLUMN(E214),4))</f>
        <v>◀E214</v>
      </c>
      <c r="M214" s="19"/>
      <c r="N214" s="19"/>
      <c r="O214" s="19"/>
      <c r="P214" s="19"/>
      <c r="Q214" s="19"/>
      <c r="R214" s="19"/>
      <c r="S214" s="19"/>
      <c r="T214" s="19"/>
      <c r="U214" s="3658"/>
    </row>
    <row r="215" spans="1:21" s="629" customFormat="1" ht="15">
      <c r="A215" s="628">
        <v>1</v>
      </c>
      <c r="B215" s="4454"/>
      <c r="C215" s="3781"/>
      <c r="D215" s="3782" t="s">
        <v>1384</v>
      </c>
      <c r="E215" s="1469">
        <f>IF(E212=0,0,IF(ISBLANK(E212),0,(E214/E212)*100))</f>
        <v>63.472952348651859</v>
      </c>
      <c r="F215" s="3764"/>
      <c r="G215" s="3783" t="s">
        <v>1382</v>
      </c>
      <c r="H215" s="1468">
        <f>(H212/(100+H213)*100)</f>
        <v>5.8960244648318048</v>
      </c>
      <c r="I215" s="3764"/>
      <c r="J215" s="3782" t="s">
        <v>1384</v>
      </c>
      <c r="K215" s="1467">
        <f>IF(K214=0,0,IF(ISBLANK(K213),0,(K213/K214)*100))</f>
        <v>100</v>
      </c>
      <c r="L215" s="3754" t="str">
        <f>HYPERLINK("#"&amp;ADDRESS(ROW(E215),COLUMN(E215),4),"◀"&amp;ADDRESS(ROW(E215),COLUMN(E215),4))</f>
        <v>◀E215</v>
      </c>
      <c r="M215" s="19"/>
      <c r="N215" s="19"/>
      <c r="O215" s="19"/>
      <c r="P215" s="19"/>
      <c r="Q215" s="19"/>
      <c r="R215" s="19"/>
      <c r="S215" s="19"/>
      <c r="T215" s="19"/>
      <c r="U215" s="3658"/>
    </row>
    <row r="216" spans="1:21" s="629" customFormat="1" ht="15">
      <c r="A216" s="628">
        <v>1</v>
      </c>
      <c r="B216" s="4454"/>
      <c r="C216" s="4456" t="s">
        <v>1386</v>
      </c>
      <c r="D216" s="4456"/>
      <c r="E216" s="4456"/>
      <c r="F216" s="4456"/>
      <c r="G216" s="4456"/>
      <c r="H216" s="4456"/>
      <c r="I216" s="4456"/>
      <c r="J216" s="4456"/>
      <c r="K216" s="4457"/>
      <c r="L216" s="628">
        <v>1</v>
      </c>
      <c r="M216" s="19"/>
      <c r="N216" s="19"/>
      <c r="O216" s="19"/>
      <c r="P216" s="19"/>
      <c r="Q216" s="19"/>
      <c r="R216" s="19"/>
      <c r="S216" s="19"/>
      <c r="T216" s="19"/>
      <c r="U216" s="3658"/>
    </row>
    <row r="217" spans="1:21" s="629" customFormat="1" ht="15">
      <c r="A217" s="628"/>
      <c r="B217" s="4454"/>
      <c r="C217" s="3636">
        <v>12</v>
      </c>
      <c r="D217" s="3636">
        <v>11</v>
      </c>
      <c r="E217" s="3636">
        <v>11</v>
      </c>
      <c r="F217" s="3636">
        <v>11</v>
      </c>
      <c r="G217" s="3636">
        <v>11</v>
      </c>
      <c r="H217" s="3636">
        <v>11</v>
      </c>
      <c r="I217" s="3636">
        <v>11</v>
      </c>
      <c r="J217" s="3636">
        <v>11</v>
      </c>
      <c r="K217" s="1447">
        <v>11</v>
      </c>
      <c r="L217" s="638" t="s">
        <v>1274</v>
      </c>
      <c r="M217" s="19"/>
      <c r="N217" s="19"/>
      <c r="O217" s="19"/>
      <c r="P217" s="19"/>
      <c r="Q217" s="19"/>
      <c r="R217" s="19"/>
      <c r="S217" s="19"/>
      <c r="T217" s="19"/>
      <c r="U217" s="3658"/>
    </row>
    <row r="218" spans="1:21" s="629" customFormat="1" thickBot="1">
      <c r="A218" s="628"/>
      <c r="B218" s="4455"/>
      <c r="C218" s="987">
        <f ca="1">CELL("largeur",C218)</f>
        <v>13</v>
      </c>
      <c r="D218" s="987">
        <f t="shared" ref="D218:K218" ca="1" si="5">CELL("largeur",D218)</f>
        <v>21</v>
      </c>
      <c r="E218" s="987">
        <f t="shared" ca="1" si="5"/>
        <v>13</v>
      </c>
      <c r="F218" s="987">
        <f ca="1">CELL("largeur",F218)</f>
        <v>13</v>
      </c>
      <c r="G218" s="987">
        <f t="shared" ca="1" si="5"/>
        <v>13</v>
      </c>
      <c r="H218" s="987">
        <f t="shared" ca="1" si="5"/>
        <v>13</v>
      </c>
      <c r="I218" s="987">
        <f t="shared" ca="1" si="5"/>
        <v>16</v>
      </c>
      <c r="J218" s="987">
        <f t="shared" ca="1" si="5"/>
        <v>18</v>
      </c>
      <c r="K218" s="1403">
        <f t="shared" ca="1" si="5"/>
        <v>16</v>
      </c>
      <c r="L218" s="638" t="s">
        <v>1277</v>
      </c>
      <c r="M218" s="19"/>
      <c r="N218" s="19"/>
      <c r="O218" s="19"/>
      <c r="P218" s="19"/>
      <c r="Q218" s="19"/>
      <c r="R218" s="19"/>
      <c r="S218" s="19"/>
      <c r="T218" s="19"/>
      <c r="U218" s="3658"/>
    </row>
    <row r="219" spans="1:21" s="629" customFormat="1" thickBot="1">
      <c r="A219" s="638"/>
      <c r="B219" s="3784"/>
      <c r="C219" s="638"/>
      <c r="D219" s="638"/>
      <c r="E219" s="638"/>
      <c r="F219" s="638"/>
      <c r="G219" s="638"/>
      <c r="H219" s="638"/>
      <c r="I219" s="638"/>
      <c r="J219" s="638"/>
      <c r="K219" s="638"/>
      <c r="L219" s="19"/>
      <c r="M219" s="19"/>
      <c r="N219" s="19"/>
      <c r="O219" s="19"/>
      <c r="P219" s="19"/>
      <c r="Q219" s="19"/>
      <c r="R219" s="19"/>
      <c r="S219" s="19"/>
      <c r="T219" s="19"/>
      <c r="U219" s="3658"/>
    </row>
    <row r="220" spans="1:21" s="629" customFormat="1" ht="21">
      <c r="A220" s="628"/>
      <c r="B220" s="3660" t="s">
        <v>122</v>
      </c>
      <c r="C220" s="664" t="s">
        <v>1387</v>
      </c>
      <c r="D220" s="665"/>
      <c r="E220" s="665"/>
      <c r="F220" s="665"/>
      <c r="G220" s="665"/>
      <c r="H220" s="665"/>
      <c r="I220" s="665"/>
      <c r="J220" s="665"/>
      <c r="K220" s="666" t="s">
        <v>1388</v>
      </c>
      <c r="L220" s="19"/>
      <c r="M220" s="1454" t="s">
        <v>122</v>
      </c>
      <c r="N220" s="4458" t="s">
        <v>1389</v>
      </c>
      <c r="O220" s="4458"/>
      <c r="P220" s="4458"/>
      <c r="Q220" s="4458"/>
      <c r="R220" s="4458"/>
      <c r="S220" s="4458"/>
      <c r="T220" s="4459"/>
      <c r="U220" s="3658"/>
    </row>
    <row r="221" spans="1:21" s="629" customFormat="1" ht="15" customHeight="1">
      <c r="A221" s="628"/>
      <c r="B221" s="4454">
        <v>3</v>
      </c>
      <c r="C221" s="3785" t="str">
        <f>ADDRESS(ROW(),COLUMN(),4)</f>
        <v>C221</v>
      </c>
      <c r="D221" s="3786"/>
      <c r="E221" s="3786"/>
      <c r="F221" s="3787"/>
      <c r="G221" s="3786"/>
      <c r="H221" s="3786"/>
      <c r="I221" s="3788"/>
      <c r="J221" s="3788"/>
      <c r="K221" s="3789"/>
      <c r="L221" s="19"/>
      <c r="M221" s="4460">
        <v>3</v>
      </c>
      <c r="N221" s="667" t="str">
        <f>ADDRESS(ROW(),COLUMN(),4)</f>
        <v>N221</v>
      </c>
      <c r="O221" s="656" t="s">
        <v>1381</v>
      </c>
      <c r="P221" s="3760"/>
      <c r="Q221" s="3760"/>
      <c r="R221" s="3760"/>
      <c r="S221" s="3760"/>
      <c r="T221" s="3761"/>
      <c r="U221" s="3658"/>
    </row>
    <row r="222" spans="1:21" s="629" customFormat="1" ht="15.75" customHeight="1">
      <c r="A222" s="628"/>
      <c r="B222" s="4454"/>
      <c r="C222" s="3787"/>
      <c r="D222" s="3790" t="s">
        <v>1390</v>
      </c>
      <c r="E222" s="1466">
        <v>1</v>
      </c>
      <c r="F222" s="3791"/>
      <c r="G222" s="3792" t="s">
        <v>1390</v>
      </c>
      <c r="H222" s="1466">
        <v>1</v>
      </c>
      <c r="I222" s="3793"/>
      <c r="J222" s="3790" t="s">
        <v>1390</v>
      </c>
      <c r="K222" s="3794">
        <v>1</v>
      </c>
      <c r="L222" s="19"/>
      <c r="M222" s="4460"/>
      <c r="N222" s="4462" t="s">
        <v>1391</v>
      </c>
      <c r="O222" s="4462"/>
      <c r="P222" s="4464" t="s">
        <v>1392</v>
      </c>
      <c r="Q222" s="4464"/>
      <c r="R222" s="4464"/>
      <c r="S222" s="4464"/>
      <c r="T222" s="4465"/>
      <c r="U222" s="3658"/>
    </row>
    <row r="223" spans="1:21" s="629" customFormat="1" ht="15.75" customHeight="1">
      <c r="A223" s="628"/>
      <c r="B223" s="4454"/>
      <c r="C223" s="3652"/>
      <c r="D223" s="3795" t="s">
        <v>1393</v>
      </c>
      <c r="E223" s="668">
        <v>2</v>
      </c>
      <c r="F223" s="669"/>
      <c r="G223" s="3796" t="s">
        <v>1394</v>
      </c>
      <c r="H223" s="668">
        <v>2</v>
      </c>
      <c r="I223" s="670"/>
      <c r="J223" s="3795" t="s">
        <v>1395</v>
      </c>
      <c r="K223" s="1465">
        <v>50</v>
      </c>
      <c r="L223" s="19"/>
      <c r="M223" s="4460"/>
      <c r="N223" s="4463"/>
      <c r="O223" s="4463"/>
      <c r="P223" s="4466"/>
      <c r="Q223" s="4466"/>
      <c r="R223" s="4466"/>
      <c r="S223" s="4466"/>
      <c r="T223" s="4467"/>
      <c r="U223" s="3658"/>
    </row>
    <row r="224" spans="1:21" s="629" customFormat="1" ht="15.75" customHeight="1">
      <c r="A224" s="628"/>
      <c r="B224" s="4454"/>
      <c r="C224" s="3652"/>
      <c r="D224" s="3797" t="s">
        <v>1396</v>
      </c>
      <c r="E224" s="671">
        <f>IF(E222=0,0,IF(E223=0,0,E223-E222))</f>
        <v>1</v>
      </c>
      <c r="F224" s="669"/>
      <c r="G224" s="3797" t="s">
        <v>1397</v>
      </c>
      <c r="H224" s="671">
        <f>IF(H222=0,0,H222+H223)</f>
        <v>3</v>
      </c>
      <c r="I224" s="670"/>
      <c r="J224" s="3797" t="s">
        <v>1396</v>
      </c>
      <c r="K224" s="1459">
        <f>K225*K223%</f>
        <v>1</v>
      </c>
      <c r="L224" s="19"/>
      <c r="M224" s="4460"/>
      <c r="N224" s="4468" t="s">
        <v>1398</v>
      </c>
      <c r="O224" s="4470">
        <f>SUM(N228:N237)</f>
        <v>0.97000000000000008</v>
      </c>
      <c r="P224" s="4472" t="str">
        <f>IF(N227&lt;S227,"Recette incomplète, il manque",IF(N227&gt;S227,"Trop de produits dans la recette",IF(N227=S227,"OK")))</f>
        <v>Recette incomplète, il manque</v>
      </c>
      <c r="Q224" s="4472"/>
      <c r="R224" s="4472"/>
      <c r="S224" s="4472"/>
      <c r="T224" s="4474">
        <f>IF(N227=S227,"",IF(N227&lt;S227,S227-N227,IF(N227&gt;S227,N227-S227)))</f>
        <v>2.9999999999999916E-2</v>
      </c>
      <c r="U224" s="3658"/>
    </row>
    <row r="225" spans="1:21" s="629" customFormat="1" ht="15.75" customHeight="1">
      <c r="A225" s="628"/>
      <c r="B225" s="4454"/>
      <c r="C225" s="3798"/>
      <c r="D225" s="3799" t="s">
        <v>1399</v>
      </c>
      <c r="E225" s="1457">
        <f>IF(E222=0,0,IF(E223=0,0,E224/E223))</f>
        <v>0.5</v>
      </c>
      <c r="F225" s="1458"/>
      <c r="G225" s="3799" t="s">
        <v>1399</v>
      </c>
      <c r="H225" s="1457">
        <f>IF(H222=0,0,H223/H224)</f>
        <v>0.66666666666666663</v>
      </c>
      <c r="I225" s="1456"/>
      <c r="J225" s="3799" t="s">
        <v>1397</v>
      </c>
      <c r="K225" s="1464">
        <f>K222/(100-K223)*100</f>
        <v>2</v>
      </c>
      <c r="L225" s="19"/>
      <c r="M225" s="4460"/>
      <c r="N225" s="4469"/>
      <c r="O225" s="4471"/>
      <c r="P225" s="4473"/>
      <c r="Q225" s="4473"/>
      <c r="R225" s="4473"/>
      <c r="S225" s="4473"/>
      <c r="T225" s="4475"/>
      <c r="U225" s="3658"/>
    </row>
    <row r="226" spans="1:21" s="629" customFormat="1">
      <c r="A226" s="628"/>
      <c r="B226" s="4454"/>
      <c r="C226" s="3787"/>
      <c r="D226" s="3800" t="s">
        <v>1393</v>
      </c>
      <c r="E226" s="3801">
        <v>2</v>
      </c>
      <c r="F226" s="3791"/>
      <c r="G226" s="3800" t="s">
        <v>1393</v>
      </c>
      <c r="H226" s="3801">
        <v>2</v>
      </c>
      <c r="I226" s="3793"/>
      <c r="J226" s="3800" t="s">
        <v>1393</v>
      </c>
      <c r="K226" s="3802">
        <v>1</v>
      </c>
      <c r="L226" s="19"/>
      <c r="M226" s="4460"/>
      <c r="N226" s="3803" t="s">
        <v>1400</v>
      </c>
      <c r="O226" s="3804"/>
      <c r="P226" s="3804"/>
      <c r="Q226" s="3804"/>
      <c r="R226" s="3805" t="s">
        <v>1401</v>
      </c>
      <c r="S226" s="3806" t="s">
        <v>1402</v>
      </c>
      <c r="T226" s="3807" t="s">
        <v>1403</v>
      </c>
      <c r="U226" s="3658"/>
    </row>
    <row r="227" spans="1:21" s="629" customFormat="1">
      <c r="A227" s="628"/>
      <c r="B227" s="4454"/>
      <c r="C227" s="3652"/>
      <c r="D227" s="3808" t="s">
        <v>1390</v>
      </c>
      <c r="E227" s="672">
        <v>1</v>
      </c>
      <c r="F227" s="669"/>
      <c r="G227" s="3808" t="s">
        <v>1394</v>
      </c>
      <c r="H227" s="672">
        <v>1</v>
      </c>
      <c r="I227" s="670"/>
      <c r="J227" s="3808" t="s">
        <v>1395</v>
      </c>
      <c r="K227" s="1463">
        <v>50</v>
      </c>
      <c r="L227" s="19"/>
      <c r="M227" s="4460"/>
      <c r="N227" s="1462">
        <f>SUM(N228:N237)</f>
        <v>0.97000000000000008</v>
      </c>
      <c r="O227" s="3809"/>
      <c r="P227" s="3810"/>
      <c r="Q227" s="3811" t="s">
        <v>1404</v>
      </c>
      <c r="R227" s="3812">
        <v>7</v>
      </c>
      <c r="S227" s="1461">
        <v>1</v>
      </c>
      <c r="T227" s="1460">
        <f>SUM(T228:T237)</f>
        <v>6.9300000000000006</v>
      </c>
      <c r="U227" s="3658"/>
    </row>
    <row r="228" spans="1:21" s="629" customFormat="1">
      <c r="A228" s="628"/>
      <c r="B228" s="4454"/>
      <c r="C228" s="3652"/>
      <c r="D228" s="3797" t="s">
        <v>1396</v>
      </c>
      <c r="E228" s="671">
        <f>IF(E226=0,0,IF(E227=0,0,E226-E227))</f>
        <v>1</v>
      </c>
      <c r="F228" s="669"/>
      <c r="G228" s="3797" t="s">
        <v>1405</v>
      </c>
      <c r="H228" s="671">
        <f>IF(H226=0,0,IF(H227=0,0,H226-H227))</f>
        <v>1</v>
      </c>
      <c r="I228" s="670"/>
      <c r="J228" s="3797" t="s">
        <v>1396</v>
      </c>
      <c r="K228" s="1459">
        <f>K226*K227%</f>
        <v>0.5</v>
      </c>
      <c r="L228" s="19"/>
      <c r="M228" s="4460"/>
      <c r="N228" s="1453">
        <v>0.12</v>
      </c>
      <c r="O228" s="3813" t="s">
        <v>1406</v>
      </c>
      <c r="P228" s="3813"/>
      <c r="Q228" s="3813"/>
      <c r="R228" s="3814">
        <f>R227*N228</f>
        <v>0.84</v>
      </c>
      <c r="S228" s="3815">
        <v>0</v>
      </c>
      <c r="T228" s="1452">
        <f t="shared" ref="T228:T237" si="6">IF(S228=0,R228,IF(R228="","",R228/(100-S228)*100))</f>
        <v>0.84</v>
      </c>
      <c r="U228" s="3658"/>
    </row>
    <row r="229" spans="1:21" s="629" customFormat="1">
      <c r="A229" s="628"/>
      <c r="B229" s="4454"/>
      <c r="C229" s="3798"/>
      <c r="D229" s="3799" t="s">
        <v>1399</v>
      </c>
      <c r="E229" s="1457">
        <f>IF(E226=0,0,E228/E226)</f>
        <v>0.5</v>
      </c>
      <c r="F229" s="1458"/>
      <c r="G229" s="3799" t="s">
        <v>1399</v>
      </c>
      <c r="H229" s="1457">
        <f>IF(H226=0,0,IF(H227=0,0,H227/H226))</f>
        <v>0.5</v>
      </c>
      <c r="I229" s="1456"/>
      <c r="J229" s="3799" t="s">
        <v>1405</v>
      </c>
      <c r="K229" s="1455">
        <f>K226-K228</f>
        <v>0.5</v>
      </c>
      <c r="L229" s="19"/>
      <c r="M229" s="4460"/>
      <c r="N229" s="1453">
        <v>0.08</v>
      </c>
      <c r="O229" s="3813" t="s">
        <v>1407</v>
      </c>
      <c r="P229" s="3813"/>
      <c r="Q229" s="3813"/>
      <c r="R229" s="3816">
        <f>R227*N229</f>
        <v>0.56000000000000005</v>
      </c>
      <c r="S229" s="3817">
        <v>0</v>
      </c>
      <c r="T229" s="1452">
        <f t="shared" si="6"/>
        <v>0.56000000000000005</v>
      </c>
      <c r="U229" s="3658"/>
    </row>
    <row r="230" spans="1:21" s="629" customFormat="1">
      <c r="A230" s="628"/>
      <c r="B230" s="4454"/>
      <c r="C230" s="4476" t="s">
        <v>1386</v>
      </c>
      <c r="D230" s="4476"/>
      <c r="E230" s="4476"/>
      <c r="F230" s="4476"/>
      <c r="G230" s="4476"/>
      <c r="H230" s="4476"/>
      <c r="I230" s="4476"/>
      <c r="J230" s="4476"/>
      <c r="K230" s="4477"/>
      <c r="L230" s="19"/>
      <c r="M230" s="4460"/>
      <c r="N230" s="1453">
        <v>0.2</v>
      </c>
      <c r="O230" s="3813" t="s">
        <v>1408</v>
      </c>
      <c r="P230" s="3813"/>
      <c r="Q230" s="3813"/>
      <c r="R230" s="3816">
        <f>R227*N230</f>
        <v>1.4000000000000001</v>
      </c>
      <c r="S230" s="3817">
        <v>0</v>
      </c>
      <c r="T230" s="1452">
        <f t="shared" si="6"/>
        <v>1.4000000000000001</v>
      </c>
      <c r="U230" s="3658"/>
    </row>
    <row r="231" spans="1:21" s="629" customFormat="1">
      <c r="A231" s="628"/>
      <c r="B231" s="4454"/>
      <c r="C231" s="3636">
        <v>8</v>
      </c>
      <c r="D231" s="3636">
        <v>8</v>
      </c>
      <c r="E231" s="3636">
        <v>11</v>
      </c>
      <c r="F231" s="3636">
        <v>8</v>
      </c>
      <c r="G231" s="3636">
        <v>8</v>
      </c>
      <c r="H231" s="3636">
        <v>11</v>
      </c>
      <c r="I231" s="3636">
        <v>8</v>
      </c>
      <c r="J231" s="3636">
        <v>8</v>
      </c>
      <c r="K231" s="1447">
        <v>11</v>
      </c>
      <c r="L231" s="19"/>
      <c r="M231" s="4460"/>
      <c r="N231" s="1453">
        <v>0.55000000000000004</v>
      </c>
      <c r="O231" s="3813" t="s">
        <v>1409</v>
      </c>
      <c r="P231" s="3813"/>
      <c r="Q231" s="3813"/>
      <c r="R231" s="3816">
        <f>R227*N231</f>
        <v>3.8500000000000005</v>
      </c>
      <c r="S231" s="3817">
        <v>0</v>
      </c>
      <c r="T231" s="1452">
        <f t="shared" si="6"/>
        <v>3.8500000000000005</v>
      </c>
      <c r="U231" s="3658"/>
    </row>
    <row r="232" spans="1:21" s="629" customFormat="1" ht="16.5" thickBot="1">
      <c r="A232" s="628"/>
      <c r="B232" s="4455"/>
      <c r="C232" s="987">
        <f t="shared" ref="C232:K232" ca="1" si="7">CELL("largeur",C232)</f>
        <v>13</v>
      </c>
      <c r="D232" s="987">
        <f t="shared" ca="1" si="7"/>
        <v>21</v>
      </c>
      <c r="E232" s="987">
        <f t="shared" ca="1" si="7"/>
        <v>13</v>
      </c>
      <c r="F232" s="987">
        <f t="shared" ca="1" si="7"/>
        <v>13</v>
      </c>
      <c r="G232" s="987">
        <f t="shared" ca="1" si="7"/>
        <v>13</v>
      </c>
      <c r="H232" s="987">
        <f t="shared" ca="1" si="7"/>
        <v>13</v>
      </c>
      <c r="I232" s="987">
        <f t="shared" ca="1" si="7"/>
        <v>16</v>
      </c>
      <c r="J232" s="987">
        <f t="shared" ca="1" si="7"/>
        <v>18</v>
      </c>
      <c r="K232" s="1403">
        <f t="shared" ca="1" si="7"/>
        <v>16</v>
      </c>
      <c r="L232" s="19"/>
      <c r="M232" s="4460"/>
      <c r="N232" s="1453">
        <v>0.02</v>
      </c>
      <c r="O232" s="3813" t="s">
        <v>1410</v>
      </c>
      <c r="P232" s="3813"/>
      <c r="Q232" s="3813"/>
      <c r="R232" s="3816">
        <f>R227*N232</f>
        <v>0.14000000000000001</v>
      </c>
      <c r="S232" s="3817">
        <v>50</v>
      </c>
      <c r="T232" s="1452">
        <f t="shared" si="6"/>
        <v>0.28000000000000003</v>
      </c>
      <c r="U232" s="3658"/>
    </row>
    <row r="233" spans="1:21" s="629" customFormat="1" ht="16.5" thickBot="1">
      <c r="A233" s="628">
        <v>1</v>
      </c>
      <c r="B233" s="3642">
        <v>1</v>
      </c>
      <c r="C233" s="628">
        <v>1</v>
      </c>
      <c r="D233" s="628">
        <v>1</v>
      </c>
      <c r="E233" s="628">
        <v>1</v>
      </c>
      <c r="F233" s="628">
        <v>1</v>
      </c>
      <c r="G233" s="628">
        <v>1</v>
      </c>
      <c r="H233" s="628">
        <v>1</v>
      </c>
      <c r="I233" s="19"/>
      <c r="J233" s="19"/>
      <c r="K233" s="19"/>
      <c r="L233" s="19"/>
      <c r="M233" s="4460"/>
      <c r="N233" s="1453"/>
      <c r="O233" s="3813"/>
      <c r="P233" s="3813"/>
      <c r="Q233" s="3813"/>
      <c r="R233" s="3816">
        <f>R227*N233</f>
        <v>0</v>
      </c>
      <c r="S233" s="3817"/>
      <c r="T233" s="1452">
        <f t="shared" si="6"/>
        <v>0</v>
      </c>
      <c r="U233" s="3658"/>
    </row>
    <row r="234" spans="1:21" s="629" customFormat="1">
      <c r="A234" s="628">
        <v>1</v>
      </c>
      <c r="B234" s="3660" t="s">
        <v>122</v>
      </c>
      <c r="C234" s="4478" t="s">
        <v>1411</v>
      </c>
      <c r="D234" s="4478"/>
      <c r="E234" s="4478"/>
      <c r="F234" s="4478"/>
      <c r="G234" s="4478"/>
      <c r="H234" s="4479"/>
      <c r="I234" s="19"/>
      <c r="J234" s="19"/>
      <c r="K234" s="19"/>
      <c r="L234" s="19"/>
      <c r="M234" s="4460"/>
      <c r="N234" s="1453"/>
      <c r="O234" s="3813"/>
      <c r="P234" s="3813"/>
      <c r="Q234" s="3813"/>
      <c r="R234" s="3816">
        <f>R227*N234</f>
        <v>0</v>
      </c>
      <c r="S234" s="3817"/>
      <c r="T234" s="1452">
        <f t="shared" si="6"/>
        <v>0</v>
      </c>
      <c r="U234" s="3658"/>
    </row>
    <row r="235" spans="1:21" s="629" customFormat="1" ht="18.75">
      <c r="A235" s="628">
        <v>1</v>
      </c>
      <c r="B235" s="4495">
        <v>3</v>
      </c>
      <c r="C235" s="667" t="str">
        <f>ADDRESS(ROW(),COLUMN(),4)</f>
        <v>C235</v>
      </c>
      <c r="D235" s="656" t="s">
        <v>1381</v>
      </c>
      <c r="E235" s="673"/>
      <c r="F235" s="674"/>
      <c r="G235" s="675"/>
      <c r="H235" s="676"/>
      <c r="I235" s="19"/>
      <c r="J235" s="19"/>
      <c r="K235" s="19"/>
      <c r="L235" s="19"/>
      <c r="M235" s="4460"/>
      <c r="N235" s="1453"/>
      <c r="O235" s="3813"/>
      <c r="P235" s="3813"/>
      <c r="Q235" s="3813"/>
      <c r="R235" s="3816">
        <f>R227*N235</f>
        <v>0</v>
      </c>
      <c r="S235" s="3817"/>
      <c r="T235" s="1452">
        <f t="shared" si="6"/>
        <v>0</v>
      </c>
      <c r="U235" s="3658"/>
    </row>
    <row r="236" spans="1:21" s="629" customFormat="1">
      <c r="A236" s="628">
        <v>1</v>
      </c>
      <c r="B236" s="4495"/>
      <c r="C236" s="4487" t="s">
        <v>1412</v>
      </c>
      <c r="D236" s="4487"/>
      <c r="E236" s="678" t="s">
        <v>1413</v>
      </c>
      <c r="F236" s="677" t="s">
        <v>1414</v>
      </c>
      <c r="G236" s="4488" t="s">
        <v>85</v>
      </c>
      <c r="H236" s="4489"/>
      <c r="I236" s="19"/>
      <c r="J236" s="19"/>
      <c r="K236" s="19"/>
      <c r="L236" s="19"/>
      <c r="M236" s="4460"/>
      <c r="N236" s="1453"/>
      <c r="O236" s="3813"/>
      <c r="P236" s="3813"/>
      <c r="Q236" s="3813"/>
      <c r="R236" s="3816">
        <f>R227*N236</f>
        <v>0</v>
      </c>
      <c r="S236" s="3817"/>
      <c r="T236" s="1452">
        <f t="shared" si="6"/>
        <v>0</v>
      </c>
      <c r="U236" s="3658"/>
    </row>
    <row r="237" spans="1:21" s="629" customFormat="1">
      <c r="A237" s="628">
        <v>1</v>
      </c>
      <c r="B237" s="4495"/>
      <c r="C237" s="4480">
        <v>20</v>
      </c>
      <c r="D237" s="4481">
        <f>C237/100</f>
        <v>0.2</v>
      </c>
      <c r="E237" s="3818" t="s">
        <v>1415</v>
      </c>
      <c r="F237" s="3819">
        <v>1</v>
      </c>
      <c r="G237" s="3820">
        <f>(C237*F237)*10</f>
        <v>200</v>
      </c>
      <c r="H237" s="1448">
        <f>G237/1000</f>
        <v>0.2</v>
      </c>
      <c r="I237" s="19"/>
      <c r="J237" s="19"/>
      <c r="K237" s="19"/>
      <c r="L237" s="19"/>
      <c r="M237" s="4460"/>
      <c r="N237" s="1451"/>
      <c r="O237" s="3821"/>
      <c r="P237" s="3821"/>
      <c r="Q237" s="3821"/>
      <c r="R237" s="3822">
        <f>R227*N237</f>
        <v>0</v>
      </c>
      <c r="S237" s="3823"/>
      <c r="T237" s="1450">
        <f t="shared" si="6"/>
        <v>0</v>
      </c>
      <c r="U237" s="3658"/>
    </row>
    <row r="238" spans="1:21" s="629" customFormat="1" ht="15.75" customHeight="1">
      <c r="A238" s="628">
        <v>1</v>
      </c>
      <c r="B238" s="4495"/>
      <c r="C238" s="4480"/>
      <c r="D238" s="4481"/>
      <c r="E238" s="3818" t="s">
        <v>1416</v>
      </c>
      <c r="F238" s="3819">
        <v>1.03</v>
      </c>
      <c r="G238" s="3820">
        <f>(C237*F238)*10</f>
        <v>206</v>
      </c>
      <c r="H238" s="1448">
        <f>G238/1000</f>
        <v>0.20599999999999999</v>
      </c>
      <c r="I238" s="19"/>
      <c r="J238" s="19"/>
      <c r="K238" s="19"/>
      <c r="L238" s="19"/>
      <c r="M238" s="4460"/>
      <c r="N238" s="4450" t="s">
        <v>33</v>
      </c>
      <c r="O238" s="4450"/>
      <c r="P238" s="4450"/>
      <c r="Q238" s="4450"/>
      <c r="R238" s="4450"/>
      <c r="S238" s="4450"/>
      <c r="T238" s="4451"/>
      <c r="U238" s="3658"/>
    </row>
    <row r="239" spans="1:21" s="629" customFormat="1">
      <c r="A239" s="628">
        <v>1</v>
      </c>
      <c r="B239" s="4495"/>
      <c r="C239" s="4480"/>
      <c r="D239" s="4481"/>
      <c r="E239" s="3818" t="s">
        <v>1417</v>
      </c>
      <c r="F239" s="3819">
        <v>1.0149999999999999</v>
      </c>
      <c r="G239" s="3820">
        <f>(F239*C237)*10</f>
        <v>202.99999999999997</v>
      </c>
      <c r="H239" s="1448">
        <f>G239/1000</f>
        <v>0.20299999999999996</v>
      </c>
      <c r="I239" s="19"/>
      <c r="J239" s="19"/>
      <c r="K239" s="19"/>
      <c r="L239" s="19"/>
      <c r="M239" s="4460"/>
      <c r="N239" s="3824"/>
      <c r="O239" s="3824" t="s">
        <v>1418</v>
      </c>
      <c r="P239" s="3825"/>
      <c r="Q239" s="3826" t="s">
        <v>1419</v>
      </c>
      <c r="R239" s="3827"/>
      <c r="S239" s="3827"/>
      <c r="T239" s="1449"/>
      <c r="U239" s="3658"/>
    </row>
    <row r="240" spans="1:21" s="629" customFormat="1" ht="16.5" customHeight="1">
      <c r="A240" s="628">
        <v>1</v>
      </c>
      <c r="B240" s="4495"/>
      <c r="C240" s="4480"/>
      <c r="D240" s="4481"/>
      <c r="E240" s="3818" t="s">
        <v>1420</v>
      </c>
      <c r="F240" s="3819">
        <v>0.92</v>
      </c>
      <c r="G240" s="3820">
        <f>(F240*C237)*10</f>
        <v>184.00000000000003</v>
      </c>
      <c r="H240" s="1448">
        <f>G240/1000</f>
        <v>0.18400000000000002</v>
      </c>
      <c r="I240" s="19"/>
      <c r="J240" s="19"/>
      <c r="K240" s="19"/>
      <c r="L240" s="19"/>
      <c r="M240" s="4460"/>
      <c r="N240" s="3825"/>
      <c r="O240" s="3825" t="s">
        <v>1421</v>
      </c>
      <c r="P240" s="3825"/>
      <c r="Q240" s="3825" t="s">
        <v>1422</v>
      </c>
      <c r="R240" s="3827"/>
      <c r="S240" s="3825" t="s">
        <v>1402</v>
      </c>
      <c r="T240" s="1449"/>
      <c r="U240" s="3658"/>
    </row>
    <row r="241" spans="1:21">
      <c r="A241" s="628">
        <v>1</v>
      </c>
      <c r="B241" s="4495"/>
      <c r="C241" s="4480"/>
      <c r="D241" s="4481"/>
      <c r="E241" s="3818" t="s">
        <v>1423</v>
      </c>
      <c r="F241" s="3819">
        <v>0.8</v>
      </c>
      <c r="G241" s="3820">
        <f>(F241*C237)*10</f>
        <v>160</v>
      </c>
      <c r="H241" s="1448">
        <f>G241/1000</f>
        <v>0.16</v>
      </c>
      <c r="I241" s="19"/>
      <c r="J241" s="19"/>
      <c r="K241" s="19"/>
      <c r="L241" s="19"/>
      <c r="M241" s="4460"/>
      <c r="N241" s="3636">
        <v>10</v>
      </c>
      <c r="O241" s="3636">
        <v>10</v>
      </c>
      <c r="P241" s="3636">
        <v>10</v>
      </c>
      <c r="Q241" s="3636">
        <v>10</v>
      </c>
      <c r="R241" s="3636">
        <v>13</v>
      </c>
      <c r="S241" s="3636">
        <v>8</v>
      </c>
      <c r="T241" s="1447">
        <v>13</v>
      </c>
      <c r="U241" s="3658"/>
    </row>
    <row r="242" spans="1:21" ht="16.5" thickBot="1">
      <c r="A242" s="628">
        <v>1</v>
      </c>
      <c r="B242" s="4495"/>
      <c r="C242" s="4452" t="s">
        <v>1424</v>
      </c>
      <c r="D242" s="4452"/>
      <c r="E242" s="4452"/>
      <c r="F242" s="4452"/>
      <c r="G242" s="4452"/>
      <c r="H242" s="4453"/>
      <c r="I242" s="19"/>
      <c r="J242" s="19"/>
      <c r="K242" s="19"/>
      <c r="L242" s="19"/>
      <c r="M242" s="4461"/>
      <c r="N242" s="987">
        <f ca="1">CELL("largeur",N242)</f>
        <v>16</v>
      </c>
      <c r="O242" s="987">
        <f t="shared" ref="O242:T242" ca="1" si="8">CELL("largeur",O242)</f>
        <v>16</v>
      </c>
      <c r="P242" s="987">
        <f t="shared" ca="1" si="8"/>
        <v>16</v>
      </c>
      <c r="Q242" s="987">
        <f t="shared" ca="1" si="8"/>
        <v>11</v>
      </c>
      <c r="R242" s="987">
        <f t="shared" ca="1" si="8"/>
        <v>11</v>
      </c>
      <c r="S242" s="987">
        <f ca="1">CELL("largeur",S242)</f>
        <v>11</v>
      </c>
      <c r="T242" s="1403">
        <f t="shared" ca="1" si="8"/>
        <v>11</v>
      </c>
      <c r="U242" s="3658"/>
    </row>
    <row r="243" spans="1:21">
      <c r="A243" s="628">
        <v>1</v>
      </c>
      <c r="B243" s="4495"/>
      <c r="C243" s="3636">
        <v>8</v>
      </c>
      <c r="D243" s="3636">
        <v>9</v>
      </c>
      <c r="E243" s="3636">
        <v>11</v>
      </c>
      <c r="F243" s="3636">
        <v>11</v>
      </c>
      <c r="G243" s="3636">
        <v>11</v>
      </c>
      <c r="H243" s="679">
        <v>11</v>
      </c>
      <c r="I243" s="19"/>
      <c r="J243" s="19"/>
      <c r="K243" s="19"/>
      <c r="L243" s="19"/>
      <c r="M243" s="19"/>
      <c r="N243" s="19"/>
      <c r="O243" s="19"/>
      <c r="P243" s="19"/>
      <c r="Q243" s="19"/>
      <c r="R243" s="19"/>
      <c r="S243" s="19"/>
      <c r="T243" s="19"/>
      <c r="U243" s="3658"/>
    </row>
    <row r="244" spans="1:21" ht="16.5" thickBot="1">
      <c r="A244" s="628">
        <v>1</v>
      </c>
      <c r="B244" s="4496"/>
      <c r="C244" s="987">
        <f t="shared" ref="C244:H244" ca="1" si="9">CELL("largeur",C244)</f>
        <v>13</v>
      </c>
      <c r="D244" s="987">
        <f t="shared" ca="1" si="9"/>
        <v>21</v>
      </c>
      <c r="E244" s="987">
        <f t="shared" ca="1" si="9"/>
        <v>13</v>
      </c>
      <c r="F244" s="987">
        <f t="shared" ca="1" si="9"/>
        <v>13</v>
      </c>
      <c r="G244" s="987">
        <f t="shared" ca="1" si="9"/>
        <v>13</v>
      </c>
      <c r="H244" s="1446">
        <f t="shared" ca="1" si="9"/>
        <v>13</v>
      </c>
      <c r="I244" s="19"/>
      <c r="J244" s="19"/>
      <c r="K244" s="19"/>
      <c r="L244" s="19"/>
      <c r="M244" s="19"/>
      <c r="N244" s="19"/>
      <c r="O244" s="19"/>
      <c r="P244" s="19"/>
      <c r="Q244" s="19"/>
      <c r="R244" s="19"/>
      <c r="S244" s="19"/>
      <c r="T244" s="19"/>
      <c r="U244" s="680" t="s">
        <v>0</v>
      </c>
    </row>
    <row r="245" spans="1:21">
      <c r="A245" s="681">
        <v>1</v>
      </c>
      <c r="B245" s="3828">
        <v>1</v>
      </c>
      <c r="C245" s="3829">
        <v>1</v>
      </c>
      <c r="D245" s="3829">
        <v>1</v>
      </c>
      <c r="E245" s="3829">
        <v>1</v>
      </c>
      <c r="F245" s="3829">
        <v>1</v>
      </c>
      <c r="G245" s="3829">
        <v>1</v>
      </c>
      <c r="H245" s="3829">
        <v>1</v>
      </c>
      <c r="I245" s="3830"/>
      <c r="J245" s="3830"/>
      <c r="K245" s="3830"/>
      <c r="L245" s="3830"/>
      <c r="M245" s="3830"/>
      <c r="N245" s="3830"/>
      <c r="O245" s="3830"/>
      <c r="P245" s="3830"/>
      <c r="Q245" s="3830"/>
      <c r="R245" s="3830"/>
      <c r="S245" s="3830"/>
      <c r="T245" s="3830"/>
      <c r="U245" s="1445" t="str">
        <f>ADDRESS(ROW(),COLUMN(),4)</f>
        <v>U245</v>
      </c>
    </row>
  </sheetData>
  <mergeCells count="60">
    <mergeCell ref="O106:O107"/>
    <mergeCell ref="P106:P107"/>
    <mergeCell ref="O109:O110"/>
    <mergeCell ref="C27:E27"/>
    <mergeCell ref="O92:U92"/>
    <mergeCell ref="O78:S78"/>
    <mergeCell ref="N79:N88"/>
    <mergeCell ref="O85:S86"/>
    <mergeCell ref="O91:U91"/>
    <mergeCell ref="C110:F110"/>
    <mergeCell ref="B139:H140"/>
    <mergeCell ref="C45:H46"/>
    <mergeCell ref="B176:B203"/>
    <mergeCell ref="C191:H192"/>
    <mergeCell ref="C194:H194"/>
    <mergeCell ref="B45:B46"/>
    <mergeCell ref="B47:B104"/>
    <mergeCell ref="C52:H53"/>
    <mergeCell ref="D58:H59"/>
    <mergeCell ref="D61:H62"/>
    <mergeCell ref="D64:H65"/>
    <mergeCell ref="D67:H68"/>
    <mergeCell ref="D70:H71"/>
    <mergeCell ref="C74:H75"/>
    <mergeCell ref="C79:H80"/>
    <mergeCell ref="B110:B111"/>
    <mergeCell ref="B112:B138"/>
    <mergeCell ref="C112:H112"/>
    <mergeCell ref="F115:H115"/>
    <mergeCell ref="C126:H127"/>
    <mergeCell ref="C129:H129"/>
    <mergeCell ref="D237:D241"/>
    <mergeCell ref="B141:B142"/>
    <mergeCell ref="C141:F141"/>
    <mergeCell ref="C143:H143"/>
    <mergeCell ref="C236:D236"/>
    <mergeCell ref="G236:H236"/>
    <mergeCell ref="B174:B175"/>
    <mergeCell ref="C174:F174"/>
    <mergeCell ref="C176:H176"/>
    <mergeCell ref="B235:B244"/>
    <mergeCell ref="B143:B172"/>
    <mergeCell ref="C160:H161"/>
    <mergeCell ref="C163:H163"/>
    <mergeCell ref="N238:T238"/>
    <mergeCell ref="C242:H242"/>
    <mergeCell ref="B206:B218"/>
    <mergeCell ref="C216:K216"/>
    <mergeCell ref="N220:T220"/>
    <mergeCell ref="B221:B232"/>
    <mergeCell ref="M221:M242"/>
    <mergeCell ref="N222:O223"/>
    <mergeCell ref="P222:T223"/>
    <mergeCell ref="N224:N225"/>
    <mergeCell ref="O224:O225"/>
    <mergeCell ref="P224:S225"/>
    <mergeCell ref="T224:T225"/>
    <mergeCell ref="C230:K230"/>
    <mergeCell ref="C234:H234"/>
    <mergeCell ref="C237:C241"/>
  </mergeCells>
  <conditionalFormatting sqref="B234">
    <cfRule type="expression" dxfId="36" priority="11" stopIfTrue="1">
      <formula>OR(ROW()=CELL("ligne"),COLUMN()=CELL("colonne"))</formula>
    </cfRule>
  </conditionalFormatting>
  <conditionalFormatting sqref="E117 E123">
    <cfRule type="cellIs" dxfId="35" priority="30" operator="equal">
      <formula>#REF!</formula>
    </cfRule>
    <cfRule type="cellIs" dxfId="34" priority="31" operator="equal">
      <formula>#REF!</formula>
    </cfRule>
  </conditionalFormatting>
  <conditionalFormatting sqref="E117">
    <cfRule type="cellIs" dxfId="33" priority="28" operator="equal">
      <formula>#REF!</formula>
    </cfRule>
    <cfRule type="cellIs" dxfId="32" priority="29" operator="equal">
      <formula>#REF!</formula>
    </cfRule>
  </conditionalFormatting>
  <conditionalFormatting sqref="E149:E151">
    <cfRule type="cellIs" dxfId="31" priority="1" operator="equal">
      <formula>#REF!</formula>
    </cfRule>
    <cfRule type="cellIs" dxfId="30" priority="2" operator="equal">
      <formula>#REF!</formula>
    </cfRule>
    <cfRule type="cellIs" dxfId="29" priority="3" operator="equal">
      <formula>#REF!</formula>
    </cfRule>
    <cfRule type="cellIs" dxfId="28" priority="4" operator="equal">
      <formula>#REF!</formula>
    </cfRule>
  </conditionalFormatting>
  <conditionalFormatting sqref="G117">
    <cfRule type="cellIs" dxfId="27" priority="26" operator="equal">
      <formula>#REF!</formula>
    </cfRule>
    <cfRule type="cellIs" dxfId="26" priority="27" operator="equal">
      <formula>#REF!</formula>
    </cfRule>
  </conditionalFormatting>
  <conditionalFormatting sqref="I107:I108">
    <cfRule type="cellIs" dxfId="25" priority="24" operator="equal">
      <formula>#REF!</formula>
    </cfRule>
    <cfRule type="cellIs" dxfId="24" priority="25" operator="equal">
      <formula>#REF!</formula>
    </cfRule>
  </conditionalFormatting>
  <conditionalFormatting sqref="J117">
    <cfRule type="cellIs" dxfId="23" priority="18" operator="equal">
      <formula>#REF!</formula>
    </cfRule>
    <cfRule type="cellIs" dxfId="22" priority="19" operator="equal">
      <formula>#REF!</formula>
    </cfRule>
  </conditionalFormatting>
  <conditionalFormatting sqref="J123">
    <cfRule type="cellIs" dxfId="21" priority="16" operator="equal">
      <formula>#REF!</formula>
    </cfRule>
    <cfRule type="cellIs" dxfId="20" priority="17" operator="equal">
      <formula>#REF!</formula>
    </cfRule>
  </conditionalFormatting>
  <hyperlinks>
    <hyperlink ref="D96" r:id="rId1" xr:uid="{6128A4F7-7829-42F3-AEA8-0FFECDAEED14}"/>
    <hyperlink ref="D98" r:id="rId2" xr:uid="{5770546A-C663-491C-A7C3-A96497D7F36E}"/>
    <hyperlink ref="F98" r:id="rId3" xr:uid="{338AF5CE-90DA-4516-992E-9027FA127B23}"/>
    <hyperlink ref="F96" r:id="rId4" xr:uid="{FE71CF35-3BDF-4211-BAD5-307EC464DC9A}"/>
    <hyperlink ref="D103" r:id="rId5" xr:uid="{B0B1F27C-B1B4-412D-B6E3-49FEAE1303C9}"/>
    <hyperlink ref="R64" r:id="rId6" xr:uid="{FFE42BDE-65ED-44AD-9F3F-CE8047FD8490}"/>
    <hyperlink ref="Q76" r:id="rId7" xr:uid="{D0DE1EB8-FD57-4E5F-84CC-8D42CB5ADFB7}"/>
    <hyperlink ref="F33" r:id="rId8" xr:uid="{AA6A4642-54CE-49A2-95F7-3F1A813FF0F5}"/>
    <hyperlink ref="F35" r:id="rId9" xr:uid="{186ED6F5-5DCD-4C28-92EB-740E18DFD34D}"/>
    <hyperlink ref="J31" r:id="rId10" xr:uid="{D67AB70A-3D20-4952-BAFF-37A1FEC94F30}"/>
    <hyperlink ref="O91" r:id="rId11" xr:uid="{24F84EFA-4AFF-4063-B9A2-4CD9D67CC058}"/>
    <hyperlink ref="O92" r:id="rId12" xr:uid="{77D79221-EE18-4F8D-9FC9-934FA38DF55A}"/>
    <hyperlink ref="O33" r:id="rId13" xr:uid="{9EFE9263-EE90-408D-8580-C33EC1841D55}"/>
  </hyperlinks>
  <pageMargins left="0.7" right="0.7" top="0.75" bottom="0.75" header="0.3" footer="0.3"/>
  <pageSetup paperSize="9" orientation="portrait" r:id="rId14"/>
  <drawing r:id="rId1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A82F4-C660-41F1-A622-E1C17C21FF83}">
  <dimension ref="A1:Y256"/>
  <sheetViews>
    <sheetView zoomScaleNormal="100" workbookViewId="0">
      <selection activeCell="K19" sqref="K19"/>
    </sheetView>
  </sheetViews>
  <sheetFormatPr baseColWidth="10" defaultRowHeight="15"/>
  <cols>
    <col min="2" max="2" width="19.7109375" customWidth="1"/>
    <col min="3" max="3" width="18.7109375" customWidth="1"/>
    <col min="4" max="4" width="25.7109375" customWidth="1"/>
    <col min="5" max="5" width="16.7109375" customWidth="1"/>
    <col min="6" max="6" width="17" bestFit="1" customWidth="1"/>
    <col min="7" max="8" width="11.7109375" customWidth="1"/>
    <col min="10" max="10" width="19.7109375" style="2" customWidth="1"/>
    <col min="11" max="11" width="19" style="2" customWidth="1"/>
    <col min="12" max="12" width="25.7109375" style="2" customWidth="1"/>
    <col min="13" max="13" width="16.7109375" style="2" customWidth="1"/>
    <col min="15" max="15" width="19.7109375" customWidth="1"/>
    <col min="16" max="16" width="18.7109375" customWidth="1"/>
    <col min="17" max="17" width="25.7109375" customWidth="1"/>
    <col min="18" max="18" width="16.7109375" customWidth="1"/>
    <col min="19" max="19" width="17" bestFit="1" customWidth="1"/>
    <col min="20" max="21" width="11.7109375" customWidth="1"/>
    <col min="23" max="23" width="8.7109375" customWidth="1"/>
    <col min="24" max="24" width="11.42578125" style="1"/>
    <col min="25" max="25" width="43.5703125" style="1" customWidth="1"/>
  </cols>
  <sheetData>
    <row r="1" spans="1:25" ht="15.75" thickTop="1">
      <c r="A1" s="5" t="str">
        <f>ADDRESS(ROW(),COLUMN(),4)</f>
        <v>A1</v>
      </c>
      <c r="B1" s="98" t="str">
        <f t="shared" ref="B1:H1" si="0">SUBSTITUTE(ADDRESS(1,COLUMN(),4),"1","")</f>
        <v>B</v>
      </c>
      <c r="C1" s="98" t="str">
        <f t="shared" si="0"/>
        <v>C</v>
      </c>
      <c r="D1" s="98" t="str">
        <f t="shared" si="0"/>
        <v>D</v>
      </c>
      <c r="E1" s="98" t="str">
        <f t="shared" si="0"/>
        <v>E</v>
      </c>
      <c r="F1" s="98" t="str">
        <f t="shared" si="0"/>
        <v>F</v>
      </c>
      <c r="G1" s="98" t="str">
        <f t="shared" si="0"/>
        <v>G</v>
      </c>
      <c r="H1" s="98" t="str">
        <f t="shared" si="0"/>
        <v>H</v>
      </c>
      <c r="J1" s="98" t="str">
        <f t="shared" ref="J1:M1" si="1">SUBSTITUTE(ADDRESS(1,COLUMN(),4),"1","")</f>
        <v>J</v>
      </c>
      <c r="K1" s="98" t="str">
        <f t="shared" si="1"/>
        <v>K</v>
      </c>
      <c r="L1" s="98" t="str">
        <f t="shared" si="1"/>
        <v>L</v>
      </c>
      <c r="M1" s="98" t="str">
        <f t="shared" si="1"/>
        <v>M</v>
      </c>
      <c r="O1" s="98" t="str">
        <f t="shared" ref="O1:U1" si="2">SUBSTITUTE(ADDRESS(1,COLUMN(),4),"1","")</f>
        <v>O</v>
      </c>
      <c r="P1" s="98" t="str">
        <f t="shared" si="2"/>
        <v>P</v>
      </c>
      <c r="Q1" s="98" t="str">
        <f t="shared" si="2"/>
        <v>Q</v>
      </c>
      <c r="R1" s="98" t="str">
        <f t="shared" si="2"/>
        <v>R</v>
      </c>
      <c r="S1" s="98" t="str">
        <f t="shared" si="2"/>
        <v>S</v>
      </c>
      <c r="T1" s="98" t="str">
        <f t="shared" si="2"/>
        <v>T</v>
      </c>
      <c r="U1" s="98" t="str">
        <f t="shared" si="2"/>
        <v>U</v>
      </c>
      <c r="W1" s="97" t="str">
        <f>SUBSTITUTE(ADDRESS(1,COLUMN(),4),"1","")</f>
        <v>W</v>
      </c>
      <c r="X1" s="96" t="str">
        <f>SUBSTITUTE(ADDRESS(1,COLUMN(),4),"1","")</f>
        <v>X</v>
      </c>
      <c r="Y1" s="96" t="str">
        <f>SUBSTITUTE(ADDRESS(1,COLUMN(),4),"1","")</f>
        <v>Y</v>
      </c>
    </row>
    <row r="2" spans="1:25" ht="15.75" thickBot="1">
      <c r="B2" s="14">
        <f t="shared" ref="B2:H2" ca="1" si="3">CELL("largeur",B2)</f>
        <v>19</v>
      </c>
      <c r="C2" s="14">
        <f t="shared" ca="1" si="3"/>
        <v>18</v>
      </c>
      <c r="D2" s="14">
        <f t="shared" ca="1" si="3"/>
        <v>25</v>
      </c>
      <c r="E2" s="14">
        <f t="shared" ca="1" si="3"/>
        <v>16</v>
      </c>
      <c r="F2" s="14">
        <f t="shared" ca="1" si="3"/>
        <v>16</v>
      </c>
      <c r="G2" s="14">
        <f t="shared" ca="1" si="3"/>
        <v>11</v>
      </c>
      <c r="H2" s="14">
        <f t="shared" ca="1" si="3"/>
        <v>11</v>
      </c>
      <c r="J2" s="759">
        <f ca="1">CELL("largeur",J2)</f>
        <v>19</v>
      </c>
      <c r="K2" s="759">
        <f ca="1">CELL("largeur",K2)</f>
        <v>18</v>
      </c>
      <c r="L2" s="759">
        <f ca="1">CELL("largeur",L2)</f>
        <v>25</v>
      </c>
      <c r="M2" s="759">
        <f ca="1">CELL("largeur",M2)</f>
        <v>16</v>
      </c>
      <c r="O2" s="14">
        <f t="shared" ref="O2:U2" ca="1" si="4">CELL("largeur",O2)</f>
        <v>19</v>
      </c>
      <c r="P2" s="14">
        <f t="shared" ca="1" si="4"/>
        <v>18</v>
      </c>
      <c r="Q2" s="14">
        <f t="shared" ca="1" si="4"/>
        <v>25</v>
      </c>
      <c r="R2" s="14">
        <f t="shared" ca="1" si="4"/>
        <v>16</v>
      </c>
      <c r="S2" s="14">
        <f t="shared" ca="1" si="4"/>
        <v>16</v>
      </c>
      <c r="T2" s="14">
        <f t="shared" ca="1" si="4"/>
        <v>11</v>
      </c>
      <c r="U2" s="14">
        <f t="shared" ca="1" si="4"/>
        <v>11</v>
      </c>
      <c r="W2" s="6">
        <v>1</v>
      </c>
      <c r="X2" s="93"/>
      <c r="Y2" s="93" t="s">
        <v>239</v>
      </c>
    </row>
    <row r="3" spans="1:25" ht="15.75" customHeight="1" thickBot="1">
      <c r="W3" s="6">
        <v>1</v>
      </c>
      <c r="X3" s="91">
        <f ca="1">COUNTA(A1:W220)+COUNTBLANK(A1:W220)</f>
        <v>5065</v>
      </c>
      <c r="Y3" s="90" t="str">
        <f>"cellules entre"&amp;" " &amp;A1&amp;" et  "&amp;W220</f>
        <v>cellules entre A1 et  W220</v>
      </c>
    </row>
    <row r="4" spans="1:25" ht="15" customHeight="1">
      <c r="B4" s="4597" t="s">
        <v>2452</v>
      </c>
      <c r="C4" s="4598"/>
      <c r="D4" s="4598"/>
      <c r="E4" s="4598"/>
      <c r="F4" s="4598"/>
      <c r="G4" s="4598"/>
      <c r="H4" s="4599"/>
      <c r="J4" s="4597" t="s">
        <v>2679</v>
      </c>
      <c r="K4" s="4598"/>
      <c r="L4" s="4598"/>
      <c r="M4" s="4599"/>
      <c r="O4" s="4597" t="s">
        <v>240</v>
      </c>
      <c r="P4" s="4598"/>
      <c r="Q4" s="4598"/>
      <c r="R4" s="4598"/>
      <c r="S4" s="4598"/>
      <c r="T4" s="4598"/>
      <c r="U4" s="4599"/>
      <c r="W4" s="6">
        <v>1</v>
      </c>
      <c r="X4" s="91">
        <f ca="1">COUNTA(A1:W220)</f>
        <v>964</v>
      </c>
      <c r="Y4" s="90" t="s">
        <v>236</v>
      </c>
    </row>
    <row r="5" spans="1:25" ht="21" customHeight="1">
      <c r="B5" s="4600"/>
      <c r="C5" s="4601"/>
      <c r="D5" s="4601"/>
      <c r="E5" s="4601"/>
      <c r="F5" s="4601"/>
      <c r="G5" s="4601"/>
      <c r="H5" s="4602"/>
      <c r="J5" s="4600"/>
      <c r="K5" s="4601"/>
      <c r="L5" s="4601"/>
      <c r="M5" s="4602"/>
      <c r="O5" s="4606"/>
      <c r="P5" s="4601"/>
      <c r="Q5" s="4601"/>
      <c r="R5" s="4601"/>
      <c r="S5" s="4601"/>
      <c r="T5" s="4601"/>
      <c r="U5" s="4607"/>
      <c r="W5" s="6">
        <v>1</v>
      </c>
      <c r="X5" s="91">
        <f ca="1">COUNTBLANK(A1:W220)</f>
        <v>4101</v>
      </c>
      <c r="Y5" s="90" t="s">
        <v>234</v>
      </c>
    </row>
    <row r="6" spans="1:25" ht="21" customHeight="1">
      <c r="B6" s="4603"/>
      <c r="C6" s="4604"/>
      <c r="D6" s="4604"/>
      <c r="E6" s="4604"/>
      <c r="F6" s="4604"/>
      <c r="G6" s="4604"/>
      <c r="H6" s="4605"/>
      <c r="J6" s="4600"/>
      <c r="K6" s="4601"/>
      <c r="L6" s="4601"/>
      <c r="M6" s="4602"/>
      <c r="O6" s="4606"/>
      <c r="P6" s="4601"/>
      <c r="Q6" s="4601"/>
      <c r="R6" s="4601"/>
      <c r="S6" s="4601"/>
      <c r="T6" s="4601"/>
      <c r="U6" s="4607"/>
      <c r="W6" s="6">
        <v>1</v>
      </c>
      <c r="X6" s="91">
        <f>SUM(W1:W218)+2</f>
        <v>219</v>
      </c>
      <c r="Y6" s="90" t="s">
        <v>232</v>
      </c>
    </row>
    <row r="7" spans="1:25" ht="21.75" thickBot="1">
      <c r="B7" s="1042"/>
      <c r="C7" s="979"/>
      <c r="D7" s="979"/>
      <c r="E7" s="979"/>
      <c r="F7" s="979"/>
      <c r="G7" s="979"/>
      <c r="H7" s="1372"/>
      <c r="J7" s="1189" t="s">
        <v>2464</v>
      </c>
      <c r="K7" s="1190"/>
      <c r="L7" s="39"/>
      <c r="M7" s="1191"/>
      <c r="O7" s="981"/>
      <c r="P7" s="978"/>
      <c r="Q7" s="979"/>
      <c r="R7" s="979"/>
      <c r="S7" s="979"/>
      <c r="T7" s="979"/>
      <c r="U7" s="982"/>
      <c r="W7" s="6">
        <v>1</v>
      </c>
      <c r="X7" s="91">
        <f>SUM(A220:V220)+1</f>
        <v>18</v>
      </c>
      <c r="Y7" s="90" t="s">
        <v>229</v>
      </c>
    </row>
    <row r="8" spans="1:25" ht="21.75" customHeight="1" thickTop="1">
      <c r="B8" s="1042"/>
      <c r="C8" s="990" t="s">
        <v>238</v>
      </c>
      <c r="D8" s="979"/>
      <c r="E8" s="979"/>
      <c r="F8" s="979"/>
      <c r="G8" s="979"/>
      <c r="H8" s="1372"/>
      <c r="J8" s="1105"/>
      <c r="K8" s="17"/>
      <c r="L8" s="17"/>
      <c r="M8" s="1104"/>
      <c r="O8" s="959" t="s">
        <v>217</v>
      </c>
      <c r="P8" s="960" t="s">
        <v>216</v>
      </c>
      <c r="Q8" s="961"/>
      <c r="R8" s="4590" t="s">
        <v>215</v>
      </c>
      <c r="S8" s="4592" t="s">
        <v>194</v>
      </c>
      <c r="T8" s="1005" t="s">
        <v>214</v>
      </c>
      <c r="U8" s="962"/>
      <c r="V8" t="s">
        <v>1</v>
      </c>
      <c r="W8" s="6">
        <v>1</v>
      </c>
    </row>
    <row r="9" spans="1:25" ht="21">
      <c r="B9" s="1042"/>
      <c r="C9" s="991" t="s">
        <v>237</v>
      </c>
      <c r="D9" s="979"/>
      <c r="E9" s="979"/>
      <c r="F9" s="979"/>
      <c r="G9" s="979"/>
      <c r="H9" s="1372"/>
      <c r="J9" s="1189" t="s">
        <v>2465</v>
      </c>
      <c r="K9" s="1190"/>
      <c r="L9" s="39"/>
      <c r="M9" s="1191"/>
      <c r="O9" s="940" t="s">
        <v>208</v>
      </c>
      <c r="P9" s="80" t="s">
        <v>207</v>
      </c>
      <c r="Q9" s="41" t="s">
        <v>206</v>
      </c>
      <c r="R9" s="4591"/>
      <c r="S9" s="4593"/>
      <c r="T9" s="996" t="s">
        <v>205</v>
      </c>
      <c r="U9" s="941"/>
      <c r="V9" t="s">
        <v>1</v>
      </c>
      <c r="W9" s="6">
        <v>1</v>
      </c>
    </row>
    <row r="10" spans="1:25" ht="21.75" customHeight="1">
      <c r="B10" s="1042"/>
      <c r="C10" s="991" t="s">
        <v>235</v>
      </c>
      <c r="D10" s="979"/>
      <c r="E10" s="979"/>
      <c r="F10" s="979"/>
      <c r="G10" s="979"/>
      <c r="H10" s="1372"/>
      <c r="J10" s="1105"/>
      <c r="K10" s="17"/>
      <c r="L10" s="17"/>
      <c r="M10" s="1104"/>
      <c r="O10" s="951"/>
      <c r="P10" s="66"/>
      <c r="Q10" s="75" t="str">
        <f t="shared" ref="Q10" si="5">IF(AND(O10&gt;0,R10&gt;0),"de","")</f>
        <v/>
      </c>
      <c r="R10" s="64">
        <v>150</v>
      </c>
      <c r="S10" s="952" t="s">
        <v>134</v>
      </c>
      <c r="T10" s="997" t="s">
        <v>2342</v>
      </c>
      <c r="U10" s="953"/>
      <c r="V10" t="s">
        <v>1</v>
      </c>
      <c r="W10" s="6">
        <v>1</v>
      </c>
    </row>
    <row r="11" spans="1:25" ht="21" customHeight="1">
      <c r="B11" s="1042"/>
      <c r="C11" s="991" t="s">
        <v>233</v>
      </c>
      <c r="D11" s="979"/>
      <c r="E11" s="979"/>
      <c r="F11" s="979"/>
      <c r="G11" s="979"/>
      <c r="H11" s="1372"/>
      <c r="J11" s="1192" t="s">
        <v>2510</v>
      </c>
      <c r="K11" s="1190"/>
      <c r="L11" s="39"/>
      <c r="M11" s="1191"/>
      <c r="O11" s="951"/>
      <c r="P11" s="66"/>
      <c r="Q11" s="75" t="s">
        <v>1484</v>
      </c>
      <c r="R11" s="64">
        <v>8</v>
      </c>
      <c r="S11" s="952" t="s">
        <v>134</v>
      </c>
      <c r="T11" s="997" t="s">
        <v>2343</v>
      </c>
      <c r="U11" s="953"/>
      <c r="V11" t="s">
        <v>1</v>
      </c>
      <c r="W11" s="6">
        <v>1</v>
      </c>
    </row>
    <row r="12" spans="1:25" ht="21" customHeight="1">
      <c r="B12" s="1042"/>
      <c r="C12" s="991" t="s">
        <v>231</v>
      </c>
      <c r="D12" s="979"/>
      <c r="E12" s="979"/>
      <c r="F12" s="979"/>
      <c r="G12" s="979"/>
      <c r="H12" s="1372"/>
      <c r="J12" s="1105"/>
      <c r="K12" s="17"/>
      <c r="L12" s="17"/>
      <c r="M12" s="1104"/>
      <c r="O12" s="125">
        <v>27</v>
      </c>
      <c r="P12" s="126" t="s">
        <v>244</v>
      </c>
      <c r="Q12" s="127" t="s">
        <v>206</v>
      </c>
      <c r="R12" s="128">
        <v>20</v>
      </c>
      <c r="S12" s="129" t="s">
        <v>134</v>
      </c>
      <c r="T12" s="997" t="s">
        <v>195</v>
      </c>
      <c r="U12" s="16"/>
      <c r="V12" t="s">
        <v>1</v>
      </c>
      <c r="W12" s="6">
        <v>1</v>
      </c>
    </row>
    <row r="13" spans="1:25" ht="21" customHeight="1">
      <c r="B13" s="1042"/>
      <c r="C13" s="991" t="s">
        <v>228</v>
      </c>
      <c r="D13" s="979"/>
      <c r="E13" s="979"/>
      <c r="F13" s="979"/>
      <c r="G13" s="979"/>
      <c r="H13" s="1372"/>
      <c r="J13" s="1192" t="s">
        <v>2466</v>
      </c>
      <c r="K13" s="1190"/>
      <c r="L13" s="39"/>
      <c r="M13" s="1191"/>
      <c r="O13" s="125"/>
      <c r="P13" s="126" t="s">
        <v>257</v>
      </c>
      <c r="Q13" s="127"/>
      <c r="R13" s="128">
        <v>1</v>
      </c>
      <c r="S13" s="131" t="s">
        <v>50</v>
      </c>
      <c r="T13" s="997" t="s">
        <v>258</v>
      </c>
      <c r="U13" s="16"/>
      <c r="V13" t="s">
        <v>1</v>
      </c>
      <c r="W13" s="6">
        <v>1</v>
      </c>
    </row>
    <row r="14" spans="1:25" ht="21.75" customHeight="1">
      <c r="B14" s="1042"/>
      <c r="C14" s="979"/>
      <c r="D14" s="979"/>
      <c r="E14" s="979"/>
      <c r="F14" s="979"/>
      <c r="G14" s="979"/>
      <c r="H14" s="1372"/>
      <c r="J14" s="1105"/>
      <c r="K14" s="17"/>
      <c r="L14" s="17"/>
      <c r="M14" s="1104"/>
      <c r="O14" s="132"/>
      <c r="P14" s="126" t="s">
        <v>259</v>
      </c>
      <c r="Q14" s="127"/>
      <c r="R14" s="128">
        <v>1</v>
      </c>
      <c r="S14" s="133" t="s">
        <v>49</v>
      </c>
      <c r="T14" s="997" t="s">
        <v>260</v>
      </c>
      <c r="U14" s="16"/>
      <c r="V14" t="s">
        <v>1</v>
      </c>
      <c r="W14" s="6">
        <v>1</v>
      </c>
    </row>
    <row r="15" spans="1:25" ht="21" customHeight="1">
      <c r="B15" s="1375" t="s">
        <v>2447</v>
      </c>
      <c r="C15" s="730"/>
      <c r="D15" s="730"/>
      <c r="E15" s="730"/>
      <c r="F15" s="730"/>
      <c r="G15" s="730"/>
      <c r="H15" s="1379"/>
      <c r="J15" s="1193" t="s">
        <v>2467</v>
      </c>
      <c r="K15" s="1190"/>
      <c r="L15" s="39"/>
      <c r="M15" s="1191"/>
      <c r="O15" s="132"/>
      <c r="P15" s="126"/>
      <c r="Q15" s="127"/>
      <c r="R15" s="128">
        <v>3</v>
      </c>
      <c r="S15" s="136" t="s">
        <v>55</v>
      </c>
      <c r="T15" s="997" t="s">
        <v>200</v>
      </c>
      <c r="U15" s="16"/>
      <c r="V15" t="s">
        <v>1</v>
      </c>
      <c r="W15" s="6">
        <v>1</v>
      </c>
    </row>
    <row r="16" spans="1:25" ht="21">
      <c r="B16" s="1375"/>
      <c r="C16" s="730"/>
      <c r="D16" s="730"/>
      <c r="E16" s="730"/>
      <c r="F16" s="730"/>
      <c r="G16" s="730"/>
      <c r="H16" s="1379"/>
      <c r="J16" s="1105"/>
      <c r="K16" s="17"/>
      <c r="L16" s="17"/>
      <c r="M16" s="1104"/>
      <c r="O16" s="132">
        <v>0.25</v>
      </c>
      <c r="P16" s="126" t="s">
        <v>261</v>
      </c>
      <c r="Q16" s="127"/>
      <c r="R16" s="128"/>
      <c r="S16" s="137"/>
      <c r="T16" s="997" t="s">
        <v>262</v>
      </c>
      <c r="U16" s="16"/>
      <c r="V16" t="s">
        <v>1</v>
      </c>
      <c r="W16" s="6">
        <v>1</v>
      </c>
    </row>
    <row r="17" spans="2:23" ht="21" customHeight="1">
      <c r="B17" s="1392" t="s">
        <v>2650</v>
      </c>
      <c r="C17" s="1413"/>
      <c r="D17" s="1413"/>
      <c r="E17" s="1413"/>
      <c r="F17" s="1413"/>
      <c r="G17" s="1413"/>
      <c r="H17" s="1414"/>
      <c r="J17" s="1193" t="s">
        <v>2468</v>
      </c>
      <c r="K17" s="1190"/>
      <c r="L17" s="39"/>
      <c r="M17" s="1191"/>
      <c r="O17" s="132">
        <v>0.5</v>
      </c>
      <c r="P17" s="126" t="s">
        <v>259</v>
      </c>
      <c r="Q17" s="127"/>
      <c r="R17" s="128"/>
      <c r="S17" s="137"/>
      <c r="T17" s="997" t="s">
        <v>260</v>
      </c>
      <c r="U17" s="16"/>
      <c r="V17" t="s">
        <v>1</v>
      </c>
      <c r="W17" s="6">
        <v>1</v>
      </c>
    </row>
    <row r="18" spans="2:23" ht="21" customHeight="1">
      <c r="B18" s="1415" t="s">
        <v>2653</v>
      </c>
      <c r="C18" s="1416"/>
      <c r="D18" s="1413"/>
      <c r="E18" s="1413"/>
      <c r="F18" s="1413"/>
      <c r="G18" s="1413"/>
      <c r="H18" s="1414"/>
      <c r="J18" s="1105"/>
      <c r="K18" s="17"/>
      <c r="L18" s="17"/>
      <c r="M18" s="1104"/>
      <c r="O18" s="132">
        <v>0.75</v>
      </c>
      <c r="P18" s="126" t="s">
        <v>263</v>
      </c>
      <c r="Q18" s="127"/>
      <c r="R18" s="128"/>
      <c r="S18" s="137"/>
      <c r="T18" s="997" t="s">
        <v>264</v>
      </c>
      <c r="U18" s="16"/>
      <c r="V18" t="s">
        <v>1</v>
      </c>
      <c r="W18" s="6">
        <v>1</v>
      </c>
    </row>
    <row r="19" spans="2:23" ht="21" customHeight="1">
      <c r="B19" s="1417" t="s">
        <v>2665</v>
      </c>
      <c r="C19" s="1416"/>
      <c r="D19" s="1413"/>
      <c r="E19" s="1413"/>
      <c r="F19" s="1413"/>
      <c r="G19" s="1413"/>
      <c r="H19" s="1414"/>
      <c r="J19" s="1194" t="s">
        <v>199</v>
      </c>
      <c r="K19" s="1190"/>
      <c r="L19" s="39"/>
      <c r="M19" s="1191"/>
      <c r="O19" s="138">
        <v>2</v>
      </c>
      <c r="P19" s="139" t="s">
        <v>265</v>
      </c>
      <c r="Q19" s="127"/>
      <c r="R19" s="128"/>
      <c r="S19" s="137"/>
      <c r="T19" s="998"/>
      <c r="U19" s="16"/>
      <c r="V19" t="s">
        <v>1</v>
      </c>
      <c r="W19" s="6">
        <v>1</v>
      </c>
    </row>
    <row r="20" spans="2:23" ht="18.75">
      <c r="B20" s="1417"/>
      <c r="C20" s="1418" t="s">
        <v>2666</v>
      </c>
      <c r="D20" s="1413"/>
      <c r="E20" s="1413"/>
      <c r="F20" s="1413"/>
      <c r="G20" s="1413"/>
      <c r="H20" s="1414"/>
      <c r="J20" s="1105"/>
      <c r="K20" s="17"/>
      <c r="L20" s="17"/>
      <c r="M20" s="1104"/>
      <c r="O20" s="140"/>
      <c r="P20" s="141"/>
      <c r="Q20" s="22"/>
      <c r="R20" s="22"/>
      <c r="S20" s="22"/>
      <c r="T20" s="22"/>
      <c r="U20" s="16"/>
      <c r="W20" s="6">
        <v>1</v>
      </c>
    </row>
    <row r="21" spans="2:23" ht="21.75" customHeight="1">
      <c r="B21" s="1419" t="s">
        <v>2648</v>
      </c>
      <c r="C21" s="1416"/>
      <c r="D21" s="1413"/>
      <c r="E21" s="1413"/>
      <c r="F21" s="1413"/>
      <c r="G21" s="1413"/>
      <c r="H21" s="1414"/>
      <c r="J21" s="1194" t="s">
        <v>194</v>
      </c>
      <c r="K21" s="1190"/>
      <c r="L21" s="39"/>
      <c r="M21" s="1191"/>
      <c r="O21" s="135"/>
      <c r="P21" s="142" t="s">
        <v>267</v>
      </c>
      <c r="Q21" s="22"/>
      <c r="R21" s="22"/>
      <c r="S21" s="22"/>
      <c r="T21" s="22"/>
      <c r="U21" s="16"/>
      <c r="W21" s="6">
        <v>1</v>
      </c>
    </row>
    <row r="22" spans="2:23" ht="18.75">
      <c r="B22" s="1419" t="s">
        <v>2649</v>
      </c>
      <c r="C22" s="1416"/>
      <c r="D22" s="1413"/>
      <c r="E22" s="1413"/>
      <c r="F22" s="1413"/>
      <c r="G22" s="1413"/>
      <c r="H22" s="1414"/>
      <c r="J22" s="1105"/>
      <c r="K22" s="17"/>
      <c r="L22" s="17"/>
      <c r="M22" s="1104"/>
      <c r="O22" s="26" t="s">
        <v>243</v>
      </c>
      <c r="Q22" s="22"/>
      <c r="R22" s="22"/>
      <c r="S22" s="22"/>
      <c r="T22" s="22"/>
      <c r="U22" s="16"/>
      <c r="W22" s="6">
        <v>1</v>
      </c>
    </row>
    <row r="23" spans="2:23" ht="21.75" customHeight="1">
      <c r="B23" s="1415" t="s">
        <v>2655</v>
      </c>
      <c r="C23" s="1416"/>
      <c r="D23" s="1413"/>
      <c r="E23" s="1413"/>
      <c r="F23" s="1413"/>
      <c r="G23" s="1413"/>
      <c r="H23" s="1414"/>
      <c r="J23" s="1195" t="s">
        <v>190</v>
      </c>
      <c r="K23" s="1196"/>
      <c r="L23" s="39"/>
      <c r="M23" s="1191"/>
      <c r="O23" s="62" t="s">
        <v>256</v>
      </c>
      <c r="Q23" s="22"/>
      <c r="R23" s="22"/>
      <c r="S23" s="22"/>
      <c r="T23" s="22"/>
      <c r="U23" s="16"/>
      <c r="W23" s="6">
        <v>1</v>
      </c>
    </row>
    <row r="24" spans="2:23" ht="21" customHeight="1">
      <c r="B24" s="1415"/>
      <c r="C24" s="1420" t="s">
        <v>2667</v>
      </c>
      <c r="D24" s="1413"/>
      <c r="E24" s="1413"/>
      <c r="F24" s="1413"/>
      <c r="G24" s="1413"/>
      <c r="H24" s="1414"/>
      <c r="J24" s="1105"/>
      <c r="K24" s="17"/>
      <c r="L24" s="17"/>
      <c r="M24" s="1104"/>
      <c r="O24" s="62" t="s">
        <v>266</v>
      </c>
      <c r="Q24" s="22"/>
      <c r="R24" s="22"/>
      <c r="S24" s="22"/>
      <c r="T24" s="22"/>
      <c r="U24" s="16"/>
      <c r="W24" s="6">
        <v>1</v>
      </c>
    </row>
    <row r="25" spans="2:23" ht="21" customHeight="1">
      <c r="B25" s="1415"/>
      <c r="C25" s="1421" t="s">
        <v>2668</v>
      </c>
      <c r="D25" s="1413"/>
      <c r="E25" s="1413"/>
      <c r="F25" s="1413"/>
      <c r="G25" s="1413"/>
      <c r="H25" s="1414"/>
      <c r="J25" s="1197"/>
      <c r="K25" s="1198" t="s">
        <v>131</v>
      </c>
      <c r="L25" s="1199" t="s">
        <v>129</v>
      </c>
      <c r="M25" s="1191"/>
      <c r="O25" s="62"/>
      <c r="P25" s="60" t="s">
        <v>199</v>
      </c>
      <c r="Q25" s="22"/>
      <c r="R25" s="22"/>
      <c r="S25" s="22"/>
      <c r="T25" s="22"/>
      <c r="U25" s="44"/>
      <c r="W25" s="6">
        <v>1</v>
      </c>
    </row>
    <row r="26" spans="2:23" ht="18.75">
      <c r="B26" s="1422"/>
      <c r="C26" s="1418" t="s">
        <v>2669</v>
      </c>
      <c r="D26" s="1413"/>
      <c r="E26" s="1413"/>
      <c r="F26" s="1413"/>
      <c r="G26" s="1413"/>
      <c r="H26" s="1414"/>
      <c r="I26" t="s">
        <v>1</v>
      </c>
      <c r="J26" s="1197"/>
      <c r="K26" s="1198" t="s">
        <v>130</v>
      </c>
      <c r="L26" s="1199" t="s">
        <v>135</v>
      </c>
      <c r="M26" s="1191"/>
      <c r="O26" s="135"/>
      <c r="P26" s="60"/>
      <c r="Q26" s="22"/>
      <c r="R26" s="22"/>
      <c r="S26" s="22"/>
      <c r="T26" s="22"/>
      <c r="U26" s="44"/>
      <c r="W26" s="6">
        <v>1</v>
      </c>
    </row>
    <row r="27" spans="2:23" ht="18.75">
      <c r="B27" s="1419"/>
      <c r="C27" s="1421" t="s">
        <v>2661</v>
      </c>
      <c r="D27" s="1413"/>
      <c r="E27" s="1413"/>
      <c r="F27" s="1413"/>
      <c r="G27" s="1413"/>
      <c r="H27" s="1414"/>
      <c r="J27" s="1197"/>
      <c r="K27" s="1200" t="s">
        <v>2511</v>
      </c>
      <c r="L27" s="1201" t="s">
        <v>134</v>
      </c>
      <c r="M27" s="1191"/>
      <c r="O27" s="135"/>
      <c r="P27" s="22"/>
      <c r="Q27" s="22"/>
      <c r="R27" s="22"/>
      <c r="S27" s="22"/>
      <c r="T27" s="22"/>
      <c r="U27" s="44"/>
      <c r="W27" s="6">
        <v>1</v>
      </c>
    </row>
    <row r="28" spans="2:23" ht="18.75">
      <c r="B28" s="1419"/>
      <c r="C28" s="1423" t="s">
        <v>2670</v>
      </c>
      <c r="D28" s="1413"/>
      <c r="E28" s="1413"/>
      <c r="F28" s="1413"/>
      <c r="G28" s="1413"/>
      <c r="H28" s="1414"/>
      <c r="J28" s="1197"/>
      <c r="K28" s="1202" t="s">
        <v>56</v>
      </c>
      <c r="L28" s="1203" t="s">
        <v>187</v>
      </c>
      <c r="M28" s="1191"/>
      <c r="O28" s="135"/>
      <c r="P28" s="22"/>
      <c r="Q28" s="22"/>
      <c r="R28" s="22"/>
      <c r="S28" s="22"/>
      <c r="T28" s="22"/>
      <c r="U28" s="44"/>
      <c r="W28" s="6">
        <v>1</v>
      </c>
    </row>
    <row r="29" spans="2:23" ht="21.75" customHeight="1" thickBot="1">
      <c r="B29" s="1383" t="s">
        <v>2652</v>
      </c>
      <c r="C29" s="1380"/>
      <c r="D29" s="730"/>
      <c r="E29" s="730"/>
      <c r="F29" s="730"/>
      <c r="G29" s="730"/>
      <c r="H29" s="1379"/>
      <c r="I29" t="s">
        <v>1</v>
      </c>
      <c r="J29" s="1197"/>
      <c r="K29" s="1202" t="s">
        <v>55</v>
      </c>
      <c r="L29" s="1204" t="s">
        <v>132</v>
      </c>
      <c r="M29" s="1191"/>
      <c r="O29" s="135"/>
      <c r="P29" s="22"/>
      <c r="Q29" s="22"/>
      <c r="R29" s="22"/>
      <c r="S29" s="22"/>
      <c r="T29" s="22"/>
      <c r="U29" s="44"/>
      <c r="W29" s="6">
        <v>1</v>
      </c>
    </row>
    <row r="30" spans="2:23" ht="22.5" customHeight="1" thickTop="1">
      <c r="B30" s="4611" t="s">
        <v>2651</v>
      </c>
      <c r="C30" s="4612"/>
      <c r="D30" s="4612"/>
      <c r="E30" s="4612"/>
      <c r="F30" s="4612"/>
      <c r="G30" s="4612"/>
      <c r="H30" s="4613"/>
      <c r="I30" t="s">
        <v>1</v>
      </c>
      <c r="J30" s="1197"/>
      <c r="K30" s="1205" t="s">
        <v>183</v>
      </c>
      <c r="L30" s="1206"/>
      <c r="M30" s="1191"/>
      <c r="O30" s="135"/>
      <c r="P30" s="22"/>
      <c r="Q30" s="22"/>
      <c r="R30" s="22"/>
      <c r="S30" s="22"/>
      <c r="T30" s="22"/>
      <c r="U30" s="44"/>
      <c r="W30" s="6">
        <v>1</v>
      </c>
    </row>
    <row r="31" spans="2:23" ht="22.5" customHeight="1">
      <c r="B31" s="4614" t="s">
        <v>2357</v>
      </c>
      <c r="C31" s="4615"/>
      <c r="D31" s="4615"/>
      <c r="E31" s="4615"/>
      <c r="F31" s="4615"/>
      <c r="G31" s="4615"/>
      <c r="H31" s="4616"/>
      <c r="I31" t="s">
        <v>1</v>
      </c>
      <c r="J31" s="1105"/>
      <c r="K31" s="1377" t="s">
        <v>2559</v>
      </c>
      <c r="L31" s="1424" t="s">
        <v>2560</v>
      </c>
      <c r="M31" s="1104"/>
      <c r="O31" s="99"/>
      <c r="P31" s="100"/>
      <c r="Q31" s="101"/>
      <c r="R31" s="100"/>
      <c r="S31" s="100"/>
      <c r="T31" s="100"/>
      <c r="U31" s="102"/>
      <c r="W31" s="6">
        <v>1</v>
      </c>
    </row>
    <row r="32" spans="2:23" ht="15.75" thickBot="1">
      <c r="B32" s="4617"/>
      <c r="C32" s="4618"/>
      <c r="D32" s="4618"/>
      <c r="E32" s="4618"/>
      <c r="F32" s="4618"/>
      <c r="G32" s="4618"/>
      <c r="H32" s="4619"/>
      <c r="I32" t="s">
        <v>1</v>
      </c>
      <c r="J32" s="1105"/>
      <c r="K32" s="1377" t="s">
        <v>2561</v>
      </c>
      <c r="L32" s="1424" t="s">
        <v>2562</v>
      </c>
      <c r="M32" s="1104"/>
      <c r="O32" s="26" t="s">
        <v>243</v>
      </c>
      <c r="P32" s="20"/>
      <c r="Q32" s="20"/>
      <c r="R32" s="20"/>
      <c r="S32" s="22"/>
      <c r="T32" s="20"/>
      <c r="U32" s="23"/>
      <c r="W32" s="6">
        <v>1</v>
      </c>
    </row>
    <row r="33" spans="2:23" ht="19.5" thickTop="1">
      <c r="B33" s="4620" t="s">
        <v>2654</v>
      </c>
      <c r="C33" s="4621"/>
      <c r="D33" s="4621"/>
      <c r="E33" s="4621"/>
      <c r="F33" s="4621"/>
      <c r="G33" s="4621"/>
      <c r="H33" s="4622"/>
      <c r="I33" t="s">
        <v>1</v>
      </c>
      <c r="J33" s="1105"/>
      <c r="K33" s="1377" t="s">
        <v>2563</v>
      </c>
      <c r="L33" s="1424" t="s">
        <v>2564</v>
      </c>
      <c r="M33" s="1104"/>
      <c r="O33" s="103" t="s">
        <v>214</v>
      </c>
      <c r="P33" s="104" t="s">
        <v>217</v>
      </c>
      <c r="Q33" s="105" t="s">
        <v>216</v>
      </c>
      <c r="R33" s="1006"/>
      <c r="S33" s="4586" t="s">
        <v>215</v>
      </c>
      <c r="T33" s="4588" t="s">
        <v>194</v>
      </c>
      <c r="U33" s="23"/>
      <c r="W33" s="6">
        <v>1</v>
      </c>
    </row>
    <row r="34" spans="2:23" ht="21">
      <c r="B34" s="1384" t="s">
        <v>2358</v>
      </c>
      <c r="C34" s="965"/>
      <c r="D34" s="965"/>
      <c r="E34" s="965"/>
      <c r="F34" s="965"/>
      <c r="G34" s="965"/>
      <c r="H34" s="1385"/>
      <c r="I34" t="s">
        <v>1</v>
      </c>
      <c r="J34" s="1105"/>
      <c r="M34" s="1104"/>
      <c r="O34" s="106" t="s">
        <v>205</v>
      </c>
      <c r="P34" s="107" t="s">
        <v>208</v>
      </c>
      <c r="Q34" s="80" t="s">
        <v>207</v>
      </c>
      <c r="R34" s="41" t="s">
        <v>206</v>
      </c>
      <c r="S34" s="4591"/>
      <c r="T34" s="4608"/>
      <c r="U34" s="23"/>
      <c r="W34" s="6">
        <v>1</v>
      </c>
    </row>
    <row r="35" spans="2:23" ht="21">
      <c r="B35" s="1386" t="s">
        <v>2359</v>
      </c>
      <c r="C35" s="739"/>
      <c r="D35" s="739"/>
      <c r="E35" s="739"/>
      <c r="F35" s="739"/>
      <c r="G35" s="739"/>
      <c r="H35" s="1387"/>
      <c r="I35" t="s">
        <v>1</v>
      </c>
      <c r="J35" s="1197"/>
      <c r="K35" s="1207" t="s">
        <v>182</v>
      </c>
      <c r="L35" s="1208"/>
      <c r="M35" s="1191"/>
      <c r="O35" s="108" t="s">
        <v>195</v>
      </c>
      <c r="P35" s="109">
        <v>27</v>
      </c>
      <c r="Q35" s="74" t="s">
        <v>244</v>
      </c>
      <c r="R35" s="110" t="s">
        <v>206</v>
      </c>
      <c r="S35" s="64">
        <v>20</v>
      </c>
      <c r="T35" s="952" t="s">
        <v>134</v>
      </c>
      <c r="U35" s="23"/>
      <c r="W35" s="6">
        <v>1</v>
      </c>
    </row>
    <row r="36" spans="2:23" ht="15.75">
      <c r="B36" s="4623" t="s">
        <v>2671</v>
      </c>
      <c r="C36" s="4624"/>
      <c r="D36" s="4624"/>
      <c r="E36" s="4624"/>
      <c r="F36" s="4624"/>
      <c r="G36" s="4624"/>
      <c r="H36" s="4625"/>
      <c r="I36" t="s">
        <v>1</v>
      </c>
      <c r="J36" s="1197"/>
      <c r="K36" s="1209" t="s">
        <v>179</v>
      </c>
      <c r="L36" s="1210" t="s">
        <v>2512</v>
      </c>
      <c r="M36" s="1191"/>
      <c r="O36" s="26"/>
      <c r="P36" s="20"/>
      <c r="Q36" s="20"/>
      <c r="R36" s="20"/>
      <c r="S36" s="22"/>
      <c r="T36" s="20"/>
      <c r="U36" s="23"/>
      <c r="W36" s="6">
        <v>1</v>
      </c>
    </row>
    <row r="37" spans="2:23" ht="15.75">
      <c r="B37" s="4623"/>
      <c r="C37" s="4624"/>
      <c r="D37" s="4624"/>
      <c r="E37" s="4624"/>
      <c r="F37" s="4624"/>
      <c r="G37" s="4624"/>
      <c r="H37" s="4625"/>
      <c r="I37" t="s">
        <v>1</v>
      </c>
      <c r="J37" s="1197"/>
      <c r="K37" s="1211" t="s">
        <v>178</v>
      </c>
      <c r="L37" s="1210" t="s">
        <v>2513</v>
      </c>
      <c r="M37" s="1191"/>
      <c r="O37" s="111" t="s">
        <v>206</v>
      </c>
      <c r="P37" s="112" t="s">
        <v>245</v>
      </c>
      <c r="Q37" s="112"/>
      <c r="R37" s="112"/>
      <c r="S37" s="22"/>
      <c r="T37" s="20"/>
      <c r="U37" s="23"/>
      <c r="W37" s="6">
        <v>1</v>
      </c>
    </row>
    <row r="38" spans="2:23" ht="15.75">
      <c r="B38" s="4623"/>
      <c r="C38" s="4624"/>
      <c r="D38" s="4624"/>
      <c r="E38" s="4624"/>
      <c r="F38" s="4624"/>
      <c r="G38" s="4624"/>
      <c r="H38" s="4625"/>
      <c r="I38" t="s">
        <v>1</v>
      </c>
      <c r="J38" s="1197"/>
      <c r="K38" s="1211" t="s">
        <v>177</v>
      </c>
      <c r="L38" s="1210" t="s">
        <v>176</v>
      </c>
      <c r="M38" s="1191"/>
      <c r="O38" s="26" t="s">
        <v>246</v>
      </c>
      <c r="P38" s="20"/>
      <c r="Q38" s="20"/>
      <c r="R38" s="20"/>
      <c r="S38" s="22"/>
      <c r="T38" s="20"/>
      <c r="U38" s="23"/>
      <c r="W38" s="6">
        <v>1</v>
      </c>
    </row>
    <row r="39" spans="2:23" ht="15.75">
      <c r="B39" s="4623" t="s">
        <v>2672</v>
      </c>
      <c r="C39" s="4624"/>
      <c r="D39" s="4624"/>
      <c r="E39" s="4624"/>
      <c r="F39" s="4624"/>
      <c r="G39" s="4624"/>
      <c r="H39" s="4625"/>
      <c r="I39" t="s">
        <v>1</v>
      </c>
      <c r="J39" s="1197"/>
      <c r="K39" s="1211" t="s">
        <v>172</v>
      </c>
      <c r="L39" s="1210" t="s">
        <v>171</v>
      </c>
      <c r="M39" s="1191"/>
      <c r="O39" s="26"/>
      <c r="P39" s="20"/>
      <c r="Q39" s="20"/>
      <c r="R39" s="20"/>
      <c r="S39" s="22"/>
      <c r="T39" s="20"/>
      <c r="U39" s="23"/>
      <c r="W39" s="6">
        <v>1</v>
      </c>
    </row>
    <row r="40" spans="2:23" ht="21" customHeight="1" thickBot="1">
      <c r="B40" s="4623"/>
      <c r="C40" s="4624"/>
      <c r="D40" s="4624"/>
      <c r="E40" s="4624"/>
      <c r="F40" s="4624"/>
      <c r="G40" s="4624"/>
      <c r="H40" s="4625"/>
      <c r="I40" t="s">
        <v>1</v>
      </c>
      <c r="J40" s="1197"/>
      <c r="K40" s="1212" t="s">
        <v>2514</v>
      </c>
      <c r="L40" s="1213" t="s">
        <v>2515</v>
      </c>
      <c r="M40" s="1191"/>
      <c r="O40" s="1001"/>
      <c r="P40" s="113" t="s">
        <v>190</v>
      </c>
      <c r="Q40" s="1"/>
      <c r="R40" s="1"/>
      <c r="S40" s="22"/>
      <c r="T40" s="20"/>
      <c r="U40" s="23"/>
      <c r="W40" s="6">
        <v>1</v>
      </c>
    </row>
    <row r="41" spans="2:23" ht="21" customHeight="1" thickTop="1">
      <c r="B41" s="4623"/>
      <c r="C41" s="4624"/>
      <c r="D41" s="4624"/>
      <c r="E41" s="4624"/>
      <c r="F41" s="4624"/>
      <c r="G41" s="4624"/>
      <c r="H41" s="4625"/>
      <c r="I41" t="s">
        <v>1</v>
      </c>
      <c r="J41" s="1105"/>
      <c r="K41" s="17"/>
      <c r="L41" s="17"/>
      <c r="M41" s="1104"/>
      <c r="O41" s="1001"/>
      <c r="P41" s="4609" t="s">
        <v>215</v>
      </c>
      <c r="Q41" s="942" t="s">
        <v>194</v>
      </c>
      <c r="R41" s="114" t="s">
        <v>214</v>
      </c>
      <c r="S41" s="999" t="s">
        <v>213</v>
      </c>
      <c r="T41" s="20"/>
      <c r="U41" s="23"/>
      <c r="W41" s="6">
        <v>1</v>
      </c>
    </row>
    <row r="42" spans="2:23" ht="21" customHeight="1">
      <c r="B42" s="1042"/>
      <c r="C42" s="979"/>
      <c r="D42" s="740" t="s">
        <v>2360</v>
      </c>
      <c r="E42" s="979"/>
      <c r="F42" s="979"/>
      <c r="G42" s="979"/>
      <c r="H42" s="1372"/>
      <c r="I42" t="s">
        <v>1</v>
      </c>
      <c r="J42" s="1039" t="s">
        <v>167</v>
      </c>
      <c r="K42" s="1214"/>
      <c r="L42" s="1215"/>
      <c r="M42" s="1216"/>
      <c r="O42" s="1001"/>
      <c r="P42" s="4610"/>
      <c r="Q42" s="943"/>
      <c r="R42" s="115" t="s">
        <v>205</v>
      </c>
      <c r="S42" s="1000"/>
      <c r="T42" s="20"/>
      <c r="U42" s="23"/>
      <c r="W42" s="6">
        <v>1</v>
      </c>
    </row>
    <row r="43" spans="2:23" ht="18.75">
      <c r="B43" s="1042"/>
      <c r="C43" s="979"/>
      <c r="D43" s="986">
        <v>1.5</v>
      </c>
      <c r="E43" s="979"/>
      <c r="F43" s="979"/>
      <c r="G43" s="979"/>
      <c r="H43" s="1372"/>
      <c r="I43" t="s">
        <v>1</v>
      </c>
      <c r="J43" s="4666" t="s">
        <v>166</v>
      </c>
      <c r="K43" s="4667"/>
      <c r="L43" s="4667"/>
      <c r="M43" s="4668"/>
      <c r="O43" s="1001"/>
      <c r="P43" s="992">
        <v>20</v>
      </c>
      <c r="Q43" s="952" t="s">
        <v>134</v>
      </c>
      <c r="R43" s="116" t="s">
        <v>195</v>
      </c>
      <c r="S43" s="117" t="s">
        <v>247</v>
      </c>
      <c r="T43" s="20"/>
      <c r="U43" s="23"/>
      <c r="W43" s="6">
        <v>1</v>
      </c>
    </row>
    <row r="44" spans="2:23" ht="22.5" customHeight="1">
      <c r="B44" s="1042"/>
      <c r="C44" s="979"/>
      <c r="D44" s="986"/>
      <c r="E44" s="979"/>
      <c r="F44" s="979"/>
      <c r="G44" s="979"/>
      <c r="H44" s="1372"/>
      <c r="I44" t="s">
        <v>1</v>
      </c>
      <c r="J44" s="4666"/>
      <c r="K44" s="4667"/>
      <c r="L44" s="4667"/>
      <c r="M44" s="4668"/>
      <c r="O44" s="1001"/>
      <c r="P44" s="993">
        <v>1.75</v>
      </c>
      <c r="Q44" s="1007" t="s">
        <v>133</v>
      </c>
      <c r="R44" s="116" t="s">
        <v>248</v>
      </c>
      <c r="S44" s="117" t="s">
        <v>249</v>
      </c>
      <c r="T44" s="20"/>
      <c r="U44" s="23"/>
      <c r="W44" s="6">
        <v>1</v>
      </c>
    </row>
    <row r="45" spans="2:23" ht="18.75">
      <c r="B45" s="1042"/>
      <c r="C45" s="989"/>
      <c r="D45" s="986"/>
      <c r="E45" s="979"/>
      <c r="F45" s="979"/>
      <c r="G45" s="979"/>
      <c r="H45" s="1372"/>
      <c r="I45" t="s">
        <v>1</v>
      </c>
      <c r="J45" s="4666"/>
      <c r="K45" s="4667"/>
      <c r="L45" s="4667"/>
      <c r="M45" s="4668"/>
      <c r="O45" s="1001"/>
      <c r="P45" s="992">
        <v>1.345</v>
      </c>
      <c r="Q45" s="1008" t="s">
        <v>56</v>
      </c>
      <c r="R45" s="116" t="s">
        <v>200</v>
      </c>
      <c r="S45" s="117" t="s">
        <v>250</v>
      </c>
      <c r="T45" s="20"/>
      <c r="U45" s="23"/>
      <c r="W45" s="6">
        <v>1</v>
      </c>
    </row>
    <row r="46" spans="2:23" ht="18.75">
      <c r="B46" s="1042"/>
      <c r="C46" s="988" t="s">
        <v>2673</v>
      </c>
      <c r="D46" s="966"/>
      <c r="E46" s="966"/>
      <c r="F46" s="966"/>
      <c r="G46" s="975"/>
      <c r="H46" s="1388"/>
      <c r="I46" t="s">
        <v>1</v>
      </c>
      <c r="J46" s="4669" t="s">
        <v>162</v>
      </c>
      <c r="K46" s="4670"/>
      <c r="L46" s="4670"/>
      <c r="M46" s="4671"/>
      <c r="O46" s="1001"/>
      <c r="P46" s="992">
        <v>3</v>
      </c>
      <c r="Q46" s="1009" t="s">
        <v>50</v>
      </c>
      <c r="R46" s="116" t="s">
        <v>251</v>
      </c>
      <c r="S46" s="117" t="s">
        <v>252</v>
      </c>
      <c r="T46" s="20"/>
      <c r="U46" s="23"/>
      <c r="W46" s="6">
        <v>1</v>
      </c>
    </row>
    <row r="47" spans="2:23" ht="21.75" customHeight="1">
      <c r="B47" s="1042"/>
      <c r="C47" s="4626" t="s">
        <v>2674</v>
      </c>
      <c r="D47" s="4626"/>
      <c r="E47" s="4626"/>
      <c r="F47" s="4626"/>
      <c r="G47" s="979"/>
      <c r="H47" s="1372"/>
      <c r="I47" t="s">
        <v>1</v>
      </c>
      <c r="J47" s="4669"/>
      <c r="K47" s="4670"/>
      <c r="L47" s="4670"/>
      <c r="M47" s="4671"/>
      <c r="O47" s="1001"/>
      <c r="P47" s="994">
        <v>2.5</v>
      </c>
      <c r="Q47" s="1008" t="s">
        <v>132</v>
      </c>
      <c r="R47" s="116" t="s">
        <v>253</v>
      </c>
      <c r="S47" s="117" t="s">
        <v>254</v>
      </c>
      <c r="T47" s="20"/>
      <c r="U47" s="23"/>
      <c r="W47" s="6">
        <v>1</v>
      </c>
    </row>
    <row r="48" spans="2:23" ht="15.75">
      <c r="B48" s="1042"/>
      <c r="C48" s="4626"/>
      <c r="D48" s="4626"/>
      <c r="E48" s="4626"/>
      <c r="F48" s="4626"/>
      <c r="G48" s="979"/>
      <c r="H48" s="1372"/>
      <c r="I48" t="s">
        <v>1</v>
      </c>
      <c r="J48" s="1217" t="s">
        <v>158</v>
      </c>
      <c r="K48" s="72" t="s">
        <v>157</v>
      </c>
      <c r="L48" s="1215"/>
      <c r="M48" s="1191"/>
      <c r="O48" s="1001"/>
      <c r="P48" s="995" t="s">
        <v>199</v>
      </c>
      <c r="Q48" s="20"/>
      <c r="R48" s="20"/>
      <c r="S48" s="22"/>
      <c r="T48" s="20"/>
      <c r="U48" s="23"/>
      <c r="W48" s="6">
        <v>1</v>
      </c>
    </row>
    <row r="49" spans="2:23" ht="15.75">
      <c r="B49" s="1042"/>
      <c r="C49" s="4627" t="s">
        <v>2675</v>
      </c>
      <c r="D49" s="4627"/>
      <c r="E49" s="4627"/>
      <c r="F49" s="4627"/>
      <c r="G49" s="979"/>
      <c r="H49" s="1372"/>
      <c r="I49" t="s">
        <v>1</v>
      </c>
      <c r="J49" s="1218" t="s">
        <v>153</v>
      </c>
      <c r="K49" s="72"/>
      <c r="L49" s="1215"/>
      <c r="M49" s="1191"/>
      <c r="O49" s="118"/>
      <c r="P49" s="22"/>
      <c r="Q49" s="22"/>
      <c r="R49" s="22"/>
      <c r="S49" s="119"/>
      <c r="T49" s="20"/>
      <c r="U49" s="23"/>
      <c r="W49" s="6">
        <v>1</v>
      </c>
    </row>
    <row r="50" spans="2:23" ht="21" customHeight="1">
      <c r="B50" s="1042"/>
      <c r="C50" s="4627"/>
      <c r="D50" s="4627"/>
      <c r="E50" s="4627"/>
      <c r="F50" s="4627"/>
      <c r="G50" s="979"/>
      <c r="H50" s="1372"/>
      <c r="I50" t="s">
        <v>1</v>
      </c>
      <c r="J50" s="1219" t="s">
        <v>2516</v>
      </c>
      <c r="K50" s="71"/>
      <c r="L50" s="39"/>
      <c r="M50" s="1191"/>
      <c r="O50" s="62"/>
      <c r="P50" s="100" t="s">
        <v>255</v>
      </c>
      <c r="Q50" s="100"/>
      <c r="R50" s="100"/>
      <c r="S50" s="119"/>
      <c r="T50" s="20"/>
      <c r="U50" s="23"/>
      <c r="W50" s="6">
        <v>1</v>
      </c>
    </row>
    <row r="51" spans="2:23" ht="18.75">
      <c r="B51" s="1042"/>
      <c r="C51" s="967" t="s">
        <v>2361</v>
      </c>
      <c r="D51" s="968"/>
      <c r="E51" s="968"/>
      <c r="F51" s="979"/>
      <c r="G51" s="979"/>
      <c r="H51" s="1372"/>
      <c r="J51" s="1040" t="s">
        <v>2517</v>
      </c>
      <c r="K51" s="70"/>
      <c r="L51" s="39"/>
      <c r="M51" s="1191"/>
      <c r="O51" s="26" t="s">
        <v>243</v>
      </c>
      <c r="P51" s="20"/>
      <c r="Q51" s="20"/>
      <c r="R51" s="20"/>
      <c r="S51" s="22"/>
      <c r="T51" s="20"/>
      <c r="U51" s="23"/>
      <c r="W51" s="6">
        <v>1</v>
      </c>
    </row>
    <row r="52" spans="2:23" ht="19.5" thickBot="1">
      <c r="B52" s="4628" t="s">
        <v>2362</v>
      </c>
      <c r="C52" s="4629"/>
      <c r="D52" s="4629"/>
      <c r="E52" s="4629"/>
      <c r="F52" s="4629"/>
      <c r="G52" s="4629"/>
      <c r="H52" s="4630"/>
      <c r="J52" s="1040" t="s">
        <v>2518</v>
      </c>
      <c r="K52" s="70"/>
      <c r="L52" s="39"/>
      <c r="M52" s="1191"/>
      <c r="O52" s="62" t="s">
        <v>256</v>
      </c>
      <c r="P52" s="22"/>
      <c r="Q52" s="22"/>
      <c r="R52" s="22"/>
      <c r="S52" s="22"/>
      <c r="T52" s="22"/>
      <c r="U52" s="23"/>
      <c r="W52" s="6">
        <v>1</v>
      </c>
    </row>
    <row r="53" spans="2:23" ht="21.75" customHeight="1" thickTop="1">
      <c r="B53" s="4628"/>
      <c r="C53" s="4629"/>
      <c r="D53" s="4629"/>
      <c r="E53" s="4629"/>
      <c r="F53" s="4629"/>
      <c r="G53" s="4629"/>
      <c r="H53" s="4630"/>
      <c r="J53" s="1040" t="s">
        <v>2519</v>
      </c>
      <c r="K53" s="70"/>
      <c r="L53" s="39"/>
      <c r="M53" s="1191"/>
      <c r="O53" s="120" t="s">
        <v>217</v>
      </c>
      <c r="P53" s="105" t="s">
        <v>216</v>
      </c>
      <c r="Q53" s="1006"/>
      <c r="R53" s="4586" t="s">
        <v>215</v>
      </c>
      <c r="S53" s="4588" t="s">
        <v>194</v>
      </c>
      <c r="T53" s="121" t="s">
        <v>214</v>
      </c>
      <c r="U53" s="23"/>
      <c r="W53" s="6">
        <v>1</v>
      </c>
    </row>
    <row r="54" spans="2:23" ht="18.75">
      <c r="B54" s="4628"/>
      <c r="C54" s="4629"/>
      <c r="D54" s="4629"/>
      <c r="E54" s="4629"/>
      <c r="F54" s="4629"/>
      <c r="G54" s="4629"/>
      <c r="H54" s="4630"/>
      <c r="J54" s="1040" t="s">
        <v>2520</v>
      </c>
      <c r="K54" s="70"/>
      <c r="L54" s="39"/>
      <c r="M54" s="1191"/>
      <c r="O54" s="122" t="s">
        <v>208</v>
      </c>
      <c r="P54" s="123" t="s">
        <v>207</v>
      </c>
      <c r="Q54" s="65" t="s">
        <v>206</v>
      </c>
      <c r="R54" s="4587"/>
      <c r="S54" s="4589"/>
      <c r="T54" s="124" t="s">
        <v>205</v>
      </c>
      <c r="U54" s="23"/>
      <c r="W54" s="6">
        <v>1</v>
      </c>
    </row>
    <row r="55" spans="2:23" ht="15.75" customHeight="1">
      <c r="B55" s="1042"/>
      <c r="C55" s="979"/>
      <c r="D55" s="979"/>
      <c r="E55" s="979"/>
      <c r="F55" s="979"/>
      <c r="G55" s="979"/>
      <c r="H55" s="1372"/>
      <c r="J55" s="1040" t="s">
        <v>2521</v>
      </c>
      <c r="K55" s="61"/>
      <c r="L55" s="39"/>
      <c r="M55" s="1191"/>
      <c r="O55" s="125">
        <v>27</v>
      </c>
      <c r="P55" s="126" t="s">
        <v>244</v>
      </c>
      <c r="Q55" s="127" t="s">
        <v>206</v>
      </c>
      <c r="R55" s="128">
        <v>20</v>
      </c>
      <c r="S55" s="129" t="s">
        <v>134</v>
      </c>
      <c r="T55" s="130" t="s">
        <v>195</v>
      </c>
      <c r="U55" s="23"/>
      <c r="W55" s="6">
        <v>1</v>
      </c>
    </row>
    <row r="56" spans="2:23" ht="18.75" customHeight="1">
      <c r="B56" s="1389"/>
      <c r="C56" s="971" t="s">
        <v>2363</v>
      </c>
      <c r="D56" s="970">
        <v>1</v>
      </c>
      <c r="E56" s="972" t="s">
        <v>2364</v>
      </c>
      <c r="F56" s="973"/>
      <c r="G56" s="969"/>
      <c r="H56" s="1390"/>
      <c r="J56" s="1040"/>
      <c r="K56" s="61"/>
      <c r="L56" s="39"/>
      <c r="M56" s="1191"/>
      <c r="O56" s="125"/>
      <c r="P56" s="126" t="s">
        <v>257</v>
      </c>
      <c r="Q56" s="127"/>
      <c r="R56" s="128">
        <v>1</v>
      </c>
      <c r="S56" s="131" t="s">
        <v>50</v>
      </c>
      <c r="T56" s="130" t="s">
        <v>258</v>
      </c>
      <c r="U56" s="23"/>
      <c r="W56" s="6">
        <v>1</v>
      </c>
    </row>
    <row r="57" spans="2:23" ht="18.75" customHeight="1">
      <c r="B57" s="4631" t="s">
        <v>2450</v>
      </c>
      <c r="C57" s="4632"/>
      <c r="D57" s="4632"/>
      <c r="E57" s="4632"/>
      <c r="F57" s="4632"/>
      <c r="G57" s="4632"/>
      <c r="H57" s="4633"/>
      <c r="J57" s="1040"/>
      <c r="K57" s="61"/>
      <c r="L57" s="39"/>
      <c r="M57" s="1191"/>
      <c r="O57" s="132"/>
      <c r="P57" s="126" t="s">
        <v>259</v>
      </c>
      <c r="Q57" s="127"/>
      <c r="R57" s="128">
        <v>1</v>
      </c>
      <c r="S57" s="133" t="s">
        <v>49</v>
      </c>
      <c r="T57" s="134" t="s">
        <v>260</v>
      </c>
      <c r="U57" s="23"/>
      <c r="W57" s="6">
        <v>1</v>
      </c>
    </row>
    <row r="58" spans="2:23" ht="18.75">
      <c r="B58" s="4631"/>
      <c r="C58" s="4632"/>
      <c r="D58" s="4632"/>
      <c r="E58" s="4632"/>
      <c r="F58" s="4632"/>
      <c r="G58" s="4632"/>
      <c r="H58" s="4633"/>
      <c r="J58" s="1038" t="s">
        <v>2680</v>
      </c>
      <c r="K58" s="11"/>
      <c r="L58" s="11"/>
      <c r="M58" s="1236"/>
      <c r="O58" s="132"/>
      <c r="P58" s="126"/>
      <c r="Q58" s="127"/>
      <c r="R58" s="128">
        <v>3</v>
      </c>
      <c r="S58" s="136" t="s">
        <v>55</v>
      </c>
      <c r="T58" s="134" t="s">
        <v>200</v>
      </c>
      <c r="U58" s="23"/>
      <c r="W58" s="6">
        <v>1</v>
      </c>
    </row>
    <row r="59" spans="2:23" ht="18.75">
      <c r="B59" s="4631"/>
      <c r="C59" s="4632"/>
      <c r="D59" s="4632"/>
      <c r="E59" s="4632"/>
      <c r="F59" s="4632"/>
      <c r="G59" s="4632"/>
      <c r="H59" s="4633"/>
      <c r="J59" s="1038" t="s">
        <v>2681</v>
      </c>
      <c r="K59" s="11"/>
      <c r="L59" s="11"/>
      <c r="M59" s="1236"/>
      <c r="O59" s="132">
        <v>0.25</v>
      </c>
      <c r="P59" s="126" t="s">
        <v>261</v>
      </c>
      <c r="Q59" s="127"/>
      <c r="R59" s="128"/>
      <c r="S59" s="137"/>
      <c r="T59" s="134" t="s">
        <v>262</v>
      </c>
      <c r="U59" s="23"/>
      <c r="W59" s="6">
        <v>1</v>
      </c>
    </row>
    <row r="60" spans="2:23" ht="18.75">
      <c r="B60" s="1042"/>
      <c r="C60" s="979"/>
      <c r="D60" s="979"/>
      <c r="E60" s="979"/>
      <c r="F60" s="979"/>
      <c r="G60" s="979"/>
      <c r="H60" s="1372"/>
      <c r="J60" s="1038" t="s">
        <v>2682</v>
      </c>
      <c r="K60" s="11"/>
      <c r="L60" s="11"/>
      <c r="M60" s="1236"/>
      <c r="O60" s="132">
        <v>0.5</v>
      </c>
      <c r="P60" s="126" t="s">
        <v>259</v>
      </c>
      <c r="Q60" s="127"/>
      <c r="R60" s="128"/>
      <c r="S60" s="137"/>
      <c r="T60" s="134" t="s">
        <v>260</v>
      </c>
      <c r="U60" s="23"/>
      <c r="W60" s="6">
        <v>1</v>
      </c>
    </row>
    <row r="61" spans="2:23" ht="21">
      <c r="B61" s="1391" t="s">
        <v>2446</v>
      </c>
      <c r="C61" s="974"/>
      <c r="D61" s="974"/>
      <c r="E61" s="974"/>
      <c r="F61" s="974"/>
      <c r="G61" s="975"/>
      <c r="H61" s="1388"/>
      <c r="J61" s="1038" t="s">
        <v>2683</v>
      </c>
      <c r="K61" s="11"/>
      <c r="L61" s="11"/>
      <c r="M61" s="1236"/>
      <c r="O61" s="132">
        <v>0.75</v>
      </c>
      <c r="P61" s="126" t="s">
        <v>263</v>
      </c>
      <c r="Q61" s="127"/>
      <c r="R61" s="128"/>
      <c r="S61" s="137"/>
      <c r="T61" s="134" t="s">
        <v>264</v>
      </c>
      <c r="U61" s="23"/>
      <c r="W61" s="6">
        <v>1</v>
      </c>
    </row>
    <row r="62" spans="2:23" ht="18.75">
      <c r="B62" s="1042"/>
      <c r="C62" s="979"/>
      <c r="D62" s="979"/>
      <c r="E62" s="979"/>
      <c r="F62" s="979"/>
      <c r="G62" s="979"/>
      <c r="H62" s="1372"/>
      <c r="J62" s="1038"/>
      <c r="K62" s="1376" t="s">
        <v>14</v>
      </c>
      <c r="L62" s="11" t="s">
        <v>158</v>
      </c>
      <c r="M62" s="1236"/>
      <c r="O62" s="138">
        <v>2</v>
      </c>
      <c r="P62" s="139" t="s">
        <v>265</v>
      </c>
      <c r="Q62" s="127"/>
      <c r="R62" s="128"/>
      <c r="S62" s="137"/>
      <c r="T62" s="134"/>
      <c r="U62" s="23"/>
      <c r="W62" s="6">
        <v>1</v>
      </c>
    </row>
    <row r="63" spans="2:23">
      <c r="B63" s="4634" t="s">
        <v>2365</v>
      </c>
      <c r="C63" s="4635"/>
      <c r="D63" s="4635"/>
      <c r="E63" s="4635"/>
      <c r="F63" s="4635"/>
      <c r="G63" s="4635"/>
      <c r="H63" s="4636"/>
      <c r="J63" s="1038"/>
      <c r="K63" s="1095" t="s">
        <v>1204</v>
      </c>
      <c r="L63" s="11"/>
      <c r="M63" s="1236"/>
      <c r="O63" s="140" t="s">
        <v>266</v>
      </c>
      <c r="P63" s="141"/>
      <c r="Q63" s="22"/>
      <c r="R63" s="22"/>
      <c r="S63" s="22"/>
      <c r="T63" s="22"/>
      <c r="U63" s="23"/>
      <c r="W63" s="6">
        <v>1</v>
      </c>
    </row>
    <row r="64" spans="2:23" ht="15.75">
      <c r="B64" s="4634"/>
      <c r="C64" s="4635"/>
      <c r="D64" s="4635"/>
      <c r="E64" s="4635"/>
      <c r="F64" s="4635"/>
      <c r="G64" s="4635"/>
      <c r="H64" s="4636"/>
      <c r="J64" s="1038"/>
      <c r="K64" s="1049" t="s">
        <v>2471</v>
      </c>
      <c r="L64" s="11"/>
      <c r="M64" s="1236"/>
      <c r="O64" s="135"/>
      <c r="P64" s="142" t="s">
        <v>267</v>
      </c>
      <c r="Q64" s="22"/>
      <c r="R64" s="22"/>
      <c r="S64" s="22"/>
      <c r="T64" s="22"/>
      <c r="U64" s="23"/>
      <c r="W64" s="6">
        <v>1</v>
      </c>
    </row>
    <row r="65" spans="2:23" ht="18.75">
      <c r="B65" s="1042"/>
      <c r="C65" s="976" t="s">
        <v>2366</v>
      </c>
      <c r="D65" s="979"/>
      <c r="E65" s="979"/>
      <c r="F65" s="979"/>
      <c r="G65" s="979"/>
      <c r="H65" s="1372"/>
      <c r="J65" s="1038"/>
      <c r="K65" s="1049" t="s">
        <v>2643</v>
      </c>
      <c r="L65" s="11"/>
      <c r="M65" s="1236"/>
      <c r="O65" s="162" t="s">
        <v>162</v>
      </c>
      <c r="P65" s="142"/>
      <c r="Q65" s="22"/>
      <c r="R65" s="22"/>
      <c r="S65" s="22"/>
      <c r="T65" s="22"/>
      <c r="U65" s="23"/>
      <c r="W65" s="6">
        <v>1</v>
      </c>
    </row>
    <row r="66" spans="2:23" ht="15.75">
      <c r="B66" s="1042"/>
      <c r="C66" s="979"/>
      <c r="D66" s="979"/>
      <c r="E66" s="979"/>
      <c r="F66" s="979"/>
      <c r="G66" s="979"/>
      <c r="H66" s="1372"/>
      <c r="J66" s="1038" t="s">
        <v>2644</v>
      </c>
      <c r="K66" s="11"/>
      <c r="L66" s="11"/>
      <c r="M66" s="1236"/>
      <c r="O66" s="135"/>
      <c r="P66" s="60" t="s">
        <v>2453</v>
      </c>
      <c r="Q66" s="22"/>
      <c r="R66" s="22"/>
      <c r="S66" s="22"/>
      <c r="T66" s="22"/>
      <c r="U66" s="23"/>
      <c r="W66" s="6">
        <v>1</v>
      </c>
    </row>
    <row r="67" spans="2:23" ht="24" thickBot="1">
      <c r="B67" s="1392" t="s">
        <v>2367</v>
      </c>
      <c r="C67" s="743"/>
      <c r="D67" s="743"/>
      <c r="E67" s="979"/>
      <c r="F67" s="979"/>
      <c r="G67" s="979"/>
      <c r="H67" s="1372"/>
      <c r="J67" s="1038" t="s">
        <v>2645</v>
      </c>
      <c r="K67" s="11"/>
      <c r="L67" s="11"/>
      <c r="M67" s="1236"/>
      <c r="O67" s="135"/>
      <c r="P67" s="22"/>
      <c r="Q67" s="22"/>
      <c r="R67" s="22"/>
      <c r="S67" s="22"/>
      <c r="T67" s="22"/>
      <c r="U67" s="23"/>
      <c r="W67" s="6">
        <v>1</v>
      </c>
    </row>
    <row r="68" spans="2:23" ht="24" thickTop="1">
      <c r="B68" s="1393" t="s">
        <v>2451</v>
      </c>
      <c r="C68" s="977"/>
      <c r="D68" s="977"/>
      <c r="E68" s="977"/>
      <c r="F68" s="977"/>
      <c r="G68" s="977"/>
      <c r="H68" s="1394"/>
      <c r="J68" s="1038" t="s">
        <v>2646</v>
      </c>
      <c r="K68" s="11"/>
      <c r="L68" s="11"/>
      <c r="M68" s="1236"/>
      <c r="O68" s="135"/>
      <c r="P68" s="4553" t="s">
        <v>60</v>
      </c>
      <c r="Q68" s="4553"/>
      <c r="R68" s="4596" t="s">
        <v>59</v>
      </c>
      <c r="S68" s="4596"/>
      <c r="T68" s="22"/>
      <c r="U68" s="23"/>
      <c r="W68" s="6">
        <v>1</v>
      </c>
    </row>
    <row r="69" spans="2:23" ht="15.75">
      <c r="B69" s="1042"/>
      <c r="C69" s="979"/>
      <c r="D69" s="979"/>
      <c r="E69" s="979"/>
      <c r="F69" s="979"/>
      <c r="G69" s="979"/>
      <c r="H69" s="1372"/>
      <c r="J69" s="1038" t="s">
        <v>2647</v>
      </c>
      <c r="K69" s="11"/>
      <c r="L69" s="11"/>
      <c r="M69" s="1236"/>
      <c r="O69" s="135"/>
      <c r="P69" s="143" t="s">
        <v>56</v>
      </c>
      <c r="Q69" s="143" t="s">
        <v>55</v>
      </c>
      <c r="R69" s="144" t="s">
        <v>54</v>
      </c>
      <c r="S69" s="145" t="s">
        <v>53</v>
      </c>
      <c r="T69" s="22"/>
      <c r="U69" s="23"/>
      <c r="W69" s="6">
        <v>1</v>
      </c>
    </row>
    <row r="70" spans="2:23" ht="21">
      <c r="B70" s="1042"/>
      <c r="C70" s="947" t="s">
        <v>2678</v>
      </c>
      <c r="D70" s="730"/>
      <c r="E70" s="730"/>
      <c r="F70" s="979"/>
      <c r="G70" s="979"/>
      <c r="H70" s="1372"/>
      <c r="J70" s="1038"/>
      <c r="K70" s="11"/>
      <c r="L70" s="11"/>
      <c r="M70" s="1236"/>
      <c r="O70" s="135"/>
      <c r="P70" s="27">
        <v>0.25</v>
      </c>
      <c r="Q70" s="27">
        <v>0.5</v>
      </c>
      <c r="R70" s="146" t="s">
        <v>268</v>
      </c>
      <c r="S70" s="147"/>
      <c r="T70" s="22"/>
      <c r="U70" s="23"/>
      <c r="W70" s="6">
        <v>1</v>
      </c>
    </row>
    <row r="71" spans="2:23" ht="21">
      <c r="B71" s="1042"/>
      <c r="C71" s="946" t="s">
        <v>2661</v>
      </c>
      <c r="D71" s="948">
        <v>45</v>
      </c>
      <c r="E71" s="949" t="s">
        <v>2339</v>
      </c>
      <c r="F71" s="979"/>
      <c r="G71" s="979"/>
      <c r="H71" s="1372"/>
      <c r="J71" s="1220">
        <v>3</v>
      </c>
      <c r="K71" s="60" t="s">
        <v>144</v>
      </c>
      <c r="L71" s="39"/>
      <c r="M71" s="1191"/>
      <c r="O71" s="135"/>
      <c r="P71" s="148" t="s">
        <v>50</v>
      </c>
      <c r="Q71" s="149" t="s">
        <v>49</v>
      </c>
      <c r="R71" s="144" t="s">
        <v>48</v>
      </c>
      <c r="S71" s="150" t="s">
        <v>47</v>
      </c>
      <c r="T71" s="22"/>
      <c r="U71" s="23"/>
      <c r="W71" s="6">
        <v>1</v>
      </c>
    </row>
    <row r="72" spans="2:23" ht="15.75">
      <c r="B72" s="1042"/>
      <c r="C72" s="979"/>
      <c r="D72" s="979"/>
      <c r="E72" s="950" t="s">
        <v>2662</v>
      </c>
      <c r="F72" s="979"/>
      <c r="G72" s="979"/>
      <c r="H72" s="1372"/>
      <c r="J72" s="1221" t="s">
        <v>143</v>
      </c>
      <c r="K72" s="183"/>
      <c r="L72" s="39"/>
      <c r="M72" s="1191"/>
      <c r="O72" s="135"/>
      <c r="P72" s="27">
        <v>0.25</v>
      </c>
      <c r="Q72" s="27">
        <v>0.5</v>
      </c>
      <c r="R72" s="146" t="s">
        <v>269</v>
      </c>
      <c r="S72" s="147"/>
      <c r="T72" s="20"/>
      <c r="U72" s="23"/>
      <c r="W72" s="6">
        <v>1</v>
      </c>
    </row>
    <row r="73" spans="2:23" ht="16.5" thickBot="1">
      <c r="B73" s="1042"/>
      <c r="C73" s="979"/>
      <c r="D73" s="979"/>
      <c r="E73" s="730"/>
      <c r="F73" s="979"/>
      <c r="G73" s="979"/>
      <c r="H73" s="1372"/>
      <c r="J73" s="1222" t="s">
        <v>139</v>
      </c>
      <c r="K73" s="10"/>
      <c r="L73" s="39"/>
      <c r="M73" s="1191"/>
      <c r="O73" s="135"/>
      <c r="P73" s="11" t="s">
        <v>46</v>
      </c>
      <c r="Q73" s="11" t="s">
        <v>45</v>
      </c>
      <c r="R73" s="11"/>
      <c r="S73" s="11"/>
      <c r="T73" s="20"/>
      <c r="U73" s="23"/>
      <c r="W73" s="6">
        <v>1</v>
      </c>
    </row>
    <row r="74" spans="2:23" ht="18.75" customHeight="1" thickTop="1">
      <c r="B74" s="4637" t="s">
        <v>2657</v>
      </c>
      <c r="C74" s="4638"/>
      <c r="D74" s="4638"/>
      <c r="E74" s="4641" t="s">
        <v>2676</v>
      </c>
      <c r="F74" s="4643" t="s">
        <v>2660</v>
      </c>
      <c r="G74" s="980"/>
      <c r="H74" s="983"/>
      <c r="J74" s="1221" t="s">
        <v>138</v>
      </c>
      <c r="K74" s="10"/>
      <c r="L74" s="39"/>
      <c r="M74" s="1191"/>
      <c r="O74" s="135"/>
      <c r="P74" s="1004" t="s">
        <v>167</v>
      </c>
      <c r="Q74" s="1010"/>
      <c r="R74" s="1011"/>
      <c r="S74" s="1011"/>
      <c r="T74" s="20"/>
      <c r="U74" s="23"/>
      <c r="W74" s="6">
        <v>1</v>
      </c>
    </row>
    <row r="75" spans="2:23" ht="15.75">
      <c r="B75" s="4639"/>
      <c r="C75" s="4640"/>
      <c r="D75" s="4640"/>
      <c r="E75" s="4642"/>
      <c r="F75" s="4644"/>
      <c r="G75" s="979"/>
      <c r="H75" s="1372"/>
      <c r="J75" s="1223">
        <v>10</v>
      </c>
      <c r="K75" s="59" t="s">
        <v>114</v>
      </c>
      <c r="L75" s="39"/>
      <c r="M75" s="1191"/>
      <c r="O75" s="135"/>
      <c r="P75" s="1002"/>
      <c r="Q75" s="1002"/>
      <c r="R75" s="1003"/>
      <c r="S75" s="1003"/>
      <c r="T75" s="20"/>
      <c r="U75" s="23"/>
      <c r="W75" s="6">
        <v>1</v>
      </c>
    </row>
    <row r="76" spans="2:23" ht="25.5" thickBot="1">
      <c r="B76" s="984" t="s">
        <v>2403</v>
      </c>
      <c r="C76" s="956" t="s">
        <v>2404</v>
      </c>
      <c r="D76" s="956" t="s">
        <v>2426</v>
      </c>
      <c r="E76" s="957" t="s">
        <v>2449</v>
      </c>
      <c r="F76" s="4645"/>
      <c r="G76" s="979"/>
      <c r="H76" s="1372"/>
      <c r="J76" s="1221" t="s">
        <v>2522</v>
      </c>
      <c r="K76" s="10"/>
      <c r="L76" s="39"/>
      <c r="M76" s="1191"/>
      <c r="O76" s="152" t="s">
        <v>270</v>
      </c>
      <c r="U76" s="16"/>
      <c r="W76" s="6">
        <v>1</v>
      </c>
    </row>
    <row r="77" spans="2:23" ht="16.5" thickTop="1">
      <c r="B77" s="4646" t="s">
        <v>2448</v>
      </c>
      <c r="C77" s="4648">
        <v>3.2000000000000001E-2</v>
      </c>
      <c r="D77" s="4648">
        <v>0.57600000000000007</v>
      </c>
      <c r="E77" s="4650">
        <v>1.44</v>
      </c>
      <c r="F77" s="4652">
        <v>1.5</v>
      </c>
      <c r="G77" s="4660" t="s">
        <v>2338</v>
      </c>
      <c r="H77" s="4661"/>
      <c r="J77" s="1223">
        <v>5</v>
      </c>
      <c r="L77" s="39"/>
      <c r="M77" s="1191"/>
      <c r="O77" s="103" t="s">
        <v>214</v>
      </c>
      <c r="P77" s="4571" t="s">
        <v>271</v>
      </c>
      <c r="Q77" s="4572"/>
      <c r="R77" s="4572"/>
      <c r="S77" s="4575" t="s">
        <v>69</v>
      </c>
      <c r="T77" s="4577" t="s">
        <v>272</v>
      </c>
      <c r="U77" s="4578"/>
      <c r="W77" s="6">
        <v>1</v>
      </c>
    </row>
    <row r="78" spans="2:23" ht="16.5" customHeight="1">
      <c r="B78" s="4647"/>
      <c r="C78" s="4649"/>
      <c r="D78" s="4649"/>
      <c r="E78" s="4651"/>
      <c r="F78" s="4653"/>
      <c r="G78" s="4662"/>
      <c r="H78" s="4663"/>
      <c r="J78" s="1224" t="s">
        <v>2523</v>
      </c>
      <c r="K78" s="50" t="s">
        <v>105</v>
      </c>
      <c r="L78" s="1225"/>
      <c r="M78" s="1191"/>
      <c r="O78" s="106" t="s">
        <v>205</v>
      </c>
      <c r="P78" s="4573"/>
      <c r="Q78" s="4574"/>
      <c r="R78" s="4574"/>
      <c r="S78" s="4576"/>
      <c r="T78" s="4579"/>
      <c r="U78" s="4580"/>
      <c r="W78" s="6">
        <v>1</v>
      </c>
    </row>
    <row r="79" spans="2:23" ht="21.75" customHeight="1">
      <c r="B79" s="1034"/>
      <c r="C79" s="683"/>
      <c r="D79" s="683"/>
      <c r="E79" s="683"/>
      <c r="F79" s="683"/>
      <c r="G79" s="683"/>
      <c r="H79" s="1374"/>
      <c r="J79" s="1219" t="s">
        <v>2524</v>
      </c>
      <c r="K79" s="10"/>
      <c r="L79" s="1215"/>
      <c r="M79" s="1216"/>
      <c r="O79" s="108" t="s">
        <v>273</v>
      </c>
      <c r="P79" s="153">
        <v>1.1100000000000001</v>
      </c>
      <c r="Q79" s="154" t="s">
        <v>274</v>
      </c>
      <c r="R79" s="155" t="s">
        <v>275</v>
      </c>
      <c r="S79" s="156">
        <v>20</v>
      </c>
      <c r="T79" s="157">
        <v>0.88800000000000012</v>
      </c>
      <c r="U79" s="158" t="s">
        <v>276</v>
      </c>
      <c r="W79" s="6">
        <v>1</v>
      </c>
    </row>
    <row r="80" spans="2:23" ht="21.75" customHeight="1">
      <c r="B80" s="1042"/>
      <c r="C80" s="724" t="s">
        <v>2441</v>
      </c>
      <c r="D80" s="979"/>
      <c r="E80" s="979"/>
      <c r="F80" s="979"/>
      <c r="G80" s="979"/>
      <c r="H80" s="1372"/>
      <c r="J80" s="1226" t="s">
        <v>2525</v>
      </c>
      <c r="K80" s="10"/>
      <c r="L80" s="1215"/>
      <c r="M80" s="1216"/>
      <c r="O80" s="108" t="s">
        <v>277</v>
      </c>
      <c r="P80" s="159">
        <v>14.929499999999999</v>
      </c>
      <c r="Q80" s="154" t="s">
        <v>278</v>
      </c>
      <c r="R80" s="155" t="s">
        <v>279</v>
      </c>
      <c r="S80" s="156"/>
      <c r="T80" s="160">
        <v>14.929499999999999</v>
      </c>
      <c r="U80" s="161" t="s">
        <v>280</v>
      </c>
      <c r="W80" s="6">
        <v>1</v>
      </c>
    </row>
    <row r="81" spans="2:23" ht="21.75" customHeight="1">
      <c r="B81" s="1042"/>
      <c r="C81" s="955" t="s">
        <v>2442</v>
      </c>
      <c r="D81" s="979"/>
      <c r="E81" s="979"/>
      <c r="F81" s="979"/>
      <c r="G81" s="979"/>
      <c r="H81" s="1372"/>
      <c r="J81" s="1226"/>
      <c r="K81" s="10"/>
      <c r="L81" s="1215"/>
      <c r="M81" s="1216"/>
      <c r="O81" s="108" t="s">
        <v>281</v>
      </c>
      <c r="P81" s="153">
        <v>8.3249999999999993</v>
      </c>
      <c r="Q81" s="154" t="s">
        <v>282</v>
      </c>
      <c r="R81" s="155" t="s">
        <v>283</v>
      </c>
      <c r="S81" s="156"/>
      <c r="T81" s="157">
        <v>8.3249999999999993</v>
      </c>
      <c r="U81" s="158" t="s">
        <v>284</v>
      </c>
      <c r="W81" s="6">
        <v>1</v>
      </c>
    </row>
    <row r="82" spans="2:23" ht="19.5" thickBot="1">
      <c r="B82" s="1042"/>
      <c r="C82" s="979"/>
      <c r="D82" s="979"/>
      <c r="E82" s="979"/>
      <c r="F82" s="979"/>
      <c r="G82" s="979"/>
      <c r="H82" s="1372"/>
      <c r="J82" s="1219" t="s">
        <v>2526</v>
      </c>
      <c r="K82" s="10"/>
      <c r="L82" s="1215"/>
      <c r="M82" s="1216"/>
      <c r="O82" s="108" t="s">
        <v>285</v>
      </c>
      <c r="P82" s="159">
        <v>16.649999999999999</v>
      </c>
      <c r="Q82" s="154" t="s">
        <v>286</v>
      </c>
      <c r="R82" s="155" t="s">
        <v>287</v>
      </c>
      <c r="S82" s="156"/>
      <c r="T82" s="160">
        <v>16.649999999999999</v>
      </c>
      <c r="U82" s="161" t="s">
        <v>286</v>
      </c>
      <c r="W82" s="6">
        <v>1</v>
      </c>
    </row>
    <row r="83" spans="2:23" ht="21" customHeight="1" thickTop="1">
      <c r="B83" s="959" t="s">
        <v>217</v>
      </c>
      <c r="C83" s="960" t="s">
        <v>216</v>
      </c>
      <c r="D83" s="961"/>
      <c r="E83" s="4590" t="s">
        <v>215</v>
      </c>
      <c r="F83" s="4592" t="s">
        <v>194</v>
      </c>
      <c r="G83" s="4664" t="s">
        <v>158</v>
      </c>
      <c r="H83" s="962" t="s">
        <v>214</v>
      </c>
      <c r="J83" s="1227" t="s">
        <v>2527</v>
      </c>
      <c r="K83" s="38"/>
      <c r="L83" s="39"/>
      <c r="M83" s="1191"/>
      <c r="O83" s="108" t="s">
        <v>288</v>
      </c>
      <c r="P83" s="153">
        <v>3.8850000000000002</v>
      </c>
      <c r="Q83" s="154" t="s">
        <v>289</v>
      </c>
      <c r="R83" s="155" t="s">
        <v>290</v>
      </c>
      <c r="S83" s="156"/>
      <c r="T83" s="157">
        <v>3.8850000000000002</v>
      </c>
      <c r="U83" s="158" t="s">
        <v>291</v>
      </c>
      <c r="W83" s="6">
        <v>1</v>
      </c>
    </row>
    <row r="84" spans="2:23" ht="18.75">
      <c r="B84" s="940" t="s">
        <v>208</v>
      </c>
      <c r="C84" s="80" t="s">
        <v>207</v>
      </c>
      <c r="D84" s="41" t="s">
        <v>206</v>
      </c>
      <c r="E84" s="4591"/>
      <c r="F84" s="4593"/>
      <c r="G84" s="4665"/>
      <c r="H84" s="941" t="s">
        <v>205</v>
      </c>
      <c r="J84" s="1228" t="s">
        <v>2528</v>
      </c>
      <c r="K84" s="38"/>
      <c r="L84" s="39"/>
      <c r="M84" s="1191"/>
      <c r="O84" s="108" t="s">
        <v>292</v>
      </c>
      <c r="P84" s="159">
        <v>0.13319999999999999</v>
      </c>
      <c r="Q84" s="154" t="s">
        <v>293</v>
      </c>
      <c r="R84" s="155" t="s">
        <v>294</v>
      </c>
      <c r="S84" s="156">
        <v>10</v>
      </c>
      <c r="T84" s="160">
        <v>0.11987999999999999</v>
      </c>
      <c r="U84" s="161" t="s">
        <v>295</v>
      </c>
      <c r="W84" s="6">
        <v>1</v>
      </c>
    </row>
    <row r="85" spans="2:23" ht="18.75">
      <c r="B85" s="951"/>
      <c r="C85" s="66"/>
      <c r="D85" s="75" t="str">
        <f t="shared" ref="D85" si="6">IF(AND(B85&gt;0,E85&gt;0),"de","")</f>
        <v/>
      </c>
      <c r="E85" s="64">
        <v>150</v>
      </c>
      <c r="F85" s="952" t="s">
        <v>134</v>
      </c>
      <c r="G85" s="68">
        <v>1</v>
      </c>
      <c r="H85" s="1373" t="s">
        <v>2342</v>
      </c>
      <c r="J85" s="1229" t="s">
        <v>115</v>
      </c>
      <c r="K85" s="38"/>
      <c r="L85" s="39"/>
      <c r="M85" s="1191"/>
      <c r="O85" s="108" t="s">
        <v>200</v>
      </c>
      <c r="P85" s="153">
        <v>16.649999999999999</v>
      </c>
      <c r="Q85" s="154" t="s">
        <v>286</v>
      </c>
      <c r="R85" s="155" t="s">
        <v>296</v>
      </c>
      <c r="S85" s="156"/>
      <c r="T85" s="157">
        <v>16.649999999999999</v>
      </c>
      <c r="U85" s="158" t="s">
        <v>297</v>
      </c>
      <c r="W85" s="6">
        <v>1</v>
      </c>
    </row>
    <row r="86" spans="2:23" ht="18.75">
      <c r="B86" s="951"/>
      <c r="C86" s="66"/>
      <c r="D86" s="75" t="s">
        <v>1484</v>
      </c>
      <c r="E86" s="64">
        <v>8</v>
      </c>
      <c r="F86" s="952" t="s">
        <v>134</v>
      </c>
      <c r="G86" s="68">
        <v>1</v>
      </c>
      <c r="H86" s="1373" t="s">
        <v>2343</v>
      </c>
      <c r="J86" s="1230">
        <v>16</v>
      </c>
      <c r="K86" s="45" t="s">
        <v>114</v>
      </c>
      <c r="L86" s="39"/>
      <c r="M86" s="1231"/>
      <c r="O86" s="108" t="s">
        <v>265</v>
      </c>
      <c r="P86" s="159">
        <v>8.3249999999999993</v>
      </c>
      <c r="Q86" s="154" t="s">
        <v>298</v>
      </c>
      <c r="R86" s="155" t="s">
        <v>299</v>
      </c>
      <c r="S86" s="156">
        <v>30</v>
      </c>
      <c r="T86" s="160">
        <v>5.8274999999999997</v>
      </c>
      <c r="U86" s="161" t="s">
        <v>300</v>
      </c>
      <c r="W86" s="6">
        <v>1</v>
      </c>
    </row>
    <row r="87" spans="2:23" ht="18.75">
      <c r="B87" s="951"/>
      <c r="C87" s="66"/>
      <c r="D87" s="65" t="s">
        <v>1484</v>
      </c>
      <c r="E87" s="64">
        <v>105</v>
      </c>
      <c r="F87" s="952" t="s">
        <v>134</v>
      </c>
      <c r="G87" s="68">
        <v>1</v>
      </c>
      <c r="H87" s="1373" t="s">
        <v>195</v>
      </c>
      <c r="J87" s="1230">
        <v>25</v>
      </c>
      <c r="K87" s="45" t="s">
        <v>105</v>
      </c>
      <c r="L87" s="39"/>
      <c r="M87" s="1231"/>
      <c r="O87" s="108" t="s">
        <v>301</v>
      </c>
      <c r="P87" s="153">
        <v>6.2437499999999995</v>
      </c>
      <c r="Q87" s="154" t="s">
        <v>302</v>
      </c>
      <c r="R87" s="155" t="s">
        <v>303</v>
      </c>
      <c r="S87" s="156"/>
      <c r="T87" s="157">
        <v>6.2437499999999995</v>
      </c>
      <c r="U87" s="158" t="s">
        <v>304</v>
      </c>
      <c r="W87" s="6">
        <v>1</v>
      </c>
    </row>
    <row r="88" spans="2:23" ht="23.25" customHeight="1">
      <c r="B88" s="951"/>
      <c r="C88" s="66"/>
      <c r="D88" s="65"/>
      <c r="E88" s="64"/>
      <c r="F88" s="952"/>
      <c r="G88" s="958"/>
      <c r="H88" s="1373"/>
      <c r="J88" s="1232"/>
      <c r="K88" s="10"/>
      <c r="L88" s="1215"/>
      <c r="M88" s="1216"/>
      <c r="O88" s="108" t="s">
        <v>305</v>
      </c>
      <c r="P88" s="159">
        <v>0.111</v>
      </c>
      <c r="Q88" s="154" t="s">
        <v>306</v>
      </c>
      <c r="R88" s="155" t="s">
        <v>307</v>
      </c>
      <c r="S88" s="156"/>
      <c r="T88" s="160">
        <v>0.111</v>
      </c>
      <c r="U88" s="161" t="s">
        <v>308</v>
      </c>
      <c r="W88" s="6">
        <v>1</v>
      </c>
    </row>
    <row r="89" spans="2:23" ht="23.25" customHeight="1" thickBot="1">
      <c r="B89" s="985" t="s">
        <v>1090</v>
      </c>
      <c r="C89" s="779"/>
      <c r="D89" s="771"/>
      <c r="E89" s="771"/>
      <c r="F89" s="771"/>
      <c r="G89" s="771"/>
      <c r="H89" s="945"/>
      <c r="J89" s="1232" t="s">
        <v>2529</v>
      </c>
      <c r="K89" s="10"/>
      <c r="L89" s="1215"/>
      <c r="M89" s="1216"/>
      <c r="O89" s="162"/>
      <c r="P89" s="163"/>
      <c r="Q89" s="163"/>
      <c r="R89" s="163"/>
      <c r="S89" s="22"/>
      <c r="T89" s="20"/>
      <c r="U89" s="23"/>
      <c r="W89" s="6">
        <v>1</v>
      </c>
    </row>
    <row r="90" spans="2:23" ht="23.25" customHeight="1">
      <c r="B90" s="1033" t="s">
        <v>7</v>
      </c>
      <c r="C90" s="979"/>
      <c r="D90" s="979"/>
      <c r="E90" s="979"/>
      <c r="F90" s="979"/>
      <c r="G90" s="979"/>
      <c r="H90" s="1395" t="s">
        <v>898</v>
      </c>
      <c r="J90" s="1233"/>
      <c r="K90" s="1234"/>
      <c r="L90" s="39"/>
      <c r="M90" s="1191"/>
      <c r="O90" s="162"/>
      <c r="P90" s="163"/>
      <c r="Q90" s="1012" t="s">
        <v>182</v>
      </c>
      <c r="R90" s="1013"/>
      <c r="S90" s="4554" t="s">
        <v>166</v>
      </c>
      <c r="T90" s="4555"/>
      <c r="U90" s="4556"/>
      <c r="W90" s="6">
        <v>1</v>
      </c>
    </row>
    <row r="91" spans="2:23" ht="23.25" customHeight="1">
      <c r="B91" s="1033" t="s">
        <v>7</v>
      </c>
      <c r="C91" s="979"/>
      <c r="D91" s="979"/>
      <c r="E91" s="979"/>
      <c r="F91" s="979"/>
      <c r="G91" s="979"/>
      <c r="H91" s="1395" t="s">
        <v>898</v>
      </c>
      <c r="J91" s="4672" t="s">
        <v>96</v>
      </c>
      <c r="K91" s="4560"/>
      <c r="L91" s="4560"/>
      <c r="M91" s="4673"/>
      <c r="O91" s="151"/>
      <c r="Q91" s="164" t="s">
        <v>179</v>
      </c>
      <c r="R91" s="165" t="s">
        <v>309</v>
      </c>
      <c r="S91" s="4554"/>
      <c r="T91" s="4555"/>
      <c r="U91" s="4556"/>
      <c r="W91" s="6">
        <v>1</v>
      </c>
    </row>
    <row r="92" spans="2:23" ht="23.25" customHeight="1">
      <c r="B92" s="1034"/>
      <c r="C92" s="683"/>
      <c r="D92" s="683"/>
      <c r="E92" s="683"/>
      <c r="F92" s="683"/>
      <c r="G92" s="683"/>
      <c r="H92" s="1374"/>
      <c r="J92" s="4672"/>
      <c r="K92" s="4560"/>
      <c r="L92" s="4560"/>
      <c r="M92" s="4673"/>
      <c r="O92" s="151"/>
      <c r="Q92" s="164" t="s">
        <v>178</v>
      </c>
      <c r="R92" s="165" t="s">
        <v>310</v>
      </c>
      <c r="S92" s="4554"/>
      <c r="T92" s="4555"/>
      <c r="U92" s="4556"/>
      <c r="W92" s="6">
        <v>1</v>
      </c>
    </row>
    <row r="93" spans="2:23" ht="21.75" customHeight="1">
      <c r="B93" s="1042"/>
      <c r="C93" s="724" t="s">
        <v>2443</v>
      </c>
      <c r="D93" s="979"/>
      <c r="E93" s="979"/>
      <c r="F93" s="979"/>
      <c r="G93" s="979"/>
      <c r="H93" s="1372"/>
      <c r="J93" s="1105"/>
      <c r="K93" s="17"/>
      <c r="L93" s="17"/>
      <c r="M93" s="1104"/>
      <c r="O93" s="151"/>
      <c r="Q93" s="164" t="s">
        <v>177</v>
      </c>
      <c r="R93" s="165" t="s">
        <v>311</v>
      </c>
      <c r="S93" s="4554"/>
      <c r="T93" s="4555"/>
      <c r="U93" s="4556"/>
      <c r="W93" s="6">
        <v>1</v>
      </c>
    </row>
    <row r="94" spans="2:23" ht="22.5" customHeight="1">
      <c r="B94" s="1042"/>
      <c r="C94" s="955" t="s">
        <v>2445</v>
      </c>
      <c r="D94" s="979"/>
      <c r="E94" s="979"/>
      <c r="F94" s="979"/>
      <c r="G94" s="979"/>
      <c r="H94" s="1372"/>
      <c r="J94" s="1235" t="s">
        <v>2530</v>
      </c>
      <c r="K94" s="40" t="s">
        <v>92</v>
      </c>
      <c r="L94" s="11"/>
      <c r="M94" s="1236"/>
      <c r="O94" s="151"/>
      <c r="Q94" s="164" t="s">
        <v>172</v>
      </c>
      <c r="R94" s="165" t="s">
        <v>171</v>
      </c>
      <c r="S94" s="4554"/>
      <c r="T94" s="4555"/>
      <c r="U94" s="4556"/>
      <c r="W94" s="6">
        <v>1</v>
      </c>
    </row>
    <row r="95" spans="2:23" ht="21">
      <c r="B95" s="1042"/>
      <c r="C95" s="955" t="s">
        <v>2444</v>
      </c>
      <c r="D95" s="979"/>
      <c r="E95" s="979"/>
      <c r="F95" s="979"/>
      <c r="G95" s="979"/>
      <c r="H95" s="1372"/>
      <c r="J95" s="1038"/>
      <c r="K95" s="11"/>
      <c r="L95" s="39"/>
      <c r="M95" s="1191"/>
      <c r="O95" s="151"/>
      <c r="Q95" s="164" t="s">
        <v>312</v>
      </c>
      <c r="R95" s="165" t="s">
        <v>176</v>
      </c>
      <c r="S95" s="4554"/>
      <c r="T95" s="4555"/>
      <c r="U95" s="4556"/>
      <c r="W95" s="6">
        <v>1</v>
      </c>
    </row>
    <row r="96" spans="2:23" ht="23.25" customHeight="1" thickBot="1">
      <c r="B96" s="1042"/>
      <c r="C96" s="979"/>
      <c r="D96" s="979"/>
      <c r="E96" s="979"/>
      <c r="F96" s="979"/>
      <c r="G96" s="979"/>
      <c r="H96" s="1372"/>
      <c r="J96" s="1237" t="s">
        <v>2531</v>
      </c>
      <c r="K96" s="38"/>
      <c r="L96" s="11"/>
      <c r="M96" s="1236"/>
      <c r="O96" s="151"/>
      <c r="Q96" s="166" t="s">
        <v>313</v>
      </c>
      <c r="R96" s="167"/>
      <c r="S96" s="4554"/>
      <c r="T96" s="4555"/>
      <c r="U96" s="4556"/>
      <c r="W96" s="6">
        <v>1</v>
      </c>
    </row>
    <row r="97" spans="2:23" ht="21" customHeight="1" thickTop="1" thickBot="1">
      <c r="B97" s="1405" t="s">
        <v>19</v>
      </c>
      <c r="C97" s="1316"/>
      <c r="D97" s="1317" t="s">
        <v>2677</v>
      </c>
      <c r="E97" s="1317"/>
      <c r="F97" s="1317"/>
      <c r="G97" s="1317"/>
      <c r="H97" s="1406"/>
      <c r="J97" s="4674" t="s">
        <v>2532</v>
      </c>
      <c r="K97" s="4675"/>
      <c r="L97" s="4675"/>
      <c r="M97" s="4676"/>
      <c r="O97" s="151"/>
      <c r="Q97" s="1014" t="s">
        <v>314</v>
      </c>
      <c r="R97" s="1015"/>
      <c r="S97" s="4554"/>
      <c r="T97" s="4555"/>
      <c r="U97" s="4556"/>
      <c r="W97" s="6">
        <v>1</v>
      </c>
    </row>
    <row r="98" spans="2:23" ht="23.25" customHeight="1" thickTop="1">
      <c r="B98" s="1407" t="s">
        <v>2627</v>
      </c>
      <c r="C98" s="11"/>
      <c r="D98" s="1408"/>
      <c r="E98" s="1408"/>
      <c r="F98" s="1408"/>
      <c r="G98" s="1408"/>
      <c r="H98" s="1409"/>
      <c r="J98" s="4674"/>
      <c r="K98" s="4675"/>
      <c r="L98" s="4675"/>
      <c r="M98" s="4676"/>
      <c r="O98" s="4581" t="s">
        <v>213</v>
      </c>
      <c r="P98" s="22"/>
      <c r="U98" s="23"/>
      <c r="W98" s="6">
        <v>1</v>
      </c>
    </row>
    <row r="99" spans="2:23" ht="21.75" customHeight="1">
      <c r="B99" s="1410"/>
      <c r="C99" s="1092" t="s">
        <v>2396</v>
      </c>
      <c r="D99" s="20"/>
      <c r="E99" s="20"/>
      <c r="F99" s="20"/>
      <c r="G99" s="20"/>
      <c r="H99" s="1071"/>
      <c r="J99" s="1038"/>
      <c r="K99" s="11"/>
      <c r="L99" s="11"/>
      <c r="M99" s="1236"/>
      <c r="O99" s="4582"/>
      <c r="P99" s="22"/>
      <c r="Q99" s="22"/>
      <c r="R99" s="22"/>
      <c r="S99" s="22"/>
      <c r="T99" s="22"/>
      <c r="U99" s="23"/>
      <c r="W99" s="6">
        <v>1</v>
      </c>
    </row>
    <row r="100" spans="2:23" ht="16.5" customHeight="1">
      <c r="B100" s="1411" t="s">
        <v>2385</v>
      </c>
      <c r="C100" s="930"/>
      <c r="D100" s="1322"/>
      <c r="E100" s="1322"/>
      <c r="F100" s="1322"/>
      <c r="G100" s="1322"/>
      <c r="H100" s="1371"/>
      <c r="J100" s="1105"/>
      <c r="K100" s="1238" t="s">
        <v>85</v>
      </c>
      <c r="L100" s="1239" t="s">
        <v>84</v>
      </c>
      <c r="M100" s="1236"/>
      <c r="O100" s="168" t="s">
        <v>315</v>
      </c>
      <c r="P100" s="22"/>
      <c r="Q100" s="22"/>
      <c r="R100" s="22"/>
      <c r="S100" s="22"/>
      <c r="T100" s="22"/>
      <c r="U100" s="44"/>
      <c r="W100" s="6">
        <v>1</v>
      </c>
    </row>
    <row r="101" spans="2:23" ht="16.5" customHeight="1">
      <c r="B101" s="1411" t="s">
        <v>2386</v>
      </c>
      <c r="C101" s="930"/>
      <c r="D101" s="1323"/>
      <c r="E101" s="1323"/>
      <c r="F101" s="1323"/>
      <c r="G101" s="1323"/>
      <c r="H101" s="1412"/>
      <c r="J101" s="1105"/>
      <c r="K101" s="1240" t="s">
        <v>80</v>
      </c>
      <c r="L101" s="37">
        <v>1</v>
      </c>
      <c r="M101" s="1236"/>
      <c r="O101" s="151"/>
      <c r="P101" s="169" t="s">
        <v>316</v>
      </c>
      <c r="Q101" s="22"/>
      <c r="R101" s="22"/>
      <c r="S101" s="22"/>
      <c r="T101" s="22"/>
      <c r="U101" s="44"/>
      <c r="W101" s="6">
        <v>1</v>
      </c>
    </row>
    <row r="102" spans="2:23" ht="15.75" customHeight="1">
      <c r="B102" s="1411" t="s">
        <v>2387</v>
      </c>
      <c r="C102" s="930"/>
      <c r="D102" s="1323"/>
      <c r="E102" s="1323"/>
      <c r="F102" s="1323"/>
      <c r="G102" s="1323"/>
      <c r="H102" s="1412"/>
      <c r="J102" s="1038" t="s">
        <v>79</v>
      </c>
      <c r="K102" s="11"/>
      <c r="L102" s="11"/>
      <c r="M102" s="1236"/>
      <c r="O102" s="30" t="s">
        <v>183</v>
      </c>
      <c r="P102" s="1008" t="s">
        <v>132</v>
      </c>
      <c r="Q102" s="889" t="s">
        <v>135</v>
      </c>
      <c r="R102" s="1016" t="s">
        <v>49</v>
      </c>
      <c r="S102" s="1008" t="s">
        <v>56</v>
      </c>
      <c r="T102" s="1008" t="s">
        <v>55</v>
      </c>
      <c r="U102" s="170" t="s">
        <v>187</v>
      </c>
      <c r="W102" s="6">
        <v>1</v>
      </c>
    </row>
    <row r="103" spans="2:23" ht="15.75">
      <c r="B103" s="1411" t="s">
        <v>2388</v>
      </c>
      <c r="C103" s="930"/>
      <c r="D103" s="1323"/>
      <c r="E103" s="1323"/>
      <c r="F103" s="1323"/>
      <c r="G103" s="1323"/>
      <c r="H103" s="1412"/>
      <c r="J103" s="1038" t="s">
        <v>78</v>
      </c>
      <c r="K103" s="11"/>
      <c r="L103" s="11"/>
      <c r="M103" s="1236"/>
      <c r="O103" s="171">
        <v>0.22500000000000001</v>
      </c>
      <c r="P103" s="52">
        <v>0.01</v>
      </c>
      <c r="Q103" s="52">
        <v>1E-3</v>
      </c>
      <c r="R103" s="53">
        <v>0.5</v>
      </c>
      <c r="S103" s="55">
        <v>0.5</v>
      </c>
      <c r="T103" s="54">
        <v>0.25</v>
      </c>
      <c r="U103" s="172">
        <v>0.1</v>
      </c>
      <c r="W103" s="6">
        <v>1</v>
      </c>
    </row>
    <row r="104" spans="2:23" ht="18.75" customHeight="1" thickBot="1">
      <c r="B104" s="954" t="s">
        <v>1090</v>
      </c>
      <c r="C104" s="937"/>
      <c r="D104" s="934"/>
      <c r="E104" s="934"/>
      <c r="F104" s="934"/>
      <c r="G104" s="934"/>
      <c r="H104" s="944"/>
      <c r="J104" s="1038" t="s">
        <v>74</v>
      </c>
      <c r="K104" s="11"/>
      <c r="L104" s="11"/>
      <c r="M104" s="1236"/>
      <c r="O104" s="4583" t="s">
        <v>216</v>
      </c>
      <c r="P104" s="173" t="s">
        <v>317</v>
      </c>
      <c r="Q104" s="10"/>
      <c r="R104" s="10"/>
      <c r="S104" s="119"/>
      <c r="T104" s="22"/>
      <c r="U104" s="23"/>
      <c r="W104" s="6">
        <v>1</v>
      </c>
    </row>
    <row r="105" spans="2:23" ht="18.75" customHeight="1">
      <c r="B105" s="1042"/>
      <c r="C105" s="979"/>
      <c r="D105" s="979"/>
      <c r="E105" s="979"/>
      <c r="F105" s="979"/>
      <c r="G105" s="979"/>
      <c r="H105" s="1372"/>
      <c r="J105" s="1038" t="s">
        <v>73</v>
      </c>
      <c r="K105" s="11"/>
      <c r="L105" s="11"/>
      <c r="M105" s="1236"/>
      <c r="O105" s="4583"/>
      <c r="P105" s="4584" t="s">
        <v>318</v>
      </c>
      <c r="Q105" s="4584"/>
      <c r="R105" s="4584"/>
      <c r="S105" s="4584"/>
      <c r="T105" s="4584"/>
      <c r="U105" s="4585"/>
      <c r="W105" s="6">
        <v>1</v>
      </c>
    </row>
    <row r="106" spans="2:23" ht="18.75" customHeight="1" thickBot="1">
      <c r="B106" s="1396" t="s">
        <v>2368</v>
      </c>
      <c r="C106" s="21"/>
      <c r="D106" s="21"/>
      <c r="E106" s="21"/>
      <c r="F106" s="21"/>
      <c r="G106" s="21"/>
      <c r="H106" s="1397"/>
      <c r="J106" s="1038"/>
      <c r="K106" s="11"/>
      <c r="L106" s="11"/>
      <c r="M106" s="1236"/>
      <c r="O106" s="4583"/>
      <c r="P106" s="4584"/>
      <c r="Q106" s="4584"/>
      <c r="R106" s="4584"/>
      <c r="S106" s="4584"/>
      <c r="T106" s="4584"/>
      <c r="U106" s="4585"/>
      <c r="W106" s="6">
        <v>1</v>
      </c>
    </row>
    <row r="107" spans="2:23" ht="16.5" thickTop="1" thickBot="1">
      <c r="B107" s="1398" t="s">
        <v>2369</v>
      </c>
      <c r="C107" s="21"/>
      <c r="D107" s="21"/>
      <c r="E107" s="21"/>
      <c r="F107" s="21"/>
      <c r="G107" s="21"/>
      <c r="H107" s="1399" t="s">
        <v>2370</v>
      </c>
      <c r="J107" s="36" t="s">
        <v>13</v>
      </c>
      <c r="K107" s="35" t="s">
        <v>12</v>
      </c>
      <c r="L107" s="1241" t="s">
        <v>11</v>
      </c>
      <c r="M107" s="1236"/>
      <c r="O107" s="4583"/>
      <c r="P107" s="4584"/>
      <c r="Q107" s="4584"/>
      <c r="R107" s="4584"/>
      <c r="S107" s="4584"/>
      <c r="T107" s="4584"/>
      <c r="U107" s="4585"/>
      <c r="W107" s="6">
        <v>1</v>
      </c>
    </row>
    <row r="108" spans="2:23" ht="18.75" customHeight="1" thickTop="1">
      <c r="B108" s="1398" t="s">
        <v>2371</v>
      </c>
      <c r="C108" s="21"/>
      <c r="D108" s="21"/>
      <c r="E108" s="21"/>
      <c r="F108" s="21"/>
      <c r="G108" s="21"/>
      <c r="H108" s="1399" t="s">
        <v>2372</v>
      </c>
      <c r="J108" s="1242"/>
      <c r="K108" s="31"/>
      <c r="L108" s="4594" t="s">
        <v>70</v>
      </c>
      <c r="M108" s="1236"/>
      <c r="O108" s="4583"/>
      <c r="P108" s="10" t="s">
        <v>319</v>
      </c>
      <c r="Q108" s="10"/>
      <c r="R108" s="10"/>
      <c r="S108" s="10"/>
      <c r="T108" s="22"/>
      <c r="U108" s="23"/>
      <c r="W108" s="6">
        <v>1</v>
      </c>
    </row>
    <row r="109" spans="2:23" ht="18.75" customHeight="1">
      <c r="B109" s="1398" t="s">
        <v>2373</v>
      </c>
      <c r="C109" s="21"/>
      <c r="D109" s="21"/>
      <c r="E109" s="21"/>
      <c r="F109" s="21"/>
      <c r="G109" s="21"/>
      <c r="H109" s="1397"/>
      <c r="J109" s="1243" t="s">
        <v>69</v>
      </c>
      <c r="K109" s="34" t="s">
        <v>68</v>
      </c>
      <c r="L109" s="4595"/>
      <c r="M109" s="1236"/>
      <c r="O109" s="4583"/>
      <c r="P109" s="10" t="s">
        <v>320</v>
      </c>
      <c r="Q109" s="174"/>
      <c r="R109" s="174"/>
      <c r="S109" s="174"/>
      <c r="T109" s="22"/>
      <c r="U109" s="23"/>
      <c r="W109" s="6">
        <v>1</v>
      </c>
    </row>
    <row r="110" spans="2:23" ht="19.5" thickBot="1">
      <c r="B110" s="1042"/>
      <c r="C110" s="963" t="s">
        <v>2463</v>
      </c>
      <c r="D110" s="730"/>
      <c r="E110" s="730"/>
      <c r="F110" s="979"/>
      <c r="G110" s="979"/>
      <c r="H110" s="1372"/>
      <c r="J110" s="1244">
        <v>20</v>
      </c>
      <c r="K110" s="33">
        <v>0.75</v>
      </c>
      <c r="L110" s="32" t="s">
        <v>65</v>
      </c>
      <c r="M110" s="1236"/>
      <c r="O110" s="99"/>
      <c r="P110" s="100"/>
      <c r="Q110" s="101"/>
      <c r="R110" s="100"/>
      <c r="S110" s="100"/>
      <c r="T110" s="100"/>
      <c r="U110" s="102"/>
      <c r="W110" s="6">
        <v>1</v>
      </c>
    </row>
    <row r="111" spans="2:23" ht="15" customHeight="1" thickTop="1">
      <c r="B111" s="1033" t="s">
        <v>7</v>
      </c>
      <c r="C111" s="979"/>
      <c r="D111" s="979"/>
      <c r="E111" s="964"/>
      <c r="F111" s="979"/>
      <c r="G111" s="979"/>
      <c r="H111" s="1404" t="s">
        <v>898</v>
      </c>
      <c r="J111" s="1105" t="s">
        <v>64</v>
      </c>
      <c r="K111" s="17"/>
      <c r="L111" s="17"/>
      <c r="M111" s="1236"/>
      <c r="O111" s="4570" t="s">
        <v>321</v>
      </c>
      <c r="P111" s="4557" t="s">
        <v>322</v>
      </c>
      <c r="Q111" s="72" t="s">
        <v>157</v>
      </c>
      <c r="R111" s="17"/>
      <c r="S111" s="17"/>
      <c r="T111" s="17"/>
      <c r="U111" s="23"/>
      <c r="W111" s="6">
        <v>1</v>
      </c>
    </row>
    <row r="112" spans="2:23" ht="15" customHeight="1">
      <c r="B112" s="1392" t="s">
        <v>2367</v>
      </c>
      <c r="C112" s="743"/>
      <c r="D112" s="743"/>
      <c r="E112" s="979"/>
      <c r="F112" s="979"/>
      <c r="G112" s="979"/>
      <c r="H112" s="1372"/>
      <c r="J112" s="1105" t="s">
        <v>63</v>
      </c>
      <c r="K112" s="17"/>
      <c r="L112" s="17"/>
      <c r="M112" s="1236"/>
      <c r="O112" s="4570"/>
      <c r="P112" s="4558"/>
      <c r="Q112" s="72" t="s">
        <v>153</v>
      </c>
      <c r="R112" s="17"/>
      <c r="S112" s="17"/>
      <c r="T112" s="17"/>
      <c r="U112" s="23"/>
      <c r="W112" s="6">
        <v>1</v>
      </c>
    </row>
    <row r="113" spans="2:23" ht="23.25">
      <c r="B113" s="1393" t="s">
        <v>2451</v>
      </c>
      <c r="C113" s="977"/>
      <c r="D113" s="977"/>
      <c r="E113" s="977"/>
      <c r="F113" s="977"/>
      <c r="G113" s="977"/>
      <c r="H113" s="1394"/>
      <c r="J113" s="1245"/>
      <c r="K113" s="13"/>
      <c r="L113" s="13"/>
      <c r="M113" s="1246"/>
      <c r="O113" s="4570"/>
      <c r="P113" s="176">
        <v>1</v>
      </c>
      <c r="Q113" s="20"/>
      <c r="R113" s="17"/>
      <c r="S113" s="17"/>
      <c r="T113" s="17"/>
      <c r="U113" s="23"/>
      <c r="W113" s="6">
        <v>1</v>
      </c>
    </row>
    <row r="114" spans="2:23" ht="18.75" customHeight="1">
      <c r="B114" s="1042"/>
      <c r="C114" s="979"/>
      <c r="D114" s="979"/>
      <c r="E114" s="979"/>
      <c r="F114" s="979"/>
      <c r="G114" s="979"/>
      <c r="H114" s="1372"/>
      <c r="J114" s="4654" t="s">
        <v>2533</v>
      </c>
      <c r="K114" s="4655"/>
      <c r="L114" s="4655"/>
      <c r="M114" s="4656"/>
      <c r="O114" s="4570"/>
      <c r="P114" s="68">
        <v>2</v>
      </c>
      <c r="Q114" s="22"/>
      <c r="R114" s="17"/>
      <c r="S114" s="17"/>
      <c r="T114" s="17"/>
      <c r="U114" s="23"/>
      <c r="W114" s="6">
        <v>1</v>
      </c>
    </row>
    <row r="115" spans="2:23" ht="18.75" customHeight="1">
      <c r="B115" s="1400">
        <v>19</v>
      </c>
      <c r="C115" s="716">
        <v>18</v>
      </c>
      <c r="D115" s="716">
        <v>25</v>
      </c>
      <c r="E115" s="716">
        <v>16</v>
      </c>
      <c r="F115" s="716">
        <v>16</v>
      </c>
      <c r="G115" s="716">
        <v>11</v>
      </c>
      <c r="H115" s="1401">
        <v>11</v>
      </c>
      <c r="J115" s="1041"/>
      <c r="K115" s="1247" t="s">
        <v>2534</v>
      </c>
      <c r="L115" s="1248">
        <v>12</v>
      </c>
      <c r="M115" s="1071"/>
      <c r="O115" s="4570"/>
      <c r="P115" s="177" t="s">
        <v>2454</v>
      </c>
      <c r="Q115" s="71"/>
      <c r="R115" s="17"/>
      <c r="S115" s="17"/>
      <c r="T115" s="17"/>
      <c r="U115" s="23"/>
      <c r="W115" s="6">
        <v>1</v>
      </c>
    </row>
    <row r="116" spans="2:23" ht="19.5" customHeight="1" thickBot="1">
      <c r="B116" s="1402">
        <f ca="1">CELL("largeur",B116)</f>
        <v>19</v>
      </c>
      <c r="C116" s="987">
        <f t="shared" ref="C116:H116" ca="1" si="7">CELL("largeur",C116)</f>
        <v>18</v>
      </c>
      <c r="D116" s="987">
        <f t="shared" ca="1" si="7"/>
        <v>25</v>
      </c>
      <c r="E116" s="987">
        <f t="shared" ca="1" si="7"/>
        <v>16</v>
      </c>
      <c r="F116" s="987">
        <f t="shared" ca="1" si="7"/>
        <v>16</v>
      </c>
      <c r="G116" s="987">
        <f t="shared" ca="1" si="7"/>
        <v>11</v>
      </c>
      <c r="H116" s="1403">
        <f t="shared" ca="1" si="7"/>
        <v>11</v>
      </c>
      <c r="J116" s="1041"/>
      <c r="K116" s="1247" t="s">
        <v>40</v>
      </c>
      <c r="L116" s="1249" t="s">
        <v>39</v>
      </c>
      <c r="M116" s="1250">
        <f>L117*L119</f>
        <v>1875</v>
      </c>
      <c r="O116" s="4570"/>
      <c r="P116" s="178" t="s">
        <v>2455</v>
      </c>
      <c r="Q116" s="70"/>
      <c r="R116" s="17"/>
      <c r="S116" s="17"/>
      <c r="T116" s="17"/>
      <c r="U116" s="23"/>
      <c r="W116" s="6">
        <v>1</v>
      </c>
    </row>
    <row r="117" spans="2:23" ht="18.75" customHeight="1">
      <c r="B117" s="73"/>
      <c r="C117" s="73"/>
      <c r="D117" s="73"/>
      <c r="E117" s="73"/>
      <c r="F117" s="73"/>
      <c r="G117" s="73"/>
      <c r="H117" s="73"/>
      <c r="J117" s="1041"/>
      <c r="K117" s="1247" t="s">
        <v>2535</v>
      </c>
      <c r="L117" s="1251">
        <v>1.5</v>
      </c>
      <c r="M117" s="1071"/>
      <c r="O117" s="4570"/>
      <c r="P117" s="178" t="s">
        <v>2456</v>
      </c>
      <c r="Q117" s="70"/>
      <c r="R117" s="17"/>
      <c r="S117" s="17"/>
      <c r="T117" s="17"/>
      <c r="U117" s="23"/>
      <c r="W117" s="6">
        <v>1</v>
      </c>
    </row>
    <row r="118" spans="2:23" ht="18.75">
      <c r="B118" s="73"/>
      <c r="C118" s="73"/>
      <c r="D118" s="73"/>
      <c r="E118" s="73"/>
      <c r="F118" s="73"/>
      <c r="G118" s="73"/>
      <c r="H118" s="73"/>
      <c r="J118" s="1041"/>
      <c r="K118" s="1252" t="s">
        <v>2536</v>
      </c>
      <c r="L118" s="1249" t="s">
        <v>38</v>
      </c>
      <c r="M118" s="1071"/>
      <c r="O118" s="4570"/>
      <c r="P118" t="s">
        <v>2457</v>
      </c>
      <c r="Q118" s="70"/>
      <c r="R118" s="17"/>
      <c r="S118" s="17"/>
      <c r="T118" s="17"/>
      <c r="U118" s="23"/>
      <c r="W118" s="6">
        <v>1</v>
      </c>
    </row>
    <row r="119" spans="2:23" ht="18.75">
      <c r="B119" s="73"/>
      <c r="C119" s="73"/>
      <c r="D119" s="73"/>
      <c r="E119" s="73"/>
      <c r="F119" s="73"/>
      <c r="G119" s="73"/>
      <c r="H119" s="73"/>
      <c r="J119" s="1041"/>
      <c r="K119" s="1253" t="s">
        <v>2537</v>
      </c>
      <c r="L119" s="1254">
        <v>1250</v>
      </c>
      <c r="M119" s="1071"/>
      <c r="O119" s="4570"/>
      <c r="P119" s="179" t="s">
        <v>2458</v>
      </c>
      <c r="Q119" s="70"/>
      <c r="R119" s="17"/>
      <c r="S119" s="17"/>
      <c r="T119" s="17"/>
      <c r="U119" s="23"/>
      <c r="W119" s="6">
        <v>1</v>
      </c>
    </row>
    <row r="120" spans="2:23" ht="18.75">
      <c r="B120" s="73"/>
      <c r="C120" s="73"/>
      <c r="D120" s="73"/>
      <c r="E120" s="73"/>
      <c r="F120" s="73"/>
      <c r="G120" s="73"/>
      <c r="H120" s="73"/>
      <c r="J120" s="1041"/>
      <c r="K120" s="20"/>
      <c r="L120" s="1"/>
      <c r="M120" s="1255" t="str">
        <f>INT(M116/L115) &amp; " " &amp; L118 &amp; " de " &amp; L115 &amp; " " &amp; L116 &amp; IF(MOD(M116,L115)&gt;0, " + 1 contenant de " &amp; TEXT(MOD(M116,L115), "0.00") &amp; " " &amp; L116, "")</f>
        <v>156 Barquettes de 12 tranches + 1 contenant de 3.00 tranches</v>
      </c>
      <c r="O120" s="4570"/>
      <c r="P120" s="178" t="s">
        <v>2459</v>
      </c>
      <c r="Q120" s="61"/>
      <c r="R120" s="17"/>
      <c r="S120" s="17"/>
      <c r="T120" s="17"/>
      <c r="U120" s="23"/>
      <c r="W120" s="6">
        <v>1</v>
      </c>
    </row>
    <row r="121" spans="2:23">
      <c r="J121" s="1041"/>
      <c r="K121" s="20"/>
      <c r="L121" s="20"/>
      <c r="M121" s="1071"/>
      <c r="O121" s="135"/>
      <c r="P121" s="22"/>
      <c r="Q121" s="22"/>
      <c r="R121" s="22"/>
      <c r="S121" s="22"/>
      <c r="T121" s="22"/>
      <c r="U121" s="44"/>
      <c r="W121" s="6">
        <v>1</v>
      </c>
    </row>
    <row r="122" spans="2:23" ht="15.75" customHeight="1">
      <c r="J122" s="1256" t="s">
        <v>2538</v>
      </c>
      <c r="K122" s="17"/>
      <c r="L122" s="17"/>
      <c r="M122" s="1104"/>
      <c r="O122" s="135"/>
      <c r="P122" s="22"/>
      <c r="Q122" s="22"/>
      <c r="R122" s="22"/>
      <c r="S122" s="22"/>
      <c r="T122" s="22"/>
      <c r="U122" s="44"/>
      <c r="W122" s="6">
        <v>1</v>
      </c>
    </row>
    <row r="123" spans="2:23" ht="15.75" customHeight="1">
      <c r="J123" s="1256" t="s">
        <v>2539</v>
      </c>
      <c r="K123" s="17"/>
      <c r="L123" s="17"/>
      <c r="M123" s="1104"/>
      <c r="O123" s="135"/>
      <c r="P123" s="22"/>
      <c r="Q123" s="22"/>
      <c r="R123" s="22"/>
      <c r="S123" s="22"/>
      <c r="T123" s="22"/>
      <c r="U123" s="44"/>
      <c r="W123" s="6">
        <v>1</v>
      </c>
    </row>
    <row r="124" spans="2:23" ht="15" customHeight="1">
      <c r="J124" s="4657" t="s">
        <v>33</v>
      </c>
      <c r="K124" s="4658"/>
      <c r="L124" s="4658"/>
      <c r="M124" s="4659"/>
      <c r="O124" s="135"/>
      <c r="P124" s="22"/>
      <c r="Q124" s="22"/>
      <c r="R124" s="22"/>
      <c r="S124" s="22"/>
      <c r="T124" s="22"/>
      <c r="U124" s="44"/>
      <c r="W124" s="6">
        <v>1</v>
      </c>
    </row>
    <row r="125" spans="2:23" ht="22.5" customHeight="1">
      <c r="J125" s="1257"/>
      <c r="K125" s="17"/>
      <c r="L125" s="17"/>
      <c r="M125" s="1104"/>
      <c r="O125" s="135"/>
      <c r="P125" s="22"/>
      <c r="Q125" s="22"/>
      <c r="R125" s="22"/>
      <c r="S125" s="22"/>
      <c r="T125" s="22"/>
      <c r="U125" s="44"/>
      <c r="W125" s="6">
        <v>1</v>
      </c>
    </row>
    <row r="126" spans="2:23" ht="19.5" customHeight="1">
      <c r="J126" s="1258" t="s">
        <v>2540</v>
      </c>
      <c r="K126" s="1259" t="s">
        <v>2541</v>
      </c>
      <c r="L126" s="17"/>
      <c r="M126" s="1104"/>
      <c r="O126" s="135"/>
      <c r="P126" s="22"/>
      <c r="Q126" s="22"/>
      <c r="R126" s="22"/>
      <c r="S126" s="22"/>
      <c r="T126" s="22"/>
      <c r="U126" s="44"/>
      <c r="W126" s="6">
        <v>1</v>
      </c>
    </row>
    <row r="127" spans="2:23" ht="18.75" customHeight="1">
      <c r="J127" s="1260" t="s">
        <v>2542</v>
      </c>
      <c r="K127" s="17"/>
      <c r="L127" s="17"/>
      <c r="M127" s="1104"/>
      <c r="O127" s="135"/>
      <c r="P127" s="22"/>
      <c r="Q127" s="22"/>
      <c r="R127" s="22"/>
      <c r="S127" s="22"/>
      <c r="T127" s="22"/>
      <c r="U127" s="44"/>
      <c r="W127" s="6">
        <v>1</v>
      </c>
    </row>
    <row r="128" spans="2:23">
      <c r="J128" s="1257"/>
      <c r="K128" s="17"/>
      <c r="L128" s="17"/>
      <c r="M128" s="1104"/>
      <c r="O128" s="135"/>
      <c r="P128" s="22"/>
      <c r="Q128" s="22"/>
      <c r="R128" s="22"/>
      <c r="S128" s="22"/>
      <c r="T128" s="22"/>
      <c r="U128" s="44"/>
      <c r="W128" s="6">
        <v>1</v>
      </c>
    </row>
    <row r="129" spans="10:23">
      <c r="J129" s="1038" t="s">
        <v>2543</v>
      </c>
      <c r="K129" s="11"/>
      <c r="L129" s="11"/>
      <c r="M129" s="1236"/>
      <c r="O129" s="135"/>
      <c r="P129" s="22"/>
      <c r="Q129" s="22"/>
      <c r="R129" s="22"/>
      <c r="S129" s="22"/>
      <c r="T129" s="22"/>
      <c r="U129" s="44"/>
      <c r="W129" s="6">
        <v>1</v>
      </c>
    </row>
    <row r="130" spans="10:23" ht="15.75" thickBot="1">
      <c r="J130" s="1261">
        <v>12</v>
      </c>
      <c r="K130" s="11" t="s">
        <v>28</v>
      </c>
      <c r="L130" s="11"/>
      <c r="M130" s="1236"/>
      <c r="O130" s="135"/>
      <c r="P130" s="22"/>
      <c r="Q130" s="22"/>
      <c r="R130" s="22"/>
      <c r="S130" s="22"/>
      <c r="T130" s="22"/>
      <c r="U130" s="44"/>
      <c r="W130" s="6">
        <v>1</v>
      </c>
    </row>
    <row r="131" spans="10:23">
      <c r="J131" s="1262">
        <f ca="1">CELL("largeur",J131)</f>
        <v>19</v>
      </c>
      <c r="K131" s="11" t="s">
        <v>26</v>
      </c>
      <c r="L131" s="11"/>
      <c r="M131" s="1236"/>
      <c r="O131" s="135"/>
      <c r="P131" s="22"/>
      <c r="Q131" s="22"/>
      <c r="R131" s="22"/>
      <c r="S131" s="22"/>
      <c r="T131" s="22"/>
      <c r="U131" s="44"/>
      <c r="W131" s="6">
        <v>1</v>
      </c>
    </row>
    <row r="132" spans="10:23">
      <c r="J132" s="1038" t="s">
        <v>2544</v>
      </c>
      <c r="K132" s="11"/>
      <c r="L132" s="11"/>
      <c r="M132" s="1236"/>
      <c r="O132" s="135"/>
      <c r="P132" s="22"/>
      <c r="Q132" s="22"/>
      <c r="R132" s="22"/>
      <c r="S132" s="22"/>
      <c r="T132" s="22"/>
      <c r="U132" s="44"/>
      <c r="W132" s="6">
        <v>1</v>
      </c>
    </row>
    <row r="133" spans="10:23" ht="15.75" customHeight="1">
      <c r="J133" s="1038" t="s">
        <v>2545</v>
      </c>
      <c r="K133" s="11"/>
      <c r="L133" s="11"/>
      <c r="M133" s="1236"/>
      <c r="O133" s="99"/>
      <c r="P133" s="100"/>
      <c r="Q133" s="101"/>
      <c r="R133" s="100"/>
      <c r="S133" s="100"/>
      <c r="T133" s="100"/>
      <c r="U133" s="102"/>
      <c r="W133" s="6">
        <v>1</v>
      </c>
    </row>
    <row r="134" spans="10:23" ht="16.5" customHeight="1" thickBot="1">
      <c r="J134" s="1038" t="s">
        <v>2546</v>
      </c>
      <c r="K134" s="13"/>
      <c r="L134" s="13"/>
      <c r="M134" s="1246"/>
      <c r="O134" s="26"/>
      <c r="P134" s="20"/>
      <c r="Q134" s="20"/>
      <c r="R134" s="39"/>
      <c r="S134" s="22"/>
      <c r="T134" s="20"/>
      <c r="U134" s="23"/>
      <c r="W134" s="6">
        <v>1</v>
      </c>
    </row>
    <row r="135" spans="10:23" ht="15.75" thickTop="1">
      <c r="J135" s="1263"/>
      <c r="K135" s="13"/>
      <c r="L135" s="13"/>
      <c r="M135" s="1246"/>
      <c r="O135" s="26"/>
      <c r="P135" s="180" t="s">
        <v>84</v>
      </c>
      <c r="Q135" s="82" t="s">
        <v>85</v>
      </c>
      <c r="R135" s="20"/>
      <c r="S135" s="22"/>
      <c r="T135" s="20"/>
      <c r="U135" s="23"/>
      <c r="W135" s="6">
        <v>1</v>
      </c>
    </row>
    <row r="136" spans="10:23" ht="15.75">
      <c r="J136" s="928" t="s">
        <v>7</v>
      </c>
      <c r="K136" s="17" t="s">
        <v>2547</v>
      </c>
      <c r="L136" s="17"/>
      <c r="M136" s="1246"/>
      <c r="O136" s="26"/>
      <c r="P136" s="181" t="s">
        <v>80</v>
      </c>
      <c r="Q136" s="37">
        <v>1</v>
      </c>
      <c r="R136" s="20"/>
      <c r="S136" s="22"/>
      <c r="T136" s="20"/>
      <c r="U136" s="23"/>
      <c r="W136" s="6">
        <v>1</v>
      </c>
    </row>
    <row r="137" spans="10:23" ht="15.75">
      <c r="J137" s="1105"/>
      <c r="K137" s="17" t="s">
        <v>2548</v>
      </c>
      <c r="L137" s="13"/>
      <c r="M137" s="1246"/>
      <c r="O137" s="26"/>
      <c r="P137" s="40" t="s">
        <v>79</v>
      </c>
      <c r="Q137" s="22"/>
      <c r="R137" s="22"/>
      <c r="S137" s="22"/>
      <c r="T137" s="20"/>
      <c r="U137" s="23"/>
      <c r="W137" s="6">
        <v>1</v>
      </c>
    </row>
    <row r="138" spans="10:23" ht="15.75">
      <c r="J138" s="1105"/>
      <c r="K138" s="13"/>
      <c r="L138" s="13"/>
      <c r="M138" s="1246"/>
      <c r="O138" s="26"/>
      <c r="P138" s="40" t="s">
        <v>78</v>
      </c>
      <c r="Q138" s="22"/>
      <c r="R138" s="22"/>
      <c r="S138" s="22"/>
      <c r="T138" s="20"/>
      <c r="U138" s="23"/>
      <c r="W138" s="6">
        <v>1</v>
      </c>
    </row>
    <row r="139" spans="10:23" ht="15.75">
      <c r="J139" s="1264" t="s">
        <v>10</v>
      </c>
      <c r="K139" s="12"/>
      <c r="L139" s="13"/>
      <c r="M139" s="1246"/>
      <c r="O139" s="26"/>
      <c r="P139" s="40" t="s">
        <v>74</v>
      </c>
      <c r="Q139" s="22"/>
      <c r="R139" s="22"/>
      <c r="S139" s="22"/>
      <c r="T139" s="20"/>
      <c r="U139" s="23"/>
      <c r="W139" s="6">
        <v>1</v>
      </c>
    </row>
    <row r="140" spans="10:23" ht="15.75">
      <c r="J140" s="1265" t="s">
        <v>9</v>
      </c>
      <c r="K140" s="15"/>
      <c r="L140" s="13"/>
      <c r="M140" s="1246"/>
      <c r="O140" s="26"/>
      <c r="P140" s="40" t="s">
        <v>73</v>
      </c>
      <c r="Q140" s="22"/>
      <c r="R140" s="22"/>
      <c r="S140" s="22"/>
      <c r="T140" s="20"/>
      <c r="U140" s="23"/>
      <c r="W140" s="6">
        <v>1</v>
      </c>
    </row>
    <row r="141" spans="10:23" ht="18.75">
      <c r="J141" s="1266" t="s">
        <v>6</v>
      </c>
      <c r="K141" s="15"/>
      <c r="L141" s="13"/>
      <c r="M141" s="1246"/>
      <c r="O141" s="62"/>
      <c r="P141" s="61"/>
      <c r="Q141" s="39"/>
      <c r="R141" s="39"/>
      <c r="S141" s="22"/>
      <c r="T141" s="20"/>
      <c r="U141" s="23"/>
      <c r="W141" s="6">
        <v>1</v>
      </c>
    </row>
    <row r="142" spans="10:23" ht="15.75">
      <c r="J142" s="1264" t="s">
        <v>5</v>
      </c>
      <c r="K142" s="12"/>
      <c r="L142" s="13"/>
      <c r="M142" s="1246"/>
      <c r="O142" s="99"/>
      <c r="P142" s="100"/>
      <c r="Q142" s="101"/>
      <c r="R142" s="100"/>
      <c r="S142" s="100"/>
      <c r="T142" s="100"/>
      <c r="U142" s="102"/>
      <c r="W142" s="6">
        <v>1</v>
      </c>
    </row>
    <row r="143" spans="10:23" ht="15.75">
      <c r="J143" s="1264" t="s">
        <v>3</v>
      </c>
      <c r="K143" s="12"/>
      <c r="L143" s="13"/>
      <c r="M143" s="1246"/>
      <c r="O143" s="4562" t="s">
        <v>337</v>
      </c>
      <c r="P143" s="22"/>
      <c r="Q143" s="22"/>
      <c r="R143" s="22"/>
      <c r="S143" s="22"/>
      <c r="T143" s="22"/>
      <c r="U143" s="23"/>
      <c r="W143" s="6">
        <v>1</v>
      </c>
    </row>
    <row r="144" spans="10:23" ht="15.75">
      <c r="J144" s="1264" t="s">
        <v>2</v>
      </c>
      <c r="K144" s="12"/>
      <c r="L144" s="11"/>
      <c r="M144" s="1104"/>
      <c r="O144" s="4562"/>
      <c r="P144" s="183" t="s">
        <v>143</v>
      </c>
      <c r="Q144" s="183"/>
      <c r="R144" s="39"/>
      <c r="S144" s="22"/>
      <c r="T144" s="20"/>
      <c r="U144" s="23"/>
      <c r="W144" s="6">
        <v>1</v>
      </c>
    </row>
    <row r="145" spans="10:23" ht="15.75">
      <c r="J145" s="1038"/>
      <c r="K145" s="11"/>
      <c r="L145" s="11"/>
      <c r="M145" s="1236"/>
      <c r="O145" s="4562"/>
      <c r="P145" s="184" t="s">
        <v>110</v>
      </c>
      <c r="Q145" s="183"/>
      <c r="R145" s="39"/>
      <c r="S145" s="22"/>
      <c r="T145" s="20"/>
      <c r="U145" s="23"/>
      <c r="W145" s="6">
        <v>1</v>
      </c>
    </row>
    <row r="146" spans="10:23" ht="15.75">
      <c r="J146" s="1219" t="s">
        <v>2549</v>
      </c>
      <c r="K146" s="10"/>
      <c r="L146" s="10"/>
      <c r="M146" s="1267"/>
      <c r="O146" s="4562"/>
      <c r="P146" s="185">
        <v>1</v>
      </c>
      <c r="Q146" s="186" t="s">
        <v>338</v>
      </c>
      <c r="R146" s="39"/>
      <c r="S146" s="22"/>
      <c r="T146" s="20"/>
      <c r="U146" s="23"/>
      <c r="W146" s="6">
        <v>1</v>
      </c>
    </row>
    <row r="147" spans="10:23" ht="15.75">
      <c r="J147" s="1219" t="s">
        <v>2550</v>
      </c>
      <c r="K147" s="10"/>
      <c r="L147" s="10"/>
      <c r="M147" s="1267"/>
      <c r="O147" s="4562"/>
      <c r="P147" s="185">
        <v>3</v>
      </c>
      <c r="Q147" s="186" t="s">
        <v>339</v>
      </c>
      <c r="R147" s="39"/>
      <c r="S147" s="22"/>
      <c r="T147" s="20"/>
      <c r="U147" s="23"/>
      <c r="W147" s="6">
        <v>1</v>
      </c>
    </row>
    <row r="148" spans="10:23" ht="15.75">
      <c r="J148" s="1257"/>
      <c r="M148" s="1268"/>
      <c r="O148" s="4562"/>
      <c r="P148" s="185">
        <v>1</v>
      </c>
      <c r="Q148" s="186" t="s">
        <v>340</v>
      </c>
      <c r="R148" s="39"/>
      <c r="S148" s="22"/>
      <c r="T148" s="20"/>
      <c r="U148" s="23"/>
      <c r="W148" s="6">
        <v>1</v>
      </c>
    </row>
    <row r="149" spans="10:23" ht="16.5" thickBot="1">
      <c r="J149" s="1269">
        <v>19</v>
      </c>
      <c r="K149" s="1270">
        <v>18</v>
      </c>
      <c r="L149" s="1270">
        <v>25</v>
      </c>
      <c r="M149" s="1271">
        <v>16</v>
      </c>
      <c r="O149" s="4562"/>
      <c r="P149" s="185">
        <v>10</v>
      </c>
      <c r="Q149" s="186" t="s">
        <v>114</v>
      </c>
      <c r="R149" s="39"/>
      <c r="S149" s="22"/>
      <c r="T149" s="20"/>
      <c r="U149" s="23"/>
      <c r="W149" s="6">
        <v>1</v>
      </c>
    </row>
    <row r="150" spans="10:23" ht="15.75">
      <c r="J150" s="9">
        <f ca="1">CELL("largeur",J150)</f>
        <v>19</v>
      </c>
      <c r="K150" s="9">
        <f ca="1">CELL("largeur",K150)</f>
        <v>18</v>
      </c>
      <c r="L150" s="9">
        <f ca="1">CELL("largeur",L150)</f>
        <v>25</v>
      </c>
      <c r="M150" s="9">
        <f ca="1">CELL("largeur",M150)</f>
        <v>16</v>
      </c>
      <c r="O150" s="4562"/>
      <c r="P150" s="187">
        <v>3</v>
      </c>
      <c r="Q150" s="186" t="s">
        <v>144</v>
      </c>
      <c r="R150" s="39"/>
      <c r="S150" s="22"/>
      <c r="T150" s="20"/>
      <c r="U150" s="23"/>
      <c r="W150" s="6">
        <v>1</v>
      </c>
    </row>
    <row r="151" spans="10:23" ht="15.75" customHeight="1">
      <c r="O151" s="151"/>
      <c r="R151" s="39"/>
      <c r="S151" s="22"/>
      <c r="T151" s="20"/>
      <c r="U151" s="23"/>
      <c r="W151" s="6">
        <v>1</v>
      </c>
    </row>
    <row r="152" spans="10:23" ht="15" customHeight="1">
      <c r="O152" s="99"/>
      <c r="P152" s="100"/>
      <c r="Q152" s="101"/>
      <c r="R152" s="100"/>
      <c r="S152" s="100"/>
      <c r="T152" s="100"/>
      <c r="U152" s="102"/>
      <c r="W152" s="6">
        <v>1</v>
      </c>
    </row>
    <row r="153" spans="10:23">
      <c r="O153" s="135"/>
      <c r="P153" s="22"/>
      <c r="Q153" s="22"/>
      <c r="R153" s="22"/>
      <c r="S153" s="22"/>
      <c r="T153" s="20"/>
      <c r="U153" s="23"/>
      <c r="W153" s="6">
        <v>1</v>
      </c>
    </row>
    <row r="154" spans="10:23" ht="15.75">
      <c r="O154" s="62"/>
      <c r="P154" s="188" t="s">
        <v>139</v>
      </c>
      <c r="Q154" s="22"/>
      <c r="R154" s="22"/>
      <c r="S154" s="22"/>
      <c r="T154" s="20"/>
      <c r="U154" s="23"/>
      <c r="W154" s="6">
        <v>1</v>
      </c>
    </row>
    <row r="155" spans="10:23" ht="15.75">
      <c r="O155" s="62"/>
      <c r="P155" s="183" t="s">
        <v>138</v>
      </c>
      <c r="Q155" s="22"/>
      <c r="R155" s="22"/>
      <c r="S155" s="22"/>
      <c r="T155" s="20"/>
      <c r="U155" s="23"/>
      <c r="W155" s="6">
        <v>1</v>
      </c>
    </row>
    <row r="156" spans="10:23" ht="15.75">
      <c r="O156" s="62"/>
      <c r="P156" s="40" t="s">
        <v>341</v>
      </c>
      <c r="Q156" s="119"/>
      <c r="R156" s="22"/>
      <c r="S156" s="22"/>
      <c r="T156" s="20"/>
      <c r="U156" s="23"/>
      <c r="W156" s="6">
        <v>1</v>
      </c>
    </row>
    <row r="157" spans="10:23" ht="15" customHeight="1">
      <c r="O157" s="62"/>
      <c r="P157" s="189">
        <v>1</v>
      </c>
      <c r="Q157" s="59" t="s">
        <v>342</v>
      </c>
      <c r="R157" s="22"/>
      <c r="S157" s="22"/>
      <c r="T157" s="20"/>
      <c r="U157" s="23"/>
      <c r="W157" s="6">
        <v>1</v>
      </c>
    </row>
    <row r="158" spans="10:23" ht="15.75">
      <c r="O158" s="62"/>
      <c r="P158" s="189">
        <v>4</v>
      </c>
      <c r="Q158" s="59" t="s">
        <v>343</v>
      </c>
      <c r="R158" s="22"/>
      <c r="S158" s="22"/>
      <c r="T158" s="20"/>
      <c r="U158" s="23"/>
      <c r="W158" s="6">
        <v>1</v>
      </c>
    </row>
    <row r="159" spans="10:23" ht="15.75">
      <c r="O159" s="62"/>
      <c r="P159" s="189">
        <v>10</v>
      </c>
      <c r="Q159" s="59" t="s">
        <v>114</v>
      </c>
      <c r="R159" s="22"/>
      <c r="S159" s="22"/>
      <c r="T159" s="20"/>
      <c r="U159" s="23"/>
      <c r="W159" s="6">
        <v>1</v>
      </c>
    </row>
    <row r="160" spans="10:23" ht="15.75">
      <c r="O160" s="62"/>
      <c r="P160" s="22"/>
      <c r="Q160" s="22"/>
      <c r="R160" s="39"/>
      <c r="S160" s="22"/>
      <c r="T160" s="20"/>
      <c r="U160" s="23"/>
      <c r="W160" s="6">
        <v>1</v>
      </c>
    </row>
    <row r="161" spans="15:23" ht="15.75">
      <c r="O161" s="62"/>
      <c r="P161" s="40" t="s">
        <v>344</v>
      </c>
      <c r="Q161" s="22"/>
      <c r="R161" s="22"/>
      <c r="S161" s="22"/>
      <c r="T161" s="22"/>
      <c r="U161" s="23"/>
      <c r="W161" s="6">
        <v>1</v>
      </c>
    </row>
    <row r="162" spans="15:23" ht="15.75">
      <c r="O162" s="62"/>
      <c r="P162" s="4563" t="s">
        <v>345</v>
      </c>
      <c r="Q162" s="4563"/>
      <c r="R162" s="4563"/>
      <c r="S162" s="4563"/>
      <c r="T162" s="4563"/>
      <c r="U162" s="4564"/>
      <c r="W162" s="6">
        <v>1</v>
      </c>
    </row>
    <row r="163" spans="15:23" ht="15.75" customHeight="1">
      <c r="O163" s="62"/>
      <c r="P163" s="4563"/>
      <c r="Q163" s="4563"/>
      <c r="R163" s="4563"/>
      <c r="S163" s="4563"/>
      <c r="T163" s="4563"/>
      <c r="U163" s="4564"/>
      <c r="W163" s="6">
        <v>1</v>
      </c>
    </row>
    <row r="164" spans="15:23" ht="15.75">
      <c r="O164" s="62"/>
      <c r="P164" s="22"/>
      <c r="Q164" s="22"/>
      <c r="R164" s="22"/>
      <c r="S164" s="22"/>
      <c r="T164" s="22"/>
      <c r="U164" s="23"/>
      <c r="W164" s="6">
        <v>1</v>
      </c>
    </row>
    <row r="165" spans="15:23" ht="15.75">
      <c r="O165" s="62"/>
      <c r="P165" s="189">
        <v>5</v>
      </c>
      <c r="Q165" s="59" t="s">
        <v>105</v>
      </c>
      <c r="R165" s="22"/>
      <c r="S165" s="22"/>
      <c r="T165" s="22"/>
      <c r="U165" s="23"/>
      <c r="W165" s="6">
        <v>1</v>
      </c>
    </row>
    <row r="166" spans="15:23" ht="15.75">
      <c r="O166" s="62"/>
      <c r="P166" s="189">
        <v>8</v>
      </c>
      <c r="Q166" s="59" t="s">
        <v>144</v>
      </c>
      <c r="R166" s="22"/>
      <c r="S166" s="22"/>
      <c r="T166" s="22"/>
      <c r="U166" s="23"/>
      <c r="W166" s="6">
        <v>1</v>
      </c>
    </row>
    <row r="167" spans="15:23" ht="15.75">
      <c r="O167" s="62"/>
      <c r="P167" s="189">
        <v>1.5</v>
      </c>
      <c r="Q167" s="59" t="s">
        <v>346</v>
      </c>
      <c r="R167" s="22"/>
      <c r="S167" s="22"/>
      <c r="T167" s="22"/>
      <c r="U167" s="23"/>
      <c r="W167" s="6">
        <v>1</v>
      </c>
    </row>
    <row r="168" spans="15:23" ht="15.75">
      <c r="O168" s="62"/>
      <c r="P168" s="189">
        <v>3</v>
      </c>
      <c r="Q168" s="59" t="s">
        <v>347</v>
      </c>
      <c r="R168" s="22"/>
      <c r="S168" s="22"/>
      <c r="T168" s="22"/>
      <c r="U168" s="23"/>
      <c r="W168" s="6">
        <v>1</v>
      </c>
    </row>
    <row r="169" spans="15:23" ht="15.75">
      <c r="O169" s="62"/>
      <c r="P169" s="191" t="s">
        <v>348</v>
      </c>
      <c r="Q169" s="191"/>
      <c r="R169" s="22"/>
      <c r="S169" s="22"/>
      <c r="T169" s="22"/>
      <c r="U169" s="23"/>
      <c r="W169" s="6">
        <v>1</v>
      </c>
    </row>
    <row r="170" spans="15:23" ht="15.75">
      <c r="O170" s="62"/>
      <c r="R170" s="22"/>
      <c r="S170" s="22"/>
      <c r="T170" s="22"/>
      <c r="U170" s="23"/>
      <c r="W170" s="6">
        <v>1</v>
      </c>
    </row>
    <row r="171" spans="15:23" ht="15.75">
      <c r="O171" s="51"/>
      <c r="P171" s="84" t="s">
        <v>349</v>
      </c>
      <c r="Q171" s="50" t="s">
        <v>350</v>
      </c>
      <c r="R171" s="22"/>
      <c r="S171" s="22"/>
      <c r="T171" s="22"/>
      <c r="U171" s="23"/>
      <c r="W171" s="6">
        <v>1</v>
      </c>
    </row>
    <row r="172" spans="15:23" ht="15.75" customHeight="1">
      <c r="O172" s="4565" t="s">
        <v>351</v>
      </c>
      <c r="P172" s="4566"/>
      <c r="Q172" s="4566"/>
      <c r="R172" s="4566"/>
      <c r="S172" s="4566"/>
      <c r="T172" s="4566"/>
      <c r="U172" s="4567"/>
      <c r="W172" s="6">
        <v>1</v>
      </c>
    </row>
    <row r="173" spans="15:23">
      <c r="O173" s="4565"/>
      <c r="P173" s="4566"/>
      <c r="Q173" s="4566"/>
      <c r="R173" s="4566"/>
      <c r="S173" s="4566"/>
      <c r="T173" s="4566"/>
      <c r="U173" s="4567"/>
      <c r="W173" s="6">
        <v>1</v>
      </c>
    </row>
    <row r="174" spans="15:23">
      <c r="O174" s="4565"/>
      <c r="P174" s="4566"/>
      <c r="Q174" s="4566"/>
      <c r="R174" s="4566"/>
      <c r="S174" s="4566"/>
      <c r="T174" s="4566"/>
      <c r="U174" s="4567"/>
      <c r="W174" s="6">
        <v>1</v>
      </c>
    </row>
    <row r="175" spans="15:23" ht="15.75">
      <c r="O175" s="62"/>
      <c r="P175" s="22"/>
      <c r="Q175" s="22"/>
      <c r="R175" s="22"/>
      <c r="S175" s="22"/>
      <c r="T175" s="22"/>
      <c r="U175" s="23"/>
      <c r="W175" s="6">
        <v>1</v>
      </c>
    </row>
    <row r="176" spans="15:23" ht="15.75">
      <c r="O176" s="99"/>
      <c r="P176" s="100"/>
      <c r="Q176" s="101"/>
      <c r="R176" s="100"/>
      <c r="S176" s="100"/>
      <c r="T176" s="100"/>
      <c r="U176" s="102"/>
      <c r="W176" s="6">
        <v>1</v>
      </c>
    </row>
    <row r="177" spans="15:23">
      <c r="O177" s="4568" t="s">
        <v>352</v>
      </c>
      <c r="P177" s="22"/>
      <c r="Q177" s="22"/>
      <c r="R177" s="22"/>
      <c r="S177" s="22"/>
      <c r="T177" s="22"/>
      <c r="U177" s="23"/>
      <c r="W177" s="6">
        <v>1</v>
      </c>
    </row>
    <row r="178" spans="15:23" ht="15.75">
      <c r="O178" s="4568"/>
      <c r="P178" s="193" t="s">
        <v>115</v>
      </c>
      <c r="Q178" s="193"/>
      <c r="R178" s="193"/>
      <c r="S178" s="193"/>
      <c r="T178" s="22"/>
      <c r="U178" s="23"/>
      <c r="W178" s="6">
        <v>1</v>
      </c>
    </row>
    <row r="179" spans="15:23" ht="15.75">
      <c r="O179" s="4568"/>
      <c r="P179" s="193"/>
      <c r="Q179" s="193"/>
      <c r="R179" s="193"/>
      <c r="S179" s="193"/>
      <c r="T179" s="22"/>
      <c r="U179" s="23"/>
      <c r="W179" s="6">
        <v>1</v>
      </c>
    </row>
    <row r="180" spans="15:23" ht="15.75">
      <c r="O180" s="4568"/>
      <c r="P180" s="194" t="s">
        <v>353</v>
      </c>
      <c r="Q180" s="195"/>
      <c r="R180" s="195"/>
      <c r="S180" s="119"/>
      <c r="T180" s="22"/>
      <c r="U180" s="23"/>
      <c r="W180" s="6">
        <v>1</v>
      </c>
    </row>
    <row r="181" spans="15:23" ht="15.75">
      <c r="O181" s="4568"/>
      <c r="P181" s="196">
        <v>16</v>
      </c>
      <c r="Q181" s="45" t="s">
        <v>105</v>
      </c>
      <c r="R181" s="119"/>
      <c r="S181" s="119"/>
      <c r="T181" s="22"/>
      <c r="U181" s="23"/>
      <c r="W181" s="6">
        <v>1</v>
      </c>
    </row>
    <row r="182" spans="15:23" ht="15.75">
      <c r="O182" s="4568"/>
      <c r="P182" s="196">
        <v>25</v>
      </c>
      <c r="Q182" s="45" t="s">
        <v>144</v>
      </c>
      <c r="R182" s="119"/>
      <c r="S182" s="119"/>
      <c r="T182" s="22"/>
      <c r="U182" s="23"/>
      <c r="W182" s="6">
        <v>1</v>
      </c>
    </row>
    <row r="183" spans="15:23" ht="15.75" customHeight="1">
      <c r="O183" s="4568"/>
      <c r="P183" s="196">
        <v>12</v>
      </c>
      <c r="Q183" s="10" t="s">
        <v>346</v>
      </c>
      <c r="R183" s="119"/>
      <c r="S183" s="119"/>
      <c r="T183" s="22"/>
      <c r="U183" s="23"/>
      <c r="W183" s="6">
        <v>1</v>
      </c>
    </row>
    <row r="184" spans="15:23" ht="15.75" customHeight="1">
      <c r="O184" s="4568"/>
      <c r="P184" s="196">
        <v>7</v>
      </c>
      <c r="Q184" s="10" t="s">
        <v>347</v>
      </c>
      <c r="R184" s="119"/>
      <c r="S184" s="119"/>
      <c r="T184" s="22"/>
      <c r="U184" s="23"/>
      <c r="W184" s="6">
        <v>1</v>
      </c>
    </row>
    <row r="185" spans="15:23" ht="15" customHeight="1">
      <c r="O185" s="4568"/>
      <c r="P185" s="4569" t="s">
        <v>354</v>
      </c>
      <c r="Q185" s="4569"/>
      <c r="R185" s="4569"/>
      <c r="S185" s="4569"/>
      <c r="T185" s="22"/>
      <c r="U185" s="23"/>
      <c r="W185" s="6">
        <v>1</v>
      </c>
    </row>
    <row r="186" spans="15:23" ht="15" customHeight="1">
      <c r="O186" s="4568"/>
      <c r="P186" s="4569"/>
      <c r="Q186" s="4569"/>
      <c r="R186" s="4569"/>
      <c r="S186" s="4569"/>
      <c r="T186" s="22"/>
      <c r="U186" s="23"/>
      <c r="W186" s="6">
        <v>1</v>
      </c>
    </row>
    <row r="187" spans="15:23">
      <c r="O187" s="4568"/>
      <c r="P187" s="4569"/>
      <c r="Q187" s="4569"/>
      <c r="R187" s="4569"/>
      <c r="S187" s="4569"/>
      <c r="T187" s="22"/>
      <c r="U187" s="23"/>
      <c r="W187" s="6">
        <v>1</v>
      </c>
    </row>
    <row r="188" spans="15:23" ht="15.75">
      <c r="O188" s="99"/>
      <c r="P188" s="100"/>
      <c r="Q188" s="101"/>
      <c r="R188" s="100"/>
      <c r="S188" s="100"/>
      <c r="T188" s="100"/>
      <c r="U188" s="102"/>
      <c r="W188" s="6">
        <v>1</v>
      </c>
    </row>
    <row r="189" spans="15:23" ht="15.75" customHeight="1">
      <c r="O189" s="4559" t="s">
        <v>96</v>
      </c>
      <c r="P189" s="4560"/>
      <c r="Q189" s="4560"/>
      <c r="R189" s="4560"/>
      <c r="S189" s="4560"/>
      <c r="T189" s="4560"/>
      <c r="U189" s="4561"/>
      <c r="W189" s="6">
        <v>1</v>
      </c>
    </row>
    <row r="190" spans="15:23">
      <c r="O190" s="4559"/>
      <c r="P190" s="4560"/>
      <c r="Q190" s="4560"/>
      <c r="R190" s="4560"/>
      <c r="S190" s="4560"/>
      <c r="T190" s="4560"/>
      <c r="U190" s="4561"/>
      <c r="W190" s="6">
        <v>1</v>
      </c>
    </row>
    <row r="191" spans="15:23">
      <c r="O191" s="18"/>
      <c r="P191" s="17"/>
      <c r="Q191" s="17"/>
      <c r="R191" s="17"/>
      <c r="S191" s="22"/>
      <c r="T191" s="22"/>
      <c r="U191" s="23"/>
      <c r="W191" s="6">
        <v>1</v>
      </c>
    </row>
    <row r="192" spans="15:23" ht="15.75">
      <c r="O192" s="62"/>
      <c r="P192" s="197" t="s">
        <v>355</v>
      </c>
      <c r="Q192" s="40" t="s">
        <v>92</v>
      </c>
      <c r="R192" s="11"/>
      <c r="S192" s="22"/>
      <c r="T192" s="22"/>
      <c r="U192" s="23"/>
      <c r="W192" s="6">
        <v>1</v>
      </c>
    </row>
    <row r="193" spans="15:23" ht="16.5" customHeight="1" thickBot="1">
      <c r="O193" s="62"/>
      <c r="P193" s="11"/>
      <c r="Q193" s="11"/>
      <c r="R193" s="39"/>
      <c r="S193" s="22"/>
      <c r="T193" s="22"/>
      <c r="U193" s="23"/>
      <c r="W193" s="6">
        <v>1</v>
      </c>
    </row>
    <row r="194" spans="15:23" ht="15.75" customHeight="1" thickTop="1">
      <c r="O194" s="151"/>
      <c r="P194" s="198" t="s">
        <v>356</v>
      </c>
      <c r="Q194" s="199">
        <v>18.824999999999999</v>
      </c>
      <c r="R194" s="200" t="s">
        <v>357</v>
      </c>
      <c r="S194" s="201">
        <v>0.15687499999999999</v>
      </c>
      <c r="T194" s="22"/>
      <c r="U194" s="44"/>
      <c r="W194" s="6">
        <v>1</v>
      </c>
    </row>
    <row r="195" spans="15:23" ht="15" customHeight="1">
      <c r="O195" s="135"/>
      <c r="P195" s="202" t="s">
        <v>355</v>
      </c>
      <c r="Q195" s="203" t="s">
        <v>358</v>
      </c>
      <c r="R195" s="11"/>
      <c r="S195" s="11"/>
      <c r="T195" s="22"/>
      <c r="U195" s="44"/>
      <c r="W195" s="6">
        <v>1</v>
      </c>
    </row>
    <row r="196" spans="15:23" ht="15.75" customHeight="1">
      <c r="O196" s="135"/>
      <c r="P196" s="205">
        <v>1</v>
      </c>
      <c r="Q196" s="206">
        <v>1.5</v>
      </c>
      <c r="R196" s="11"/>
      <c r="S196" s="11"/>
      <c r="T196" s="22"/>
      <c r="U196" s="44"/>
      <c r="W196" s="6">
        <v>1</v>
      </c>
    </row>
    <row r="197" spans="15:23" ht="15" customHeight="1">
      <c r="O197" s="135"/>
      <c r="P197" s="22"/>
      <c r="Q197" s="22"/>
      <c r="R197" s="22"/>
      <c r="S197" s="22"/>
      <c r="T197" s="22"/>
      <c r="U197" s="44"/>
      <c r="W197" s="6">
        <v>1</v>
      </c>
    </row>
    <row r="198" spans="15:23" ht="15" customHeight="1">
      <c r="O198" s="135"/>
      <c r="P198" s="22"/>
      <c r="Q198" s="22"/>
      <c r="R198" s="22"/>
      <c r="S198" s="22"/>
      <c r="T198" s="22"/>
      <c r="U198" s="44"/>
      <c r="W198" s="6">
        <v>1</v>
      </c>
    </row>
    <row r="199" spans="15:23" ht="18.75">
      <c r="O199" s="62"/>
      <c r="P199" s="207" t="s">
        <v>361</v>
      </c>
      <c r="Q199" s="38"/>
      <c r="R199" s="11"/>
      <c r="S199" s="22"/>
      <c r="T199" s="22"/>
      <c r="U199" s="23"/>
      <c r="W199" s="6">
        <v>1</v>
      </c>
    </row>
    <row r="200" spans="15:23" ht="15.75">
      <c r="O200" s="62"/>
      <c r="P200" s="10" t="s">
        <v>362</v>
      </c>
      <c r="Q200" s="10"/>
      <c r="R200" s="10"/>
      <c r="S200" s="22"/>
      <c r="T200" s="22"/>
      <c r="U200" s="23"/>
      <c r="W200" s="6">
        <v>1</v>
      </c>
    </row>
    <row r="201" spans="15:23" ht="16.5" customHeight="1" thickBot="1">
      <c r="O201" s="62"/>
      <c r="P201" s="10"/>
      <c r="Q201" s="10"/>
      <c r="R201" s="10"/>
      <c r="S201" s="22"/>
      <c r="T201" s="22"/>
      <c r="U201" s="23"/>
      <c r="W201" s="6">
        <v>1</v>
      </c>
    </row>
    <row r="202" spans="15:23" ht="16.5" thickTop="1">
      <c r="O202" s="62"/>
      <c r="P202" s="208"/>
      <c r="Q202" s="31"/>
      <c r="R202" s="4594" t="s">
        <v>70</v>
      </c>
      <c r="S202" s="22"/>
      <c r="T202" s="22"/>
      <c r="U202" s="23"/>
      <c r="W202" s="6">
        <v>1</v>
      </c>
    </row>
    <row r="203" spans="15:23" ht="15.75">
      <c r="O203" s="62"/>
      <c r="P203" s="210" t="s">
        <v>69</v>
      </c>
      <c r="Q203" s="34" t="s">
        <v>68</v>
      </c>
      <c r="R203" s="4595"/>
      <c r="S203" s="11"/>
      <c r="T203" s="22"/>
      <c r="U203" s="23"/>
      <c r="W203" s="6">
        <v>1</v>
      </c>
    </row>
    <row r="204" spans="15:23" ht="15.75" customHeight="1">
      <c r="O204" s="62"/>
      <c r="P204" s="211">
        <v>20</v>
      </c>
      <c r="Q204" s="33">
        <v>0.75</v>
      </c>
      <c r="R204" s="32" t="s">
        <v>65</v>
      </c>
      <c r="S204" s="11"/>
      <c r="T204" s="22"/>
      <c r="U204" s="23"/>
      <c r="W204" s="6">
        <v>1</v>
      </c>
    </row>
    <row r="205" spans="15:23" ht="15.75" customHeight="1">
      <c r="O205" s="62"/>
      <c r="P205" s="17" t="s">
        <v>64</v>
      </c>
      <c r="Q205" s="17"/>
      <c r="R205" s="17"/>
      <c r="S205" s="11"/>
      <c r="T205" s="22"/>
      <c r="U205" s="23"/>
      <c r="W205" s="6">
        <v>1</v>
      </c>
    </row>
    <row r="206" spans="15:23" ht="15.75" customHeight="1">
      <c r="O206" s="62"/>
      <c r="P206" s="17" t="s">
        <v>63</v>
      </c>
      <c r="Q206" s="17"/>
      <c r="R206" s="17"/>
      <c r="S206" s="11"/>
      <c r="T206" s="22"/>
      <c r="U206" s="23"/>
      <c r="W206" s="6">
        <v>1</v>
      </c>
    </row>
    <row r="207" spans="15:23" ht="15.75" customHeight="1">
      <c r="O207" s="62"/>
      <c r="S207" s="11"/>
      <c r="T207" s="22"/>
      <c r="U207" s="23"/>
      <c r="W207" s="6">
        <v>1</v>
      </c>
    </row>
    <row r="208" spans="15:23">
      <c r="O208" s="26"/>
      <c r="P208" s="20"/>
      <c r="Q208" s="20"/>
      <c r="R208" s="20"/>
      <c r="S208" s="20"/>
      <c r="T208" s="20"/>
      <c r="U208" s="23"/>
      <c r="W208" s="6">
        <v>1</v>
      </c>
    </row>
    <row r="209" spans="1:25">
      <c r="O209" s="212">
        <v>19</v>
      </c>
      <c r="P209" s="213">
        <v>18</v>
      </c>
      <c r="Q209" s="213">
        <v>25</v>
      </c>
      <c r="R209" s="213">
        <v>16</v>
      </c>
      <c r="S209" s="213">
        <v>6</v>
      </c>
      <c r="T209" s="213">
        <v>11</v>
      </c>
      <c r="U209" s="214">
        <v>11</v>
      </c>
      <c r="W209" s="6">
        <v>1</v>
      </c>
    </row>
    <row r="210" spans="1:25" ht="15.75" thickBot="1">
      <c r="O210" s="215">
        <f t="shared" ref="O210:U210" ca="1" si="8">CELL("largeur",O210)</f>
        <v>19</v>
      </c>
      <c r="P210" s="759">
        <f t="shared" ca="1" si="8"/>
        <v>18</v>
      </c>
      <c r="Q210" s="759">
        <f t="shared" ca="1" si="8"/>
        <v>25</v>
      </c>
      <c r="R210" s="759">
        <f t="shared" ca="1" si="8"/>
        <v>16</v>
      </c>
      <c r="S210" s="759">
        <f t="shared" ca="1" si="8"/>
        <v>16</v>
      </c>
      <c r="T210" s="759">
        <f t="shared" ca="1" si="8"/>
        <v>11</v>
      </c>
      <c r="U210" s="761">
        <f t="shared" ca="1" si="8"/>
        <v>11</v>
      </c>
      <c r="W210" s="6">
        <v>1</v>
      </c>
    </row>
    <row r="211" spans="1:25">
      <c r="W211" s="6">
        <v>1</v>
      </c>
    </row>
    <row r="212" spans="1:25">
      <c r="W212" s="6">
        <v>1</v>
      </c>
    </row>
    <row r="213" spans="1:25">
      <c r="W213" s="6">
        <v>1</v>
      </c>
    </row>
    <row r="214" spans="1:25" ht="15" customHeight="1">
      <c r="W214" s="6">
        <v>1</v>
      </c>
    </row>
    <row r="215" spans="1:25" ht="15" customHeight="1">
      <c r="W215" s="6">
        <v>1</v>
      </c>
    </row>
    <row r="216" spans="1:25" ht="15" customHeight="1" thickBot="1">
      <c r="B216" s="921"/>
      <c r="C216" s="922"/>
      <c r="D216" s="922"/>
      <c r="E216" s="923" t="s">
        <v>1194</v>
      </c>
      <c r="F216" s="923"/>
      <c r="G216" s="923"/>
      <c r="H216" s="923"/>
      <c r="W216" s="6">
        <v>1</v>
      </c>
    </row>
    <row r="217" spans="1:25" ht="15" customHeight="1">
      <c r="W217" s="6">
        <v>1</v>
      </c>
    </row>
    <row r="218" spans="1:25" ht="15" customHeight="1">
      <c r="W218" s="6">
        <v>1</v>
      </c>
    </row>
    <row r="219" spans="1:25">
      <c r="W219" s="314" t="s">
        <v>0</v>
      </c>
      <c r="X219" s="2"/>
      <c r="Y219" s="2"/>
    </row>
    <row r="220" spans="1:25">
      <c r="A220" s="6">
        <v>1</v>
      </c>
      <c r="B220" s="6">
        <v>1</v>
      </c>
      <c r="C220" s="6">
        <v>1</v>
      </c>
      <c r="D220" s="6">
        <v>1</v>
      </c>
      <c r="E220" s="6">
        <v>1</v>
      </c>
      <c r="F220" s="6">
        <v>1</v>
      </c>
      <c r="G220" s="6">
        <v>1</v>
      </c>
      <c r="H220" s="6">
        <v>1</v>
      </c>
      <c r="I220" s="6">
        <v>1</v>
      </c>
      <c r="N220" s="6"/>
      <c r="O220" s="6">
        <v>1</v>
      </c>
      <c r="P220" s="6">
        <v>1</v>
      </c>
      <c r="Q220" s="6">
        <v>1</v>
      </c>
      <c r="R220" s="6">
        <v>1</v>
      </c>
      <c r="S220" s="6">
        <v>1</v>
      </c>
      <c r="T220" s="6">
        <v>1</v>
      </c>
      <c r="U220" s="6">
        <v>1</v>
      </c>
      <c r="V220" s="6">
        <v>1</v>
      </c>
      <c r="W220" s="5" t="str">
        <f>ADDRESS(ROW(),COLUMN(),4)</f>
        <v>W220</v>
      </c>
      <c r="X220" s="4"/>
      <c r="Y220" s="3" t="str">
        <f>ADDRESS(ROW(),COLUMN(),4)</f>
        <v>Y220</v>
      </c>
    </row>
    <row r="231" spans="10:13">
      <c r="J231"/>
      <c r="K231"/>
      <c r="L231"/>
      <c r="M231"/>
    </row>
    <row r="256" spans="10:13">
      <c r="J256" s="6">
        <v>1</v>
      </c>
      <c r="K256" s="6">
        <v>1</v>
      </c>
      <c r="L256" s="6">
        <v>1</v>
      </c>
      <c r="M256" s="6">
        <v>1</v>
      </c>
    </row>
  </sheetData>
  <mergeCells count="57">
    <mergeCell ref="J43:M45"/>
    <mergeCell ref="J46:M47"/>
    <mergeCell ref="J91:M92"/>
    <mergeCell ref="J97:M98"/>
    <mergeCell ref="L108:L109"/>
    <mergeCell ref="J114:M114"/>
    <mergeCell ref="J124:M124"/>
    <mergeCell ref="G77:H78"/>
    <mergeCell ref="E83:E84"/>
    <mergeCell ref="F83:F84"/>
    <mergeCell ref="G83:G84"/>
    <mergeCell ref="B74:D75"/>
    <mergeCell ref="E74:E75"/>
    <mergeCell ref="F74:F76"/>
    <mergeCell ref="B77:B78"/>
    <mergeCell ref="C77:C78"/>
    <mergeCell ref="D77:D78"/>
    <mergeCell ref="E77:E78"/>
    <mergeCell ref="F77:F78"/>
    <mergeCell ref="C47:F48"/>
    <mergeCell ref="C49:F50"/>
    <mergeCell ref="B52:H54"/>
    <mergeCell ref="B57:H59"/>
    <mergeCell ref="B63:H64"/>
    <mergeCell ref="B4:H6"/>
    <mergeCell ref="O4:U6"/>
    <mergeCell ref="S33:S34"/>
    <mergeCell ref="T33:T34"/>
    <mergeCell ref="P41:P42"/>
    <mergeCell ref="B30:H30"/>
    <mergeCell ref="B31:H32"/>
    <mergeCell ref="B33:H33"/>
    <mergeCell ref="B36:H38"/>
    <mergeCell ref="B39:H41"/>
    <mergeCell ref="J4:M6"/>
    <mergeCell ref="R53:R54"/>
    <mergeCell ref="S53:S54"/>
    <mergeCell ref="R8:R9"/>
    <mergeCell ref="S8:S9"/>
    <mergeCell ref="R202:R203"/>
    <mergeCell ref="R68:S68"/>
    <mergeCell ref="P68:Q68"/>
    <mergeCell ref="S90:U97"/>
    <mergeCell ref="P111:P112"/>
    <mergeCell ref="O189:U190"/>
    <mergeCell ref="O143:O150"/>
    <mergeCell ref="P162:U163"/>
    <mergeCell ref="O172:U174"/>
    <mergeCell ref="O177:O187"/>
    <mergeCell ref="P185:S187"/>
    <mergeCell ref="O111:O120"/>
    <mergeCell ref="P77:R78"/>
    <mergeCell ref="S77:S78"/>
    <mergeCell ref="T77:U78"/>
    <mergeCell ref="O98:O99"/>
    <mergeCell ref="O104:O109"/>
    <mergeCell ref="P105:U107"/>
  </mergeCells>
  <conditionalFormatting sqref="G85:G87">
    <cfRule type="cellIs" dxfId="19" priority="5" operator="notEqual">
      <formula>1</formula>
    </cfRule>
  </conditionalFormatting>
  <conditionalFormatting sqref="P113:P114">
    <cfRule type="cellIs" dxfId="18" priority="18" operator="notEqual">
      <formula>1</formula>
    </cfRule>
  </conditionalFormatting>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9D413-BB59-46B1-AAD0-96D5ED97854A}">
  <dimension ref="A1:AN164"/>
  <sheetViews>
    <sheetView showZeros="0" zoomScaleNormal="100" workbookViewId="0">
      <selection activeCell="Q24" sqref="Q24"/>
    </sheetView>
  </sheetViews>
  <sheetFormatPr baseColWidth="10" defaultRowHeight="15"/>
  <cols>
    <col min="1" max="1" width="6.7109375" customWidth="1"/>
    <col min="2" max="2" width="11.7109375" style="2" customWidth="1"/>
    <col min="3" max="3" width="3.7109375" style="2" customWidth="1"/>
    <col min="4" max="4" width="4.5703125" style="2" customWidth="1"/>
    <col min="5" max="5" width="11.7109375" style="2" customWidth="1"/>
    <col min="6" max="6" width="3.7109375" style="2" customWidth="1"/>
    <col min="7" max="7" width="4.5703125" style="2" customWidth="1"/>
    <col min="8" max="8" width="11.7109375" style="2" customWidth="1"/>
    <col min="9" max="9" width="3.7109375" style="2" customWidth="1"/>
    <col min="10" max="10" width="4.5703125" style="2" customWidth="1"/>
    <col min="11" max="11" width="11.7109375" style="2" customWidth="1"/>
    <col min="12" max="12" width="3.7109375" style="2" customWidth="1"/>
    <col min="13" max="13" width="4.5703125" style="2" customWidth="1"/>
    <col min="14" max="14" width="11.7109375" style="2" customWidth="1"/>
    <col min="15" max="15" width="3.7109375" style="2" customWidth="1"/>
    <col min="16" max="16" width="4.5703125" style="2" customWidth="1"/>
    <col min="17" max="17" width="11.7109375" style="2" customWidth="1"/>
    <col min="18" max="18" width="3.7109375" style="2" customWidth="1"/>
    <col min="19" max="19" width="4.5703125" style="2" customWidth="1"/>
    <col min="20" max="20" width="11.7109375" style="2" customWidth="1"/>
    <col min="21" max="21" width="3.7109375" style="2" customWidth="1"/>
    <col min="22" max="22" width="4.5703125" style="2" customWidth="1"/>
    <col min="23" max="23" width="11.7109375" style="2" customWidth="1"/>
    <col min="24" max="24" width="3.7109375" style="2" customWidth="1"/>
    <col min="25" max="25" width="4.5703125" style="2" customWidth="1"/>
    <col min="26" max="26" width="11.7109375" style="2" customWidth="1"/>
    <col min="27" max="27" width="3.7109375" style="2" customWidth="1"/>
    <col min="28" max="28" width="2.140625" style="2" customWidth="1"/>
    <col min="29" max="29" width="11.7109375" style="2" customWidth="1"/>
    <col min="30" max="30" width="12.7109375" style="2" customWidth="1"/>
    <col min="31" max="31" width="4.5703125" style="2" customWidth="1"/>
    <col min="32" max="32" width="11.7109375" style="2" customWidth="1"/>
    <col min="33" max="33" width="12.5703125" style="2" customWidth="1"/>
    <col min="34" max="34" width="2.140625" style="2" customWidth="1"/>
    <col min="35" max="36" width="12.7109375" style="2" customWidth="1"/>
    <col min="37" max="37" width="5.140625" style="2" customWidth="1"/>
    <col min="38" max="38" width="8.7109375" style="2" customWidth="1"/>
    <col min="39" max="39" width="11.42578125" style="73"/>
    <col min="40" max="40" width="43.5703125" style="73" customWidth="1"/>
  </cols>
  <sheetData>
    <row r="1" spans="1:40">
      <c r="A1" s="5" t="str">
        <f>ADDRESS(ROW(),COLUMN(),4)</f>
        <v>A1</v>
      </c>
      <c r="B1" s="924" t="str">
        <f>SUBSTITUTE(ADDRESS(1,COLUMN(),4),"1","")</f>
        <v>B</v>
      </c>
      <c r="C1" s="924" t="str">
        <f>SUBSTITUTE(ADDRESS(1,COLUMN(),4),"1","")</f>
        <v>C</v>
      </c>
      <c r="E1" s="924" t="str">
        <f>SUBSTITUTE(ADDRESS(1,COLUMN(),4),"1","")</f>
        <v>E</v>
      </c>
      <c r="F1" s="924" t="str">
        <f>SUBSTITUTE(ADDRESS(1,COLUMN(),4),"1","")</f>
        <v>F</v>
      </c>
      <c r="H1" s="924" t="str">
        <f>SUBSTITUTE(ADDRESS(1,COLUMN(),4),"1","")</f>
        <v>H</v>
      </c>
      <c r="I1" s="924" t="str">
        <f>SUBSTITUTE(ADDRESS(1,COLUMN(),4),"1","")</f>
        <v>I</v>
      </c>
      <c r="K1" s="924" t="str">
        <f>SUBSTITUTE(ADDRESS(1,COLUMN(),4),"1","")</f>
        <v>K</v>
      </c>
      <c r="L1" s="924" t="str">
        <f>SUBSTITUTE(ADDRESS(1,COLUMN(),4),"1","")</f>
        <v>L</v>
      </c>
      <c r="N1" s="924" t="str">
        <f>SUBSTITUTE(ADDRESS(1,COLUMN(),4),"1","")</f>
        <v>N</v>
      </c>
      <c r="O1" s="924" t="str">
        <f>SUBSTITUTE(ADDRESS(1,COLUMN(),4),"1","")</f>
        <v>O</v>
      </c>
      <c r="Q1" s="924" t="str">
        <f>SUBSTITUTE(ADDRESS(1,COLUMN(),4),"1","")</f>
        <v>Q</v>
      </c>
      <c r="R1" s="924" t="str">
        <f>SUBSTITUTE(ADDRESS(1,COLUMN(),4),"1","")</f>
        <v>R</v>
      </c>
      <c r="T1" s="924" t="str">
        <f>SUBSTITUTE(ADDRESS(1,COLUMN(),4),"1","")</f>
        <v>T</v>
      </c>
      <c r="U1" s="924" t="str">
        <f>SUBSTITUTE(ADDRESS(1,COLUMN(),4),"1","")</f>
        <v>U</v>
      </c>
      <c r="W1" s="924" t="str">
        <f>SUBSTITUTE(ADDRESS(1,COLUMN(),4),"1","")</f>
        <v>W</v>
      </c>
      <c r="X1" s="924" t="str">
        <f>SUBSTITUTE(ADDRESS(1,COLUMN(),4),"1","")</f>
        <v>X</v>
      </c>
      <c r="Z1" s="924" t="str">
        <f>SUBSTITUTE(ADDRESS(1,COLUMN(),4),"1","")</f>
        <v>Z</v>
      </c>
      <c r="AA1" s="924" t="str">
        <f>SUBSTITUTE(ADDRESS(1,COLUMN(),4),"1","")</f>
        <v>AA</v>
      </c>
      <c r="AB1"/>
      <c r="AC1" s="924" t="str">
        <f>SUBSTITUTE(ADDRESS(1,COLUMN(),4),"1","")</f>
        <v>AC</v>
      </c>
      <c r="AD1" s="924" t="str">
        <f>SUBSTITUTE(ADDRESS(1,COLUMN(),4),"1","")</f>
        <v>AD</v>
      </c>
      <c r="AF1" s="924" t="str">
        <f>SUBSTITUTE(ADDRESS(1,COLUMN(),4),"1","")</f>
        <v>AF</v>
      </c>
      <c r="AG1" s="924" t="str">
        <f>SUBSTITUTE(ADDRESS(1,COLUMN(),4),"1","")</f>
        <v>AG</v>
      </c>
      <c r="AH1"/>
      <c r="AI1" s="924" t="str">
        <f>SUBSTITUTE(ADDRESS(1,COLUMN(),4),"1","")</f>
        <v>AI</v>
      </c>
      <c r="AJ1" s="924" t="str">
        <f>SUBSTITUTE(ADDRESS(1,COLUMN(),4),"1","")</f>
        <v>AJ</v>
      </c>
      <c r="AK1"/>
      <c r="AL1" s="6">
        <v>1</v>
      </c>
      <c r="AM1" s="924" t="str">
        <f>SUBSTITUTE(ADDRESS(1,COLUMN(),4),"1","")</f>
        <v>AM</v>
      </c>
      <c r="AN1" s="1069" t="str">
        <f>SUBSTITUTE(ADDRESS(1,COLUMN(),4),"1","")</f>
        <v>AN</v>
      </c>
    </row>
    <row r="2" spans="1:40">
      <c r="A2" s="1070"/>
      <c r="B2" s="9">
        <f ca="1">CELL("largeur",B2)</f>
        <v>11</v>
      </c>
      <c r="C2" s="9">
        <f ca="1">CELL("largeur",C2)</f>
        <v>3</v>
      </c>
      <c r="E2" s="9">
        <f ca="1">CELL("largeur",E2)</f>
        <v>11</v>
      </c>
      <c r="F2" s="9">
        <f ca="1">CELL("largeur",F2)</f>
        <v>3</v>
      </c>
      <c r="H2" s="9">
        <f ca="1">CELL("largeur",H2)</f>
        <v>11</v>
      </c>
      <c r="I2" s="9">
        <f ca="1">CELL("largeur",I2)</f>
        <v>3</v>
      </c>
      <c r="K2" s="9">
        <f ca="1">CELL("largeur",K2)</f>
        <v>11</v>
      </c>
      <c r="L2" s="9">
        <f ca="1">CELL("largeur",L2)</f>
        <v>3</v>
      </c>
      <c r="N2" s="9">
        <f ca="1">CELL("largeur",N2)</f>
        <v>11</v>
      </c>
      <c r="O2" s="9">
        <f ca="1">CELL("largeur",O2)</f>
        <v>3</v>
      </c>
      <c r="Q2" s="9">
        <f ca="1">CELL("largeur",Q2)</f>
        <v>11</v>
      </c>
      <c r="R2" s="9">
        <f ca="1">CELL("largeur",R2)</f>
        <v>3</v>
      </c>
      <c r="T2" s="9">
        <f ca="1">CELL("largeur",T2)</f>
        <v>11</v>
      </c>
      <c r="U2" s="9">
        <f ca="1">CELL("largeur",U2)</f>
        <v>3</v>
      </c>
      <c r="W2" s="9">
        <f ca="1">CELL("largeur",W2)</f>
        <v>11</v>
      </c>
      <c r="X2" s="9">
        <f ca="1">CELL("largeur",X2)</f>
        <v>3</v>
      </c>
      <c r="Z2" s="9">
        <f ca="1">CELL("largeur",Z2)</f>
        <v>11</v>
      </c>
      <c r="AA2" s="9">
        <f ca="1">CELL("largeur",AA2)</f>
        <v>3</v>
      </c>
      <c r="AB2"/>
      <c r="AC2" s="9">
        <f ca="1">CELL("largeur",AC2)</f>
        <v>11</v>
      </c>
      <c r="AD2" s="9">
        <f ca="1">CELL("largeur",AD2)</f>
        <v>12</v>
      </c>
      <c r="AF2" s="9">
        <f ca="1">CELL("largeur",AF2)</f>
        <v>11</v>
      </c>
      <c r="AG2" s="9">
        <f ca="1">CELL("largeur",AG2)</f>
        <v>12</v>
      </c>
      <c r="AH2"/>
      <c r="AI2" s="9">
        <f ca="1">CELL("largeur",AI2)</f>
        <v>12</v>
      </c>
      <c r="AJ2" s="9">
        <f ca="1">CELL("largeur",AJ2)</f>
        <v>12</v>
      </c>
      <c r="AK2"/>
      <c r="AL2" s="6">
        <v>1</v>
      </c>
      <c r="AM2" s="93"/>
      <c r="AN2" s="93" t="s">
        <v>239</v>
      </c>
    </row>
    <row r="3" spans="1:40" ht="15.75">
      <c r="B3"/>
      <c r="C3"/>
      <c r="D3"/>
      <c r="E3"/>
      <c r="F3"/>
      <c r="G3"/>
      <c r="H3"/>
      <c r="I3"/>
      <c r="J3"/>
      <c r="K3"/>
      <c r="L3"/>
      <c r="M3"/>
      <c r="N3"/>
      <c r="O3"/>
      <c r="P3"/>
      <c r="Q3"/>
      <c r="R3"/>
      <c r="S3"/>
      <c r="T3"/>
      <c r="U3"/>
      <c r="V3"/>
      <c r="W3"/>
      <c r="X3"/>
      <c r="Y3"/>
      <c r="Z3"/>
      <c r="AA3"/>
      <c r="AB3"/>
      <c r="AC3"/>
      <c r="AD3"/>
      <c r="AF3"/>
      <c r="AG3"/>
      <c r="AH3"/>
      <c r="AI3" s="22"/>
      <c r="AJ3" s="22"/>
      <c r="AK3" s="22"/>
      <c r="AL3" s="6">
        <v>1</v>
      </c>
      <c r="AM3" s="91" cm="1">
        <f t="array" aca="1" ref="AM3" ca="1">COUNTA(A1:AL164+COUNTBLANK(A1:AL164))</f>
        <v>6232</v>
      </c>
      <c r="AN3" s="90" t="str">
        <f>"cellules entre"&amp;" " &amp;A1&amp;" et  "&amp;AL164</f>
        <v>cellules entre A1 et  AL164</v>
      </c>
    </row>
    <row r="4" spans="1:40" ht="21.75" customHeight="1">
      <c r="B4" s="1441" t="s">
        <v>2709</v>
      </c>
      <c r="AI4" s="17"/>
      <c r="AJ4" s="17"/>
      <c r="AK4" s="17"/>
      <c r="AL4" s="6">
        <v>1</v>
      </c>
      <c r="AM4" s="91">
        <f ca="1">COUNTA(A1:AL164)</f>
        <v>559</v>
      </c>
      <c r="AN4" s="90" t="s">
        <v>236</v>
      </c>
    </row>
    <row r="5" spans="1:40" ht="21.75" customHeight="1">
      <c r="AI5" s="17"/>
      <c r="AJ5" s="17"/>
      <c r="AK5" s="17"/>
      <c r="AL5" s="6">
        <v>1</v>
      </c>
      <c r="AM5" s="91">
        <f ca="1">COUNTBLANK(A1:AL164)</f>
        <v>5673</v>
      </c>
      <c r="AN5" s="90" t="s">
        <v>234</v>
      </c>
    </row>
    <row r="6" spans="1:40" ht="22.5" customHeight="1">
      <c r="B6" s="591" t="s">
        <v>2498</v>
      </c>
      <c r="C6" s="591"/>
      <c r="D6" s="591"/>
      <c r="E6" s="591"/>
      <c r="F6" s="591"/>
      <c r="G6" s="591"/>
      <c r="H6" s="591"/>
      <c r="I6" s="591"/>
      <c r="J6" s="591"/>
      <c r="K6" s="591"/>
      <c r="L6" s="591"/>
      <c r="M6" s="591"/>
      <c r="N6" s="591"/>
      <c r="O6" s="591"/>
      <c r="P6" s="591"/>
      <c r="Q6" s="591"/>
      <c r="R6" s="591"/>
      <c r="S6" s="591"/>
      <c r="T6" s="591"/>
      <c r="U6" s="591"/>
      <c r="V6" s="591"/>
      <c r="W6" s="591"/>
      <c r="X6" s="591"/>
      <c r="Y6" s="591"/>
      <c r="Z6" s="591"/>
      <c r="AI6" s="17"/>
      <c r="AJ6" s="17"/>
      <c r="AK6" s="17"/>
      <c r="AL6" s="6">
        <v>1</v>
      </c>
      <c r="AM6" s="91">
        <f>SUM(AL1:AL162)+2</f>
        <v>164</v>
      </c>
      <c r="AN6" s="90" t="s">
        <v>232</v>
      </c>
    </row>
    <row r="7" spans="1:40" ht="21" customHeight="1" thickBot="1">
      <c r="AI7" s="17"/>
      <c r="AJ7" s="17"/>
      <c r="AK7" s="17"/>
      <c r="AL7" s="6">
        <v>1</v>
      </c>
      <c r="AM7" s="91">
        <f>SUM(A164:AK164)+1</f>
        <v>38</v>
      </c>
      <c r="AN7" s="90" t="s">
        <v>229</v>
      </c>
    </row>
    <row r="8" spans="1:40" ht="21">
      <c r="B8" s="4749" t="s">
        <v>119</v>
      </c>
      <c r="C8" s="4749"/>
      <c r="E8" s="595"/>
      <c r="F8" s="595"/>
      <c r="H8" s="595"/>
      <c r="I8" s="595"/>
      <c r="K8" s="595"/>
      <c r="L8" s="595"/>
      <c r="N8" s="595"/>
      <c r="O8" s="595"/>
      <c r="Q8" s="595"/>
      <c r="R8" s="595"/>
      <c r="T8" s="595"/>
      <c r="U8" s="595"/>
      <c r="W8" s="595"/>
      <c r="X8" s="595"/>
      <c r="Z8" s="595"/>
      <c r="AA8" s="595"/>
      <c r="AC8" s="4750" t="s">
        <v>375</v>
      </c>
      <c r="AD8" s="4750"/>
      <c r="AF8" s="4750" t="s">
        <v>375</v>
      </c>
      <c r="AG8" s="4750"/>
      <c r="AI8" s="17"/>
      <c r="AJ8" s="17"/>
      <c r="AK8" s="17"/>
      <c r="AL8" s="6">
        <v>1</v>
      </c>
    </row>
    <row r="9" spans="1:40" ht="24" customHeight="1" thickBot="1">
      <c r="B9" s="86" t="s">
        <v>378</v>
      </c>
      <c r="E9" s="86" t="s">
        <v>378</v>
      </c>
      <c r="H9" s="86" t="s">
        <v>378</v>
      </c>
      <c r="K9" s="86" t="s">
        <v>378</v>
      </c>
      <c r="N9" s="86" t="s">
        <v>378</v>
      </c>
      <c r="Q9" s="86" t="s">
        <v>378</v>
      </c>
      <c r="T9" s="86" t="s">
        <v>378</v>
      </c>
      <c r="W9" s="86" t="s">
        <v>378</v>
      </c>
      <c r="Z9" s="86" t="s">
        <v>378</v>
      </c>
      <c r="AC9" s="4750"/>
      <c r="AD9" s="4750"/>
      <c r="AF9" s="4750"/>
      <c r="AG9" s="4750"/>
      <c r="AI9" s="17"/>
      <c r="AJ9" s="17"/>
      <c r="AK9" s="17"/>
      <c r="AL9" s="6">
        <v>1</v>
      </c>
    </row>
    <row r="10" spans="1:40" ht="18" customHeight="1">
      <c r="B10" s="4751" t="s">
        <v>381</v>
      </c>
      <c r="C10" s="4751"/>
      <c r="D10" s="174"/>
      <c r="E10" s="4683" t="s">
        <v>382</v>
      </c>
      <c r="F10" s="4683"/>
      <c r="G10" s="174"/>
      <c r="H10" s="4691" t="s">
        <v>383</v>
      </c>
      <c r="I10" s="4691"/>
      <c r="J10" s="174"/>
      <c r="K10" s="4693" t="s">
        <v>384</v>
      </c>
      <c r="L10" s="4693"/>
      <c r="M10" s="174"/>
      <c r="N10" s="4701" t="s">
        <v>386</v>
      </c>
      <c r="O10" s="4701"/>
      <c r="P10" s="174"/>
      <c r="Q10" s="4685" t="s">
        <v>387</v>
      </c>
      <c r="R10" s="4685"/>
      <c r="S10" s="174"/>
      <c r="T10" s="4679" t="s">
        <v>388</v>
      </c>
      <c r="U10" s="4679"/>
      <c r="V10" s="174"/>
      <c r="W10" s="4677" t="s">
        <v>389</v>
      </c>
      <c r="X10" s="4677"/>
      <c r="Y10" s="174"/>
      <c r="Z10" s="4687" t="s">
        <v>391</v>
      </c>
      <c r="AA10" s="4687"/>
      <c r="AC10" s="4724" t="s">
        <v>392</v>
      </c>
      <c r="AD10" s="4724"/>
      <c r="AI10" s="17"/>
      <c r="AJ10" s="17"/>
      <c r="AK10" s="17"/>
      <c r="AL10" s="6">
        <v>1</v>
      </c>
    </row>
    <row r="11" spans="1:40" ht="18" customHeight="1">
      <c r="B11" s="4752"/>
      <c r="C11" s="4752"/>
      <c r="D11" s="174"/>
      <c r="E11" s="4684"/>
      <c r="F11" s="4684"/>
      <c r="G11" s="174"/>
      <c r="H11" s="4692"/>
      <c r="I11" s="4692"/>
      <c r="J11" s="174"/>
      <c r="K11" s="4694"/>
      <c r="L11" s="4694"/>
      <c r="M11" s="174"/>
      <c r="N11" s="4702"/>
      <c r="O11" s="4702"/>
      <c r="P11" s="174"/>
      <c r="Q11" s="4686"/>
      <c r="R11" s="4686"/>
      <c r="S11" s="174"/>
      <c r="T11" s="4680"/>
      <c r="U11" s="4680"/>
      <c r="V11" s="174"/>
      <c r="W11" s="4678"/>
      <c r="X11" s="4678"/>
      <c r="Y11" s="174"/>
      <c r="Z11" s="4688"/>
      <c r="AA11" s="4688"/>
      <c r="AC11" s="4724"/>
      <c r="AD11" s="4724"/>
      <c r="AI11" s="39">
        <v>1</v>
      </c>
      <c r="AJ11" s="39">
        <v>1</v>
      </c>
      <c r="AK11" s="17"/>
      <c r="AL11" s="6">
        <v>1</v>
      </c>
    </row>
    <row r="12" spans="1:40" ht="18" customHeight="1" thickBot="1">
      <c r="B12" s="174"/>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I12" s="226" t="s">
        <v>396</v>
      </c>
      <c r="AJ12" s="17"/>
      <c r="AL12" s="6">
        <v>1</v>
      </c>
    </row>
    <row r="13" spans="1:40" ht="18" customHeight="1">
      <c r="B13" s="4741" t="s">
        <v>406</v>
      </c>
      <c r="C13" s="4741"/>
      <c r="D13" s="174"/>
      <c r="E13" s="4683" t="s">
        <v>407</v>
      </c>
      <c r="F13" s="4683"/>
      <c r="G13" s="174"/>
      <c r="H13" s="4691" t="s">
        <v>408</v>
      </c>
      <c r="I13" s="4691"/>
      <c r="J13" s="174"/>
      <c r="K13" s="4693" t="s">
        <v>409</v>
      </c>
      <c r="L13" s="4693"/>
      <c r="M13" s="174"/>
      <c r="N13" s="4701" t="s">
        <v>411</v>
      </c>
      <c r="O13" s="4701"/>
      <c r="P13" s="174"/>
      <c r="Q13" s="4685" t="s">
        <v>412</v>
      </c>
      <c r="R13" s="4685"/>
      <c r="S13" s="174"/>
      <c r="T13" s="4743" t="s">
        <v>414</v>
      </c>
      <c r="U13" s="4743"/>
      <c r="V13" s="174"/>
      <c r="W13" s="4747" t="s">
        <v>414</v>
      </c>
      <c r="X13" s="4747"/>
      <c r="Y13" s="174"/>
      <c r="Z13" s="4687" t="s">
        <v>416</v>
      </c>
      <c r="AA13" s="4687"/>
      <c r="AC13" s="4680" t="s">
        <v>417</v>
      </c>
      <c r="AD13" s="4680"/>
      <c r="AF13" s="4678" t="s">
        <v>418</v>
      </c>
      <c r="AG13" s="4678"/>
      <c r="AI13" s="4734" t="s">
        <v>401</v>
      </c>
      <c r="AJ13" s="4734"/>
      <c r="AL13" s="6">
        <v>1</v>
      </c>
    </row>
    <row r="14" spans="1:40" ht="18" customHeight="1">
      <c r="B14" s="4742"/>
      <c r="C14" s="4742"/>
      <c r="D14" s="174"/>
      <c r="E14" s="4684"/>
      <c r="F14" s="4684"/>
      <c r="G14" s="174"/>
      <c r="H14" s="4692"/>
      <c r="I14" s="4692"/>
      <c r="J14" s="174"/>
      <c r="K14" s="4694"/>
      <c r="L14" s="4694"/>
      <c r="M14" s="174"/>
      <c r="N14" s="4702"/>
      <c r="O14" s="4702"/>
      <c r="P14" s="174"/>
      <c r="Q14" s="4686"/>
      <c r="R14" s="4686"/>
      <c r="S14" s="174"/>
      <c r="T14" s="4744"/>
      <c r="U14" s="4744"/>
      <c r="V14" s="174"/>
      <c r="W14" s="4748"/>
      <c r="X14" s="4748"/>
      <c r="Y14" s="174"/>
      <c r="Z14" s="4688"/>
      <c r="AA14" s="4688"/>
      <c r="AC14" s="4680"/>
      <c r="AD14" s="4680"/>
      <c r="AF14" s="4678"/>
      <c r="AG14" s="4678"/>
      <c r="AI14" s="4735" t="s">
        <v>419</v>
      </c>
      <c r="AJ14" s="4736"/>
      <c r="AL14" s="6">
        <v>1</v>
      </c>
    </row>
    <row r="15" spans="1:40" ht="18" customHeight="1" thickBot="1">
      <c r="B15" s="174"/>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I15" s="4737"/>
      <c r="AJ15" s="4738"/>
      <c r="AL15" s="6">
        <v>1</v>
      </c>
    </row>
    <row r="16" spans="1:40" ht="18" customHeight="1">
      <c r="B16" s="4745" t="s">
        <v>430</v>
      </c>
      <c r="C16" s="4745"/>
      <c r="D16" s="174"/>
      <c r="E16" s="4683" t="s">
        <v>431</v>
      </c>
      <c r="F16" s="4683"/>
      <c r="G16" s="174"/>
      <c r="H16" s="4691" t="s">
        <v>432</v>
      </c>
      <c r="I16" s="4691"/>
      <c r="J16" s="174"/>
      <c r="K16" s="4693" t="s">
        <v>433</v>
      </c>
      <c r="L16" s="4693"/>
      <c r="M16" s="174"/>
      <c r="N16" s="4701" t="s">
        <v>435</v>
      </c>
      <c r="O16" s="4701"/>
      <c r="P16" s="174"/>
      <c r="Q16" s="4685" t="s">
        <v>436</v>
      </c>
      <c r="R16" s="4685"/>
      <c r="S16" s="174"/>
      <c r="T16" s="4679" t="s">
        <v>438</v>
      </c>
      <c r="U16" s="4679"/>
      <c r="V16" s="174"/>
      <c r="W16" s="4677" t="s">
        <v>440</v>
      </c>
      <c r="X16" s="4677"/>
      <c r="Y16" s="174"/>
      <c r="Z16" s="4687" t="s">
        <v>442</v>
      </c>
      <c r="AA16" s="4687"/>
      <c r="AC16" s="4688" t="s">
        <v>443</v>
      </c>
      <c r="AD16" s="4688"/>
      <c r="AF16" s="4721" t="s">
        <v>444</v>
      </c>
      <c r="AG16" s="4721"/>
      <c r="AI16" s="4739"/>
      <c r="AJ16" s="4740"/>
      <c r="AL16" s="6">
        <v>1</v>
      </c>
    </row>
    <row r="17" spans="1:38" ht="18" customHeight="1">
      <c r="B17" s="4746"/>
      <c r="C17" s="4746"/>
      <c r="D17" s="174"/>
      <c r="E17" s="4684"/>
      <c r="F17" s="4684"/>
      <c r="G17" s="174"/>
      <c r="H17" s="4692"/>
      <c r="I17" s="4692"/>
      <c r="J17" s="174"/>
      <c r="K17" s="4694"/>
      <c r="L17" s="4694"/>
      <c r="M17" s="174"/>
      <c r="N17" s="4702"/>
      <c r="O17" s="4702"/>
      <c r="P17" s="174"/>
      <c r="Q17" s="4686"/>
      <c r="R17" s="4686"/>
      <c r="S17" s="174"/>
      <c r="T17" s="4680"/>
      <c r="U17" s="4680"/>
      <c r="V17" s="174"/>
      <c r="W17" s="4678"/>
      <c r="X17" s="4678"/>
      <c r="Y17" s="174"/>
      <c r="Z17" s="4688"/>
      <c r="AA17" s="4688"/>
      <c r="AC17" s="4688"/>
      <c r="AD17" s="4688"/>
      <c r="AF17" s="4721"/>
      <c r="AG17" s="4721"/>
      <c r="AI17" s="1115" t="s">
        <v>445</v>
      </c>
      <c r="AJ17" s="1115"/>
      <c r="AL17" s="6">
        <v>1</v>
      </c>
    </row>
    <row r="18" spans="1:38" ht="18" customHeight="1" thickBot="1">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I18" s="4730" t="s">
        <v>448</v>
      </c>
      <c r="AJ18" s="4731"/>
      <c r="AL18" s="6">
        <v>1</v>
      </c>
    </row>
    <row r="19" spans="1:38" ht="18" customHeight="1">
      <c r="A19" s="1"/>
      <c r="B19" s="4677" t="s">
        <v>453</v>
      </c>
      <c r="C19" s="4677"/>
      <c r="D19" s="174"/>
      <c r="E19" s="4683" t="s">
        <v>454</v>
      </c>
      <c r="F19" s="4683"/>
      <c r="G19" s="174"/>
      <c r="H19" s="4691" t="s">
        <v>455</v>
      </c>
      <c r="I19" s="4691"/>
      <c r="J19" s="174"/>
      <c r="K19" s="4693" t="s">
        <v>456</v>
      </c>
      <c r="L19" s="4693"/>
      <c r="M19" s="174"/>
      <c r="N19" s="4701" t="s">
        <v>458</v>
      </c>
      <c r="O19" s="4701"/>
      <c r="P19" s="174"/>
      <c r="Q19" s="4685" t="s">
        <v>459</v>
      </c>
      <c r="R19" s="4685"/>
      <c r="S19" s="174"/>
      <c r="T19" s="4679" t="s">
        <v>461</v>
      </c>
      <c r="U19" s="4679"/>
      <c r="V19" s="174"/>
      <c r="W19" s="4677" t="s">
        <v>463</v>
      </c>
      <c r="X19" s="4677"/>
      <c r="Y19" s="174"/>
      <c r="Z19" s="4687" t="s">
        <v>465</v>
      </c>
      <c r="AA19" s="4687"/>
      <c r="AC19" s="4704" t="s">
        <v>466</v>
      </c>
      <c r="AD19" s="4704"/>
      <c r="AF19" s="4696" t="s">
        <v>467</v>
      </c>
      <c r="AG19" s="4696"/>
      <c r="AI19" s="4732"/>
      <c r="AJ19" s="4733"/>
      <c r="AL19" s="6">
        <v>1</v>
      </c>
    </row>
    <row r="20" spans="1:38" ht="18" customHeight="1">
      <c r="B20" s="4678"/>
      <c r="C20" s="4678"/>
      <c r="D20" s="174"/>
      <c r="E20" s="4684"/>
      <c r="F20" s="4684"/>
      <c r="G20" s="174"/>
      <c r="H20" s="4692"/>
      <c r="I20" s="4692"/>
      <c r="J20" s="174"/>
      <c r="K20" s="4694"/>
      <c r="L20" s="4694"/>
      <c r="M20" s="174"/>
      <c r="N20" s="4702"/>
      <c r="O20" s="4702"/>
      <c r="P20" s="174"/>
      <c r="Q20" s="4686"/>
      <c r="R20" s="4686"/>
      <c r="S20" s="174"/>
      <c r="T20" s="4680"/>
      <c r="U20" s="4680"/>
      <c r="V20" s="174"/>
      <c r="W20" s="4678"/>
      <c r="X20" s="4678"/>
      <c r="Y20" s="174"/>
      <c r="Z20" s="4688"/>
      <c r="AA20" s="4688"/>
      <c r="AC20" s="4704"/>
      <c r="AD20" s="4704"/>
      <c r="AF20" s="4696"/>
      <c r="AG20" s="4696"/>
      <c r="AI20" s="8">
        <v>1</v>
      </c>
      <c r="AJ20" s="8">
        <v>1</v>
      </c>
      <c r="AL20" s="6">
        <v>1</v>
      </c>
    </row>
    <row r="21" spans="1:38" ht="18" customHeight="1" thickBot="1">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I21" s="4726" t="s">
        <v>472</v>
      </c>
      <c r="AJ21" s="4727"/>
      <c r="AL21" s="6">
        <v>1</v>
      </c>
    </row>
    <row r="22" spans="1:38" ht="18" customHeight="1">
      <c r="B22" s="4679" t="s">
        <v>477</v>
      </c>
      <c r="C22" s="4679"/>
      <c r="D22" s="174"/>
      <c r="E22" s="4683" t="s">
        <v>478</v>
      </c>
      <c r="F22" s="4683"/>
      <c r="G22" s="174"/>
      <c r="H22" s="4691" t="s">
        <v>479</v>
      </c>
      <c r="I22" s="4691"/>
      <c r="J22" s="174"/>
      <c r="K22" s="4693" t="s">
        <v>480</v>
      </c>
      <c r="L22" s="4693"/>
      <c r="M22" s="174"/>
      <c r="N22" s="4701" t="s">
        <v>482</v>
      </c>
      <c r="O22" s="4701"/>
      <c r="P22" s="174"/>
      <c r="Q22" s="4685" t="s">
        <v>483</v>
      </c>
      <c r="R22" s="4685"/>
      <c r="S22" s="174"/>
      <c r="T22" s="4679" t="s">
        <v>463</v>
      </c>
      <c r="U22" s="4679"/>
      <c r="V22" s="174"/>
      <c r="W22" s="4677" t="s">
        <v>485</v>
      </c>
      <c r="X22" s="4677"/>
      <c r="Y22" s="174"/>
      <c r="Z22" s="4687" t="s">
        <v>487</v>
      </c>
      <c r="AA22" s="4687"/>
      <c r="AC22" s="4700" t="s">
        <v>488</v>
      </c>
      <c r="AD22" s="4700"/>
      <c r="AF22" s="4698" t="s">
        <v>489</v>
      </c>
      <c r="AG22" s="4698"/>
      <c r="AI22" s="4728" t="s">
        <v>473</v>
      </c>
      <c r="AJ22" s="4729"/>
      <c r="AL22" s="6">
        <v>1</v>
      </c>
    </row>
    <row r="23" spans="1:38" ht="18" customHeight="1">
      <c r="B23" s="4680"/>
      <c r="C23" s="4680"/>
      <c r="D23" s="174"/>
      <c r="E23" s="4684"/>
      <c r="F23" s="4684"/>
      <c r="G23" s="174"/>
      <c r="H23" s="4692"/>
      <c r="I23" s="4692"/>
      <c r="J23" s="174"/>
      <c r="K23" s="4694"/>
      <c r="L23" s="4694"/>
      <c r="M23" s="174"/>
      <c r="N23" s="4702"/>
      <c r="O23" s="4702"/>
      <c r="P23" s="174"/>
      <c r="Q23" s="4686"/>
      <c r="R23" s="4686"/>
      <c r="S23" s="174"/>
      <c r="T23" s="4680"/>
      <c r="U23" s="4680"/>
      <c r="V23" s="174"/>
      <c r="W23" s="4678"/>
      <c r="X23" s="4678"/>
      <c r="Y23" s="174"/>
      <c r="Z23" s="4688"/>
      <c r="AA23" s="4688"/>
      <c r="AC23" s="4700"/>
      <c r="AD23" s="4700"/>
      <c r="AF23" s="4698"/>
      <c r="AG23" s="4698"/>
      <c r="AI23" s="297" t="s">
        <v>490</v>
      </c>
      <c r="AJ23" s="298"/>
      <c r="AL23" s="6">
        <v>1</v>
      </c>
    </row>
    <row r="24" spans="1:38" ht="18" customHeight="1" thickBot="1">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I24" s="4717" t="s">
        <v>496</v>
      </c>
      <c r="AJ24" s="4718"/>
      <c r="AL24" s="6">
        <v>1</v>
      </c>
    </row>
    <row r="25" spans="1:38" ht="18" customHeight="1">
      <c r="B25" s="4715" t="s">
        <v>512</v>
      </c>
      <c r="C25" s="4715"/>
      <c r="D25" s="174"/>
      <c r="E25" s="4683" t="s">
        <v>513</v>
      </c>
      <c r="F25" s="4683"/>
      <c r="G25" s="174"/>
      <c r="H25" s="4691" t="s">
        <v>514</v>
      </c>
      <c r="I25" s="4691"/>
      <c r="J25" s="174"/>
      <c r="K25" s="4693" t="s">
        <v>515</v>
      </c>
      <c r="L25" s="4693"/>
      <c r="M25" s="174"/>
      <c r="N25" s="4701" t="s">
        <v>517</v>
      </c>
      <c r="O25" s="4701"/>
      <c r="P25" s="174"/>
      <c r="Q25" s="4685" t="s">
        <v>518</v>
      </c>
      <c r="R25" s="4685"/>
      <c r="S25" s="174"/>
      <c r="T25" s="4679" t="s">
        <v>485</v>
      </c>
      <c r="U25" s="4679"/>
      <c r="V25" s="174"/>
      <c r="W25" s="4677" t="s">
        <v>520</v>
      </c>
      <c r="X25" s="4677"/>
      <c r="Y25" s="174"/>
      <c r="Z25" s="4687" t="s">
        <v>522</v>
      </c>
      <c r="AA25" s="4687"/>
      <c r="AC25" s="4686" t="s">
        <v>523</v>
      </c>
      <c r="AD25" s="4686"/>
      <c r="AF25" s="4690" t="s">
        <v>524</v>
      </c>
      <c r="AG25" s="4690"/>
      <c r="AI25" s="297" t="s">
        <v>504</v>
      </c>
      <c r="AJ25" s="298"/>
      <c r="AL25" s="6">
        <v>1</v>
      </c>
    </row>
    <row r="26" spans="1:38" ht="18" customHeight="1">
      <c r="B26" s="4716"/>
      <c r="C26" s="4716"/>
      <c r="D26" s="174"/>
      <c r="E26" s="4684"/>
      <c r="F26" s="4684"/>
      <c r="G26" s="174"/>
      <c r="H26" s="4692"/>
      <c r="I26" s="4692"/>
      <c r="J26" s="174"/>
      <c r="K26" s="4694"/>
      <c r="L26" s="4694"/>
      <c r="M26" s="174"/>
      <c r="N26" s="4702"/>
      <c r="O26" s="4702"/>
      <c r="P26" s="174"/>
      <c r="Q26" s="4686"/>
      <c r="R26" s="4686"/>
      <c r="S26" s="174"/>
      <c r="T26" s="4680"/>
      <c r="U26" s="4680"/>
      <c r="V26" s="174"/>
      <c r="W26" s="4678"/>
      <c r="X26" s="4678"/>
      <c r="Y26" s="174"/>
      <c r="Z26" s="4688"/>
      <c r="AA26" s="4688"/>
      <c r="AC26" s="4686"/>
      <c r="AD26" s="4686"/>
      <c r="AF26" s="4690"/>
      <c r="AG26" s="4690"/>
      <c r="AI26" s="4717" t="s">
        <v>525</v>
      </c>
      <c r="AJ26" s="4718"/>
      <c r="AL26" s="6">
        <v>1</v>
      </c>
    </row>
    <row r="27" spans="1:38" ht="18" customHeight="1" thickBot="1">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I27" s="297" t="s">
        <v>533</v>
      </c>
      <c r="AJ27" s="298"/>
      <c r="AL27" s="6">
        <v>1</v>
      </c>
    </row>
    <row r="28" spans="1:38" ht="18" customHeight="1">
      <c r="B28" s="4725" t="s">
        <v>548</v>
      </c>
      <c r="C28" s="4725"/>
      <c r="D28" s="174"/>
      <c r="E28" s="4683" t="s">
        <v>549</v>
      </c>
      <c r="F28" s="4683"/>
      <c r="G28" s="174"/>
      <c r="H28" s="4691" t="s">
        <v>550</v>
      </c>
      <c r="I28" s="4691"/>
      <c r="J28" s="174"/>
      <c r="K28" s="4693" t="s">
        <v>551</v>
      </c>
      <c r="L28" s="4693"/>
      <c r="M28" s="174"/>
      <c r="N28" s="4701" t="s">
        <v>553</v>
      </c>
      <c r="O28" s="4701"/>
      <c r="P28" s="174"/>
      <c r="Q28" s="4685" t="s">
        <v>554</v>
      </c>
      <c r="R28" s="4685"/>
      <c r="S28" s="174"/>
      <c r="T28" s="4679" t="s">
        <v>520</v>
      </c>
      <c r="U28" s="4679"/>
      <c r="V28" s="174"/>
      <c r="W28" s="4677" t="s">
        <v>556</v>
      </c>
      <c r="X28" s="4677"/>
      <c r="Y28" s="174"/>
      <c r="Z28" s="4687" t="s">
        <v>558</v>
      </c>
      <c r="AA28" s="4687"/>
      <c r="AC28" s="4708" t="s">
        <v>559</v>
      </c>
      <c r="AD28" s="4708"/>
      <c r="AF28" s="4721" t="s">
        <v>444</v>
      </c>
      <c r="AG28" s="4721"/>
      <c r="AI28" s="297" t="s">
        <v>541</v>
      </c>
      <c r="AJ28" s="298"/>
      <c r="AL28" s="6">
        <v>1</v>
      </c>
    </row>
    <row r="29" spans="1:38" ht="18" customHeight="1">
      <c r="B29" s="4722"/>
      <c r="C29" s="4722"/>
      <c r="D29" s="174"/>
      <c r="E29" s="4684"/>
      <c r="F29" s="4684"/>
      <c r="G29" s="174"/>
      <c r="H29" s="4692"/>
      <c r="I29" s="4692"/>
      <c r="J29" s="174"/>
      <c r="K29" s="4694"/>
      <c r="L29" s="4694"/>
      <c r="M29" s="174"/>
      <c r="N29" s="4702"/>
      <c r="O29" s="4702"/>
      <c r="P29" s="174"/>
      <c r="Q29" s="4686"/>
      <c r="R29" s="4686"/>
      <c r="S29" s="174"/>
      <c r="T29" s="4680"/>
      <c r="U29" s="4680"/>
      <c r="V29" s="174"/>
      <c r="W29" s="4678"/>
      <c r="X29" s="4678"/>
      <c r="Y29" s="174"/>
      <c r="Z29" s="4688"/>
      <c r="AA29" s="4688"/>
      <c r="AC29" s="4708"/>
      <c r="AD29" s="4708"/>
      <c r="AF29" s="4721"/>
      <c r="AG29" s="4721"/>
      <c r="AI29" s="4717" t="s">
        <v>560</v>
      </c>
      <c r="AJ29" s="4718"/>
      <c r="AL29" s="6">
        <v>1</v>
      </c>
    </row>
    <row r="30" spans="1:38" ht="18" customHeight="1" thickBot="1">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I30" s="297" t="s">
        <v>566</v>
      </c>
      <c r="AJ30" s="298"/>
      <c r="AL30" s="6">
        <v>1</v>
      </c>
    </row>
    <row r="31" spans="1:38" ht="18" customHeight="1">
      <c r="B31" s="4723" t="s">
        <v>579</v>
      </c>
      <c r="C31" s="4723"/>
      <c r="D31" s="174"/>
      <c r="E31" s="4683" t="s">
        <v>580</v>
      </c>
      <c r="F31" s="4683"/>
      <c r="G31" s="174"/>
      <c r="H31" s="4691" t="s">
        <v>581</v>
      </c>
      <c r="I31" s="4691"/>
      <c r="J31" s="174"/>
      <c r="K31" s="4693" t="s">
        <v>582</v>
      </c>
      <c r="L31" s="4693"/>
      <c r="M31" s="174"/>
      <c r="N31" s="4701" t="s">
        <v>584</v>
      </c>
      <c r="O31" s="4701"/>
      <c r="P31" s="174"/>
      <c r="Q31" s="4685" t="s">
        <v>585</v>
      </c>
      <c r="R31" s="4685"/>
      <c r="S31" s="174"/>
      <c r="T31" s="4679" t="s">
        <v>556</v>
      </c>
      <c r="U31" s="4679"/>
      <c r="V31" s="174"/>
      <c r="W31" s="4677" t="s">
        <v>587</v>
      </c>
      <c r="X31" s="4677"/>
      <c r="Y31" s="174"/>
      <c r="Z31" s="4687" t="s">
        <v>589</v>
      </c>
      <c r="AA31" s="4687"/>
      <c r="AC31" s="4706" t="s">
        <v>590</v>
      </c>
      <c r="AD31" s="4706"/>
      <c r="AF31" s="4710" t="s">
        <v>591</v>
      </c>
      <c r="AG31" s="4710"/>
      <c r="AI31" s="4717" t="s">
        <v>573</v>
      </c>
      <c r="AJ31" s="4718"/>
      <c r="AL31" s="6">
        <v>1</v>
      </c>
    </row>
    <row r="32" spans="1:38" ht="18" customHeight="1">
      <c r="B32" s="4724"/>
      <c r="C32" s="4724"/>
      <c r="D32" s="174"/>
      <c r="E32" s="4684"/>
      <c r="F32" s="4684"/>
      <c r="G32" s="174"/>
      <c r="H32" s="4692"/>
      <c r="I32" s="4692"/>
      <c r="J32" s="174"/>
      <c r="K32" s="4694"/>
      <c r="L32" s="4694"/>
      <c r="M32" s="174"/>
      <c r="N32" s="4702"/>
      <c r="O32" s="4702"/>
      <c r="P32" s="174"/>
      <c r="Q32" s="4686"/>
      <c r="R32" s="4686"/>
      <c r="S32" s="174"/>
      <c r="T32" s="4680"/>
      <c r="U32" s="4680"/>
      <c r="V32" s="174"/>
      <c r="W32" s="4678"/>
      <c r="X32" s="4678"/>
      <c r="Y32" s="174"/>
      <c r="Z32" s="4688"/>
      <c r="AA32" s="4688"/>
      <c r="AC32" s="4706"/>
      <c r="AD32" s="4706"/>
      <c r="AF32" s="4710"/>
      <c r="AG32" s="4710"/>
      <c r="AI32" s="4719" t="s">
        <v>592</v>
      </c>
      <c r="AJ32" s="4720"/>
      <c r="AL32" s="6">
        <v>1</v>
      </c>
    </row>
    <row r="33" spans="2:38" ht="18" customHeight="1" thickBot="1">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I33" s="1442">
        <v>12</v>
      </c>
      <c r="AJ33" s="1443">
        <v>12</v>
      </c>
      <c r="AL33" s="6">
        <v>1</v>
      </c>
    </row>
    <row r="34" spans="2:38" ht="18" customHeight="1">
      <c r="B34" s="4715" t="s">
        <v>549</v>
      </c>
      <c r="C34" s="4715"/>
      <c r="D34" s="174"/>
      <c r="E34" s="4683" t="s">
        <v>603</v>
      </c>
      <c r="F34" s="4683"/>
      <c r="G34" s="174"/>
      <c r="H34" s="4691" t="s">
        <v>604</v>
      </c>
      <c r="I34" s="4691"/>
      <c r="J34" s="174"/>
      <c r="K34" s="4693" t="s">
        <v>605</v>
      </c>
      <c r="L34" s="4693"/>
      <c r="M34" s="174"/>
      <c r="N34" s="4701" t="s">
        <v>607</v>
      </c>
      <c r="O34" s="4701"/>
      <c r="P34" s="174"/>
      <c r="Q34" s="4685" t="s">
        <v>608</v>
      </c>
      <c r="R34" s="4685"/>
      <c r="S34" s="174"/>
      <c r="T34" s="4679" t="s">
        <v>587</v>
      </c>
      <c r="U34" s="4679"/>
      <c r="V34" s="174"/>
      <c r="W34" s="4677" t="s">
        <v>610</v>
      </c>
      <c r="X34" s="4677"/>
      <c r="Y34" s="174"/>
      <c r="Z34" s="4687" t="s">
        <v>612</v>
      </c>
      <c r="AA34" s="4687"/>
      <c r="AC34" s="4712" t="s">
        <v>613</v>
      </c>
      <c r="AD34" s="4712"/>
      <c r="AF34" s="4722" t="s">
        <v>614</v>
      </c>
      <c r="AG34" s="4722"/>
      <c r="AL34" s="6">
        <v>1</v>
      </c>
    </row>
    <row r="35" spans="2:38" ht="18" customHeight="1">
      <c r="B35" s="4716"/>
      <c r="C35" s="4716"/>
      <c r="D35" s="174"/>
      <c r="E35" s="4684"/>
      <c r="F35" s="4684"/>
      <c r="G35" s="174"/>
      <c r="H35" s="4692"/>
      <c r="I35" s="4692"/>
      <c r="J35" s="174"/>
      <c r="K35" s="4694"/>
      <c r="L35" s="4694"/>
      <c r="M35" s="174"/>
      <c r="N35" s="4702"/>
      <c r="O35" s="4702"/>
      <c r="P35" s="174"/>
      <c r="Q35" s="4686"/>
      <c r="R35" s="4686"/>
      <c r="S35" s="174"/>
      <c r="T35" s="4680"/>
      <c r="U35" s="4680"/>
      <c r="V35" s="174"/>
      <c r="W35" s="4678"/>
      <c r="X35" s="4678"/>
      <c r="Y35" s="174"/>
      <c r="Z35" s="4688"/>
      <c r="AA35" s="4688"/>
      <c r="AC35" s="4712"/>
      <c r="AD35" s="4712"/>
      <c r="AF35" s="4722"/>
      <c r="AG35" s="4722"/>
      <c r="AL35" s="6">
        <v>1</v>
      </c>
    </row>
    <row r="36" spans="2:38" ht="18" customHeight="1" thickBot="1">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L36" s="6">
        <v>1</v>
      </c>
    </row>
    <row r="37" spans="2:38" ht="18" customHeight="1">
      <c r="B37" s="4713" t="s">
        <v>391</v>
      </c>
      <c r="C37" s="4713"/>
      <c r="D37" s="174"/>
      <c r="E37" s="4683" t="s">
        <v>626</v>
      </c>
      <c r="F37" s="4683"/>
      <c r="G37" s="174"/>
      <c r="H37" s="4691" t="s">
        <v>627</v>
      </c>
      <c r="I37" s="4691"/>
      <c r="J37" s="174"/>
      <c r="K37" s="4693" t="s">
        <v>628</v>
      </c>
      <c r="L37" s="4693"/>
      <c r="M37" s="174"/>
      <c r="N37" s="4701" t="s">
        <v>630</v>
      </c>
      <c r="O37" s="4701"/>
      <c r="P37" s="174"/>
      <c r="Q37" s="4685" t="s">
        <v>631</v>
      </c>
      <c r="R37" s="4685"/>
      <c r="S37" s="174"/>
      <c r="T37" s="4679" t="s">
        <v>610</v>
      </c>
      <c r="U37" s="4679"/>
      <c r="V37" s="174"/>
      <c r="W37" s="4677" t="s">
        <v>633</v>
      </c>
      <c r="X37" s="4677"/>
      <c r="Y37" s="174"/>
      <c r="Z37" s="4687" t="s">
        <v>635</v>
      </c>
      <c r="AA37" s="4687"/>
      <c r="AL37" s="6">
        <v>1</v>
      </c>
    </row>
    <row r="38" spans="2:38" ht="18" customHeight="1">
      <c r="B38" s="4714"/>
      <c r="C38" s="4714"/>
      <c r="D38" s="174"/>
      <c r="E38" s="4684"/>
      <c r="F38" s="4684"/>
      <c r="G38" s="174"/>
      <c r="H38" s="4692"/>
      <c r="I38" s="4692"/>
      <c r="J38" s="174"/>
      <c r="K38" s="4694"/>
      <c r="L38" s="4694"/>
      <c r="M38" s="174"/>
      <c r="N38" s="4702"/>
      <c r="O38" s="4702"/>
      <c r="P38" s="174"/>
      <c r="Q38" s="4686"/>
      <c r="R38" s="4686"/>
      <c r="S38" s="174"/>
      <c r="T38" s="4680"/>
      <c r="U38" s="4680"/>
      <c r="V38" s="174"/>
      <c r="W38" s="4678"/>
      <c r="X38" s="4678"/>
      <c r="Y38" s="174"/>
      <c r="Z38" s="4688"/>
      <c r="AA38" s="4688"/>
      <c r="AL38" s="6">
        <v>1</v>
      </c>
    </row>
    <row r="39" spans="2:38" ht="18" customHeight="1" thickBot="1">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L39" s="6">
        <v>1</v>
      </c>
    </row>
    <row r="40" spans="2:38" ht="18" customHeight="1">
      <c r="B40" s="4711" t="s">
        <v>648</v>
      </c>
      <c r="C40" s="4711"/>
      <c r="D40" s="174"/>
      <c r="E40" s="4683" t="s">
        <v>649</v>
      </c>
      <c r="F40" s="4683"/>
      <c r="G40" s="174"/>
      <c r="H40" s="4691" t="s">
        <v>650</v>
      </c>
      <c r="I40" s="4691"/>
      <c r="J40" s="174"/>
      <c r="K40" s="4693" t="s">
        <v>651</v>
      </c>
      <c r="L40" s="4693"/>
      <c r="M40" s="174"/>
      <c r="N40" s="4701" t="s">
        <v>653</v>
      </c>
      <c r="O40" s="4701"/>
      <c r="P40" s="174"/>
      <c r="Q40" s="4685" t="s">
        <v>654</v>
      </c>
      <c r="R40" s="4685"/>
      <c r="S40" s="174"/>
      <c r="T40" s="4679" t="s">
        <v>633</v>
      </c>
      <c r="U40" s="4679"/>
      <c r="V40" s="174"/>
      <c r="W40" s="4677" t="s">
        <v>656</v>
      </c>
      <c r="X40" s="4677"/>
      <c r="Y40" s="174"/>
      <c r="Z40" s="4687" t="s">
        <v>658</v>
      </c>
      <c r="AA40" s="4687"/>
      <c r="AL40" s="6">
        <v>1</v>
      </c>
    </row>
    <row r="41" spans="2:38" ht="18" customHeight="1">
      <c r="B41" s="4712"/>
      <c r="C41" s="4712"/>
      <c r="D41" s="174"/>
      <c r="E41" s="4684"/>
      <c r="F41" s="4684"/>
      <c r="G41" s="174"/>
      <c r="H41" s="4692"/>
      <c r="I41" s="4692"/>
      <c r="J41" s="174"/>
      <c r="K41" s="4694"/>
      <c r="L41" s="4694"/>
      <c r="M41" s="174"/>
      <c r="N41" s="4702"/>
      <c r="O41" s="4702"/>
      <c r="P41" s="174"/>
      <c r="Q41" s="4686"/>
      <c r="R41" s="4686"/>
      <c r="S41" s="174"/>
      <c r="T41" s="4680"/>
      <c r="U41" s="4680"/>
      <c r="V41" s="174"/>
      <c r="W41" s="4678"/>
      <c r="X41" s="4678"/>
      <c r="Y41" s="174"/>
      <c r="Z41" s="4688"/>
      <c r="AA41" s="4688"/>
      <c r="AL41" s="6">
        <v>1</v>
      </c>
    </row>
    <row r="42" spans="2:38" ht="18" customHeight="1" thickBot="1">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L42" s="6">
        <v>1</v>
      </c>
    </row>
    <row r="43" spans="2:38" ht="18" customHeight="1">
      <c r="B43" s="4709" t="s">
        <v>666</v>
      </c>
      <c r="C43" s="4709"/>
      <c r="D43" s="174"/>
      <c r="E43" s="4683" t="s">
        <v>667</v>
      </c>
      <c r="F43" s="4683"/>
      <c r="G43" s="174"/>
      <c r="H43" s="4691" t="s">
        <v>668</v>
      </c>
      <c r="I43" s="4691"/>
      <c r="J43" s="174"/>
      <c r="K43" s="4693" t="s">
        <v>669</v>
      </c>
      <c r="L43" s="4693"/>
      <c r="M43" s="174"/>
      <c r="N43" s="4701" t="s">
        <v>671</v>
      </c>
      <c r="O43" s="4701"/>
      <c r="P43" s="174"/>
      <c r="Q43" s="4685" t="s">
        <v>672</v>
      </c>
      <c r="R43" s="4685"/>
      <c r="S43" s="174"/>
      <c r="T43" s="4679" t="s">
        <v>656</v>
      </c>
      <c r="U43" s="4679"/>
      <c r="V43" s="174"/>
      <c r="W43" s="4677" t="s">
        <v>674</v>
      </c>
      <c r="X43" s="4677"/>
      <c r="Y43" s="174"/>
      <c r="Z43" s="4687" t="s">
        <v>676</v>
      </c>
      <c r="AA43" s="4687"/>
      <c r="AL43" s="6">
        <v>1</v>
      </c>
    </row>
    <row r="44" spans="2:38" ht="18" customHeight="1">
      <c r="B44" s="4710"/>
      <c r="C44" s="4710"/>
      <c r="D44" s="174"/>
      <c r="E44" s="4684"/>
      <c r="F44" s="4684"/>
      <c r="G44" s="174"/>
      <c r="H44" s="4692"/>
      <c r="I44" s="4692"/>
      <c r="J44" s="174"/>
      <c r="K44" s="4694"/>
      <c r="L44" s="4694"/>
      <c r="M44" s="174"/>
      <c r="N44" s="4702"/>
      <c r="O44" s="4702"/>
      <c r="P44" s="174"/>
      <c r="Q44" s="4686"/>
      <c r="R44" s="4686"/>
      <c r="S44" s="174"/>
      <c r="T44" s="4680"/>
      <c r="U44" s="4680"/>
      <c r="V44" s="174"/>
      <c r="W44" s="4678"/>
      <c r="X44" s="4678"/>
      <c r="Y44" s="174"/>
      <c r="Z44" s="4688"/>
      <c r="AA44" s="4688"/>
      <c r="AL44" s="6">
        <v>1</v>
      </c>
    </row>
    <row r="45" spans="2:38" ht="18" customHeight="1" thickBot="1">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L45" s="6">
        <v>1</v>
      </c>
    </row>
    <row r="46" spans="2:38" ht="18" customHeight="1">
      <c r="B46" s="4707" t="s">
        <v>685</v>
      </c>
      <c r="C46" s="4707"/>
      <c r="D46" s="174"/>
      <c r="E46" s="4683" t="s">
        <v>686</v>
      </c>
      <c r="F46" s="4683"/>
      <c r="G46" s="174"/>
      <c r="H46" s="4691" t="s">
        <v>687</v>
      </c>
      <c r="I46" s="4691"/>
      <c r="J46" s="174"/>
      <c r="K46" s="4693" t="s">
        <v>688</v>
      </c>
      <c r="L46" s="4693"/>
      <c r="M46" s="174"/>
      <c r="N46" s="4701" t="s">
        <v>690</v>
      </c>
      <c r="O46" s="4701"/>
      <c r="P46" s="174"/>
      <c r="Q46" s="4685" t="s">
        <v>691</v>
      </c>
      <c r="R46" s="4685"/>
      <c r="S46" s="174"/>
      <c r="T46" s="4679" t="s">
        <v>693</v>
      </c>
      <c r="U46" s="4679"/>
      <c r="V46" s="174"/>
      <c r="W46" s="4677" t="s">
        <v>695</v>
      </c>
      <c r="X46" s="4677"/>
      <c r="Y46" s="174"/>
      <c r="Z46" s="4687" t="s">
        <v>697</v>
      </c>
      <c r="AA46" s="4687"/>
      <c r="AL46" s="6">
        <v>1</v>
      </c>
    </row>
    <row r="47" spans="2:38" ht="18" customHeight="1">
      <c r="B47" s="4708"/>
      <c r="C47" s="4708"/>
      <c r="D47" s="174"/>
      <c r="E47" s="4684"/>
      <c r="F47" s="4684"/>
      <c r="G47" s="174"/>
      <c r="H47" s="4692"/>
      <c r="I47" s="4692"/>
      <c r="J47" s="174"/>
      <c r="K47" s="4694"/>
      <c r="L47" s="4694"/>
      <c r="M47" s="174"/>
      <c r="N47" s="4702"/>
      <c r="O47" s="4702"/>
      <c r="P47" s="174"/>
      <c r="Q47" s="4686"/>
      <c r="R47" s="4686"/>
      <c r="S47" s="174"/>
      <c r="T47" s="4680"/>
      <c r="U47" s="4680"/>
      <c r="V47" s="174"/>
      <c r="W47" s="4678"/>
      <c r="X47" s="4678"/>
      <c r="Y47" s="174"/>
      <c r="Z47" s="4688"/>
      <c r="AA47" s="4688"/>
      <c r="AL47" s="6">
        <v>1</v>
      </c>
    </row>
    <row r="48" spans="2:38" ht="18" customHeight="1" thickBot="1">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L48" s="6">
        <v>1</v>
      </c>
    </row>
    <row r="49" spans="1:38" ht="18" customHeight="1">
      <c r="B49" s="4705" t="s">
        <v>703</v>
      </c>
      <c r="C49" s="4705"/>
      <c r="D49" s="174"/>
      <c r="E49" s="4683" t="s">
        <v>704</v>
      </c>
      <c r="F49" s="4683"/>
      <c r="G49" s="174"/>
      <c r="H49" s="4691" t="s">
        <v>705</v>
      </c>
      <c r="I49" s="4691"/>
      <c r="J49" s="174"/>
      <c r="K49" s="4693" t="s">
        <v>706</v>
      </c>
      <c r="L49" s="4693"/>
      <c r="M49" s="174"/>
      <c r="N49" s="4701" t="s">
        <v>708</v>
      </c>
      <c r="O49" s="4701"/>
      <c r="P49" s="174"/>
      <c r="Q49" s="4685" t="s">
        <v>709</v>
      </c>
      <c r="R49" s="4685"/>
      <c r="S49" s="174"/>
      <c r="T49" s="4679" t="s">
        <v>674</v>
      </c>
      <c r="U49" s="4679"/>
      <c r="V49" s="174"/>
      <c r="W49" s="4677" t="s">
        <v>711</v>
      </c>
      <c r="X49" s="4677"/>
      <c r="Y49" s="174"/>
      <c r="Z49" s="4687" t="s">
        <v>713</v>
      </c>
      <c r="AA49" s="4687"/>
      <c r="AL49" s="6">
        <v>1</v>
      </c>
    </row>
    <row r="50" spans="1:38" ht="18" customHeight="1">
      <c r="B50" s="4706"/>
      <c r="C50" s="4706"/>
      <c r="D50" s="174"/>
      <c r="E50" s="4684"/>
      <c r="F50" s="4684"/>
      <c r="G50" s="174"/>
      <c r="H50" s="4692"/>
      <c r="I50" s="4692"/>
      <c r="J50" s="174"/>
      <c r="K50" s="4694"/>
      <c r="L50" s="4694"/>
      <c r="M50" s="174"/>
      <c r="N50" s="4702"/>
      <c r="O50" s="4702"/>
      <c r="P50" s="174"/>
      <c r="Q50" s="4686"/>
      <c r="R50" s="4686"/>
      <c r="S50" s="174"/>
      <c r="T50" s="4680"/>
      <c r="U50" s="4680"/>
      <c r="V50" s="174"/>
      <c r="W50" s="4678"/>
      <c r="X50" s="4678"/>
      <c r="Y50" s="174"/>
      <c r="Z50" s="4688"/>
      <c r="AA50" s="4688"/>
      <c r="AL50" s="6">
        <v>1</v>
      </c>
    </row>
    <row r="51" spans="1:38" ht="18" customHeight="1" thickBot="1">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L51" s="6">
        <v>1</v>
      </c>
    </row>
    <row r="52" spans="1:38" ht="18" customHeight="1">
      <c r="B52" s="4703" t="s">
        <v>718</v>
      </c>
      <c r="C52" s="4703"/>
      <c r="D52" s="174"/>
      <c r="E52" s="4683" t="s">
        <v>719</v>
      </c>
      <c r="F52" s="4683"/>
      <c r="G52" s="174"/>
      <c r="H52" s="4691" t="s">
        <v>720</v>
      </c>
      <c r="I52" s="4691"/>
      <c r="J52" s="174"/>
      <c r="K52" s="4693" t="s">
        <v>721</v>
      </c>
      <c r="L52" s="4693"/>
      <c r="M52" s="174"/>
      <c r="N52" s="4701" t="s">
        <v>723</v>
      </c>
      <c r="O52" s="4701"/>
      <c r="P52" s="174"/>
      <c r="Q52" s="4685" t="s">
        <v>724</v>
      </c>
      <c r="R52" s="4685"/>
      <c r="S52" s="174"/>
      <c r="T52" s="4679" t="s">
        <v>726</v>
      </c>
      <c r="U52" s="4679"/>
      <c r="V52" s="174"/>
      <c r="W52" s="4677" t="s">
        <v>728</v>
      </c>
      <c r="X52" s="4677"/>
      <c r="Y52" s="174"/>
      <c r="Z52" s="4687" t="s">
        <v>730</v>
      </c>
      <c r="AA52" s="4687"/>
      <c r="AL52" s="6">
        <v>1</v>
      </c>
    </row>
    <row r="53" spans="1:38" ht="18" customHeight="1">
      <c r="B53" s="4704"/>
      <c r="C53" s="4704"/>
      <c r="D53" s="174"/>
      <c r="E53" s="4684"/>
      <c r="F53" s="4684"/>
      <c r="G53" s="174"/>
      <c r="H53" s="4692"/>
      <c r="I53" s="4692"/>
      <c r="J53" s="174"/>
      <c r="K53" s="4694"/>
      <c r="L53" s="4694"/>
      <c r="M53" s="174"/>
      <c r="N53" s="4702"/>
      <c r="O53" s="4702"/>
      <c r="P53" s="174"/>
      <c r="Q53" s="4686"/>
      <c r="R53" s="4686"/>
      <c r="S53" s="174"/>
      <c r="T53" s="4680"/>
      <c r="U53" s="4680"/>
      <c r="V53" s="174"/>
      <c r="W53" s="4678"/>
      <c r="X53" s="4678"/>
      <c r="Y53" s="174"/>
      <c r="Z53" s="746"/>
      <c r="AA53" s="746"/>
      <c r="AL53" s="6">
        <v>1</v>
      </c>
    </row>
    <row r="54" spans="1:38" ht="18" customHeight="1" thickBot="1">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L54" s="6">
        <v>1</v>
      </c>
    </row>
    <row r="55" spans="1:38" ht="18" customHeight="1">
      <c r="B55" s="4699" t="s">
        <v>733</v>
      </c>
      <c r="C55" s="4699"/>
      <c r="D55" s="174"/>
      <c r="E55" s="4683" t="s">
        <v>734</v>
      </c>
      <c r="F55" s="4683"/>
      <c r="G55" s="174"/>
      <c r="H55" s="4691" t="s">
        <v>735</v>
      </c>
      <c r="I55" s="4691"/>
      <c r="J55" s="174"/>
      <c r="K55" s="4693" t="s">
        <v>736</v>
      </c>
      <c r="L55" s="4693"/>
      <c r="M55" s="174"/>
      <c r="N55" s="4701" t="s">
        <v>738</v>
      </c>
      <c r="O55" s="4701"/>
      <c r="P55" s="174"/>
      <c r="Q55" s="4685" t="s">
        <v>739</v>
      </c>
      <c r="R55" s="4685"/>
      <c r="S55" s="174"/>
      <c r="T55" s="4679" t="s">
        <v>695</v>
      </c>
      <c r="U55" s="4679"/>
      <c r="V55" s="174"/>
      <c r="W55" s="4677" t="s">
        <v>741</v>
      </c>
      <c r="X55" s="4677"/>
      <c r="Y55" s="174"/>
      <c r="Z55" s="4687" t="s">
        <v>743</v>
      </c>
      <c r="AA55" s="4687"/>
      <c r="AL55" s="6">
        <v>1</v>
      </c>
    </row>
    <row r="56" spans="1:38" ht="18" customHeight="1">
      <c r="B56" s="4700"/>
      <c r="C56" s="4700"/>
      <c r="D56" s="174"/>
      <c r="E56" s="4684"/>
      <c r="F56" s="4684"/>
      <c r="G56" s="174"/>
      <c r="H56" s="4692"/>
      <c r="I56" s="4692"/>
      <c r="J56" s="174"/>
      <c r="K56" s="4694"/>
      <c r="L56" s="4694"/>
      <c r="M56" s="174"/>
      <c r="N56" s="4702"/>
      <c r="O56" s="4702"/>
      <c r="P56" s="174"/>
      <c r="Q56" s="4686"/>
      <c r="R56" s="4686"/>
      <c r="S56" s="174"/>
      <c r="T56" s="4680"/>
      <c r="U56" s="4680"/>
      <c r="V56" s="174"/>
      <c r="W56" s="4678"/>
      <c r="X56" s="4678"/>
      <c r="Y56" s="174"/>
      <c r="Z56" s="4688"/>
      <c r="AA56" s="4688"/>
      <c r="AL56" s="6">
        <v>1</v>
      </c>
    </row>
    <row r="57" spans="1:38" ht="18" customHeight="1" thickBot="1">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L57" s="6">
        <v>1</v>
      </c>
    </row>
    <row r="58" spans="1:38" ht="18" customHeight="1">
      <c r="B58" s="4697" t="s">
        <v>745</v>
      </c>
      <c r="C58" s="4697"/>
      <c r="D58" s="174"/>
      <c r="E58" s="4683" t="s">
        <v>746</v>
      </c>
      <c r="F58" s="4683"/>
      <c r="G58" s="174"/>
      <c r="H58" s="4691" t="s">
        <v>747</v>
      </c>
      <c r="I58" s="4691"/>
      <c r="J58" s="174"/>
      <c r="K58" s="4693" t="s">
        <v>748</v>
      </c>
      <c r="L58" s="4693"/>
      <c r="M58" s="174"/>
      <c r="N58" s="174"/>
      <c r="O58" s="174"/>
      <c r="P58" s="174"/>
      <c r="Q58" s="4685" t="s">
        <v>749</v>
      </c>
      <c r="R58" s="4685"/>
      <c r="S58" s="174"/>
      <c r="T58" s="4679" t="s">
        <v>711</v>
      </c>
      <c r="U58" s="4679"/>
      <c r="V58" s="174"/>
      <c r="W58" s="4677" t="s">
        <v>751</v>
      </c>
      <c r="X58" s="4677"/>
      <c r="Y58" s="174"/>
      <c r="Z58" s="4687" t="s">
        <v>753</v>
      </c>
      <c r="AA58" s="4687"/>
      <c r="AL58" s="6">
        <v>1</v>
      </c>
    </row>
    <row r="59" spans="1:38" ht="18" customHeight="1">
      <c r="B59" s="4698"/>
      <c r="C59" s="4698"/>
      <c r="D59" s="174"/>
      <c r="E59" s="4684"/>
      <c r="F59" s="4684"/>
      <c r="G59" s="174"/>
      <c r="H59" s="4692"/>
      <c r="I59" s="4692"/>
      <c r="J59" s="174"/>
      <c r="K59" s="4694"/>
      <c r="L59" s="4694"/>
      <c r="M59" s="174"/>
      <c r="N59" s="174"/>
      <c r="O59" s="174"/>
      <c r="P59" s="174"/>
      <c r="Q59" s="4686"/>
      <c r="R59" s="4686"/>
      <c r="S59" s="174"/>
      <c r="T59" s="4680"/>
      <c r="U59" s="4680"/>
      <c r="V59" s="174"/>
      <c r="W59" s="4678"/>
      <c r="X59" s="4678"/>
      <c r="Y59" s="174"/>
      <c r="Z59" s="4688"/>
      <c r="AA59" s="4688"/>
      <c r="AL59" s="6">
        <v>1</v>
      </c>
    </row>
    <row r="60" spans="1:38" ht="18" customHeight="1" thickBot="1">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L60" s="6">
        <v>1</v>
      </c>
    </row>
    <row r="61" spans="1:38" ht="18" customHeight="1">
      <c r="A61" s="1"/>
      <c r="B61" s="4695" t="s">
        <v>757</v>
      </c>
      <c r="C61" s="4695"/>
      <c r="D61" s="174"/>
      <c r="E61" s="4683" t="s">
        <v>758</v>
      </c>
      <c r="F61" s="4683"/>
      <c r="G61" s="174"/>
      <c r="H61" s="4691" t="s">
        <v>759</v>
      </c>
      <c r="I61" s="4691"/>
      <c r="J61" s="174"/>
      <c r="K61" s="4693" t="s">
        <v>412</v>
      </c>
      <c r="L61" s="4693"/>
      <c r="M61" s="174"/>
      <c r="N61" s="174"/>
      <c r="O61" s="174"/>
      <c r="P61" s="174"/>
      <c r="Q61" s="4685" t="s">
        <v>760</v>
      </c>
      <c r="R61" s="4685"/>
      <c r="S61" s="174"/>
      <c r="T61" s="4679" t="s">
        <v>762</v>
      </c>
      <c r="U61" s="4679"/>
      <c r="V61" s="174"/>
      <c r="W61" s="4677" t="s">
        <v>764</v>
      </c>
      <c r="X61" s="4677"/>
      <c r="Y61" s="174"/>
      <c r="Z61" s="4687" t="s">
        <v>766</v>
      </c>
      <c r="AA61" s="4687"/>
      <c r="AL61" s="6">
        <v>1</v>
      </c>
    </row>
    <row r="62" spans="1:38" ht="18" customHeight="1">
      <c r="A62" s="1"/>
      <c r="B62" s="4696"/>
      <c r="C62" s="4696"/>
      <c r="D62" s="174"/>
      <c r="E62" s="4684"/>
      <c r="F62" s="4684"/>
      <c r="G62" s="174"/>
      <c r="H62" s="4692"/>
      <c r="I62" s="4692"/>
      <c r="J62" s="174"/>
      <c r="K62" s="4694"/>
      <c r="L62" s="4694"/>
      <c r="M62" s="174"/>
      <c r="N62" s="174"/>
      <c r="O62" s="174"/>
      <c r="P62" s="174"/>
      <c r="Q62" s="4686"/>
      <c r="R62" s="4686"/>
      <c r="S62" s="174"/>
      <c r="T62" s="4680"/>
      <c r="U62" s="4680"/>
      <c r="V62" s="174"/>
      <c r="W62" s="4678"/>
      <c r="X62" s="4678"/>
      <c r="Y62" s="174"/>
      <c r="Z62" s="4688"/>
      <c r="AA62" s="4688"/>
      <c r="AL62" s="6">
        <v>1</v>
      </c>
    </row>
    <row r="63" spans="1:38" ht="18" customHeight="1" thickBot="1">
      <c r="A63" s="1"/>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L63" s="6">
        <v>1</v>
      </c>
    </row>
    <row r="64" spans="1:38" ht="18" customHeight="1">
      <c r="A64" s="1"/>
      <c r="B64" s="4685" t="s">
        <v>767</v>
      </c>
      <c r="C64" s="4685"/>
      <c r="D64" s="174"/>
      <c r="E64" s="4683" t="s">
        <v>768</v>
      </c>
      <c r="F64" s="4683"/>
      <c r="G64" s="174"/>
      <c r="H64" s="4691" t="s">
        <v>769</v>
      </c>
      <c r="I64" s="4691"/>
      <c r="J64" s="174"/>
      <c r="K64" s="4693"/>
      <c r="L64" s="4693"/>
      <c r="M64" s="174"/>
      <c r="N64" s="174"/>
      <c r="O64" s="174"/>
      <c r="P64" s="174"/>
      <c r="Q64" s="4685" t="s">
        <v>770</v>
      </c>
      <c r="R64" s="4685"/>
      <c r="S64" s="174"/>
      <c r="T64" s="4679" t="s">
        <v>728</v>
      </c>
      <c r="U64" s="4679"/>
      <c r="V64" s="174"/>
      <c r="W64" s="4677" t="s">
        <v>772</v>
      </c>
      <c r="X64" s="4677"/>
      <c r="Y64" s="174"/>
      <c r="Z64" s="4687" t="s">
        <v>774</v>
      </c>
      <c r="AA64" s="4687"/>
      <c r="AL64" s="6">
        <v>1</v>
      </c>
    </row>
    <row r="65" spans="1:38" ht="18" customHeight="1">
      <c r="A65" s="1"/>
      <c r="B65" s="4686"/>
      <c r="C65" s="4686"/>
      <c r="D65" s="174"/>
      <c r="E65" s="4684"/>
      <c r="F65" s="4684"/>
      <c r="G65" s="174"/>
      <c r="H65" s="4692"/>
      <c r="I65" s="4692"/>
      <c r="J65" s="174"/>
      <c r="K65" s="4694"/>
      <c r="L65" s="4694"/>
      <c r="M65" s="174"/>
      <c r="N65" s="174"/>
      <c r="O65" s="174"/>
      <c r="P65" s="174"/>
      <c r="Q65" s="4686"/>
      <c r="R65" s="4686"/>
      <c r="S65" s="174"/>
      <c r="T65" s="4680"/>
      <c r="U65" s="4680"/>
      <c r="V65" s="174"/>
      <c r="W65" s="4678"/>
      <c r="X65" s="4678"/>
      <c r="Y65" s="174"/>
      <c r="Z65" s="4688"/>
      <c r="AA65" s="4688"/>
      <c r="AL65" s="6">
        <v>1</v>
      </c>
    </row>
    <row r="66" spans="1:38" ht="18" customHeight="1" thickBot="1">
      <c r="A66" s="1"/>
      <c r="B66" s="174"/>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L66" s="6">
        <v>1</v>
      </c>
    </row>
    <row r="67" spans="1:38" ht="18" customHeight="1">
      <c r="A67" s="1"/>
      <c r="B67" s="4689" t="s">
        <v>775</v>
      </c>
      <c r="C67" s="4689"/>
      <c r="D67" s="174"/>
      <c r="E67" s="4683" t="s">
        <v>776</v>
      </c>
      <c r="F67" s="4683"/>
      <c r="G67" s="174"/>
      <c r="H67" s="174"/>
      <c r="I67" s="174"/>
      <c r="J67" s="174"/>
      <c r="K67" s="174"/>
      <c r="L67" s="174"/>
      <c r="M67" s="174"/>
      <c r="N67" s="174"/>
      <c r="O67" s="174"/>
      <c r="P67" s="174"/>
      <c r="Q67" s="4685" t="s">
        <v>777</v>
      </c>
      <c r="R67" s="4685"/>
      <c r="S67" s="174"/>
      <c r="T67" s="4679" t="s">
        <v>779</v>
      </c>
      <c r="U67" s="4679"/>
      <c r="V67" s="174"/>
      <c r="W67" s="4677" t="s">
        <v>781</v>
      </c>
      <c r="X67" s="4677"/>
      <c r="Y67" s="174"/>
      <c r="Z67" s="4687" t="s">
        <v>783</v>
      </c>
      <c r="AA67" s="4687"/>
      <c r="AL67" s="6">
        <v>1</v>
      </c>
    </row>
    <row r="68" spans="1:38" ht="18" customHeight="1">
      <c r="A68" s="1"/>
      <c r="B68" s="4690"/>
      <c r="C68" s="4690"/>
      <c r="D68" s="174"/>
      <c r="E68" s="4684"/>
      <c r="F68" s="4684"/>
      <c r="G68" s="174"/>
      <c r="H68" s="174"/>
      <c r="I68" s="174"/>
      <c r="J68" s="174"/>
      <c r="K68" s="174"/>
      <c r="L68" s="174"/>
      <c r="M68" s="174"/>
      <c r="N68" s="174"/>
      <c r="O68" s="174"/>
      <c r="P68" s="174"/>
      <c r="Q68" s="4686"/>
      <c r="R68" s="4686"/>
      <c r="S68" s="174"/>
      <c r="T68" s="4680"/>
      <c r="U68" s="4680"/>
      <c r="V68" s="174"/>
      <c r="W68" s="4678"/>
      <c r="X68" s="4678"/>
      <c r="Y68" s="174"/>
      <c r="Z68" s="4688"/>
      <c r="AA68" s="4688"/>
      <c r="AL68" s="6">
        <v>1</v>
      </c>
    </row>
    <row r="69" spans="1:38" ht="18" customHeight="1" thickBot="1">
      <c r="A69" s="1"/>
      <c r="B69" s="174"/>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L69" s="6">
        <v>1</v>
      </c>
    </row>
    <row r="70" spans="1:38" ht="18" customHeight="1">
      <c r="A70" s="1"/>
      <c r="B70" s="4681" t="s">
        <v>784</v>
      </c>
      <c r="C70" s="4681"/>
      <c r="D70" s="174"/>
      <c r="E70" s="4683" t="s">
        <v>785</v>
      </c>
      <c r="F70" s="4683"/>
      <c r="G70" s="174"/>
      <c r="H70" s="174"/>
      <c r="I70" s="174"/>
      <c r="J70" s="174"/>
      <c r="K70" s="174"/>
      <c r="L70" s="174"/>
      <c r="M70" s="174"/>
      <c r="N70" s="174"/>
      <c r="O70" s="174"/>
      <c r="P70" s="174"/>
      <c r="Q70" s="4685" t="s">
        <v>786</v>
      </c>
      <c r="R70" s="4685"/>
      <c r="S70" s="174"/>
      <c r="T70" s="4679" t="s">
        <v>741</v>
      </c>
      <c r="U70" s="4679"/>
      <c r="V70" s="174"/>
      <c r="W70" s="4677" t="s">
        <v>788</v>
      </c>
      <c r="X70" s="4677"/>
      <c r="Y70" s="174"/>
      <c r="Z70" s="4687" t="s">
        <v>790</v>
      </c>
      <c r="AA70" s="4687"/>
      <c r="AL70" s="6">
        <v>1</v>
      </c>
    </row>
    <row r="71" spans="1:38" ht="18" customHeight="1">
      <c r="A71" s="1"/>
      <c r="B71" s="4682"/>
      <c r="C71" s="4682"/>
      <c r="D71" s="174"/>
      <c r="E71" s="4684"/>
      <c r="F71" s="4684"/>
      <c r="G71" s="174"/>
      <c r="H71" s="174"/>
      <c r="I71" s="174"/>
      <c r="J71" s="174"/>
      <c r="K71" s="174"/>
      <c r="L71" s="174"/>
      <c r="M71" s="174"/>
      <c r="N71" s="174"/>
      <c r="O71" s="174"/>
      <c r="P71" s="174"/>
      <c r="Q71" s="4686"/>
      <c r="R71" s="4686"/>
      <c r="S71" s="174"/>
      <c r="T71" s="4680"/>
      <c r="U71" s="4680"/>
      <c r="V71" s="174"/>
      <c r="W71" s="4678"/>
      <c r="X71" s="4678"/>
      <c r="Y71" s="174"/>
      <c r="Z71" s="4688"/>
      <c r="AA71" s="4688"/>
      <c r="AL71" s="6">
        <v>1</v>
      </c>
    </row>
    <row r="72" spans="1:38" ht="18" customHeight="1" thickBot="1">
      <c r="A72" s="1"/>
      <c r="B72" s="174"/>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L72" s="6">
        <v>1</v>
      </c>
    </row>
    <row r="73" spans="1:38" ht="18" customHeight="1">
      <c r="A73" s="1"/>
      <c r="B73" s="4681" t="s">
        <v>760</v>
      </c>
      <c r="C73" s="4681"/>
      <c r="D73" s="174"/>
      <c r="E73" s="4683" t="s">
        <v>791</v>
      </c>
      <c r="F73" s="4683"/>
      <c r="G73" s="174"/>
      <c r="H73" s="174"/>
      <c r="I73" s="174"/>
      <c r="J73" s="174"/>
      <c r="K73" s="174"/>
      <c r="L73" s="174"/>
      <c r="M73" s="174"/>
      <c r="N73" s="174"/>
      <c r="O73" s="174"/>
      <c r="P73" s="174"/>
      <c r="Q73" s="4685" t="s">
        <v>792</v>
      </c>
      <c r="R73" s="4685"/>
      <c r="S73" s="174"/>
      <c r="T73" s="4679" t="s">
        <v>794</v>
      </c>
      <c r="U73" s="4679"/>
      <c r="V73" s="174"/>
      <c r="W73" s="4677" t="s">
        <v>796</v>
      </c>
      <c r="X73" s="4677"/>
      <c r="Y73" s="174"/>
      <c r="Z73" s="174"/>
      <c r="AA73" s="174"/>
      <c r="AL73" s="6">
        <v>1</v>
      </c>
    </row>
    <row r="74" spans="1:38" ht="18" customHeight="1">
      <c r="A74" s="1"/>
      <c r="B74" s="4682"/>
      <c r="C74" s="4682"/>
      <c r="D74" s="174"/>
      <c r="E74" s="4684"/>
      <c r="F74" s="4684"/>
      <c r="G74" s="174"/>
      <c r="H74" s="174"/>
      <c r="I74" s="174"/>
      <c r="J74" s="174"/>
      <c r="K74" s="174"/>
      <c r="L74" s="174"/>
      <c r="M74" s="174"/>
      <c r="N74" s="174"/>
      <c r="O74" s="174"/>
      <c r="P74" s="174"/>
      <c r="Q74" s="4686"/>
      <c r="R74" s="4686"/>
      <c r="S74" s="174"/>
      <c r="T74" s="4680"/>
      <c r="U74" s="4680"/>
      <c r="V74" s="174"/>
      <c r="W74" s="4678"/>
      <c r="X74" s="4678"/>
      <c r="Y74" s="174"/>
      <c r="Z74" s="174"/>
      <c r="AA74" s="174"/>
      <c r="AL74" s="6">
        <v>1</v>
      </c>
    </row>
    <row r="75" spans="1:38" ht="18" customHeight="1" thickBot="1">
      <c r="A75" s="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L75" s="6">
        <v>1</v>
      </c>
    </row>
    <row r="76" spans="1:38" ht="18" customHeight="1">
      <c r="A76" s="1"/>
      <c r="B76" s="4681" t="s">
        <v>631</v>
      </c>
      <c r="C76" s="4681"/>
      <c r="D76" s="174"/>
      <c r="E76" s="4683" t="s">
        <v>797</v>
      </c>
      <c r="F76" s="4683"/>
      <c r="G76" s="174"/>
      <c r="H76" s="174"/>
      <c r="I76" s="174"/>
      <c r="J76" s="174"/>
      <c r="K76" s="174"/>
      <c r="L76" s="174"/>
      <c r="M76" s="174"/>
      <c r="N76" s="174"/>
      <c r="O76" s="174"/>
      <c r="P76" s="174"/>
      <c r="Q76" s="4685" t="s">
        <v>798</v>
      </c>
      <c r="R76" s="4685"/>
      <c r="S76" s="174"/>
      <c r="T76" s="4679" t="s">
        <v>751</v>
      </c>
      <c r="U76" s="4679"/>
      <c r="V76" s="174"/>
      <c r="W76" s="4677" t="s">
        <v>800</v>
      </c>
      <c r="X76" s="4677"/>
      <c r="Y76" s="174"/>
      <c r="Z76" s="174"/>
      <c r="AA76" s="174"/>
      <c r="AL76" s="6">
        <v>1</v>
      </c>
    </row>
    <row r="77" spans="1:38" ht="18" customHeight="1">
      <c r="A77" s="1"/>
      <c r="B77" s="4682"/>
      <c r="C77" s="4682"/>
      <c r="D77" s="174"/>
      <c r="E77" s="4684"/>
      <c r="F77" s="4684"/>
      <c r="G77" s="174"/>
      <c r="H77" s="174"/>
      <c r="I77" s="174"/>
      <c r="J77" s="174"/>
      <c r="K77" s="174"/>
      <c r="L77" s="174"/>
      <c r="M77" s="174"/>
      <c r="N77" s="174"/>
      <c r="O77" s="174"/>
      <c r="P77" s="174"/>
      <c r="Q77" s="4686"/>
      <c r="R77" s="4686"/>
      <c r="S77" s="174"/>
      <c r="T77" s="4680"/>
      <c r="U77" s="4680"/>
      <c r="V77" s="174"/>
      <c r="W77" s="4678"/>
      <c r="X77" s="4678"/>
      <c r="Y77" s="174"/>
      <c r="Z77" s="174"/>
      <c r="AA77" s="174"/>
      <c r="AL77" s="6">
        <v>1</v>
      </c>
    </row>
    <row r="78" spans="1:38" ht="18" customHeight="1" thickBot="1">
      <c r="A78" s="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L78" s="6">
        <v>1</v>
      </c>
    </row>
    <row r="79" spans="1:38" ht="18" customHeight="1">
      <c r="A79" s="1"/>
      <c r="B79" s="4681" t="s">
        <v>801</v>
      </c>
      <c r="C79" s="4681"/>
      <c r="D79" s="174"/>
      <c r="E79" s="4683" t="s">
        <v>802</v>
      </c>
      <c r="F79" s="4683"/>
      <c r="G79" s="174"/>
      <c r="H79" s="174"/>
      <c r="I79" s="174"/>
      <c r="J79" s="174"/>
      <c r="K79" s="174"/>
      <c r="L79" s="174"/>
      <c r="M79" s="174"/>
      <c r="N79" s="174"/>
      <c r="O79" s="174"/>
      <c r="P79" s="174"/>
      <c r="Q79" s="174"/>
      <c r="R79" s="174"/>
      <c r="S79" s="174"/>
      <c r="T79" s="4679" t="s">
        <v>764</v>
      </c>
      <c r="U79" s="4679"/>
      <c r="V79" s="174"/>
      <c r="W79" s="4677" t="s">
        <v>804</v>
      </c>
      <c r="X79" s="4677"/>
      <c r="Y79" s="174"/>
      <c r="Z79" s="174"/>
      <c r="AA79" s="174"/>
      <c r="AL79" s="6">
        <v>1</v>
      </c>
    </row>
    <row r="80" spans="1:38" ht="18" customHeight="1">
      <c r="B80" s="4682"/>
      <c r="C80" s="4682"/>
      <c r="D80" s="174"/>
      <c r="E80" s="4684"/>
      <c r="F80" s="4684"/>
      <c r="G80" s="174"/>
      <c r="H80" s="174"/>
      <c r="I80" s="174"/>
      <c r="J80" s="174"/>
      <c r="K80" s="174"/>
      <c r="L80" s="174"/>
      <c r="M80" s="174"/>
      <c r="N80" s="174"/>
      <c r="O80" s="174"/>
      <c r="P80" s="174"/>
      <c r="Q80" s="174"/>
      <c r="R80" s="174"/>
      <c r="S80" s="174"/>
      <c r="T80" s="4680"/>
      <c r="U80" s="4680"/>
      <c r="V80" s="174"/>
      <c r="W80" s="4678"/>
      <c r="X80" s="4678"/>
      <c r="Y80" s="174"/>
      <c r="Z80" s="174"/>
      <c r="AA80" s="174"/>
      <c r="AL80" s="6">
        <v>1</v>
      </c>
    </row>
    <row r="81" spans="2:38" ht="18" customHeight="1" thickBot="1">
      <c r="B81" s="174"/>
      <c r="C81" s="174"/>
      <c r="D81" s="174"/>
      <c r="E81" s="174"/>
      <c r="F81" s="174"/>
      <c r="G81" s="174"/>
      <c r="H81" s="174"/>
      <c r="I81" s="174"/>
      <c r="J81" s="174"/>
      <c r="K81" s="174"/>
      <c r="L81" s="174"/>
      <c r="M81" s="174"/>
      <c r="N81" s="174"/>
      <c r="O81" s="174"/>
      <c r="P81" s="174"/>
      <c r="Q81" s="174"/>
      <c r="R81" s="174"/>
      <c r="S81" s="174"/>
      <c r="T81" s="174"/>
      <c r="U81" s="174"/>
      <c r="V81" s="174"/>
      <c r="W81" s="174"/>
      <c r="X81" s="174"/>
      <c r="Y81" s="174"/>
      <c r="Z81" s="174"/>
      <c r="AA81" s="174"/>
      <c r="AL81" s="6">
        <v>1</v>
      </c>
    </row>
    <row r="82" spans="2:38" ht="18" customHeight="1">
      <c r="B82" s="4681" t="s">
        <v>805</v>
      </c>
      <c r="C82" s="4681"/>
      <c r="D82" s="174"/>
      <c r="E82" s="4683" t="s">
        <v>806</v>
      </c>
      <c r="F82" s="4683"/>
      <c r="G82" s="174"/>
      <c r="H82" s="174"/>
      <c r="I82" s="174"/>
      <c r="J82" s="174"/>
      <c r="K82" s="174"/>
      <c r="L82" s="174"/>
      <c r="M82" s="174"/>
      <c r="N82" s="174"/>
      <c r="O82" s="174"/>
      <c r="P82" s="174"/>
      <c r="Q82" s="174"/>
      <c r="R82" s="174"/>
      <c r="S82" s="174"/>
      <c r="T82" s="4679" t="s">
        <v>772</v>
      </c>
      <c r="U82" s="4679"/>
      <c r="V82" s="174"/>
      <c r="W82" s="4677" t="s">
        <v>808</v>
      </c>
      <c r="X82" s="4677"/>
      <c r="Y82" s="174"/>
      <c r="Z82" s="174"/>
      <c r="AA82" s="174"/>
      <c r="AL82" s="6">
        <v>1</v>
      </c>
    </row>
    <row r="83" spans="2:38" ht="18" customHeight="1">
      <c r="B83" s="4682"/>
      <c r="C83" s="4682"/>
      <c r="D83" s="174"/>
      <c r="E83" s="4684"/>
      <c r="F83" s="4684"/>
      <c r="G83" s="174"/>
      <c r="H83" s="174"/>
      <c r="I83" s="174"/>
      <c r="J83" s="174"/>
      <c r="K83" s="174"/>
      <c r="L83" s="174"/>
      <c r="M83" s="174"/>
      <c r="N83" s="174"/>
      <c r="O83" s="174"/>
      <c r="P83" s="174"/>
      <c r="Q83" s="174"/>
      <c r="R83" s="174"/>
      <c r="S83" s="174"/>
      <c r="T83" s="4680"/>
      <c r="U83" s="4680"/>
      <c r="V83" s="174"/>
      <c r="W83" s="4678"/>
      <c r="X83" s="4678"/>
      <c r="Y83" s="174"/>
      <c r="Z83" s="174"/>
      <c r="AA83" s="174"/>
      <c r="AL83" s="6">
        <v>1</v>
      </c>
    </row>
    <row r="84" spans="2:38" ht="18" customHeight="1" thickBot="1">
      <c r="B84" s="174"/>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L84" s="6">
        <v>1</v>
      </c>
    </row>
    <row r="85" spans="2:38" ht="18" customHeight="1">
      <c r="B85" s="4681" t="s">
        <v>809</v>
      </c>
      <c r="C85" s="4681"/>
      <c r="D85" s="174"/>
      <c r="E85" s="4683" t="s">
        <v>810</v>
      </c>
      <c r="F85" s="4683"/>
      <c r="G85" s="174"/>
      <c r="H85" s="174"/>
      <c r="I85" s="174"/>
      <c r="J85" s="174"/>
      <c r="K85" s="174"/>
      <c r="L85" s="174"/>
      <c r="M85" s="174"/>
      <c r="N85" s="174"/>
      <c r="O85" s="174"/>
      <c r="P85" s="174"/>
      <c r="Q85" s="174"/>
      <c r="R85" s="174"/>
      <c r="S85" s="174"/>
      <c r="T85" s="4679" t="s">
        <v>781</v>
      </c>
      <c r="U85" s="4679"/>
      <c r="V85" s="174"/>
      <c r="W85" s="4677" t="s">
        <v>812</v>
      </c>
      <c r="X85" s="4677"/>
      <c r="Y85" s="174"/>
      <c r="Z85" s="174"/>
      <c r="AA85" s="174"/>
      <c r="AL85" s="6">
        <v>1</v>
      </c>
    </row>
    <row r="86" spans="2:38" ht="18" customHeight="1">
      <c r="B86" s="4682"/>
      <c r="C86" s="4682"/>
      <c r="D86" s="174"/>
      <c r="E86" s="4684"/>
      <c r="F86" s="4684"/>
      <c r="G86" s="174"/>
      <c r="H86" s="174"/>
      <c r="I86" s="174"/>
      <c r="J86" s="174"/>
      <c r="K86" s="174"/>
      <c r="L86" s="174"/>
      <c r="M86" s="174"/>
      <c r="N86" s="174"/>
      <c r="O86" s="174"/>
      <c r="P86" s="174"/>
      <c r="Q86" s="174"/>
      <c r="R86" s="174"/>
      <c r="S86" s="174"/>
      <c r="T86" s="4680"/>
      <c r="U86" s="4680"/>
      <c r="V86" s="174"/>
      <c r="W86" s="4678"/>
      <c r="X86" s="4678"/>
      <c r="Y86" s="174"/>
      <c r="Z86" s="174"/>
      <c r="AA86" s="174"/>
      <c r="AL86" s="6">
        <v>1</v>
      </c>
    </row>
    <row r="87" spans="2:38" ht="18" customHeight="1" thickBot="1">
      <c r="B87" s="174"/>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L87" s="6">
        <v>1</v>
      </c>
    </row>
    <row r="88" spans="2:38" ht="18" customHeight="1">
      <c r="B88" s="4681" t="s">
        <v>777</v>
      </c>
      <c r="C88" s="4681"/>
      <c r="D88" s="174"/>
      <c r="E88" s="174"/>
      <c r="F88" s="174"/>
      <c r="G88" s="174"/>
      <c r="H88" s="174"/>
      <c r="I88" s="174"/>
      <c r="J88" s="174"/>
      <c r="K88" s="174"/>
      <c r="L88" s="174"/>
      <c r="M88" s="174"/>
      <c r="N88" s="174"/>
      <c r="O88" s="174"/>
      <c r="P88" s="174"/>
      <c r="Q88" s="174"/>
      <c r="R88" s="174"/>
      <c r="S88" s="174"/>
      <c r="T88" s="4679" t="s">
        <v>788</v>
      </c>
      <c r="U88" s="4679"/>
      <c r="V88" s="174"/>
      <c r="W88" s="4677" t="s">
        <v>814</v>
      </c>
      <c r="X88" s="4677"/>
      <c r="Y88" s="174"/>
      <c r="Z88" s="174"/>
      <c r="AA88" s="174"/>
      <c r="AL88" s="6">
        <v>1</v>
      </c>
    </row>
    <row r="89" spans="2:38" ht="18" customHeight="1">
      <c r="B89" s="4682"/>
      <c r="C89" s="4682"/>
      <c r="D89" s="174"/>
      <c r="E89" s="174"/>
      <c r="F89" s="174"/>
      <c r="G89" s="174"/>
      <c r="H89" s="174"/>
      <c r="I89" s="174"/>
      <c r="J89" s="174"/>
      <c r="K89" s="174"/>
      <c r="L89" s="174"/>
      <c r="M89" s="174"/>
      <c r="N89" s="174"/>
      <c r="O89" s="174"/>
      <c r="P89" s="174"/>
      <c r="Q89" s="174"/>
      <c r="R89" s="174"/>
      <c r="S89" s="174"/>
      <c r="T89" s="4680"/>
      <c r="U89" s="4680"/>
      <c r="V89" s="174"/>
      <c r="W89" s="4678"/>
      <c r="X89" s="4678"/>
      <c r="Y89" s="174"/>
      <c r="Z89" s="174"/>
      <c r="AA89" s="174"/>
      <c r="AL89" s="6">
        <v>1</v>
      </c>
    </row>
    <row r="90" spans="2:38" ht="18" customHeight="1" thickBot="1">
      <c r="B90" s="174"/>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L90" s="6">
        <v>1</v>
      </c>
    </row>
    <row r="91" spans="2:38" ht="18" customHeight="1">
      <c r="B91" s="4681" t="s">
        <v>798</v>
      </c>
      <c r="C91" s="4681"/>
      <c r="D91" s="174"/>
      <c r="E91" s="174"/>
      <c r="F91" s="174"/>
      <c r="G91" s="174"/>
      <c r="H91" s="174"/>
      <c r="I91" s="174"/>
      <c r="J91" s="174"/>
      <c r="K91" s="174"/>
      <c r="L91" s="174"/>
      <c r="M91" s="174"/>
      <c r="N91" s="174"/>
      <c r="O91" s="174"/>
      <c r="P91" s="174"/>
      <c r="Q91" s="174"/>
      <c r="R91" s="174"/>
      <c r="S91" s="174"/>
      <c r="T91" s="4679" t="s">
        <v>816</v>
      </c>
      <c r="U91" s="4679"/>
      <c r="V91" s="174"/>
      <c r="W91" s="4677" t="s">
        <v>818</v>
      </c>
      <c r="X91" s="4677"/>
      <c r="Y91" s="174"/>
      <c r="Z91" s="174"/>
      <c r="AA91" s="174"/>
      <c r="AL91" s="6">
        <v>1</v>
      </c>
    </row>
    <row r="92" spans="2:38" ht="18" customHeight="1">
      <c r="B92" s="4682"/>
      <c r="C92" s="4682"/>
      <c r="D92" s="174"/>
      <c r="E92" s="174"/>
      <c r="F92" s="174"/>
      <c r="G92" s="174"/>
      <c r="H92" s="174"/>
      <c r="I92" s="174"/>
      <c r="J92" s="174"/>
      <c r="K92" s="174"/>
      <c r="L92" s="174"/>
      <c r="M92" s="174"/>
      <c r="N92" s="174"/>
      <c r="O92" s="174"/>
      <c r="P92" s="174"/>
      <c r="Q92" s="174"/>
      <c r="R92" s="174"/>
      <c r="S92" s="174"/>
      <c r="T92" s="4680"/>
      <c r="U92" s="4680"/>
      <c r="V92" s="174"/>
      <c r="W92" s="4678"/>
      <c r="X92" s="4678"/>
      <c r="Y92" s="174"/>
      <c r="Z92" s="174"/>
      <c r="AA92" s="174"/>
      <c r="AL92" s="6">
        <v>1</v>
      </c>
    </row>
    <row r="93" spans="2:38" ht="18" customHeight="1" thickBot="1">
      <c r="B93" s="174"/>
      <c r="C93" s="174"/>
      <c r="D93" s="174"/>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L93" s="6">
        <v>1</v>
      </c>
    </row>
    <row r="94" spans="2:38" ht="18" customHeight="1">
      <c r="B94" s="4681" t="s">
        <v>459</v>
      </c>
      <c r="C94" s="4681"/>
      <c r="D94" s="174"/>
      <c r="E94" s="174"/>
      <c r="F94" s="174"/>
      <c r="G94" s="174"/>
      <c r="H94" s="174"/>
      <c r="I94" s="174"/>
      <c r="J94" s="174"/>
      <c r="K94" s="174"/>
      <c r="L94" s="174"/>
      <c r="M94" s="174"/>
      <c r="N94" s="174"/>
      <c r="O94" s="174"/>
      <c r="P94" s="174"/>
      <c r="Q94" s="174"/>
      <c r="R94" s="174"/>
      <c r="S94" s="174"/>
      <c r="T94" s="4679" t="s">
        <v>796</v>
      </c>
      <c r="U94" s="4679"/>
      <c r="V94" s="174"/>
      <c r="W94" s="4677" t="s">
        <v>820</v>
      </c>
      <c r="X94" s="4677"/>
      <c r="Y94" s="174"/>
      <c r="Z94" s="174"/>
      <c r="AA94" s="174"/>
      <c r="AL94" s="6">
        <v>1</v>
      </c>
    </row>
    <row r="95" spans="2:38" ht="18" customHeight="1">
      <c r="B95" s="4682"/>
      <c r="C95" s="4682"/>
      <c r="D95" s="174"/>
      <c r="E95" s="174"/>
      <c r="F95" s="174"/>
      <c r="G95" s="174"/>
      <c r="H95" s="174"/>
      <c r="I95" s="174"/>
      <c r="J95" s="174"/>
      <c r="K95" s="174"/>
      <c r="L95" s="174"/>
      <c r="M95" s="174"/>
      <c r="N95" s="174"/>
      <c r="O95" s="174"/>
      <c r="P95" s="174"/>
      <c r="Q95" s="174"/>
      <c r="R95" s="174"/>
      <c r="S95" s="174"/>
      <c r="T95" s="4680"/>
      <c r="U95" s="4680"/>
      <c r="V95" s="174"/>
      <c r="W95" s="4678"/>
      <c r="X95" s="4678"/>
      <c r="Y95" s="174"/>
      <c r="Z95" s="174"/>
      <c r="AA95" s="174"/>
      <c r="AL95" s="6">
        <v>1</v>
      </c>
    </row>
    <row r="96" spans="2:38" ht="18" customHeight="1" thickBot="1">
      <c r="B96" s="174"/>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L96" s="6">
        <v>1</v>
      </c>
    </row>
    <row r="97" spans="2:38" ht="18" customHeight="1">
      <c r="B97" s="302"/>
      <c r="C97" s="174"/>
      <c r="D97" s="174"/>
      <c r="E97" s="174"/>
      <c r="F97" s="174"/>
      <c r="G97" s="174"/>
      <c r="H97" s="174"/>
      <c r="I97" s="174"/>
      <c r="J97" s="174"/>
      <c r="K97" s="174"/>
      <c r="L97" s="174"/>
      <c r="M97" s="174"/>
      <c r="N97" s="174"/>
      <c r="O97" s="174"/>
      <c r="P97" s="174"/>
      <c r="Q97" s="174"/>
      <c r="R97" s="174"/>
      <c r="S97" s="174"/>
      <c r="T97" s="4679" t="s">
        <v>800</v>
      </c>
      <c r="U97" s="4679"/>
      <c r="V97" s="174"/>
      <c r="W97" s="4677" t="s">
        <v>822</v>
      </c>
      <c r="X97" s="4677"/>
      <c r="Y97" s="174"/>
      <c r="Z97" s="174"/>
      <c r="AA97" s="174"/>
      <c r="AL97" s="6">
        <v>1</v>
      </c>
    </row>
    <row r="98" spans="2:38" ht="18" customHeight="1">
      <c r="B98" s="302"/>
      <c r="C98" s="174"/>
      <c r="D98" s="174"/>
      <c r="E98" s="174"/>
      <c r="F98" s="174"/>
      <c r="G98" s="174"/>
      <c r="H98" s="174"/>
      <c r="I98" s="174"/>
      <c r="J98" s="174"/>
      <c r="K98" s="174"/>
      <c r="L98" s="174"/>
      <c r="M98" s="174"/>
      <c r="N98" s="174"/>
      <c r="O98" s="174"/>
      <c r="P98" s="174"/>
      <c r="Q98" s="174"/>
      <c r="R98" s="174"/>
      <c r="S98" s="174"/>
      <c r="T98" s="4680"/>
      <c r="U98" s="4680"/>
      <c r="V98" s="174"/>
      <c r="W98" s="4678"/>
      <c r="X98" s="4678"/>
      <c r="Y98" s="174"/>
      <c r="Z98" s="174"/>
      <c r="AA98" s="174"/>
      <c r="AL98" s="6">
        <v>1</v>
      </c>
    </row>
    <row r="99" spans="2:38" ht="18" customHeight="1" thickBot="1">
      <c r="B99" s="302"/>
      <c r="C99" s="174"/>
      <c r="D99" s="174"/>
      <c r="E99" s="174"/>
      <c r="F99" s="174"/>
      <c r="G99" s="174"/>
      <c r="H99" s="174"/>
      <c r="I99" s="174"/>
      <c r="J99" s="174"/>
      <c r="K99" s="174"/>
      <c r="L99" s="174"/>
      <c r="M99" s="174"/>
      <c r="N99" s="174"/>
      <c r="O99" s="174"/>
      <c r="P99" s="174"/>
      <c r="Q99" s="174"/>
      <c r="R99" s="174"/>
      <c r="S99" s="174"/>
      <c r="T99" s="764">
        <v>1</v>
      </c>
      <c r="U99" s="174"/>
      <c r="V99" s="174"/>
      <c r="W99" s="764">
        <v>1</v>
      </c>
      <c r="X99" s="174"/>
      <c r="Y99" s="174"/>
      <c r="Z99" s="174"/>
      <c r="AA99" s="174"/>
      <c r="AL99" s="6">
        <v>1</v>
      </c>
    </row>
    <row r="100" spans="2:38" ht="18" customHeight="1">
      <c r="B100" s="302"/>
      <c r="C100" s="174"/>
      <c r="D100" s="174"/>
      <c r="E100" s="174"/>
      <c r="F100" s="174"/>
      <c r="G100" s="174"/>
      <c r="H100" s="174"/>
      <c r="I100" s="174"/>
      <c r="J100" s="174"/>
      <c r="K100" s="174"/>
      <c r="L100" s="174"/>
      <c r="M100" s="174"/>
      <c r="N100" s="174"/>
      <c r="O100" s="174"/>
      <c r="P100" s="174"/>
      <c r="Q100" s="174"/>
      <c r="R100" s="174"/>
      <c r="S100" s="174"/>
      <c r="T100" s="4679" t="s">
        <v>804</v>
      </c>
      <c r="U100" s="4679"/>
      <c r="V100" s="174"/>
      <c r="W100" s="4677" t="s">
        <v>824</v>
      </c>
      <c r="X100" s="4677"/>
      <c r="Y100" s="174"/>
      <c r="Z100" s="174"/>
      <c r="AA100" s="174"/>
      <c r="AL100" s="6">
        <v>1</v>
      </c>
    </row>
    <row r="101" spans="2:38" ht="18" customHeight="1">
      <c r="B101" s="302"/>
      <c r="C101" s="174"/>
      <c r="D101" s="174"/>
      <c r="E101" s="174"/>
      <c r="F101" s="174"/>
      <c r="G101" s="174"/>
      <c r="H101" s="174"/>
      <c r="I101" s="174"/>
      <c r="J101" s="174"/>
      <c r="K101" s="174"/>
      <c r="L101" s="174"/>
      <c r="M101" s="174"/>
      <c r="N101" s="174"/>
      <c r="O101" s="174"/>
      <c r="P101" s="174"/>
      <c r="Q101" s="174"/>
      <c r="R101" s="174"/>
      <c r="S101" s="174"/>
      <c r="T101" s="4680"/>
      <c r="U101" s="4680"/>
      <c r="V101" s="174"/>
      <c r="W101" s="4678"/>
      <c r="X101" s="4678"/>
      <c r="Y101" s="174"/>
      <c r="Z101" s="174"/>
      <c r="AA101" s="174"/>
      <c r="AL101" s="6">
        <v>1</v>
      </c>
    </row>
    <row r="102" spans="2:38" ht="18" customHeight="1" thickBot="1">
      <c r="B102" s="302"/>
      <c r="C102" s="174"/>
      <c r="D102" s="174"/>
      <c r="E102" s="174"/>
      <c r="F102" s="174"/>
      <c r="G102" s="174"/>
      <c r="H102" s="174"/>
      <c r="I102" s="174"/>
      <c r="J102" s="174"/>
      <c r="K102" s="174"/>
      <c r="L102" s="174"/>
      <c r="M102" s="174"/>
      <c r="N102" s="174"/>
      <c r="O102" s="174"/>
      <c r="P102" s="174"/>
      <c r="Q102" s="174"/>
      <c r="R102" s="174"/>
      <c r="S102" s="174"/>
      <c r="T102" s="764">
        <v>1</v>
      </c>
      <c r="U102" s="174"/>
      <c r="V102" s="174"/>
      <c r="W102" s="764">
        <v>1</v>
      </c>
      <c r="X102" s="174"/>
      <c r="Y102" s="174"/>
      <c r="Z102" s="174"/>
      <c r="AA102" s="174"/>
      <c r="AL102" s="6">
        <v>1</v>
      </c>
    </row>
    <row r="103" spans="2:38" ht="18" customHeight="1">
      <c r="B103" s="302"/>
      <c r="C103" s="174"/>
      <c r="D103" s="174"/>
      <c r="E103" s="174"/>
      <c r="F103" s="174"/>
      <c r="G103" s="174"/>
      <c r="H103" s="174"/>
      <c r="I103" s="174"/>
      <c r="J103" s="174"/>
      <c r="K103" s="174"/>
      <c r="L103" s="174"/>
      <c r="M103" s="174"/>
      <c r="N103" s="174"/>
      <c r="O103" s="174"/>
      <c r="P103" s="174"/>
      <c r="Q103" s="174"/>
      <c r="R103" s="174"/>
      <c r="S103" s="174"/>
      <c r="T103" s="4679" t="s">
        <v>826</v>
      </c>
      <c r="U103" s="4679"/>
      <c r="V103" s="174"/>
      <c r="W103" s="4677" t="s">
        <v>828</v>
      </c>
      <c r="X103" s="4677"/>
      <c r="Y103" s="174"/>
      <c r="Z103" s="174"/>
      <c r="AA103" s="174"/>
      <c r="AL103" s="6">
        <v>1</v>
      </c>
    </row>
    <row r="104" spans="2:38" ht="18" customHeight="1">
      <c r="B104" s="302"/>
      <c r="C104" s="174"/>
      <c r="D104" s="174"/>
      <c r="E104" s="174"/>
      <c r="F104" s="174"/>
      <c r="G104" s="174"/>
      <c r="H104" s="174"/>
      <c r="I104" s="174"/>
      <c r="J104" s="174"/>
      <c r="K104" s="174"/>
      <c r="L104" s="174"/>
      <c r="M104" s="174"/>
      <c r="N104" s="174"/>
      <c r="O104" s="174"/>
      <c r="P104" s="174"/>
      <c r="Q104" s="174"/>
      <c r="R104" s="174"/>
      <c r="S104" s="174"/>
      <c r="T104" s="4680"/>
      <c r="U104" s="4680"/>
      <c r="V104" s="174"/>
      <c r="W104" s="4678"/>
      <c r="X104" s="4678"/>
      <c r="Y104" s="174"/>
      <c r="Z104" s="174"/>
      <c r="AA104" s="174"/>
      <c r="AL104" s="6">
        <v>1</v>
      </c>
    </row>
    <row r="105" spans="2:38" ht="18" customHeight="1" thickBot="1">
      <c r="B105" s="302"/>
      <c r="C105" s="174"/>
      <c r="D105" s="174"/>
      <c r="E105" s="174"/>
      <c r="F105" s="174"/>
      <c r="G105" s="174"/>
      <c r="H105" s="174"/>
      <c r="I105" s="174"/>
      <c r="J105" s="174"/>
      <c r="K105" s="174"/>
      <c r="L105" s="174"/>
      <c r="M105" s="174"/>
      <c r="N105" s="174"/>
      <c r="O105" s="174"/>
      <c r="P105" s="174"/>
      <c r="Q105" s="174"/>
      <c r="R105" s="174"/>
      <c r="S105" s="174"/>
      <c r="T105" s="764">
        <v>1</v>
      </c>
      <c r="U105" s="174"/>
      <c r="V105" s="174"/>
      <c r="W105" s="764">
        <v>1</v>
      </c>
      <c r="X105" s="174"/>
      <c r="Y105" s="174"/>
      <c r="Z105" s="174"/>
      <c r="AA105" s="174"/>
      <c r="AL105" s="6">
        <v>1</v>
      </c>
    </row>
    <row r="106" spans="2:38" ht="18" customHeight="1">
      <c r="B106" s="302"/>
      <c r="C106" s="174"/>
      <c r="D106" s="174"/>
      <c r="E106" s="174"/>
      <c r="F106" s="174"/>
      <c r="G106" s="174"/>
      <c r="H106" s="174"/>
      <c r="I106" s="174"/>
      <c r="J106" s="174"/>
      <c r="K106" s="174"/>
      <c r="L106" s="174"/>
      <c r="M106" s="174"/>
      <c r="N106" s="174"/>
      <c r="O106" s="174"/>
      <c r="P106" s="174"/>
      <c r="Q106" s="174"/>
      <c r="R106" s="174"/>
      <c r="S106" s="174"/>
      <c r="T106" s="4679" t="s">
        <v>830</v>
      </c>
      <c r="U106" s="4679"/>
      <c r="V106" s="174"/>
      <c r="W106" s="4677" t="s">
        <v>832</v>
      </c>
      <c r="X106" s="4677"/>
      <c r="Y106" s="174"/>
      <c r="Z106" s="174"/>
      <c r="AA106" s="174"/>
      <c r="AL106" s="6">
        <v>1</v>
      </c>
    </row>
    <row r="107" spans="2:38" ht="18" customHeight="1">
      <c r="B107" s="302"/>
      <c r="C107" s="174"/>
      <c r="D107" s="174"/>
      <c r="E107" s="174"/>
      <c r="F107" s="174"/>
      <c r="G107" s="174"/>
      <c r="H107" s="174"/>
      <c r="I107" s="174"/>
      <c r="J107" s="174"/>
      <c r="K107" s="174"/>
      <c r="L107" s="174"/>
      <c r="M107" s="174"/>
      <c r="N107" s="174"/>
      <c r="O107" s="174"/>
      <c r="P107" s="174"/>
      <c r="Q107" s="174"/>
      <c r="R107" s="174"/>
      <c r="S107" s="174"/>
      <c r="T107" s="4680"/>
      <c r="U107" s="4680"/>
      <c r="V107" s="174"/>
      <c r="W107" s="4678"/>
      <c r="X107" s="4678"/>
      <c r="Y107" s="174"/>
      <c r="Z107" s="174"/>
      <c r="AA107" s="174"/>
      <c r="AL107" s="6">
        <v>1</v>
      </c>
    </row>
    <row r="108" spans="2:38" ht="18" customHeight="1" thickBot="1">
      <c r="B108" s="302"/>
      <c r="C108" s="174"/>
      <c r="D108" s="174"/>
      <c r="E108" s="174"/>
      <c r="F108" s="174"/>
      <c r="G108" s="174"/>
      <c r="H108" s="174"/>
      <c r="I108" s="174"/>
      <c r="J108" s="174"/>
      <c r="K108" s="174"/>
      <c r="L108" s="174"/>
      <c r="M108" s="174"/>
      <c r="N108" s="174"/>
      <c r="O108" s="174"/>
      <c r="P108" s="174"/>
      <c r="Q108" s="174"/>
      <c r="R108" s="174"/>
      <c r="S108" s="174"/>
      <c r="T108" s="764">
        <v>1</v>
      </c>
      <c r="U108" s="174"/>
      <c r="V108" s="174"/>
      <c r="W108" s="764">
        <v>1</v>
      </c>
      <c r="X108" s="174"/>
      <c r="Y108" s="174"/>
      <c r="Z108" s="174"/>
      <c r="AA108" s="174"/>
      <c r="AL108" s="6">
        <v>1</v>
      </c>
    </row>
    <row r="109" spans="2:38" ht="18" customHeight="1">
      <c r="B109" s="302"/>
      <c r="C109" s="174"/>
      <c r="D109" s="174"/>
      <c r="E109" s="174"/>
      <c r="F109" s="174"/>
      <c r="G109" s="174"/>
      <c r="H109" s="174"/>
      <c r="I109" s="174"/>
      <c r="J109" s="174"/>
      <c r="K109" s="174"/>
      <c r="L109" s="174"/>
      <c r="M109" s="174"/>
      <c r="N109" s="174"/>
      <c r="O109" s="174"/>
      <c r="P109" s="174"/>
      <c r="Q109" s="174"/>
      <c r="R109" s="174"/>
      <c r="S109" s="174"/>
      <c r="T109" s="4679" t="s">
        <v>808</v>
      </c>
      <c r="U109" s="4679"/>
      <c r="V109" s="174"/>
      <c r="W109" s="4677" t="s">
        <v>834</v>
      </c>
      <c r="X109" s="4677"/>
      <c r="Y109" s="174"/>
      <c r="Z109" s="174"/>
      <c r="AA109" s="174"/>
      <c r="AL109" s="6">
        <v>1</v>
      </c>
    </row>
    <row r="110" spans="2:38" ht="18" customHeight="1">
      <c r="B110" s="302"/>
      <c r="C110" s="174"/>
      <c r="D110" s="174"/>
      <c r="E110" s="174"/>
      <c r="F110" s="174"/>
      <c r="G110" s="174"/>
      <c r="H110" s="174"/>
      <c r="I110" s="174"/>
      <c r="J110" s="174"/>
      <c r="K110" s="174"/>
      <c r="L110" s="174"/>
      <c r="M110" s="174"/>
      <c r="N110" s="174"/>
      <c r="O110" s="174"/>
      <c r="P110" s="174"/>
      <c r="Q110" s="174"/>
      <c r="R110" s="174"/>
      <c r="S110" s="174"/>
      <c r="T110" s="4680"/>
      <c r="U110" s="4680"/>
      <c r="V110" s="174"/>
      <c r="W110" s="4678"/>
      <c r="X110" s="4678"/>
      <c r="Y110" s="174"/>
      <c r="Z110" s="174"/>
      <c r="AA110" s="174"/>
      <c r="AL110" s="6">
        <v>1</v>
      </c>
    </row>
    <row r="111" spans="2:38" ht="18" customHeight="1" thickBot="1">
      <c r="B111" s="302"/>
      <c r="C111" s="174"/>
      <c r="D111" s="174"/>
      <c r="E111" s="174"/>
      <c r="F111" s="174"/>
      <c r="G111" s="174"/>
      <c r="H111" s="174"/>
      <c r="I111" s="174"/>
      <c r="J111" s="174"/>
      <c r="K111" s="174"/>
      <c r="L111" s="174"/>
      <c r="M111" s="174"/>
      <c r="N111" s="174"/>
      <c r="O111" s="174"/>
      <c r="P111" s="174"/>
      <c r="Q111" s="174"/>
      <c r="R111" s="174"/>
      <c r="S111" s="174"/>
      <c r="T111" s="764">
        <v>1</v>
      </c>
      <c r="U111" s="174"/>
      <c r="V111" s="174"/>
      <c r="W111" s="764">
        <v>1</v>
      </c>
      <c r="X111" s="174"/>
      <c r="Y111" s="174"/>
      <c r="Z111" s="174"/>
      <c r="AA111" s="174"/>
      <c r="AL111" s="6">
        <v>1</v>
      </c>
    </row>
    <row r="112" spans="2:38" ht="18" customHeight="1">
      <c r="B112" s="302"/>
      <c r="C112" s="174"/>
      <c r="D112" s="174"/>
      <c r="E112" s="174"/>
      <c r="F112" s="174"/>
      <c r="G112" s="174"/>
      <c r="H112" s="174"/>
      <c r="I112" s="174"/>
      <c r="J112" s="174"/>
      <c r="K112" s="174"/>
      <c r="L112" s="174"/>
      <c r="M112" s="174"/>
      <c r="N112" s="174"/>
      <c r="O112" s="174"/>
      <c r="P112" s="174"/>
      <c r="Q112" s="174"/>
      <c r="R112" s="174"/>
      <c r="S112" s="174"/>
      <c r="T112" s="4679" t="s">
        <v>812</v>
      </c>
      <c r="U112" s="4679"/>
      <c r="V112" s="174"/>
      <c r="W112" s="4677" t="s">
        <v>836</v>
      </c>
      <c r="X112" s="4677"/>
      <c r="Y112" s="174"/>
      <c r="Z112" s="174"/>
      <c r="AA112" s="174"/>
      <c r="AL112" s="6">
        <v>1</v>
      </c>
    </row>
    <row r="113" spans="2:38" ht="18" customHeight="1">
      <c r="B113" s="302"/>
      <c r="C113" s="174"/>
      <c r="D113" s="174"/>
      <c r="E113" s="174"/>
      <c r="F113" s="174"/>
      <c r="G113" s="174"/>
      <c r="H113" s="174"/>
      <c r="I113" s="174"/>
      <c r="J113" s="174"/>
      <c r="K113" s="174"/>
      <c r="L113" s="174"/>
      <c r="M113" s="174"/>
      <c r="N113" s="174"/>
      <c r="O113" s="174"/>
      <c r="P113" s="174"/>
      <c r="Q113" s="174"/>
      <c r="R113" s="174"/>
      <c r="S113" s="174"/>
      <c r="T113" s="4680"/>
      <c r="U113" s="4680"/>
      <c r="V113" s="174"/>
      <c r="W113" s="4678"/>
      <c r="X113" s="4678"/>
      <c r="Y113" s="174"/>
      <c r="Z113" s="174"/>
      <c r="AA113" s="174"/>
      <c r="AL113" s="6">
        <v>1</v>
      </c>
    </row>
    <row r="114" spans="2:38" ht="18" customHeight="1" thickBot="1">
      <c r="B114" s="302"/>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L114" s="6">
        <v>1</v>
      </c>
    </row>
    <row r="115" spans="2:38" ht="18" customHeight="1">
      <c r="B115" s="302"/>
      <c r="C115" s="174"/>
      <c r="D115" s="174"/>
      <c r="E115" s="174"/>
      <c r="F115" s="174"/>
      <c r="G115" s="174"/>
      <c r="H115" s="174"/>
      <c r="I115" s="174"/>
      <c r="J115" s="174"/>
      <c r="K115" s="174"/>
      <c r="L115" s="174"/>
      <c r="M115" s="174"/>
      <c r="N115" s="174"/>
      <c r="O115" s="174"/>
      <c r="P115" s="174"/>
      <c r="Q115" s="174"/>
      <c r="R115" s="174"/>
      <c r="S115" s="174"/>
      <c r="T115" s="4679" t="s">
        <v>838</v>
      </c>
      <c r="U115" s="4679"/>
      <c r="V115" s="174"/>
      <c r="W115" s="4677" t="s">
        <v>840</v>
      </c>
      <c r="X115" s="4677"/>
      <c r="Y115" s="174"/>
      <c r="Z115" s="174"/>
      <c r="AA115" s="174"/>
      <c r="AL115" s="6">
        <v>1</v>
      </c>
    </row>
    <row r="116" spans="2:38" ht="18" customHeight="1">
      <c r="B116" s="302"/>
      <c r="C116" s="174"/>
      <c r="D116" s="174"/>
      <c r="E116" s="174"/>
      <c r="F116" s="174"/>
      <c r="G116" s="174"/>
      <c r="H116" s="174"/>
      <c r="I116" s="174"/>
      <c r="J116" s="174"/>
      <c r="K116" s="174"/>
      <c r="L116" s="174"/>
      <c r="M116" s="174"/>
      <c r="N116" s="174"/>
      <c r="O116" s="174"/>
      <c r="P116" s="174"/>
      <c r="Q116" s="174"/>
      <c r="R116" s="174"/>
      <c r="S116" s="174"/>
      <c r="T116" s="4680"/>
      <c r="U116" s="4680"/>
      <c r="V116" s="174"/>
      <c r="W116" s="4678"/>
      <c r="X116" s="4678"/>
      <c r="Y116" s="174"/>
      <c r="Z116" s="174"/>
      <c r="AA116" s="174"/>
      <c r="AL116" s="6">
        <v>1</v>
      </c>
    </row>
    <row r="117" spans="2:38" ht="18" customHeight="1" thickBot="1">
      <c r="B117" s="302"/>
      <c r="C117" s="174"/>
      <c r="D117" s="174"/>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c r="AA117" s="174"/>
      <c r="AL117" s="6">
        <v>1</v>
      </c>
    </row>
    <row r="118" spans="2:38" ht="18" customHeight="1">
      <c r="B118" s="302"/>
      <c r="C118" s="174"/>
      <c r="D118" s="174"/>
      <c r="E118" s="174"/>
      <c r="F118" s="174"/>
      <c r="G118" s="174"/>
      <c r="H118" s="174"/>
      <c r="I118" s="174"/>
      <c r="J118" s="174"/>
      <c r="K118" s="174"/>
      <c r="L118" s="174"/>
      <c r="M118" s="174"/>
      <c r="N118" s="174"/>
      <c r="O118" s="174"/>
      <c r="P118" s="174"/>
      <c r="Q118" s="174"/>
      <c r="R118" s="174"/>
      <c r="S118" s="174"/>
      <c r="T118" s="4679" t="s">
        <v>842</v>
      </c>
      <c r="U118" s="4679"/>
      <c r="V118" s="174"/>
      <c r="W118" s="4677" t="s">
        <v>844</v>
      </c>
      <c r="X118" s="4677"/>
      <c r="Y118" s="174"/>
      <c r="Z118" s="174"/>
      <c r="AA118" s="174"/>
      <c r="AL118" s="6">
        <v>1</v>
      </c>
    </row>
    <row r="119" spans="2:38" ht="18" customHeight="1">
      <c r="B119" s="302"/>
      <c r="C119" s="174"/>
      <c r="D119" s="174"/>
      <c r="E119" s="174"/>
      <c r="F119" s="174"/>
      <c r="G119" s="174"/>
      <c r="H119" s="174"/>
      <c r="I119" s="174"/>
      <c r="J119" s="174"/>
      <c r="K119" s="174"/>
      <c r="L119" s="174"/>
      <c r="M119" s="174"/>
      <c r="N119" s="174"/>
      <c r="O119" s="174"/>
      <c r="P119" s="174"/>
      <c r="Q119" s="174"/>
      <c r="R119" s="174"/>
      <c r="S119" s="174"/>
      <c r="T119" s="4680"/>
      <c r="U119" s="4680"/>
      <c r="V119" s="174"/>
      <c r="W119" s="4678"/>
      <c r="X119" s="4678"/>
      <c r="Y119" s="174"/>
      <c r="Z119" s="174"/>
      <c r="AA119" s="174"/>
      <c r="AL119" s="6">
        <v>1</v>
      </c>
    </row>
    <row r="120" spans="2:38" ht="18" customHeight="1" thickBot="1">
      <c r="B120" s="302"/>
      <c r="C120" s="174"/>
      <c r="D120" s="174"/>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c r="AA120" s="174"/>
      <c r="AL120" s="6">
        <v>1</v>
      </c>
    </row>
    <row r="121" spans="2:38" ht="18" customHeight="1">
      <c r="B121" s="302"/>
      <c r="C121" s="174"/>
      <c r="D121" s="174"/>
      <c r="E121" s="174"/>
      <c r="F121" s="174"/>
      <c r="G121" s="174"/>
      <c r="H121" s="174"/>
      <c r="I121" s="174"/>
      <c r="J121" s="174"/>
      <c r="K121" s="174"/>
      <c r="L121" s="174"/>
      <c r="M121" s="174"/>
      <c r="N121" s="174"/>
      <c r="O121" s="174"/>
      <c r="P121" s="174"/>
      <c r="Q121" s="174"/>
      <c r="R121" s="174"/>
      <c r="S121" s="174"/>
      <c r="T121" s="4679" t="s">
        <v>846</v>
      </c>
      <c r="U121" s="4679"/>
      <c r="V121" s="174"/>
      <c r="W121" s="4677" t="s">
        <v>848</v>
      </c>
      <c r="X121" s="4677"/>
      <c r="Y121" s="174"/>
      <c r="Z121" s="174"/>
      <c r="AA121" s="174"/>
      <c r="AL121" s="6">
        <v>1</v>
      </c>
    </row>
    <row r="122" spans="2:38" ht="18" customHeight="1">
      <c r="B122" s="302"/>
      <c r="C122" s="174"/>
      <c r="D122" s="174"/>
      <c r="E122" s="174"/>
      <c r="F122" s="174"/>
      <c r="G122" s="174"/>
      <c r="H122" s="174"/>
      <c r="I122" s="174"/>
      <c r="J122" s="174"/>
      <c r="K122" s="174"/>
      <c r="L122" s="174"/>
      <c r="M122" s="174"/>
      <c r="N122" s="174"/>
      <c r="O122" s="174"/>
      <c r="P122" s="174"/>
      <c r="Q122" s="174"/>
      <c r="R122" s="174"/>
      <c r="S122" s="174"/>
      <c r="T122" s="4680"/>
      <c r="U122" s="4680"/>
      <c r="V122" s="174"/>
      <c r="W122" s="4678"/>
      <c r="X122" s="4678"/>
      <c r="Y122" s="174"/>
      <c r="Z122" s="174"/>
      <c r="AA122" s="174"/>
      <c r="AL122" s="6">
        <v>1</v>
      </c>
    </row>
    <row r="123" spans="2:38" ht="18" customHeight="1" thickBot="1">
      <c r="B123" s="174"/>
      <c r="C123" s="174"/>
      <c r="D123" s="174"/>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c r="AA123" s="174"/>
      <c r="AL123" s="6">
        <v>1</v>
      </c>
    </row>
    <row r="124" spans="2:38" ht="18" customHeight="1">
      <c r="B124" s="174"/>
      <c r="C124" s="174"/>
      <c r="D124" s="174"/>
      <c r="E124" s="174"/>
      <c r="F124" s="174"/>
      <c r="G124" s="174"/>
      <c r="H124" s="174"/>
      <c r="I124" s="174"/>
      <c r="J124" s="174"/>
      <c r="K124" s="174"/>
      <c r="L124" s="174"/>
      <c r="M124" s="174"/>
      <c r="N124" s="174"/>
      <c r="O124" s="174"/>
      <c r="P124" s="174"/>
      <c r="Q124" s="174"/>
      <c r="R124" s="174"/>
      <c r="S124" s="174"/>
      <c r="T124" s="4679" t="s">
        <v>850</v>
      </c>
      <c r="U124" s="4679"/>
      <c r="V124" s="174"/>
      <c r="W124" s="4677" t="s">
        <v>852</v>
      </c>
      <c r="X124" s="4677"/>
      <c r="Y124" s="174"/>
      <c r="Z124" s="174"/>
      <c r="AA124" s="174"/>
      <c r="AL124" s="6">
        <v>1</v>
      </c>
    </row>
    <row r="125" spans="2:38" ht="18" customHeight="1">
      <c r="B125" s="174"/>
      <c r="C125" s="174"/>
      <c r="D125" s="174"/>
      <c r="E125" s="174"/>
      <c r="F125" s="174"/>
      <c r="G125" s="174"/>
      <c r="H125" s="174"/>
      <c r="I125" s="174"/>
      <c r="J125" s="174"/>
      <c r="K125" s="174"/>
      <c r="L125" s="174"/>
      <c r="M125" s="174"/>
      <c r="N125" s="174"/>
      <c r="O125" s="174"/>
      <c r="P125" s="174"/>
      <c r="Q125" s="174"/>
      <c r="R125" s="174"/>
      <c r="S125" s="174"/>
      <c r="T125" s="4680"/>
      <c r="U125" s="4680"/>
      <c r="V125" s="174"/>
      <c r="W125" s="4678"/>
      <c r="X125" s="4678"/>
      <c r="Y125" s="174"/>
      <c r="Z125" s="174"/>
      <c r="AA125" s="174"/>
      <c r="AL125" s="6">
        <v>1</v>
      </c>
    </row>
    <row r="126" spans="2:38" ht="18" customHeight="1" thickBot="1">
      <c r="B126" s="174"/>
      <c r="C126" s="174"/>
      <c r="D126" s="174"/>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c r="AA126" s="174"/>
      <c r="AL126" s="6">
        <v>1</v>
      </c>
    </row>
    <row r="127" spans="2:38" ht="18" customHeight="1">
      <c r="B127" s="174"/>
      <c r="C127" s="174"/>
      <c r="D127" s="174"/>
      <c r="E127" s="174"/>
      <c r="F127" s="174"/>
      <c r="G127" s="174"/>
      <c r="H127" s="174"/>
      <c r="I127" s="174"/>
      <c r="J127" s="174"/>
      <c r="K127" s="174"/>
      <c r="L127" s="174"/>
      <c r="M127" s="174"/>
      <c r="N127" s="174"/>
      <c r="O127" s="174"/>
      <c r="P127" s="174"/>
      <c r="Q127" s="174"/>
      <c r="R127" s="174"/>
      <c r="S127" s="174"/>
      <c r="T127" s="4679" t="s">
        <v>854</v>
      </c>
      <c r="U127" s="4679"/>
      <c r="V127" s="174"/>
      <c r="W127" s="4677" t="s">
        <v>856</v>
      </c>
      <c r="X127" s="4677"/>
      <c r="Y127" s="174"/>
      <c r="Z127" s="174"/>
      <c r="AA127" s="174"/>
      <c r="AL127" s="6">
        <v>1</v>
      </c>
    </row>
    <row r="128" spans="2:38" ht="18" customHeight="1">
      <c r="B128" s="174"/>
      <c r="C128" s="174"/>
      <c r="D128" s="174"/>
      <c r="E128" s="174"/>
      <c r="F128" s="174"/>
      <c r="G128" s="174"/>
      <c r="H128" s="174"/>
      <c r="I128" s="174"/>
      <c r="J128" s="174"/>
      <c r="K128" s="174"/>
      <c r="L128" s="174"/>
      <c r="M128" s="174"/>
      <c r="N128" s="174"/>
      <c r="O128" s="174"/>
      <c r="P128" s="174"/>
      <c r="Q128" s="174"/>
      <c r="R128" s="174"/>
      <c r="S128" s="174"/>
      <c r="T128" s="4680"/>
      <c r="U128" s="4680"/>
      <c r="V128" s="174"/>
      <c r="W128" s="4678"/>
      <c r="X128" s="4678"/>
      <c r="Y128" s="174"/>
      <c r="Z128" s="174"/>
      <c r="AA128" s="174"/>
      <c r="AL128" s="6">
        <v>1</v>
      </c>
    </row>
    <row r="129" spans="2:38" ht="18" customHeight="1" thickBot="1">
      <c r="B129" s="174"/>
      <c r="C129" s="174"/>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L129" s="6">
        <v>1</v>
      </c>
    </row>
    <row r="130" spans="2:38" ht="18" customHeight="1">
      <c r="B130" s="174"/>
      <c r="C130" s="174"/>
      <c r="D130" s="174"/>
      <c r="E130" s="174"/>
      <c r="F130" s="174"/>
      <c r="G130" s="174"/>
      <c r="H130" s="174"/>
      <c r="I130" s="174"/>
      <c r="J130" s="174"/>
      <c r="K130" s="174"/>
      <c r="L130" s="174"/>
      <c r="M130" s="174"/>
      <c r="N130" s="174"/>
      <c r="O130" s="174"/>
      <c r="P130" s="174"/>
      <c r="Q130" s="174"/>
      <c r="R130" s="174"/>
      <c r="S130" s="174"/>
      <c r="T130" s="4679" t="s">
        <v>858</v>
      </c>
      <c r="U130" s="4679"/>
      <c r="V130" s="174"/>
      <c r="W130" s="4677" t="s">
        <v>860</v>
      </c>
      <c r="X130" s="4677"/>
      <c r="Y130" s="174"/>
      <c r="Z130" s="174"/>
      <c r="AA130" s="174"/>
      <c r="AL130" s="6">
        <v>1</v>
      </c>
    </row>
    <row r="131" spans="2:38" ht="18" customHeight="1">
      <c r="B131" s="174"/>
      <c r="C131" s="174"/>
      <c r="D131" s="174"/>
      <c r="E131" s="174"/>
      <c r="F131" s="174"/>
      <c r="G131" s="174"/>
      <c r="H131" s="174"/>
      <c r="I131" s="174"/>
      <c r="J131" s="174"/>
      <c r="K131" s="174"/>
      <c r="L131" s="174"/>
      <c r="M131" s="174"/>
      <c r="N131" s="174"/>
      <c r="O131" s="174"/>
      <c r="P131" s="174"/>
      <c r="Q131" s="174"/>
      <c r="R131" s="174"/>
      <c r="S131" s="174"/>
      <c r="T131" s="4680"/>
      <c r="U131" s="4680"/>
      <c r="V131" s="174"/>
      <c r="W131" s="4678"/>
      <c r="X131" s="4678"/>
      <c r="Y131" s="174"/>
      <c r="Z131" s="174"/>
      <c r="AA131" s="174"/>
      <c r="AL131" s="6">
        <v>1</v>
      </c>
    </row>
    <row r="132" spans="2:38" ht="18" customHeight="1" thickBot="1">
      <c r="B132" s="174"/>
      <c r="C132" s="174"/>
      <c r="D132" s="174"/>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c r="AA132" s="174"/>
      <c r="AL132" s="6">
        <v>1</v>
      </c>
    </row>
    <row r="133" spans="2:38" ht="18" customHeight="1">
      <c r="B133" s="174"/>
      <c r="C133" s="174"/>
      <c r="D133" s="174"/>
      <c r="E133" s="174"/>
      <c r="F133" s="174"/>
      <c r="G133" s="174"/>
      <c r="H133" s="174"/>
      <c r="I133" s="174"/>
      <c r="J133" s="174"/>
      <c r="K133" s="174"/>
      <c r="L133" s="174"/>
      <c r="M133" s="174"/>
      <c r="N133" s="174"/>
      <c r="O133" s="174"/>
      <c r="P133" s="174"/>
      <c r="Q133" s="174"/>
      <c r="R133" s="174"/>
      <c r="S133" s="174"/>
      <c r="T133" s="4679" t="s">
        <v>862</v>
      </c>
      <c r="U133" s="4679"/>
      <c r="V133" s="174"/>
      <c r="W133" s="4677" t="s">
        <v>864</v>
      </c>
      <c r="X133" s="4677"/>
      <c r="Y133" s="174"/>
      <c r="Z133" s="174"/>
      <c r="AA133" s="174"/>
      <c r="AL133" s="6">
        <v>1</v>
      </c>
    </row>
    <row r="134" spans="2:38" ht="18" customHeight="1">
      <c r="B134" s="174"/>
      <c r="C134" s="174"/>
      <c r="D134" s="174"/>
      <c r="E134" s="174"/>
      <c r="F134" s="174"/>
      <c r="G134" s="174"/>
      <c r="H134" s="174"/>
      <c r="I134" s="174"/>
      <c r="J134" s="174"/>
      <c r="K134" s="174"/>
      <c r="L134" s="174"/>
      <c r="M134" s="174"/>
      <c r="N134" s="174"/>
      <c r="O134" s="174"/>
      <c r="P134" s="174"/>
      <c r="Q134" s="174"/>
      <c r="R134" s="174"/>
      <c r="S134" s="174"/>
      <c r="T134" s="4680"/>
      <c r="U134" s="4680"/>
      <c r="V134" s="174"/>
      <c r="W134" s="4678"/>
      <c r="X134" s="4678"/>
      <c r="Y134" s="174"/>
      <c r="Z134" s="174"/>
      <c r="AA134" s="174"/>
      <c r="AL134" s="6">
        <v>1</v>
      </c>
    </row>
    <row r="135" spans="2:38" ht="18" customHeight="1" thickBot="1">
      <c r="B135" s="174"/>
      <c r="C135" s="174"/>
      <c r="D135" s="174"/>
      <c r="E135" s="174"/>
      <c r="F135" s="174"/>
      <c r="G135" s="174"/>
      <c r="H135" s="174"/>
      <c r="I135" s="174"/>
      <c r="J135" s="174"/>
      <c r="K135" s="174"/>
      <c r="L135" s="174"/>
      <c r="M135" s="174"/>
      <c r="N135" s="174"/>
      <c r="O135" s="174"/>
      <c r="P135" s="174"/>
      <c r="Q135" s="174"/>
      <c r="R135" s="174"/>
      <c r="S135" s="174"/>
      <c r="T135" s="174"/>
      <c r="U135" s="174"/>
      <c r="V135" s="174"/>
      <c r="W135" s="174"/>
      <c r="X135" s="174"/>
      <c r="Y135" s="174"/>
      <c r="Z135" s="174"/>
      <c r="AA135" s="174"/>
      <c r="AL135" s="6">
        <v>1</v>
      </c>
    </row>
    <row r="136" spans="2:38" ht="18" customHeight="1">
      <c r="B136" s="174"/>
      <c r="C136" s="174"/>
      <c r="D136" s="174"/>
      <c r="E136" s="174"/>
      <c r="F136" s="174"/>
      <c r="G136" s="174"/>
      <c r="H136" s="174"/>
      <c r="I136" s="174"/>
      <c r="J136" s="174"/>
      <c r="K136" s="174"/>
      <c r="L136" s="174"/>
      <c r="M136" s="174"/>
      <c r="N136" s="174"/>
      <c r="O136" s="174"/>
      <c r="P136" s="174"/>
      <c r="Q136" s="174"/>
      <c r="R136" s="174"/>
      <c r="S136" s="174"/>
      <c r="T136" s="174"/>
      <c r="U136" s="174"/>
      <c r="V136" s="174"/>
      <c r="W136" s="4677" t="s">
        <v>838</v>
      </c>
      <c r="X136" s="4677"/>
      <c r="Y136" s="174"/>
      <c r="Z136" s="174"/>
      <c r="AA136" s="174"/>
      <c r="AL136" s="6">
        <v>1</v>
      </c>
    </row>
    <row r="137" spans="2:38" ht="18" customHeight="1">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4678"/>
      <c r="X137" s="4678"/>
      <c r="Y137" s="174"/>
      <c r="Z137" s="174"/>
      <c r="AA137" s="174"/>
      <c r="AL137" s="6">
        <v>1</v>
      </c>
    </row>
    <row r="138" spans="2:38" ht="18" customHeight="1" thickBot="1">
      <c r="B138" s="174"/>
      <c r="C138" s="174"/>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L138" s="6">
        <v>1</v>
      </c>
    </row>
    <row r="139" spans="2:38" ht="18" customHeight="1">
      <c r="B139" s="174"/>
      <c r="C139" s="174"/>
      <c r="D139" s="174"/>
      <c r="E139" s="174"/>
      <c r="F139" s="174"/>
      <c r="G139" s="174"/>
      <c r="H139" s="174"/>
      <c r="I139" s="174"/>
      <c r="J139" s="174"/>
      <c r="K139" s="174"/>
      <c r="L139" s="174"/>
      <c r="M139" s="174"/>
      <c r="N139" s="174"/>
      <c r="O139" s="174"/>
      <c r="P139" s="174"/>
      <c r="Q139" s="174"/>
      <c r="R139" s="174"/>
      <c r="S139" s="174"/>
      <c r="T139" s="174"/>
      <c r="U139" s="174"/>
      <c r="V139" s="174"/>
      <c r="W139" s="4677" t="s">
        <v>866</v>
      </c>
      <c r="X139" s="4677"/>
      <c r="Y139" s="174"/>
      <c r="Z139" s="174"/>
      <c r="AA139" s="174"/>
      <c r="AL139" s="6">
        <v>1</v>
      </c>
    </row>
    <row r="140" spans="2:38" ht="18" customHeight="1">
      <c r="B140" s="174"/>
      <c r="C140" s="174"/>
      <c r="D140" s="174"/>
      <c r="E140" s="174"/>
      <c r="F140" s="174"/>
      <c r="G140" s="174"/>
      <c r="H140" s="174"/>
      <c r="I140" s="174"/>
      <c r="J140" s="174"/>
      <c r="K140" s="174"/>
      <c r="L140" s="174"/>
      <c r="M140" s="174"/>
      <c r="N140" s="174"/>
      <c r="O140" s="174"/>
      <c r="P140" s="174"/>
      <c r="Q140" s="174"/>
      <c r="R140" s="174"/>
      <c r="S140" s="174"/>
      <c r="T140" s="174"/>
      <c r="U140" s="174"/>
      <c r="V140" s="174"/>
      <c r="W140" s="4678"/>
      <c r="X140" s="4678"/>
      <c r="Y140" s="174"/>
      <c r="Z140" s="174"/>
      <c r="AA140" s="174"/>
      <c r="AL140" s="6">
        <v>1</v>
      </c>
    </row>
    <row r="141" spans="2:38" ht="18" customHeight="1" thickBot="1">
      <c r="B141" s="302"/>
      <c r="C141" s="174"/>
      <c r="D141" s="174"/>
      <c r="E141" s="174"/>
      <c r="F141" s="174"/>
      <c r="G141" s="174"/>
      <c r="H141" s="174"/>
      <c r="I141" s="174"/>
      <c r="J141" s="174"/>
      <c r="K141" s="174"/>
      <c r="L141" s="174"/>
      <c r="M141" s="174"/>
      <c r="N141" s="174"/>
      <c r="O141" s="174"/>
      <c r="P141" s="174"/>
      <c r="Q141" s="174"/>
      <c r="R141" s="174"/>
      <c r="S141" s="174"/>
      <c r="T141" s="174"/>
      <c r="U141" s="174"/>
      <c r="V141" s="174"/>
      <c r="W141" s="174"/>
      <c r="X141" s="174"/>
      <c r="Y141" s="174"/>
      <c r="Z141" s="174"/>
      <c r="AA141" s="174"/>
      <c r="AL141" s="6">
        <v>1</v>
      </c>
    </row>
    <row r="142" spans="2:38" ht="18" customHeight="1">
      <c r="B142" s="302"/>
      <c r="C142" s="174"/>
      <c r="D142" s="174"/>
      <c r="E142" s="174"/>
      <c r="F142" s="174"/>
      <c r="G142" s="174"/>
      <c r="H142" s="174"/>
      <c r="I142" s="174"/>
      <c r="J142" s="174"/>
      <c r="K142" s="174"/>
      <c r="L142" s="174"/>
      <c r="M142" s="174"/>
      <c r="N142" s="174"/>
      <c r="O142" s="174"/>
      <c r="P142" s="174"/>
      <c r="Q142" s="174"/>
      <c r="R142" s="174"/>
      <c r="S142" s="174"/>
      <c r="T142" s="174"/>
      <c r="U142" s="174"/>
      <c r="V142" s="174"/>
      <c r="W142" s="4677" t="s">
        <v>842</v>
      </c>
      <c r="X142" s="4677"/>
      <c r="Y142" s="174"/>
      <c r="Z142" s="174"/>
      <c r="AA142" s="174"/>
      <c r="AL142" s="6">
        <v>1</v>
      </c>
    </row>
    <row r="143" spans="2:38" ht="18" customHeight="1">
      <c r="B143" s="302"/>
      <c r="C143" s="174"/>
      <c r="D143" s="174"/>
      <c r="E143" s="174"/>
      <c r="F143" s="174"/>
      <c r="G143" s="174"/>
      <c r="H143" s="174"/>
      <c r="I143" s="174"/>
      <c r="J143" s="174"/>
      <c r="K143" s="174"/>
      <c r="L143" s="174"/>
      <c r="M143" s="174"/>
      <c r="N143" s="174"/>
      <c r="O143" s="174"/>
      <c r="P143" s="174"/>
      <c r="Q143" s="174"/>
      <c r="R143" s="174"/>
      <c r="S143" s="174"/>
      <c r="T143" s="174"/>
      <c r="U143" s="174"/>
      <c r="V143" s="174"/>
      <c r="W143" s="4678"/>
      <c r="X143" s="4678"/>
      <c r="Y143" s="174"/>
      <c r="Z143" s="174"/>
      <c r="AA143" s="174"/>
      <c r="AL143" s="6">
        <v>1</v>
      </c>
    </row>
    <row r="144" spans="2:38" ht="18" customHeight="1" thickBot="1">
      <c r="B144" s="302"/>
      <c r="C144" s="174"/>
      <c r="D144" s="174"/>
      <c r="E144" s="174"/>
      <c r="F144" s="174"/>
      <c r="G144" s="174"/>
      <c r="H144" s="174"/>
      <c r="I144" s="174"/>
      <c r="J144" s="174"/>
      <c r="K144" s="174"/>
      <c r="L144" s="174"/>
      <c r="M144" s="174"/>
      <c r="N144" s="174"/>
      <c r="O144" s="174"/>
      <c r="P144" s="174"/>
      <c r="Q144" s="174"/>
      <c r="R144" s="174"/>
      <c r="S144" s="174"/>
      <c r="T144" s="174"/>
      <c r="U144" s="174"/>
      <c r="V144" s="174"/>
      <c r="W144" s="174"/>
      <c r="X144" s="174"/>
      <c r="Y144" s="174"/>
      <c r="Z144" s="174"/>
      <c r="AA144" s="174"/>
      <c r="AL144" s="6">
        <v>1</v>
      </c>
    </row>
    <row r="145" spans="2:38" ht="18" customHeight="1">
      <c r="B145" s="302"/>
      <c r="C145" s="174"/>
      <c r="D145" s="174"/>
      <c r="E145" s="174"/>
      <c r="F145" s="174"/>
      <c r="G145" s="174"/>
      <c r="H145" s="174"/>
      <c r="I145" s="174"/>
      <c r="J145" s="174"/>
      <c r="K145" s="174"/>
      <c r="L145" s="174"/>
      <c r="M145" s="174"/>
      <c r="N145" s="174"/>
      <c r="O145" s="174"/>
      <c r="P145" s="174"/>
      <c r="Q145" s="174"/>
      <c r="R145" s="174"/>
      <c r="S145" s="174"/>
      <c r="T145" s="174"/>
      <c r="U145" s="174"/>
      <c r="V145" s="174"/>
      <c r="W145" s="4677" t="s">
        <v>846</v>
      </c>
      <c r="X145" s="4677"/>
      <c r="Y145" s="174"/>
      <c r="Z145" s="174"/>
      <c r="AA145" s="174"/>
      <c r="AL145" s="6">
        <v>1</v>
      </c>
    </row>
    <row r="146" spans="2:38" ht="18" customHeight="1">
      <c r="B146" s="302"/>
      <c r="C146" s="174"/>
      <c r="D146" s="174"/>
      <c r="E146" s="174"/>
      <c r="F146" s="174"/>
      <c r="G146" s="174"/>
      <c r="H146" s="174"/>
      <c r="I146" s="174"/>
      <c r="J146" s="174"/>
      <c r="K146" s="174"/>
      <c r="L146" s="174"/>
      <c r="M146" s="174"/>
      <c r="N146" s="174"/>
      <c r="O146" s="174"/>
      <c r="P146" s="174"/>
      <c r="Q146" s="174"/>
      <c r="R146" s="174"/>
      <c r="S146" s="174"/>
      <c r="T146" s="174"/>
      <c r="U146" s="174"/>
      <c r="V146" s="174"/>
      <c r="W146" s="4678"/>
      <c r="X146" s="4678"/>
      <c r="Y146" s="174"/>
      <c r="Z146" s="174"/>
      <c r="AA146" s="174"/>
      <c r="AL146" s="6">
        <v>1</v>
      </c>
    </row>
    <row r="147" spans="2:38" ht="18" customHeight="1" thickBot="1">
      <c r="B147" s="302"/>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L147" s="6">
        <v>1</v>
      </c>
    </row>
    <row r="148" spans="2:38" ht="18" customHeight="1">
      <c r="B148" s="302"/>
      <c r="C148" s="174"/>
      <c r="D148" s="174"/>
      <c r="E148" s="174"/>
      <c r="F148" s="174"/>
      <c r="G148" s="174"/>
      <c r="H148" s="174"/>
      <c r="I148" s="174"/>
      <c r="J148" s="174"/>
      <c r="K148" s="174"/>
      <c r="L148" s="174"/>
      <c r="M148" s="174"/>
      <c r="N148" s="174"/>
      <c r="O148" s="174"/>
      <c r="P148" s="174"/>
      <c r="Q148" s="174"/>
      <c r="R148" s="174"/>
      <c r="S148" s="174"/>
      <c r="T148" s="174"/>
      <c r="U148" s="174"/>
      <c r="V148" s="174"/>
      <c r="W148" s="4677" t="s">
        <v>868</v>
      </c>
      <c r="X148" s="4677"/>
      <c r="Y148" s="174"/>
      <c r="Z148" s="174"/>
      <c r="AA148" s="174"/>
      <c r="AL148" s="6">
        <v>1</v>
      </c>
    </row>
    <row r="149" spans="2:38" ht="18" customHeight="1">
      <c r="B149" s="302"/>
      <c r="C149" s="174"/>
      <c r="D149" s="174"/>
      <c r="E149" s="174"/>
      <c r="F149" s="174"/>
      <c r="G149" s="174"/>
      <c r="H149" s="174"/>
      <c r="I149" s="174"/>
      <c r="J149" s="174"/>
      <c r="K149" s="174"/>
      <c r="L149" s="174"/>
      <c r="M149" s="174"/>
      <c r="N149" s="174"/>
      <c r="O149" s="174"/>
      <c r="P149" s="174"/>
      <c r="Q149" s="174"/>
      <c r="R149" s="174"/>
      <c r="S149" s="174"/>
      <c r="T149" s="174"/>
      <c r="U149" s="174"/>
      <c r="V149" s="174"/>
      <c r="W149" s="4678"/>
      <c r="X149" s="4678"/>
      <c r="Y149" s="174"/>
      <c r="Z149" s="174"/>
      <c r="AA149" s="174"/>
      <c r="AL149" s="6">
        <v>1</v>
      </c>
    </row>
    <row r="150" spans="2:38" ht="18" customHeight="1" thickBot="1">
      <c r="B150" s="302"/>
      <c r="C150" s="174"/>
      <c r="D150" s="174"/>
      <c r="E150" s="174"/>
      <c r="F150" s="174"/>
      <c r="G150" s="174"/>
      <c r="H150" s="174"/>
      <c r="I150" s="174"/>
      <c r="J150" s="174"/>
      <c r="K150" s="174"/>
      <c r="L150" s="174"/>
      <c r="M150" s="174"/>
      <c r="N150" s="174"/>
      <c r="O150" s="174"/>
      <c r="P150" s="174"/>
      <c r="Q150" s="174"/>
      <c r="R150" s="174"/>
      <c r="S150" s="174"/>
      <c r="T150" s="174"/>
      <c r="U150" s="174"/>
      <c r="V150" s="174"/>
      <c r="W150" s="174"/>
      <c r="X150" s="174"/>
      <c r="Y150" s="174"/>
      <c r="Z150" s="174"/>
      <c r="AA150" s="174"/>
      <c r="AL150" s="6">
        <v>1</v>
      </c>
    </row>
    <row r="151" spans="2:38" ht="18" customHeight="1">
      <c r="B151" s="302"/>
      <c r="C151" s="174"/>
      <c r="D151" s="174"/>
      <c r="E151" s="174"/>
      <c r="F151" s="174"/>
      <c r="G151" s="174"/>
      <c r="H151" s="174"/>
      <c r="I151" s="174"/>
      <c r="J151" s="174"/>
      <c r="K151" s="174"/>
      <c r="L151" s="174"/>
      <c r="M151" s="174"/>
      <c r="N151" s="174"/>
      <c r="O151" s="174"/>
      <c r="P151" s="174"/>
      <c r="Q151" s="174"/>
      <c r="R151" s="174"/>
      <c r="S151" s="174"/>
      <c r="T151" s="174"/>
      <c r="U151" s="174"/>
      <c r="V151" s="174"/>
      <c r="W151" s="4677" t="s">
        <v>850</v>
      </c>
      <c r="X151" s="4677"/>
      <c r="Y151" s="174"/>
      <c r="Z151" s="174"/>
      <c r="AA151" s="174"/>
      <c r="AL151" s="6">
        <v>1</v>
      </c>
    </row>
    <row r="152" spans="2:38" ht="18" customHeight="1">
      <c r="B152" s="302"/>
      <c r="C152" s="174"/>
      <c r="D152" s="174"/>
      <c r="E152" s="174"/>
      <c r="F152" s="174"/>
      <c r="G152" s="174"/>
      <c r="H152" s="174"/>
      <c r="I152" s="174"/>
      <c r="J152" s="174"/>
      <c r="K152" s="174"/>
      <c r="L152" s="174"/>
      <c r="M152" s="174"/>
      <c r="N152" s="174"/>
      <c r="O152" s="174"/>
      <c r="P152" s="174"/>
      <c r="Q152" s="174"/>
      <c r="R152" s="174"/>
      <c r="S152" s="174"/>
      <c r="T152" s="174"/>
      <c r="U152" s="174"/>
      <c r="V152" s="174"/>
      <c r="W152" s="4678"/>
      <c r="X152" s="4678"/>
      <c r="Y152" s="174"/>
      <c r="Z152" s="174"/>
      <c r="AA152" s="174"/>
      <c r="AL152" s="6">
        <v>1</v>
      </c>
    </row>
    <row r="153" spans="2:38" ht="18" customHeight="1" thickBot="1">
      <c r="B153" s="302"/>
      <c r="C153" s="174"/>
      <c r="D153" s="174"/>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c r="AA153" s="174"/>
      <c r="AL153" s="6">
        <v>1</v>
      </c>
    </row>
    <row r="154" spans="2:38" ht="18" customHeight="1">
      <c r="B154" s="302"/>
      <c r="C154" s="174"/>
      <c r="D154" s="174"/>
      <c r="E154" s="174"/>
      <c r="F154" s="174"/>
      <c r="G154" s="174"/>
      <c r="H154" s="174"/>
      <c r="I154" s="174"/>
      <c r="J154" s="174"/>
      <c r="K154" s="174"/>
      <c r="L154" s="174"/>
      <c r="M154" s="174"/>
      <c r="N154" s="174"/>
      <c r="O154" s="174"/>
      <c r="P154" s="174"/>
      <c r="Q154" s="174"/>
      <c r="R154" s="174"/>
      <c r="S154" s="174"/>
      <c r="T154" s="174"/>
      <c r="U154" s="174"/>
      <c r="V154" s="174"/>
      <c r="W154" s="4677" t="s">
        <v>854</v>
      </c>
      <c r="X154" s="4677"/>
      <c r="Y154" s="174"/>
      <c r="Z154" s="174"/>
      <c r="AA154" s="174"/>
      <c r="AL154" s="6">
        <v>1</v>
      </c>
    </row>
    <row r="155" spans="2:38" ht="18" customHeight="1">
      <c r="B155" s="302"/>
      <c r="C155" s="174"/>
      <c r="D155" s="174"/>
      <c r="E155" s="174"/>
      <c r="F155" s="174"/>
      <c r="G155" s="174"/>
      <c r="H155" s="174"/>
      <c r="I155" s="174"/>
      <c r="J155" s="174"/>
      <c r="K155" s="174"/>
      <c r="L155" s="174"/>
      <c r="M155" s="174"/>
      <c r="N155" s="174"/>
      <c r="O155" s="174"/>
      <c r="P155" s="174"/>
      <c r="Q155" s="174"/>
      <c r="R155" s="174"/>
      <c r="S155" s="174"/>
      <c r="T155" s="174"/>
      <c r="U155" s="174"/>
      <c r="V155" s="174"/>
      <c r="W155" s="4678"/>
      <c r="X155" s="4678"/>
      <c r="Y155" s="174"/>
      <c r="Z155" s="174"/>
      <c r="AA155" s="174"/>
      <c r="AL155" s="6">
        <v>1</v>
      </c>
    </row>
    <row r="156" spans="2:38" ht="18" customHeight="1" thickBot="1">
      <c r="B156" s="302"/>
      <c r="C156" s="174"/>
      <c r="D156" s="174"/>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L156" s="6">
        <v>1</v>
      </c>
    </row>
    <row r="157" spans="2:38" ht="18" customHeight="1">
      <c r="B157" s="302"/>
      <c r="C157" s="174"/>
      <c r="D157" s="174"/>
      <c r="E157" s="174"/>
      <c r="F157" s="174"/>
      <c r="G157" s="174"/>
      <c r="H157" s="174"/>
      <c r="I157" s="174"/>
      <c r="J157" s="174"/>
      <c r="K157" s="174"/>
      <c r="L157" s="174"/>
      <c r="M157" s="174"/>
      <c r="N157" s="174"/>
      <c r="O157" s="174"/>
      <c r="P157" s="174"/>
      <c r="Q157" s="174"/>
      <c r="R157" s="174"/>
      <c r="S157" s="174"/>
      <c r="T157" s="174"/>
      <c r="U157" s="174"/>
      <c r="V157" s="174"/>
      <c r="W157" s="4677" t="s">
        <v>858</v>
      </c>
      <c r="X157" s="4677"/>
      <c r="Y157" s="174"/>
      <c r="Z157" s="174"/>
      <c r="AA157" s="174"/>
      <c r="AL157" s="6">
        <v>1</v>
      </c>
    </row>
    <row r="158" spans="2:38" ht="18" customHeight="1">
      <c r="B158" s="302"/>
      <c r="C158" s="174"/>
      <c r="D158" s="174"/>
      <c r="E158" s="174"/>
      <c r="F158" s="174"/>
      <c r="G158" s="174"/>
      <c r="H158" s="174"/>
      <c r="I158" s="174"/>
      <c r="J158" s="174"/>
      <c r="K158" s="174"/>
      <c r="L158" s="174"/>
      <c r="M158" s="174"/>
      <c r="N158" s="174"/>
      <c r="O158" s="174"/>
      <c r="P158" s="174"/>
      <c r="Q158" s="174"/>
      <c r="R158" s="174"/>
      <c r="S158" s="174"/>
      <c r="T158" s="174"/>
      <c r="U158" s="174"/>
      <c r="V158" s="174"/>
      <c r="W158" s="4678"/>
      <c r="X158" s="4678"/>
      <c r="Y158" s="174"/>
      <c r="Z158" s="174"/>
      <c r="AA158" s="174"/>
      <c r="AL158" s="6">
        <v>1</v>
      </c>
    </row>
    <row r="159" spans="2:38" ht="18" customHeight="1" thickBot="1">
      <c r="B159" s="302"/>
      <c r="C159" s="174"/>
      <c r="D159" s="174"/>
      <c r="E159" s="174"/>
      <c r="F159" s="174"/>
      <c r="G159" s="174"/>
      <c r="H159" s="174"/>
      <c r="I159" s="174"/>
      <c r="J159" s="174"/>
      <c r="K159" s="174"/>
      <c r="L159" s="174"/>
      <c r="M159" s="174"/>
      <c r="N159" s="174"/>
      <c r="O159" s="174"/>
      <c r="P159" s="174"/>
      <c r="Q159" s="174"/>
      <c r="R159" s="174"/>
      <c r="S159" s="174"/>
      <c r="T159" s="174"/>
      <c r="U159" s="174"/>
      <c r="V159" s="174"/>
      <c r="W159" s="174"/>
      <c r="X159" s="174"/>
      <c r="Y159" s="174"/>
      <c r="Z159" s="174"/>
      <c r="AA159" s="174"/>
      <c r="AL159" s="6">
        <v>1</v>
      </c>
    </row>
    <row r="160" spans="2:38" ht="18" customHeight="1">
      <c r="B160" s="302"/>
      <c r="C160" s="174"/>
      <c r="D160" s="174"/>
      <c r="E160" s="174"/>
      <c r="F160" s="174"/>
      <c r="G160" s="174"/>
      <c r="H160" s="174"/>
      <c r="I160" s="174"/>
      <c r="J160" s="174"/>
      <c r="K160" s="174"/>
      <c r="L160" s="174"/>
      <c r="M160" s="174"/>
      <c r="N160" s="174"/>
      <c r="O160" s="174"/>
      <c r="P160" s="174"/>
      <c r="Q160" s="174"/>
      <c r="R160" s="174"/>
      <c r="S160" s="174"/>
      <c r="T160" s="174"/>
      <c r="U160" s="174"/>
      <c r="V160" s="174"/>
      <c r="W160" s="4677" t="s">
        <v>862</v>
      </c>
      <c r="X160" s="4677"/>
      <c r="Y160" s="174"/>
      <c r="Z160" s="174"/>
      <c r="AA160" s="174"/>
      <c r="AL160" s="6">
        <v>1</v>
      </c>
    </row>
    <row r="161" spans="1:40" ht="18" customHeight="1">
      <c r="B161" s="302"/>
      <c r="C161" s="174"/>
      <c r="D161" s="174"/>
      <c r="E161" s="174"/>
      <c r="F161" s="174"/>
      <c r="G161" s="174"/>
      <c r="H161" s="174"/>
      <c r="I161" s="174"/>
      <c r="J161" s="174"/>
      <c r="K161" s="174"/>
      <c r="L161" s="174"/>
      <c r="M161" s="174"/>
      <c r="N161" s="174"/>
      <c r="O161" s="174"/>
      <c r="P161" s="174"/>
      <c r="Q161" s="174"/>
      <c r="R161" s="174"/>
      <c r="S161" s="174"/>
      <c r="T161" s="174"/>
      <c r="U161" s="174"/>
      <c r="V161" s="174"/>
      <c r="W161" s="4678"/>
      <c r="X161" s="4678"/>
      <c r="Y161" s="174"/>
      <c r="Z161" s="174"/>
      <c r="AA161" s="174"/>
      <c r="AL161" s="6">
        <v>1</v>
      </c>
    </row>
    <row r="162" spans="1:40" ht="18" customHeight="1">
      <c r="B162" s="594"/>
      <c r="C162" s="593"/>
      <c r="D162" s="593"/>
      <c r="E162" s="593"/>
      <c r="F162" s="593"/>
      <c r="G162" s="593"/>
      <c r="H162" s="593"/>
      <c r="I162" s="593"/>
      <c r="J162" s="593"/>
      <c r="K162" s="593"/>
      <c r="L162" s="593"/>
      <c r="M162" s="593"/>
      <c r="N162" s="593"/>
      <c r="O162" s="593"/>
      <c r="P162" s="593"/>
      <c r="Q162" s="593"/>
      <c r="R162" s="593"/>
      <c r="S162" s="593"/>
      <c r="T162" s="593"/>
      <c r="U162" s="593"/>
      <c r="V162" s="593"/>
      <c r="W162" s="593"/>
      <c r="X162" s="593"/>
      <c r="Y162" s="593"/>
      <c r="Z162" s="593"/>
      <c r="AL162" s="6">
        <v>1</v>
      </c>
    </row>
    <row r="163" spans="1:40">
      <c r="AL163" s="314" t="s">
        <v>0</v>
      </c>
      <c r="AM163" s="2"/>
      <c r="AN163" s="2"/>
    </row>
    <row r="164" spans="1:40">
      <c r="A164" s="6">
        <v>1</v>
      </c>
      <c r="B164" s="6">
        <v>1</v>
      </c>
      <c r="C164" s="6">
        <v>1</v>
      </c>
      <c r="D164" s="6">
        <v>1</v>
      </c>
      <c r="E164" s="6">
        <v>1</v>
      </c>
      <c r="F164" s="6">
        <v>1</v>
      </c>
      <c r="G164" s="6">
        <v>1</v>
      </c>
      <c r="H164" s="6">
        <v>1</v>
      </c>
      <c r="I164" s="6">
        <v>1</v>
      </c>
      <c r="J164" s="6">
        <v>1</v>
      </c>
      <c r="K164" s="6">
        <v>1</v>
      </c>
      <c r="L164" s="6">
        <v>1</v>
      </c>
      <c r="M164" s="6">
        <v>1</v>
      </c>
      <c r="N164" s="6">
        <v>1</v>
      </c>
      <c r="O164" s="6">
        <v>1</v>
      </c>
      <c r="P164" s="6">
        <v>1</v>
      </c>
      <c r="Q164" s="6">
        <v>1</v>
      </c>
      <c r="R164" s="6">
        <v>1</v>
      </c>
      <c r="S164" s="6">
        <v>1</v>
      </c>
      <c r="T164" s="6">
        <v>1</v>
      </c>
      <c r="U164" s="6">
        <v>1</v>
      </c>
      <c r="V164" s="6">
        <v>1</v>
      </c>
      <c r="W164" s="6">
        <v>1</v>
      </c>
      <c r="X164" s="6">
        <v>1</v>
      </c>
      <c r="Y164" s="6">
        <v>1</v>
      </c>
      <c r="Z164" s="6">
        <v>1</v>
      </c>
      <c r="AA164" s="6">
        <v>1</v>
      </c>
      <c r="AB164" s="6">
        <v>1</v>
      </c>
      <c r="AC164" s="6">
        <v>1</v>
      </c>
      <c r="AD164" s="6">
        <v>1</v>
      </c>
      <c r="AE164" s="6">
        <v>1</v>
      </c>
      <c r="AF164" s="6">
        <v>1</v>
      </c>
      <c r="AG164" s="6">
        <v>1</v>
      </c>
      <c r="AH164" s="6">
        <v>1</v>
      </c>
      <c r="AI164" s="6">
        <v>1</v>
      </c>
      <c r="AJ164" s="6">
        <v>1</v>
      </c>
      <c r="AK164" s="6">
        <v>1</v>
      </c>
      <c r="AL164" s="5" t="str">
        <f>ADDRESS(ROW(),COLUMN(),4)</f>
        <v>AL164</v>
      </c>
      <c r="AM164" s="4"/>
      <c r="AN164" s="3" t="str">
        <f>ADDRESS(ROW(),COLUMN(),4)</f>
        <v>AN164</v>
      </c>
    </row>
  </sheetData>
  <mergeCells count="276">
    <mergeCell ref="B8:C8"/>
    <mergeCell ref="AC8:AD9"/>
    <mergeCell ref="AF8:AG9"/>
    <mergeCell ref="B10:C11"/>
    <mergeCell ref="E10:F11"/>
    <mergeCell ref="H10:I11"/>
    <mergeCell ref="K10:L11"/>
    <mergeCell ref="N10:O11"/>
    <mergeCell ref="Q10:R11"/>
    <mergeCell ref="T10:U11"/>
    <mergeCell ref="AF13:AG14"/>
    <mergeCell ref="AI13:AJ13"/>
    <mergeCell ref="AI14:AJ16"/>
    <mergeCell ref="W10:X11"/>
    <mergeCell ref="Z10:AA11"/>
    <mergeCell ref="AC10:AD11"/>
    <mergeCell ref="B13:C14"/>
    <mergeCell ref="E13:F14"/>
    <mergeCell ref="H13:I14"/>
    <mergeCell ref="K13:L14"/>
    <mergeCell ref="N13:O14"/>
    <mergeCell ref="Q13:R14"/>
    <mergeCell ref="T13:U14"/>
    <mergeCell ref="B16:C17"/>
    <mergeCell ref="E16:F17"/>
    <mergeCell ref="H16:I17"/>
    <mergeCell ref="K16:L17"/>
    <mergeCell ref="N16:O17"/>
    <mergeCell ref="Q16:R17"/>
    <mergeCell ref="W13:X14"/>
    <mergeCell ref="Z13:AA14"/>
    <mergeCell ref="AC13:AD14"/>
    <mergeCell ref="T16:U17"/>
    <mergeCell ref="W16:X17"/>
    <mergeCell ref="Z16:AA17"/>
    <mergeCell ref="AC16:AD17"/>
    <mergeCell ref="AF16:AG17"/>
    <mergeCell ref="AI18:AJ19"/>
    <mergeCell ref="T19:U20"/>
    <mergeCell ref="W19:X20"/>
    <mergeCell ref="Z19:AA20"/>
    <mergeCell ref="AC19:AD20"/>
    <mergeCell ref="AF19:AG20"/>
    <mergeCell ref="AI21:AJ21"/>
    <mergeCell ref="B22:C23"/>
    <mergeCell ref="E22:F23"/>
    <mergeCell ref="H22:I23"/>
    <mergeCell ref="K22:L23"/>
    <mergeCell ref="N22:O23"/>
    <mergeCell ref="Q22:R23"/>
    <mergeCell ref="T22:U23"/>
    <mergeCell ref="W22:X23"/>
    <mergeCell ref="AI22:AJ22"/>
    <mergeCell ref="B19:C20"/>
    <mergeCell ref="E19:F20"/>
    <mergeCell ref="H19:I20"/>
    <mergeCell ref="K19:L20"/>
    <mergeCell ref="N19:O20"/>
    <mergeCell ref="Q19:R20"/>
    <mergeCell ref="Z22:AA23"/>
    <mergeCell ref="AC22:AD23"/>
    <mergeCell ref="AF22:AG23"/>
    <mergeCell ref="AI24:AJ24"/>
    <mergeCell ref="B25:C26"/>
    <mergeCell ref="E25:F26"/>
    <mergeCell ref="H25:I26"/>
    <mergeCell ref="K25:L26"/>
    <mergeCell ref="N25:O26"/>
    <mergeCell ref="B31:C32"/>
    <mergeCell ref="E31:F32"/>
    <mergeCell ref="H31:I32"/>
    <mergeCell ref="K31:L32"/>
    <mergeCell ref="N31:O32"/>
    <mergeCell ref="Q31:R32"/>
    <mergeCell ref="T31:U32"/>
    <mergeCell ref="AI26:AJ26"/>
    <mergeCell ref="B28:C29"/>
    <mergeCell ref="E28:F29"/>
    <mergeCell ref="H28:I29"/>
    <mergeCell ref="K28:L29"/>
    <mergeCell ref="N28:O29"/>
    <mergeCell ref="Q28:R29"/>
    <mergeCell ref="T28:U29"/>
    <mergeCell ref="W28:X29"/>
    <mergeCell ref="Z28:AA29"/>
    <mergeCell ref="Q25:R26"/>
    <mergeCell ref="T25:U26"/>
    <mergeCell ref="W25:X26"/>
    <mergeCell ref="Z25:AA26"/>
    <mergeCell ref="AC25:AD26"/>
    <mergeCell ref="AF25:AG26"/>
    <mergeCell ref="W31:X32"/>
    <mergeCell ref="Z31:AA32"/>
    <mergeCell ref="AC31:AD32"/>
    <mergeCell ref="AF31:AG32"/>
    <mergeCell ref="AI31:AJ31"/>
    <mergeCell ref="AI32:AJ32"/>
    <mergeCell ref="AC28:AD29"/>
    <mergeCell ref="AF28:AG29"/>
    <mergeCell ref="AI29:AJ29"/>
    <mergeCell ref="T34:U35"/>
    <mergeCell ref="W34:X35"/>
    <mergeCell ref="Z34:AA35"/>
    <mergeCell ref="AC34:AD35"/>
    <mergeCell ref="AF34:AG35"/>
    <mergeCell ref="Q34:R35"/>
    <mergeCell ref="Q37:R38"/>
    <mergeCell ref="T37:U38"/>
    <mergeCell ref="W37:X38"/>
    <mergeCell ref="Z37:AA38"/>
    <mergeCell ref="B40:C41"/>
    <mergeCell ref="E40:F41"/>
    <mergeCell ref="H40:I41"/>
    <mergeCell ref="K40:L41"/>
    <mergeCell ref="N40:O41"/>
    <mergeCell ref="Q40:R41"/>
    <mergeCell ref="T40:U41"/>
    <mergeCell ref="W40:X41"/>
    <mergeCell ref="Z40:AA41"/>
    <mergeCell ref="B37:C38"/>
    <mergeCell ref="E37:F38"/>
    <mergeCell ref="H37:I38"/>
    <mergeCell ref="K37:L38"/>
    <mergeCell ref="N37:O38"/>
    <mergeCell ref="B34:C35"/>
    <mergeCell ref="E34:F35"/>
    <mergeCell ref="H34:I35"/>
    <mergeCell ref="K34:L35"/>
    <mergeCell ref="N34:O35"/>
    <mergeCell ref="B43:C44"/>
    <mergeCell ref="E43:F44"/>
    <mergeCell ref="H43:I44"/>
    <mergeCell ref="K43:L44"/>
    <mergeCell ref="N43:O44"/>
    <mergeCell ref="Q43:R44"/>
    <mergeCell ref="T43:U44"/>
    <mergeCell ref="W43:X44"/>
    <mergeCell ref="Z43:AA44"/>
    <mergeCell ref="B46:C47"/>
    <mergeCell ref="E46:F47"/>
    <mergeCell ref="H46:I47"/>
    <mergeCell ref="K46:L47"/>
    <mergeCell ref="N46:O47"/>
    <mergeCell ref="Q46:R47"/>
    <mergeCell ref="T46:U47"/>
    <mergeCell ref="W46:X47"/>
    <mergeCell ref="Z46:AA47"/>
    <mergeCell ref="B49:C50"/>
    <mergeCell ref="E49:F50"/>
    <mergeCell ref="H49:I50"/>
    <mergeCell ref="K49:L50"/>
    <mergeCell ref="N49:O50"/>
    <mergeCell ref="Q49:R50"/>
    <mergeCell ref="T49:U50"/>
    <mergeCell ref="W49:X50"/>
    <mergeCell ref="Z49:AA50"/>
    <mergeCell ref="T52:U53"/>
    <mergeCell ref="W52:X53"/>
    <mergeCell ref="Z52:AA52"/>
    <mergeCell ref="B55:C56"/>
    <mergeCell ref="E55:F56"/>
    <mergeCell ref="H55:I56"/>
    <mergeCell ref="K55:L56"/>
    <mergeCell ref="N55:O56"/>
    <mergeCell ref="Q55:R56"/>
    <mergeCell ref="T55:U56"/>
    <mergeCell ref="B52:C53"/>
    <mergeCell ref="E52:F53"/>
    <mergeCell ref="H52:I53"/>
    <mergeCell ref="K52:L53"/>
    <mergeCell ref="N52:O53"/>
    <mergeCell ref="Q52:R53"/>
    <mergeCell ref="W55:X56"/>
    <mergeCell ref="Z55:AA56"/>
    <mergeCell ref="B58:C59"/>
    <mergeCell ref="E58:F59"/>
    <mergeCell ref="H58:I59"/>
    <mergeCell ref="K58:L59"/>
    <mergeCell ref="Q58:R59"/>
    <mergeCell ref="T58:U59"/>
    <mergeCell ref="W58:X59"/>
    <mergeCell ref="Z58:AA59"/>
    <mergeCell ref="W61:X62"/>
    <mergeCell ref="Z61:AA62"/>
    <mergeCell ref="B64:C65"/>
    <mergeCell ref="E64:F65"/>
    <mergeCell ref="H64:I65"/>
    <mergeCell ref="K64:L65"/>
    <mergeCell ref="Q64:R65"/>
    <mergeCell ref="T64:U65"/>
    <mergeCell ref="W64:X65"/>
    <mergeCell ref="Z64:AA65"/>
    <mergeCell ref="B61:C62"/>
    <mergeCell ref="E61:F62"/>
    <mergeCell ref="H61:I62"/>
    <mergeCell ref="K61:L62"/>
    <mergeCell ref="Q61:R62"/>
    <mergeCell ref="T61:U62"/>
    <mergeCell ref="B70:C71"/>
    <mergeCell ref="E70:F71"/>
    <mergeCell ref="Q70:R71"/>
    <mergeCell ref="T70:U71"/>
    <mergeCell ref="W70:X71"/>
    <mergeCell ref="Z70:AA71"/>
    <mergeCell ref="B67:C68"/>
    <mergeCell ref="E67:F68"/>
    <mergeCell ref="Q67:R68"/>
    <mergeCell ref="T67:U68"/>
    <mergeCell ref="W67:X68"/>
    <mergeCell ref="Z67:AA68"/>
    <mergeCell ref="B79:C80"/>
    <mergeCell ref="E79:F80"/>
    <mergeCell ref="T79:U80"/>
    <mergeCell ref="W79:X80"/>
    <mergeCell ref="B82:C83"/>
    <mergeCell ref="E82:F83"/>
    <mergeCell ref="T82:U83"/>
    <mergeCell ref="W82:X83"/>
    <mergeCell ref="B73:C74"/>
    <mergeCell ref="E73:F74"/>
    <mergeCell ref="Q73:R74"/>
    <mergeCell ref="T73:U74"/>
    <mergeCell ref="W73:X74"/>
    <mergeCell ref="B76:C77"/>
    <mergeCell ref="E76:F77"/>
    <mergeCell ref="Q76:R77"/>
    <mergeCell ref="T76:U77"/>
    <mergeCell ref="W76:X77"/>
    <mergeCell ref="B91:C92"/>
    <mergeCell ref="T91:U92"/>
    <mergeCell ref="W91:X92"/>
    <mergeCell ref="B94:C95"/>
    <mergeCell ref="T94:U95"/>
    <mergeCell ref="W94:X95"/>
    <mergeCell ref="B85:C86"/>
    <mergeCell ref="E85:F86"/>
    <mergeCell ref="T85:U86"/>
    <mergeCell ref="W85:X86"/>
    <mergeCell ref="B88:C89"/>
    <mergeCell ref="T88:U89"/>
    <mergeCell ref="W88:X89"/>
    <mergeCell ref="T106:U107"/>
    <mergeCell ref="W106:X107"/>
    <mergeCell ref="T109:U110"/>
    <mergeCell ref="W109:X110"/>
    <mergeCell ref="T112:U113"/>
    <mergeCell ref="W112:X113"/>
    <mergeCell ref="T97:U98"/>
    <mergeCell ref="W97:X98"/>
    <mergeCell ref="T100:U101"/>
    <mergeCell ref="W100:X101"/>
    <mergeCell ref="T103:U104"/>
    <mergeCell ref="W103:X104"/>
    <mergeCell ref="T124:U125"/>
    <mergeCell ref="W124:X125"/>
    <mergeCell ref="T127:U128"/>
    <mergeCell ref="W127:X128"/>
    <mergeCell ref="T130:U131"/>
    <mergeCell ref="W130:X131"/>
    <mergeCell ref="T115:U116"/>
    <mergeCell ref="W115:X116"/>
    <mergeCell ref="T118:U119"/>
    <mergeCell ref="W118:X119"/>
    <mergeCell ref="T121:U122"/>
    <mergeCell ref="W121:X122"/>
    <mergeCell ref="W148:X149"/>
    <mergeCell ref="W151:X152"/>
    <mergeCell ref="W154:X155"/>
    <mergeCell ref="W157:X158"/>
    <mergeCell ref="W160:X161"/>
    <mergeCell ref="T133:U134"/>
    <mergeCell ref="W133:X134"/>
    <mergeCell ref="W136:X137"/>
    <mergeCell ref="W139:X140"/>
    <mergeCell ref="W142:X143"/>
    <mergeCell ref="W145:X14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BABF6-4F91-49E7-B4EB-4CAB662E33A3}">
  <dimension ref="A1:AO165"/>
  <sheetViews>
    <sheetView showZeros="0" zoomScaleNormal="100" workbookViewId="0">
      <selection activeCell="T7" sqref="T7"/>
    </sheetView>
  </sheetViews>
  <sheetFormatPr baseColWidth="10" defaultRowHeight="15"/>
  <cols>
    <col min="1" max="1" width="6.7109375" customWidth="1"/>
    <col min="2" max="2" width="11.7109375" style="2" customWidth="1"/>
    <col min="3" max="3" width="12.7109375" style="2" customWidth="1"/>
    <col min="4" max="4" width="2.140625" style="2" customWidth="1"/>
    <col min="5" max="5" width="11.7109375" style="2" customWidth="1"/>
    <col min="6" max="6" width="12.7109375" style="2" customWidth="1"/>
    <col min="7" max="7" width="2.140625" style="2" customWidth="1"/>
    <col min="8" max="8" width="11.7109375" style="2" customWidth="1"/>
    <col min="9" max="9" width="12.7109375" style="2" customWidth="1"/>
    <col min="10" max="10" width="2.140625" style="2" customWidth="1"/>
    <col min="11" max="11" width="11.7109375" style="2" customWidth="1"/>
    <col min="12" max="12" width="12.7109375" style="2" customWidth="1"/>
    <col min="13" max="13" width="2.140625" style="2" customWidth="1"/>
    <col min="14" max="14" width="11.7109375" style="2" customWidth="1"/>
    <col min="15" max="15" width="12.7109375" style="2" customWidth="1"/>
    <col min="16" max="16" width="2.140625" style="2" customWidth="1"/>
    <col min="17" max="17" width="11.7109375" style="2" customWidth="1"/>
    <col min="18" max="18" width="12.7109375" style="2" customWidth="1"/>
    <col min="19" max="19" width="2.140625" style="2" customWidth="1"/>
    <col min="20" max="20" width="11.7109375" style="2" customWidth="1"/>
    <col min="21" max="21" width="12.7109375" style="2" customWidth="1"/>
    <col min="22" max="22" width="2.140625" style="2" customWidth="1"/>
    <col min="23" max="23" width="11.7109375" style="2" customWidth="1"/>
    <col min="24" max="24" width="12.7109375" style="2" customWidth="1"/>
    <col min="25" max="25" width="2.140625" style="2" customWidth="1"/>
    <col min="26" max="26" width="11.7109375" style="2" customWidth="1"/>
    <col min="27" max="27" width="12.7109375" style="2" customWidth="1"/>
    <col min="28" max="28" width="4.85546875" style="715" customWidth="1"/>
    <col min="29" max="29" width="2.140625" style="2" customWidth="1"/>
    <col min="30" max="30" width="11.7109375" style="2" customWidth="1"/>
    <col min="31" max="31" width="12.7109375" style="2" customWidth="1"/>
    <col min="32" max="32" width="4.5703125" style="2" customWidth="1"/>
    <col min="33" max="33" width="11.7109375" style="2" customWidth="1"/>
    <col min="34" max="34" width="12.5703125" style="2" customWidth="1"/>
    <col min="35" max="35" width="2.140625" style="2" customWidth="1"/>
    <col min="36" max="37" width="12.7109375" style="2" customWidth="1"/>
    <col min="38" max="38" width="5.140625" style="2" customWidth="1"/>
    <col min="39" max="39" width="8.7109375" style="2" customWidth="1"/>
    <col min="40" max="40" width="11.42578125" style="73"/>
    <col min="41" max="41" width="43.5703125" style="73" customWidth="1"/>
  </cols>
  <sheetData>
    <row r="1" spans="1:41">
      <c r="A1" s="5" t="str">
        <f>ADDRESS(ROW(),COLUMN(),4)</f>
        <v>A1</v>
      </c>
      <c r="B1" s="924" t="str">
        <f>SUBSTITUTE(ADDRESS(1,COLUMN(),4),"1","")</f>
        <v>B</v>
      </c>
      <c r="C1" s="924" t="str">
        <f>SUBSTITUTE(ADDRESS(1,COLUMN(),4),"1","")</f>
        <v>C</v>
      </c>
      <c r="E1" s="924" t="str">
        <f>SUBSTITUTE(ADDRESS(1,COLUMN(),4),"1","")</f>
        <v>E</v>
      </c>
      <c r="F1" s="924" t="str">
        <f>SUBSTITUTE(ADDRESS(1,COLUMN(),4),"1","")</f>
        <v>F</v>
      </c>
      <c r="H1" s="924" t="str">
        <f>SUBSTITUTE(ADDRESS(1,COLUMN(),4),"1","")</f>
        <v>H</v>
      </c>
      <c r="I1" s="924" t="str">
        <f>SUBSTITUTE(ADDRESS(1,COLUMN(),4),"1","")</f>
        <v>I</v>
      </c>
      <c r="K1" s="924" t="str">
        <f>SUBSTITUTE(ADDRESS(1,COLUMN(),4),"1","")</f>
        <v>K</v>
      </c>
      <c r="L1" s="924" t="str">
        <f>SUBSTITUTE(ADDRESS(1,COLUMN(),4),"1","")</f>
        <v>L</v>
      </c>
      <c r="N1" s="924" t="str">
        <f>SUBSTITUTE(ADDRESS(1,COLUMN(),4),"1","")</f>
        <v>N</v>
      </c>
      <c r="O1" s="924" t="str">
        <f>SUBSTITUTE(ADDRESS(1,COLUMN(),4),"1","")</f>
        <v>O</v>
      </c>
      <c r="Q1" s="924" t="str">
        <f>SUBSTITUTE(ADDRESS(1,COLUMN(),4),"1","")</f>
        <v>Q</v>
      </c>
      <c r="R1" s="924" t="str">
        <f>SUBSTITUTE(ADDRESS(1,COLUMN(),4),"1","")</f>
        <v>R</v>
      </c>
      <c r="T1" s="924" t="str">
        <f>SUBSTITUTE(ADDRESS(1,COLUMN(),4),"1","")</f>
        <v>T</v>
      </c>
      <c r="U1" s="924" t="str">
        <f>SUBSTITUTE(ADDRESS(1,COLUMN(),4),"1","")</f>
        <v>U</v>
      </c>
      <c r="W1" s="924" t="str">
        <f>SUBSTITUTE(ADDRESS(1,COLUMN(),4),"1","")</f>
        <v>W</v>
      </c>
      <c r="X1" s="924" t="str">
        <f>SUBSTITUTE(ADDRESS(1,COLUMN(),4),"1","")</f>
        <v>X</v>
      </c>
      <c r="Z1" s="924" t="str">
        <f>SUBSTITUTE(ADDRESS(1,COLUMN(),4),"1","")</f>
        <v>Z</v>
      </c>
      <c r="AA1" s="924" t="str">
        <f>SUBSTITUTE(ADDRESS(1,COLUMN(),4),"1","")</f>
        <v>AA</v>
      </c>
      <c r="AC1"/>
      <c r="AD1" s="924" t="str">
        <f>SUBSTITUTE(ADDRESS(1,COLUMN(),4),"1","")</f>
        <v>AD</v>
      </c>
      <c r="AE1" s="924" t="str">
        <f>SUBSTITUTE(ADDRESS(1,COLUMN(),4),"1","")</f>
        <v>AE</v>
      </c>
      <c r="AG1" s="924" t="str">
        <f>SUBSTITUTE(ADDRESS(1,COLUMN(),4),"1","")</f>
        <v>AG</v>
      </c>
      <c r="AH1" s="924" t="str">
        <f>SUBSTITUTE(ADDRESS(1,COLUMN(),4),"1","")</f>
        <v>AH</v>
      </c>
      <c r="AI1"/>
      <c r="AJ1" s="924" t="str">
        <f>SUBSTITUTE(ADDRESS(1,COLUMN(),4),"1","")</f>
        <v>AJ</v>
      </c>
      <c r="AK1" s="924" t="str">
        <f>SUBSTITUTE(ADDRESS(1,COLUMN(),4),"1","")</f>
        <v>AK</v>
      </c>
      <c r="AL1"/>
      <c r="AM1" s="6">
        <v>1</v>
      </c>
      <c r="AN1" s="924" t="str">
        <f>SUBSTITUTE(ADDRESS(1,COLUMN(),4),"1","")</f>
        <v>AN</v>
      </c>
      <c r="AO1" s="1069" t="str">
        <f>SUBSTITUTE(ADDRESS(1,COLUMN(),4),"1","")</f>
        <v>AO</v>
      </c>
    </row>
    <row r="2" spans="1:41">
      <c r="A2" s="1070"/>
      <c r="B2" s="9">
        <f ca="1">CELL("largeur",B2)</f>
        <v>11</v>
      </c>
      <c r="C2" s="9">
        <f ca="1">CELL("largeur",C2)</f>
        <v>12</v>
      </c>
      <c r="E2" s="9">
        <f ca="1">CELL("largeur",E2)</f>
        <v>11</v>
      </c>
      <c r="F2" s="9">
        <f ca="1">CELL("largeur",F2)</f>
        <v>12</v>
      </c>
      <c r="H2" s="9">
        <f ca="1">CELL("largeur",H2)</f>
        <v>11</v>
      </c>
      <c r="I2" s="9">
        <f ca="1">CELL("largeur",I2)</f>
        <v>12</v>
      </c>
      <c r="K2" s="9">
        <f ca="1">CELL("largeur",K2)</f>
        <v>11</v>
      </c>
      <c r="L2" s="9">
        <f ca="1">CELL("largeur",L2)</f>
        <v>12</v>
      </c>
      <c r="N2" s="9">
        <f ca="1">CELL("largeur",N2)</f>
        <v>11</v>
      </c>
      <c r="O2" s="9">
        <f ca="1">CELL("largeur",O2)</f>
        <v>12</v>
      </c>
      <c r="Q2" s="9">
        <f ca="1">CELL("largeur",Q2)</f>
        <v>11</v>
      </c>
      <c r="R2" s="9">
        <f ca="1">CELL("largeur",R2)</f>
        <v>12</v>
      </c>
      <c r="T2" s="9">
        <f ca="1">CELL("largeur",T2)</f>
        <v>11</v>
      </c>
      <c r="U2" s="9">
        <f ca="1">CELL("largeur",U2)</f>
        <v>12</v>
      </c>
      <c r="W2" s="9">
        <f ca="1">CELL("largeur",W2)</f>
        <v>11</v>
      </c>
      <c r="X2" s="9">
        <f ca="1">CELL("largeur",X2)</f>
        <v>12</v>
      </c>
      <c r="Z2" s="9">
        <f ca="1">CELL("largeur",Z2)</f>
        <v>11</v>
      </c>
      <c r="AA2" s="9">
        <f ca="1">CELL("largeur",AA2)</f>
        <v>12</v>
      </c>
      <c r="AC2"/>
      <c r="AD2" s="9">
        <f ca="1">CELL("largeur",AD2)</f>
        <v>11</v>
      </c>
      <c r="AE2" s="9">
        <f ca="1">CELL("largeur",AE2)</f>
        <v>12</v>
      </c>
      <c r="AG2" s="9">
        <f ca="1">CELL("largeur",AG2)</f>
        <v>11</v>
      </c>
      <c r="AH2" s="9">
        <f ca="1">CELL("largeur",AH2)</f>
        <v>12</v>
      </c>
      <c r="AI2"/>
      <c r="AJ2" s="9">
        <f ca="1">CELL("largeur",AJ2)</f>
        <v>12</v>
      </c>
      <c r="AK2" s="9">
        <f ca="1">CELL("largeur",AK2)</f>
        <v>12</v>
      </c>
      <c r="AL2"/>
      <c r="AM2" s="6">
        <v>1</v>
      </c>
      <c r="AN2" s="93"/>
      <c r="AO2" s="93" t="s">
        <v>239</v>
      </c>
    </row>
    <row r="3" spans="1:41" ht="15.75">
      <c r="B3"/>
      <c r="C3"/>
      <c r="D3"/>
      <c r="E3"/>
      <c r="F3"/>
      <c r="G3"/>
      <c r="H3"/>
      <c r="I3"/>
      <c r="J3"/>
      <c r="K3"/>
      <c r="L3"/>
      <c r="M3"/>
      <c r="N3"/>
      <c r="O3"/>
      <c r="P3"/>
      <c r="Q3"/>
      <c r="R3"/>
      <c r="S3"/>
      <c r="T3"/>
      <c r="U3"/>
      <c r="V3"/>
      <c r="W3"/>
      <c r="X3"/>
      <c r="Y3"/>
      <c r="Z3"/>
      <c r="AA3"/>
      <c r="AB3"/>
      <c r="AC3"/>
      <c r="AD3"/>
      <c r="AE3"/>
      <c r="AG3"/>
      <c r="AH3"/>
      <c r="AI3"/>
      <c r="AJ3" s="22"/>
      <c r="AK3" s="22"/>
      <c r="AL3" s="22"/>
      <c r="AM3" s="6">
        <v>1</v>
      </c>
      <c r="AN3" s="91" cm="1">
        <f t="array" aca="1" ref="AN3" ca="1">COUNTA(A1:AM165+COUNTBLANK(A1:AM165))</f>
        <v>6435</v>
      </c>
      <c r="AO3" s="90" t="str">
        <f>"cellules entre"&amp;" " &amp;A1&amp;" et  "&amp;AM165</f>
        <v>cellules entre A1 et  AM165</v>
      </c>
    </row>
    <row r="4" spans="1:41" ht="21.75" customHeight="1">
      <c r="AJ4" s="17"/>
      <c r="AK4" s="17"/>
      <c r="AL4" s="17"/>
      <c r="AM4" s="6">
        <v>1</v>
      </c>
      <c r="AN4" s="91">
        <f ca="1">COUNTA(A1:AM165)</f>
        <v>627</v>
      </c>
      <c r="AO4" s="90" t="s">
        <v>236</v>
      </c>
    </row>
    <row r="5" spans="1:41" ht="21.75" customHeight="1">
      <c r="B5" s="4800" t="s">
        <v>2497</v>
      </c>
      <c r="C5" s="4800"/>
      <c r="D5" s="4800"/>
      <c r="E5" s="4800"/>
      <c r="F5" s="4800"/>
      <c r="G5" s="4800"/>
      <c r="H5" s="4800"/>
      <c r="I5" s="4800"/>
      <c r="J5" s="4800"/>
      <c r="K5" s="4800"/>
      <c r="L5" s="4800"/>
      <c r="M5" s="4800"/>
      <c r="N5" s="4800"/>
      <c r="O5" s="4800"/>
      <c r="P5" s="4800"/>
      <c r="R5" s="1444" t="str">
        <f ca="1">"Page N°"&amp;_xlfn.SHEET()</f>
        <v>Page N°7</v>
      </c>
      <c r="T5" s="1172" t="s">
        <v>2710</v>
      </c>
      <c r="AB5" s="685"/>
      <c r="AJ5" s="17"/>
      <c r="AK5" s="17"/>
      <c r="AL5" s="17"/>
      <c r="AM5" s="6">
        <v>1</v>
      </c>
      <c r="AN5" s="91">
        <f ca="1">COUNTBLANK(A1:AM165)</f>
        <v>5808</v>
      </c>
      <c r="AO5" s="90" t="s">
        <v>234</v>
      </c>
    </row>
    <row r="6" spans="1:41" ht="22.5" customHeight="1">
      <c r="B6" s="4800"/>
      <c r="C6" s="4800"/>
      <c r="D6" s="4800"/>
      <c r="E6" s="4800"/>
      <c r="F6" s="4800"/>
      <c r="G6" s="4800"/>
      <c r="H6" s="4800"/>
      <c r="I6" s="4800"/>
      <c r="J6" s="4800"/>
      <c r="K6" s="4800"/>
      <c r="L6" s="4800"/>
      <c r="M6" s="4800"/>
      <c r="N6" s="4800"/>
      <c r="O6" s="4800"/>
      <c r="P6" s="4800"/>
      <c r="AJ6" s="17"/>
      <c r="AK6" s="17"/>
      <c r="AL6" s="17"/>
      <c r="AM6" s="6">
        <v>1</v>
      </c>
      <c r="AN6" s="91">
        <f>SUM(AM1:AM163)+2</f>
        <v>165</v>
      </c>
      <c r="AO6" s="90" t="s">
        <v>232</v>
      </c>
    </row>
    <row r="7" spans="1:41" ht="21" customHeight="1">
      <c r="B7" s="4801" t="s">
        <v>226</v>
      </c>
      <c r="C7" s="4801"/>
      <c r="E7" s="218" t="s">
        <v>373</v>
      </c>
      <c r="F7" s="218"/>
      <c r="H7" s="88"/>
      <c r="I7" s="88"/>
      <c r="K7" s="88"/>
      <c r="AJ7" s="17"/>
      <c r="AK7" s="17"/>
      <c r="AL7" s="17"/>
      <c r="AM7" s="6">
        <v>1</v>
      </c>
      <c r="AN7" s="91">
        <f>SUM(A165:AL165)+1</f>
        <v>39</v>
      </c>
      <c r="AO7" s="90" t="s">
        <v>229</v>
      </c>
    </row>
    <row r="8" spans="1:41">
      <c r="B8" s="4801"/>
      <c r="C8" s="4801"/>
      <c r="E8" s="925">
        <v>12</v>
      </c>
      <c r="F8" s="925">
        <v>13</v>
      </c>
      <c r="H8" s="925">
        <v>12</v>
      </c>
      <c r="I8" s="925">
        <v>13</v>
      </c>
      <c r="K8" s="925">
        <v>12</v>
      </c>
      <c r="L8" s="925">
        <v>13</v>
      </c>
      <c r="N8" s="925">
        <v>12</v>
      </c>
      <c r="O8" s="925">
        <v>13</v>
      </c>
      <c r="AD8" s="4750" t="s">
        <v>375</v>
      </c>
      <c r="AE8" s="4750"/>
      <c r="AG8" s="4750" t="s">
        <v>375</v>
      </c>
      <c r="AH8" s="4750"/>
      <c r="AJ8" s="17"/>
      <c r="AK8" s="17"/>
      <c r="AL8" s="17"/>
      <c r="AM8" s="6">
        <v>1</v>
      </c>
    </row>
    <row r="9" spans="1:41" ht="24" customHeight="1" thickBot="1">
      <c r="B9" s="86" t="s">
        <v>227</v>
      </c>
      <c r="C9" s="85"/>
      <c r="E9" s="86" t="s">
        <v>379</v>
      </c>
      <c r="F9" s="85"/>
      <c r="H9" s="86" t="s">
        <v>379</v>
      </c>
      <c r="I9" s="85"/>
      <c r="K9" s="86" t="s">
        <v>379</v>
      </c>
      <c r="L9" s="85"/>
      <c r="N9" s="86" t="s">
        <v>379</v>
      </c>
      <c r="O9" s="85"/>
      <c r="Q9" s="86" t="s">
        <v>227</v>
      </c>
      <c r="R9" s="85"/>
      <c r="T9" s="86" t="s">
        <v>227</v>
      </c>
      <c r="U9" s="85"/>
      <c r="W9" s="86" t="s">
        <v>227</v>
      </c>
      <c r="X9" s="85"/>
      <c r="Z9" s="86" t="s">
        <v>227</v>
      </c>
      <c r="AA9" s="85"/>
      <c r="AD9" s="4750"/>
      <c r="AE9" s="4750"/>
      <c r="AG9" s="4750"/>
      <c r="AH9" s="4750"/>
      <c r="AJ9" s="17"/>
      <c r="AK9" s="17"/>
      <c r="AL9" s="17"/>
      <c r="AM9" s="6">
        <v>1</v>
      </c>
    </row>
    <row r="10" spans="1:41" ht="18" customHeight="1">
      <c r="B10" s="4755" t="s">
        <v>223</v>
      </c>
      <c r="C10" s="4755"/>
      <c r="E10" s="4757" t="s">
        <v>222</v>
      </c>
      <c r="F10" s="4757"/>
      <c r="H10" s="4765" t="s">
        <v>87</v>
      </c>
      <c r="I10" s="4765"/>
      <c r="K10" s="4767" t="s">
        <v>111</v>
      </c>
      <c r="L10" s="4767"/>
      <c r="N10" s="4769" t="s">
        <v>385</v>
      </c>
      <c r="O10" s="4769"/>
      <c r="Q10" s="4759" t="s">
        <v>225</v>
      </c>
      <c r="R10" s="4759"/>
      <c r="T10" s="4754" t="s">
        <v>198</v>
      </c>
      <c r="U10" s="4754"/>
      <c r="W10" s="4753" t="s">
        <v>203</v>
      </c>
      <c r="X10" s="4753"/>
      <c r="Z10" s="4760" t="s">
        <v>390</v>
      </c>
      <c r="AA10" s="4760"/>
      <c r="AD10" s="4724" t="s">
        <v>392</v>
      </c>
      <c r="AE10" s="4724"/>
      <c r="AJ10" s="17"/>
      <c r="AK10" s="17"/>
      <c r="AL10" s="17"/>
      <c r="AM10" s="6">
        <v>1</v>
      </c>
    </row>
    <row r="11" spans="1:41" ht="18" customHeight="1">
      <c r="B11" s="4756"/>
      <c r="C11" s="4756"/>
      <c r="E11" s="4758"/>
      <c r="F11" s="4758"/>
      <c r="H11" s="4766"/>
      <c r="I11" s="4766"/>
      <c r="K11" s="4768"/>
      <c r="L11" s="4768"/>
      <c r="N11" s="4770"/>
      <c r="O11" s="4770"/>
      <c r="Q11" s="4686"/>
      <c r="R11" s="4686"/>
      <c r="T11" s="4680"/>
      <c r="U11" s="4680"/>
      <c r="W11" s="4678"/>
      <c r="X11" s="4678"/>
      <c r="Z11" s="4688"/>
      <c r="AA11" s="4688"/>
      <c r="AD11" s="4724"/>
      <c r="AE11" s="4724"/>
      <c r="AJ11" s="39">
        <v>1</v>
      </c>
      <c r="AK11" s="39">
        <v>1</v>
      </c>
      <c r="AL11" s="17"/>
      <c r="AM11" s="6">
        <v>1</v>
      </c>
    </row>
    <row r="12" spans="1:41" ht="18" customHeight="1" thickBot="1">
      <c r="AJ12" s="226" t="s">
        <v>396</v>
      </c>
      <c r="AK12" s="17"/>
      <c r="AM12" s="6">
        <v>1</v>
      </c>
    </row>
    <row r="13" spans="1:41" ht="18" customHeight="1">
      <c r="B13" s="4799" t="s">
        <v>220</v>
      </c>
      <c r="C13" s="4799"/>
      <c r="E13" s="4757" t="s">
        <v>219</v>
      </c>
      <c r="F13" s="4757"/>
      <c r="H13" s="4765" t="s">
        <v>82</v>
      </c>
      <c r="I13" s="4765"/>
      <c r="K13" s="4767" t="s">
        <v>97</v>
      </c>
      <c r="L13" s="4767"/>
      <c r="N13" s="4769" t="s">
        <v>410</v>
      </c>
      <c r="O13" s="4769"/>
      <c r="Q13" s="4759" t="s">
        <v>29</v>
      </c>
      <c r="R13" s="4759"/>
      <c r="T13" s="4754" t="s">
        <v>413</v>
      </c>
      <c r="U13" s="4754"/>
      <c r="W13" s="4753" t="s">
        <v>413</v>
      </c>
      <c r="X13" s="4753"/>
      <c r="Z13" s="4760" t="s">
        <v>415</v>
      </c>
      <c r="AA13" s="4760"/>
      <c r="AD13" s="4680" t="s">
        <v>417</v>
      </c>
      <c r="AE13" s="4680"/>
      <c r="AG13" s="4678" t="s">
        <v>418</v>
      </c>
      <c r="AH13" s="4678"/>
      <c r="AJ13" s="4734" t="s">
        <v>401</v>
      </c>
      <c r="AK13" s="4734"/>
      <c r="AM13" s="6">
        <v>1</v>
      </c>
    </row>
    <row r="14" spans="1:41" ht="18" customHeight="1">
      <c r="B14" s="4721"/>
      <c r="C14" s="4721"/>
      <c r="E14" s="4758"/>
      <c r="F14" s="4758"/>
      <c r="H14" s="4766"/>
      <c r="I14" s="4766"/>
      <c r="K14" s="4768"/>
      <c r="L14" s="4768"/>
      <c r="N14" s="4770"/>
      <c r="O14" s="4770"/>
      <c r="Q14" s="4686"/>
      <c r="R14" s="4686"/>
      <c r="T14" s="4680"/>
      <c r="U14" s="4680"/>
      <c r="W14" s="4678"/>
      <c r="X14" s="4678"/>
      <c r="Z14" s="4688"/>
      <c r="AA14" s="4688"/>
      <c r="AD14" s="4680"/>
      <c r="AE14" s="4680"/>
      <c r="AG14" s="4678"/>
      <c r="AH14" s="4678"/>
      <c r="AJ14" s="4735" t="s">
        <v>419</v>
      </c>
      <c r="AK14" s="4736"/>
      <c r="AM14" s="6">
        <v>1</v>
      </c>
    </row>
    <row r="15" spans="1:41" ht="18" customHeight="1" thickBot="1">
      <c r="AJ15" s="4737"/>
      <c r="AK15" s="4738"/>
      <c r="AM15" s="6">
        <v>1</v>
      </c>
    </row>
    <row r="16" spans="1:41" ht="18" customHeight="1">
      <c r="B16" s="4797" t="s">
        <v>211</v>
      </c>
      <c r="C16" s="4797"/>
      <c r="E16" s="4757" t="s">
        <v>210</v>
      </c>
      <c r="F16" s="4757"/>
      <c r="H16" s="4765" t="s">
        <v>76</v>
      </c>
      <c r="I16" s="4765"/>
      <c r="K16" s="4767" t="s">
        <v>93</v>
      </c>
      <c r="L16" s="4767"/>
      <c r="N16" s="4769" t="s">
        <v>434</v>
      </c>
      <c r="O16" s="4769"/>
      <c r="Q16" s="4759" t="s">
        <v>218</v>
      </c>
      <c r="R16" s="4759"/>
      <c r="T16" s="4754" t="s">
        <v>437</v>
      </c>
      <c r="U16" s="4754"/>
      <c r="W16" s="4753" t="s">
        <v>439</v>
      </c>
      <c r="X16" s="4753"/>
      <c r="Z16" s="4760" t="s">
        <v>441</v>
      </c>
      <c r="AA16" s="4760"/>
      <c r="AD16" s="4688" t="s">
        <v>443</v>
      </c>
      <c r="AE16" s="4688"/>
      <c r="AG16" s="4721" t="s">
        <v>444</v>
      </c>
      <c r="AH16" s="4721"/>
      <c r="AJ16" s="4739"/>
      <c r="AK16" s="4740"/>
      <c r="AM16" s="6">
        <v>1</v>
      </c>
    </row>
    <row r="17" spans="1:39" ht="18" customHeight="1">
      <c r="B17" s="4798"/>
      <c r="C17" s="4798"/>
      <c r="E17" s="4758"/>
      <c r="F17" s="4758"/>
      <c r="H17" s="4766"/>
      <c r="I17" s="4766"/>
      <c r="K17" s="4768"/>
      <c r="L17" s="4768"/>
      <c r="N17" s="4770"/>
      <c r="O17" s="4770"/>
      <c r="Q17" s="4686"/>
      <c r="R17" s="4686"/>
      <c r="T17" s="4680"/>
      <c r="U17" s="4680"/>
      <c r="W17" s="4678"/>
      <c r="X17" s="4678"/>
      <c r="Z17" s="4688"/>
      <c r="AA17" s="4688"/>
      <c r="AD17" s="4688"/>
      <c r="AE17" s="4688"/>
      <c r="AG17" s="4721"/>
      <c r="AH17" s="4721"/>
      <c r="AJ17" s="573" t="s">
        <v>445</v>
      </c>
      <c r="AK17" s="573"/>
      <c r="AM17" s="6">
        <v>1</v>
      </c>
    </row>
    <row r="18" spans="1:39" ht="18" customHeight="1" thickBot="1">
      <c r="AJ18" s="4730" t="s">
        <v>448</v>
      </c>
      <c r="AK18" s="4731"/>
      <c r="AM18" s="6">
        <v>1</v>
      </c>
    </row>
    <row r="19" spans="1:39" ht="18" customHeight="1">
      <c r="A19" s="1"/>
      <c r="B19" s="4795" t="s">
        <v>203</v>
      </c>
      <c r="C19" s="4795"/>
      <c r="E19" s="4757" t="s">
        <v>202</v>
      </c>
      <c r="F19" s="4757"/>
      <c r="H19" s="4765" t="s">
        <v>72</v>
      </c>
      <c r="I19" s="4765"/>
      <c r="K19" s="4767" t="s">
        <v>89</v>
      </c>
      <c r="L19" s="4767"/>
      <c r="N19" s="4769" t="s">
        <v>457</v>
      </c>
      <c r="O19" s="4769"/>
      <c r="Q19" s="4759" t="s">
        <v>77</v>
      </c>
      <c r="R19" s="4759"/>
      <c r="T19" s="4754" t="s">
        <v>460</v>
      </c>
      <c r="U19" s="4754"/>
      <c r="W19" s="4753" t="s">
        <v>462</v>
      </c>
      <c r="X19" s="4753"/>
      <c r="Z19" s="4760" t="s">
        <v>464</v>
      </c>
      <c r="AA19" s="4760"/>
      <c r="AD19" s="4704" t="s">
        <v>466</v>
      </c>
      <c r="AE19" s="4704"/>
      <c r="AG19" s="4696" t="s">
        <v>467</v>
      </c>
      <c r="AH19" s="4696"/>
      <c r="AJ19" s="4732"/>
      <c r="AK19" s="4733"/>
      <c r="AM19" s="6">
        <v>1</v>
      </c>
    </row>
    <row r="20" spans="1:39" ht="18" customHeight="1">
      <c r="B20" s="4796"/>
      <c r="C20" s="4796"/>
      <c r="E20" s="4758"/>
      <c r="F20" s="4758"/>
      <c r="H20" s="4766"/>
      <c r="I20" s="4766"/>
      <c r="K20" s="4768"/>
      <c r="L20" s="4768"/>
      <c r="N20" s="4770"/>
      <c r="O20" s="4770"/>
      <c r="Q20" s="4686"/>
      <c r="R20" s="4686"/>
      <c r="T20" s="4680"/>
      <c r="U20" s="4680"/>
      <c r="W20" s="4678"/>
      <c r="X20" s="4678"/>
      <c r="Z20" s="4688"/>
      <c r="AA20" s="4688"/>
      <c r="AD20" s="4704"/>
      <c r="AE20" s="4704"/>
      <c r="AG20" s="4696"/>
      <c r="AH20" s="4696"/>
      <c r="AJ20" s="8">
        <v>1</v>
      </c>
      <c r="AK20" s="8">
        <v>1</v>
      </c>
      <c r="AM20" s="6">
        <v>1</v>
      </c>
    </row>
    <row r="21" spans="1:39" ht="18" customHeight="1" thickBot="1">
      <c r="AJ21" s="4726" t="s">
        <v>472</v>
      </c>
      <c r="AK21" s="4727"/>
      <c r="AM21" s="6">
        <v>1</v>
      </c>
    </row>
    <row r="22" spans="1:39" ht="18" customHeight="1">
      <c r="B22" s="4789" t="s">
        <v>198</v>
      </c>
      <c r="C22" s="4789"/>
      <c r="E22" s="4757" t="s">
        <v>197</v>
      </c>
      <c r="F22" s="4757"/>
      <c r="H22" s="4765" t="s">
        <v>67</v>
      </c>
      <c r="I22" s="4765"/>
      <c r="K22" s="4767" t="s">
        <v>86</v>
      </c>
      <c r="L22" s="4767"/>
      <c r="N22" s="4769" t="s">
        <v>481</v>
      </c>
      <c r="O22" s="4769"/>
      <c r="Q22" s="4759" t="s">
        <v>201</v>
      </c>
      <c r="R22" s="4759"/>
      <c r="T22" s="4754" t="s">
        <v>462</v>
      </c>
      <c r="U22" s="4754"/>
      <c r="W22" s="4753" t="s">
        <v>484</v>
      </c>
      <c r="X22" s="4753"/>
      <c r="Z22" s="4760" t="s">
        <v>486</v>
      </c>
      <c r="AA22" s="4760"/>
      <c r="AD22" s="4700" t="s">
        <v>488</v>
      </c>
      <c r="AE22" s="4700"/>
      <c r="AG22" s="4698" t="s">
        <v>489</v>
      </c>
      <c r="AH22" s="4698"/>
      <c r="AJ22" s="4728" t="s">
        <v>473</v>
      </c>
      <c r="AK22" s="4729"/>
      <c r="AM22" s="6">
        <v>1</v>
      </c>
    </row>
    <row r="23" spans="1:39" ht="18" customHeight="1">
      <c r="B23" s="4790"/>
      <c r="C23" s="4790"/>
      <c r="E23" s="4758"/>
      <c r="F23" s="4758"/>
      <c r="H23" s="4766"/>
      <c r="I23" s="4766"/>
      <c r="K23" s="4768"/>
      <c r="L23" s="4768"/>
      <c r="N23" s="4770"/>
      <c r="O23" s="4770"/>
      <c r="Q23" s="4686"/>
      <c r="R23" s="4686"/>
      <c r="T23" s="4680"/>
      <c r="U23" s="4680"/>
      <c r="W23" s="4678"/>
      <c r="X23" s="4678"/>
      <c r="Z23" s="4688"/>
      <c r="AA23" s="4688"/>
      <c r="AD23" s="4700"/>
      <c r="AE23" s="4700"/>
      <c r="AG23" s="4698"/>
      <c r="AH23" s="4698"/>
      <c r="AJ23" s="297" t="s">
        <v>490</v>
      </c>
      <c r="AK23" s="298"/>
      <c r="AM23" s="6">
        <v>1</v>
      </c>
    </row>
    <row r="24" spans="1:39" ht="18" customHeight="1" thickBot="1">
      <c r="AJ24" s="4717" t="s">
        <v>496</v>
      </c>
      <c r="AK24" s="4718"/>
      <c r="AM24" s="6">
        <v>1</v>
      </c>
    </row>
    <row r="25" spans="1:39" ht="18" customHeight="1">
      <c r="B25" s="4793" t="s">
        <v>193</v>
      </c>
      <c r="C25" s="4793"/>
      <c r="E25" s="4757" t="s">
        <v>192</v>
      </c>
      <c r="F25" s="4757"/>
      <c r="H25" s="4765" t="s">
        <v>62</v>
      </c>
      <c r="I25" s="4765"/>
      <c r="K25" s="4767" t="s">
        <v>81</v>
      </c>
      <c r="L25" s="4767"/>
      <c r="N25" s="4769" t="s">
        <v>516</v>
      </c>
      <c r="O25" s="4769"/>
      <c r="Q25" s="4759" t="s">
        <v>196</v>
      </c>
      <c r="R25" s="4759"/>
      <c r="T25" s="4754" t="s">
        <v>484</v>
      </c>
      <c r="U25" s="4754"/>
      <c r="W25" s="4753" t="s">
        <v>519</v>
      </c>
      <c r="X25" s="4753"/>
      <c r="Z25" s="4760" t="s">
        <v>521</v>
      </c>
      <c r="AA25" s="4760"/>
      <c r="AD25" s="4686" t="s">
        <v>523</v>
      </c>
      <c r="AE25" s="4686"/>
      <c r="AG25" s="4690" t="s">
        <v>524</v>
      </c>
      <c r="AH25" s="4690"/>
      <c r="AJ25" s="297" t="s">
        <v>504</v>
      </c>
      <c r="AK25" s="298"/>
      <c r="AM25" s="6">
        <v>1</v>
      </c>
    </row>
    <row r="26" spans="1:39" ht="18" customHeight="1">
      <c r="B26" s="4794"/>
      <c r="C26" s="4794"/>
      <c r="E26" s="4758"/>
      <c r="F26" s="4758"/>
      <c r="H26" s="4766"/>
      <c r="I26" s="4766"/>
      <c r="K26" s="4768"/>
      <c r="L26" s="4768"/>
      <c r="N26" s="4770"/>
      <c r="O26" s="4770"/>
      <c r="Q26" s="4686"/>
      <c r="R26" s="4686"/>
      <c r="T26" s="4680"/>
      <c r="U26" s="4680"/>
      <c r="W26" s="4678"/>
      <c r="X26" s="4678"/>
      <c r="Z26" s="4688"/>
      <c r="AA26" s="4688"/>
      <c r="AD26" s="4686"/>
      <c r="AE26" s="4686"/>
      <c r="AG26" s="4690"/>
      <c r="AH26" s="4690"/>
      <c r="AJ26" s="4717" t="s">
        <v>525</v>
      </c>
      <c r="AK26" s="4718"/>
      <c r="AM26" s="6">
        <v>1</v>
      </c>
    </row>
    <row r="27" spans="1:39" ht="18" customHeight="1" thickBot="1">
      <c r="AJ27" s="297" t="s">
        <v>533</v>
      </c>
      <c r="AK27" s="298"/>
      <c r="AM27" s="6">
        <v>1</v>
      </c>
    </row>
    <row r="28" spans="1:39" ht="18" customHeight="1">
      <c r="B28" s="4791" t="s">
        <v>189</v>
      </c>
      <c r="C28" s="4791"/>
      <c r="E28" s="4757" t="s">
        <v>181</v>
      </c>
      <c r="F28" s="4757"/>
      <c r="H28" s="4765" t="s">
        <v>58</v>
      </c>
      <c r="I28" s="4765"/>
      <c r="K28" s="4767" t="s">
        <v>75</v>
      </c>
      <c r="L28" s="4767"/>
      <c r="N28" s="4769" t="s">
        <v>552</v>
      </c>
      <c r="O28" s="4769"/>
      <c r="Q28" s="4759" t="s">
        <v>191</v>
      </c>
      <c r="R28" s="4759"/>
      <c r="T28" s="4754" t="s">
        <v>519</v>
      </c>
      <c r="U28" s="4754"/>
      <c r="W28" s="4753" t="s">
        <v>555</v>
      </c>
      <c r="X28" s="4753"/>
      <c r="Z28" s="4760" t="s">
        <v>557</v>
      </c>
      <c r="AA28" s="4760"/>
      <c r="AD28" s="4708" t="s">
        <v>559</v>
      </c>
      <c r="AE28" s="4708"/>
      <c r="AG28" s="4721" t="s">
        <v>444</v>
      </c>
      <c r="AH28" s="4721"/>
      <c r="AJ28" s="297" t="s">
        <v>541</v>
      </c>
      <c r="AK28" s="298"/>
      <c r="AM28" s="6">
        <v>1</v>
      </c>
    </row>
    <row r="29" spans="1:39" ht="18" customHeight="1">
      <c r="B29" s="4792"/>
      <c r="C29" s="4792"/>
      <c r="E29" s="4758"/>
      <c r="F29" s="4758"/>
      <c r="H29" s="4766"/>
      <c r="I29" s="4766"/>
      <c r="K29" s="4768"/>
      <c r="L29" s="4768"/>
      <c r="N29" s="4770"/>
      <c r="O29" s="4770"/>
      <c r="Q29" s="4686"/>
      <c r="R29" s="4686"/>
      <c r="T29" s="4680"/>
      <c r="U29" s="4680"/>
      <c r="W29" s="4678"/>
      <c r="X29" s="4678"/>
      <c r="Z29" s="4688"/>
      <c r="AA29" s="4688"/>
      <c r="AD29" s="4708"/>
      <c r="AE29" s="4708"/>
      <c r="AG29" s="4721"/>
      <c r="AH29" s="4721"/>
      <c r="AJ29" s="4717" t="s">
        <v>560</v>
      </c>
      <c r="AK29" s="4718"/>
      <c r="AM29" s="6">
        <v>1</v>
      </c>
    </row>
    <row r="30" spans="1:39" ht="18" customHeight="1" thickBot="1">
      <c r="AJ30" s="297" t="s">
        <v>566</v>
      </c>
      <c r="AK30" s="298"/>
      <c r="AM30" s="6">
        <v>1</v>
      </c>
    </row>
    <row r="31" spans="1:39" ht="18" customHeight="1">
      <c r="B31" s="4787" t="s">
        <v>186</v>
      </c>
      <c r="C31" s="4787"/>
      <c r="E31" s="4757" t="s">
        <v>185</v>
      </c>
      <c r="F31" s="4757"/>
      <c r="H31" s="4765" t="s">
        <v>52</v>
      </c>
      <c r="I31" s="4765"/>
      <c r="K31" s="4767" t="s">
        <v>71</v>
      </c>
      <c r="L31" s="4767"/>
      <c r="N31" s="4769" t="s">
        <v>583</v>
      </c>
      <c r="O31" s="4769"/>
      <c r="Q31" s="4759" t="s">
        <v>188</v>
      </c>
      <c r="R31" s="4759"/>
      <c r="T31" s="4754" t="s">
        <v>555</v>
      </c>
      <c r="U31" s="4754"/>
      <c r="W31" s="4753" t="s">
        <v>586</v>
      </c>
      <c r="X31" s="4753"/>
      <c r="Z31" s="4760" t="s">
        <v>588</v>
      </c>
      <c r="AA31" s="4760"/>
      <c r="AD31" s="4706" t="s">
        <v>590</v>
      </c>
      <c r="AE31" s="4706"/>
      <c r="AG31" s="4710" t="s">
        <v>591</v>
      </c>
      <c r="AH31" s="4710"/>
      <c r="AJ31" s="4717" t="s">
        <v>573</v>
      </c>
      <c r="AK31" s="4718"/>
      <c r="AM31" s="6">
        <v>1</v>
      </c>
    </row>
    <row r="32" spans="1:39" ht="18" customHeight="1">
      <c r="B32" s="4788"/>
      <c r="C32" s="4788"/>
      <c r="E32" s="4758"/>
      <c r="F32" s="4758"/>
      <c r="H32" s="4766"/>
      <c r="I32" s="4766"/>
      <c r="K32" s="4768"/>
      <c r="L32" s="4768"/>
      <c r="N32" s="4770"/>
      <c r="O32" s="4770"/>
      <c r="Q32" s="4686"/>
      <c r="R32" s="4686"/>
      <c r="T32" s="4680"/>
      <c r="U32" s="4680"/>
      <c r="W32" s="4678"/>
      <c r="X32" s="4678"/>
      <c r="Z32" s="4688"/>
      <c r="AA32" s="4688"/>
      <c r="AD32" s="4706"/>
      <c r="AE32" s="4706"/>
      <c r="AG32" s="4710"/>
      <c r="AH32" s="4710"/>
      <c r="AJ32" s="4719" t="s">
        <v>592</v>
      </c>
      <c r="AK32" s="4720"/>
      <c r="AM32" s="6">
        <v>1</v>
      </c>
    </row>
    <row r="33" spans="2:39" ht="18" customHeight="1" thickBot="1">
      <c r="AJ33" s="1442">
        <v>12</v>
      </c>
      <c r="AK33" s="1443">
        <v>12</v>
      </c>
      <c r="AM33" s="6">
        <v>1</v>
      </c>
    </row>
    <row r="34" spans="2:39" ht="18" customHeight="1">
      <c r="B34" s="4757" t="s">
        <v>181</v>
      </c>
      <c r="C34" s="4757"/>
      <c r="E34" s="4757" t="s">
        <v>180</v>
      </c>
      <c r="F34" s="4757"/>
      <c r="H34" s="4765" t="s">
        <v>44</v>
      </c>
      <c r="I34" s="4765"/>
      <c r="K34" s="4767" t="s">
        <v>66</v>
      </c>
      <c r="L34" s="4767"/>
      <c r="N34" s="4769" t="s">
        <v>606</v>
      </c>
      <c r="O34" s="4769"/>
      <c r="Q34" s="4759" t="s">
        <v>184</v>
      </c>
      <c r="R34" s="4759"/>
      <c r="T34" s="4754" t="s">
        <v>586</v>
      </c>
      <c r="U34" s="4754"/>
      <c r="W34" s="4753" t="s">
        <v>609</v>
      </c>
      <c r="X34" s="4753"/>
      <c r="Z34" s="4760" t="s">
        <v>611</v>
      </c>
      <c r="AA34" s="4760"/>
      <c r="AD34" s="4712" t="s">
        <v>613</v>
      </c>
      <c r="AE34" s="4712"/>
      <c r="AG34" s="4722" t="s">
        <v>614</v>
      </c>
      <c r="AH34" s="4722"/>
      <c r="AM34" s="6">
        <v>1</v>
      </c>
    </row>
    <row r="35" spans="2:39" ht="18" customHeight="1">
      <c r="B35" s="4758"/>
      <c r="C35" s="4758"/>
      <c r="E35" s="4758"/>
      <c r="F35" s="4758"/>
      <c r="H35" s="4766"/>
      <c r="I35" s="4766"/>
      <c r="K35" s="4768"/>
      <c r="L35" s="4768"/>
      <c r="N35" s="4770"/>
      <c r="O35" s="4770"/>
      <c r="Q35" s="4686"/>
      <c r="R35" s="4686"/>
      <c r="T35" s="4680"/>
      <c r="U35" s="4680"/>
      <c r="W35" s="4678"/>
      <c r="X35" s="4678"/>
      <c r="Z35" s="4688"/>
      <c r="AA35" s="4688"/>
      <c r="AD35" s="4712"/>
      <c r="AE35" s="4712"/>
      <c r="AG35" s="4722"/>
      <c r="AH35" s="4722"/>
      <c r="AM35" s="6">
        <v>1</v>
      </c>
    </row>
    <row r="36" spans="2:39" ht="18" customHeight="1" thickBot="1">
      <c r="AM36" s="6">
        <v>1</v>
      </c>
    </row>
    <row r="37" spans="2:39" ht="18" customHeight="1">
      <c r="B37" s="4785" t="s">
        <v>175</v>
      </c>
      <c r="C37" s="4785"/>
      <c r="E37" s="4757" t="s">
        <v>174</v>
      </c>
      <c r="F37" s="4757"/>
      <c r="H37" s="4765" t="s">
        <v>42</v>
      </c>
      <c r="I37" s="4765"/>
      <c r="K37" s="4767" t="s">
        <v>61</v>
      </c>
      <c r="L37" s="4767"/>
      <c r="N37" s="4769" t="s">
        <v>629</v>
      </c>
      <c r="O37" s="4769"/>
      <c r="Q37" s="4759" t="s">
        <v>113</v>
      </c>
      <c r="R37" s="4759"/>
      <c r="T37" s="4754" t="s">
        <v>609</v>
      </c>
      <c r="U37" s="4754"/>
      <c r="W37" s="4753" t="s">
        <v>632</v>
      </c>
      <c r="X37" s="4753"/>
      <c r="Z37" s="4760" t="s">
        <v>634</v>
      </c>
      <c r="AA37" s="4760"/>
      <c r="AM37" s="6">
        <v>1</v>
      </c>
    </row>
    <row r="38" spans="2:39" ht="18" customHeight="1">
      <c r="B38" s="4786"/>
      <c r="C38" s="4786"/>
      <c r="E38" s="4758"/>
      <c r="F38" s="4758"/>
      <c r="H38" s="4766"/>
      <c r="I38" s="4766"/>
      <c r="K38" s="4768"/>
      <c r="L38" s="4768"/>
      <c r="N38" s="4770"/>
      <c r="O38" s="4770"/>
      <c r="Q38" s="4686"/>
      <c r="R38" s="4686"/>
      <c r="T38" s="4680"/>
      <c r="U38" s="4680"/>
      <c r="W38" s="4678"/>
      <c r="X38" s="4678"/>
      <c r="Z38" s="4688"/>
      <c r="AA38" s="4688"/>
      <c r="AM38" s="6">
        <v>1</v>
      </c>
    </row>
    <row r="39" spans="2:39" ht="18" customHeight="1" thickBot="1">
      <c r="AM39" s="6">
        <v>1</v>
      </c>
    </row>
    <row r="40" spans="2:39" ht="18" customHeight="1">
      <c r="B40" s="4783" t="s">
        <v>170</v>
      </c>
      <c r="C40" s="4783"/>
      <c r="E40" s="4757" t="s">
        <v>169</v>
      </c>
      <c r="F40" s="4757"/>
      <c r="H40" s="4765" t="s">
        <v>37</v>
      </c>
      <c r="I40" s="4765"/>
      <c r="K40" s="4767" t="s">
        <v>57</v>
      </c>
      <c r="L40" s="4767"/>
      <c r="N40" s="4769" t="s">
        <v>652</v>
      </c>
      <c r="O40" s="4769"/>
      <c r="Q40" s="4759" t="s">
        <v>173</v>
      </c>
      <c r="R40" s="4759"/>
      <c r="T40" s="4754" t="s">
        <v>632</v>
      </c>
      <c r="U40" s="4754"/>
      <c r="W40" s="4753" t="s">
        <v>655</v>
      </c>
      <c r="X40" s="4753"/>
      <c r="Z40" s="4760" t="s">
        <v>657</v>
      </c>
      <c r="AA40" s="4760"/>
      <c r="AM40" s="6">
        <v>1</v>
      </c>
    </row>
    <row r="41" spans="2:39" ht="18" customHeight="1">
      <c r="B41" s="4784"/>
      <c r="C41" s="4784"/>
      <c r="E41" s="4758"/>
      <c r="F41" s="4758"/>
      <c r="H41" s="4766"/>
      <c r="I41" s="4766"/>
      <c r="K41" s="4768"/>
      <c r="L41" s="4768"/>
      <c r="N41" s="4770"/>
      <c r="O41" s="4770"/>
      <c r="Q41" s="4686"/>
      <c r="R41" s="4686"/>
      <c r="T41" s="4680"/>
      <c r="U41" s="4680"/>
      <c r="W41" s="4678"/>
      <c r="X41" s="4678"/>
      <c r="Z41" s="4688"/>
      <c r="AA41" s="4688"/>
      <c r="AM41" s="6">
        <v>1</v>
      </c>
    </row>
    <row r="42" spans="2:39" ht="18" customHeight="1" thickBot="1">
      <c r="AM42" s="6">
        <v>1</v>
      </c>
    </row>
    <row r="43" spans="2:39" ht="18" customHeight="1">
      <c r="B43" s="4781" t="s">
        <v>165</v>
      </c>
      <c r="C43" s="4781"/>
      <c r="E43" s="4757" t="s">
        <v>164</v>
      </c>
      <c r="F43" s="4757"/>
      <c r="H43" s="4765" t="s">
        <v>35</v>
      </c>
      <c r="I43" s="4765"/>
      <c r="K43" s="4767" t="s">
        <v>51</v>
      </c>
      <c r="L43" s="4767"/>
      <c r="N43" s="4769" t="s">
        <v>670</v>
      </c>
      <c r="O43" s="4769"/>
      <c r="Q43" s="4759" t="s">
        <v>168</v>
      </c>
      <c r="R43" s="4759"/>
      <c r="T43" s="4754" t="s">
        <v>655</v>
      </c>
      <c r="U43" s="4754"/>
      <c r="W43" s="4753" t="s">
        <v>673</v>
      </c>
      <c r="X43" s="4753"/>
      <c r="Z43" s="4760" t="s">
        <v>675</v>
      </c>
      <c r="AA43" s="4760"/>
      <c r="AM43" s="6">
        <v>1</v>
      </c>
    </row>
    <row r="44" spans="2:39" ht="18" customHeight="1">
      <c r="B44" s="4782"/>
      <c r="C44" s="4782"/>
      <c r="E44" s="4758"/>
      <c r="F44" s="4758"/>
      <c r="H44" s="4766"/>
      <c r="I44" s="4766"/>
      <c r="K44" s="4768"/>
      <c r="L44" s="4768"/>
      <c r="N44" s="4770"/>
      <c r="O44" s="4770"/>
      <c r="Q44" s="4686"/>
      <c r="R44" s="4686"/>
      <c r="T44" s="4680"/>
      <c r="U44" s="4680"/>
      <c r="W44" s="4678"/>
      <c r="X44" s="4678"/>
      <c r="Z44" s="4688"/>
      <c r="AA44" s="4688"/>
      <c r="AM44" s="6">
        <v>1</v>
      </c>
    </row>
    <row r="45" spans="2:39" ht="18" customHeight="1" thickBot="1">
      <c r="AM45" s="6">
        <v>1</v>
      </c>
    </row>
    <row r="46" spans="2:39" ht="18" customHeight="1">
      <c r="B46" s="4780" t="s">
        <v>161</v>
      </c>
      <c r="C46" s="4780"/>
      <c r="E46" s="4757" t="s">
        <v>160</v>
      </c>
      <c r="F46" s="4757"/>
      <c r="H46" s="4765" t="s">
        <v>32</v>
      </c>
      <c r="I46" s="4765"/>
      <c r="K46" s="4767" t="s">
        <v>43</v>
      </c>
      <c r="L46" s="4767"/>
      <c r="N46" s="4769" t="s">
        <v>689</v>
      </c>
      <c r="O46" s="4769"/>
      <c r="Q46" s="4759" t="s">
        <v>163</v>
      </c>
      <c r="R46" s="4759"/>
      <c r="T46" s="4754" t="s">
        <v>692</v>
      </c>
      <c r="U46" s="4754"/>
      <c r="W46" s="4753" t="s">
        <v>694</v>
      </c>
      <c r="X46" s="4753"/>
      <c r="Z46" s="4760" t="s">
        <v>696</v>
      </c>
      <c r="AA46" s="4760"/>
      <c r="AM46" s="6">
        <v>1</v>
      </c>
    </row>
    <row r="47" spans="2:39" ht="18" customHeight="1">
      <c r="B47" s="4708"/>
      <c r="C47" s="4708"/>
      <c r="E47" s="4758"/>
      <c r="F47" s="4758"/>
      <c r="H47" s="4766"/>
      <c r="I47" s="4766"/>
      <c r="K47" s="4768"/>
      <c r="L47" s="4768"/>
      <c r="N47" s="4770"/>
      <c r="O47" s="4770"/>
      <c r="Q47" s="4686"/>
      <c r="R47" s="4686"/>
      <c r="T47" s="4680"/>
      <c r="U47" s="4680"/>
      <c r="W47" s="4678"/>
      <c r="X47" s="4678"/>
      <c r="Z47" s="4688"/>
      <c r="AA47" s="4688"/>
      <c r="AM47" s="6">
        <v>1</v>
      </c>
    </row>
    <row r="48" spans="2:39" ht="18" customHeight="1" thickBot="1">
      <c r="AM48" s="6">
        <v>1</v>
      </c>
    </row>
    <row r="49" spans="1:39" ht="18" customHeight="1">
      <c r="B49" s="4778" t="s">
        <v>156</v>
      </c>
      <c r="C49" s="4778"/>
      <c r="E49" s="4757" t="s">
        <v>155</v>
      </c>
      <c r="F49" s="4757"/>
      <c r="H49" s="4765" t="s">
        <v>30</v>
      </c>
      <c r="I49" s="4765"/>
      <c r="K49" s="4767" t="s">
        <v>41</v>
      </c>
      <c r="L49" s="4767"/>
      <c r="N49" s="4769" t="s">
        <v>707</v>
      </c>
      <c r="O49" s="4769"/>
      <c r="Q49" s="4759" t="s">
        <v>159</v>
      </c>
      <c r="R49" s="4759"/>
      <c r="T49" s="4754" t="s">
        <v>673</v>
      </c>
      <c r="U49" s="4754"/>
      <c r="W49" s="4753" t="s">
        <v>710</v>
      </c>
      <c r="X49" s="4753"/>
      <c r="Z49" s="4760" t="s">
        <v>712</v>
      </c>
      <c r="AA49" s="4760"/>
      <c r="AM49" s="6">
        <v>1</v>
      </c>
    </row>
    <row r="50" spans="1:39" ht="18" customHeight="1">
      <c r="B50" s="4779"/>
      <c r="C50" s="4779"/>
      <c r="E50" s="4758"/>
      <c r="F50" s="4758"/>
      <c r="H50" s="4766"/>
      <c r="I50" s="4766"/>
      <c r="K50" s="4768"/>
      <c r="L50" s="4768"/>
      <c r="N50" s="4770"/>
      <c r="O50" s="4770"/>
      <c r="Q50" s="4686"/>
      <c r="R50" s="4686"/>
      <c r="T50" s="4680"/>
      <c r="U50" s="4680"/>
      <c r="W50" s="4678"/>
      <c r="X50" s="4678"/>
      <c r="Z50" s="4688"/>
      <c r="AA50" s="4688"/>
      <c r="AM50" s="6">
        <v>1</v>
      </c>
    </row>
    <row r="51" spans="1:39" ht="18" customHeight="1" thickBot="1">
      <c r="AM51" s="6">
        <v>1</v>
      </c>
    </row>
    <row r="52" spans="1:39" ht="18" customHeight="1">
      <c r="B52" s="4776" t="s">
        <v>152</v>
      </c>
      <c r="C52" s="4776"/>
      <c r="E52" s="4757" t="s">
        <v>151</v>
      </c>
      <c r="F52" s="4757"/>
      <c r="H52" s="4765" t="s">
        <v>27</v>
      </c>
      <c r="I52" s="4765"/>
      <c r="K52" s="4767" t="s">
        <v>36</v>
      </c>
      <c r="L52" s="4767"/>
      <c r="N52" s="4769" t="s">
        <v>722</v>
      </c>
      <c r="O52" s="4769"/>
      <c r="Q52" s="4759" t="s">
        <v>154</v>
      </c>
      <c r="R52" s="4759"/>
      <c r="T52" s="4754" t="s">
        <v>725</v>
      </c>
      <c r="U52" s="4754"/>
      <c r="W52" s="4753" t="s">
        <v>727</v>
      </c>
      <c r="X52" s="4753"/>
      <c r="Z52" s="4760" t="s">
        <v>729</v>
      </c>
      <c r="AA52" s="4760"/>
      <c r="AM52" s="6">
        <v>1</v>
      </c>
    </row>
    <row r="53" spans="1:39" ht="18" customHeight="1">
      <c r="B53" s="4777"/>
      <c r="C53" s="4777"/>
      <c r="E53" s="4758"/>
      <c r="F53" s="4758"/>
      <c r="H53" s="4766"/>
      <c r="I53" s="4766"/>
      <c r="K53" s="4768"/>
      <c r="L53" s="4768"/>
      <c r="N53" s="4770"/>
      <c r="O53" s="4770"/>
      <c r="Q53" s="4686"/>
      <c r="R53" s="4686"/>
      <c r="T53" s="4680"/>
      <c r="U53" s="4680"/>
      <c r="W53" s="4678"/>
      <c r="X53" s="4678"/>
      <c r="Z53" s="4688"/>
      <c r="AA53" s="4688"/>
      <c r="AM53" s="6">
        <v>1</v>
      </c>
    </row>
    <row r="54" spans="1:39" ht="18" customHeight="1" thickBot="1">
      <c r="AM54" s="6">
        <v>1</v>
      </c>
    </row>
    <row r="55" spans="1:39" ht="18" customHeight="1">
      <c r="B55" s="4774" t="s">
        <v>149</v>
      </c>
      <c r="C55" s="4774"/>
      <c r="E55" s="4757" t="s">
        <v>148</v>
      </c>
      <c r="F55" s="4757"/>
      <c r="H55" s="4765" t="s">
        <v>25</v>
      </c>
      <c r="I55" s="4765"/>
      <c r="K55" s="4767" t="s">
        <v>34</v>
      </c>
      <c r="L55" s="4767"/>
      <c r="N55" s="4769" t="s">
        <v>737</v>
      </c>
      <c r="O55" s="4769"/>
      <c r="Q55" s="4759" t="s">
        <v>150</v>
      </c>
      <c r="R55" s="4759"/>
      <c r="T55" s="4754" t="s">
        <v>694</v>
      </c>
      <c r="U55" s="4754"/>
      <c r="W55" s="4753" t="s">
        <v>740</v>
      </c>
      <c r="X55" s="4753"/>
      <c r="Z55" s="4760" t="s">
        <v>742</v>
      </c>
      <c r="AA55" s="4760"/>
      <c r="AM55" s="6">
        <v>1</v>
      </c>
    </row>
    <row r="56" spans="1:39" ht="18" customHeight="1">
      <c r="B56" s="4775"/>
      <c r="C56" s="4775"/>
      <c r="E56" s="4758"/>
      <c r="F56" s="4758"/>
      <c r="H56" s="4766"/>
      <c r="I56" s="4766"/>
      <c r="K56" s="4768"/>
      <c r="L56" s="4768"/>
      <c r="N56" s="4770"/>
      <c r="O56" s="4770"/>
      <c r="Q56" s="4686"/>
      <c r="R56" s="4686"/>
      <c r="T56" s="4680"/>
      <c r="U56" s="4680"/>
      <c r="W56" s="4678"/>
      <c r="X56" s="4678"/>
      <c r="Z56" s="4688"/>
      <c r="AA56" s="4688"/>
      <c r="AM56" s="6">
        <v>1</v>
      </c>
    </row>
    <row r="57" spans="1:39" ht="18" customHeight="1" thickBot="1">
      <c r="AM57" s="6">
        <v>1</v>
      </c>
    </row>
    <row r="58" spans="1:39" ht="18" customHeight="1">
      <c r="B58" s="4772" t="s">
        <v>146</v>
      </c>
      <c r="C58" s="4772"/>
      <c r="E58" s="4757" t="s">
        <v>145</v>
      </c>
      <c r="F58" s="4757"/>
      <c r="H58" s="4765" t="s">
        <v>24</v>
      </c>
      <c r="I58" s="4765"/>
      <c r="K58" s="4767" t="s">
        <v>31</v>
      </c>
      <c r="L58" s="4767"/>
      <c r="N58" s="4769"/>
      <c r="O58" s="4769"/>
      <c r="Q58" s="4759" t="s">
        <v>147</v>
      </c>
      <c r="R58" s="4759"/>
      <c r="T58" s="4754" t="s">
        <v>710</v>
      </c>
      <c r="U58" s="4754"/>
      <c r="W58" s="4753" t="s">
        <v>750</v>
      </c>
      <c r="X58" s="4753"/>
      <c r="Z58" s="4760" t="s">
        <v>752</v>
      </c>
      <c r="AA58" s="4760"/>
      <c r="AM58" s="6">
        <v>1</v>
      </c>
    </row>
    <row r="59" spans="1:39" ht="18" customHeight="1">
      <c r="B59" s="4773"/>
      <c r="C59" s="4773"/>
      <c r="E59" s="4758"/>
      <c r="F59" s="4758"/>
      <c r="H59" s="4766"/>
      <c r="I59" s="4766"/>
      <c r="K59" s="4768"/>
      <c r="L59" s="4768"/>
      <c r="N59" s="4770"/>
      <c r="O59" s="4770"/>
      <c r="Q59" s="4686"/>
      <c r="R59" s="4686"/>
      <c r="T59" s="4680"/>
      <c r="U59" s="4680"/>
      <c r="W59" s="4678"/>
      <c r="X59" s="4678"/>
      <c r="Z59" s="4688"/>
      <c r="AA59" s="4688"/>
      <c r="AM59" s="6">
        <v>1</v>
      </c>
    </row>
    <row r="60" spans="1:39" ht="18" customHeight="1" thickBot="1">
      <c r="AM60" s="6">
        <v>1</v>
      </c>
    </row>
    <row r="61" spans="1:39" ht="18" customHeight="1">
      <c r="A61" s="1"/>
      <c r="B61" s="4771" t="s">
        <v>142</v>
      </c>
      <c r="C61" s="4771"/>
      <c r="E61" s="4757" t="s">
        <v>141</v>
      </c>
      <c r="F61" s="4757"/>
      <c r="H61" s="4765" t="s">
        <v>8</v>
      </c>
      <c r="I61" s="4765"/>
      <c r="K61" s="4767" t="s">
        <v>29</v>
      </c>
      <c r="L61" s="4767"/>
      <c r="N61" s="4769"/>
      <c r="O61" s="4769"/>
      <c r="Q61" s="4759" t="s">
        <v>118</v>
      </c>
      <c r="R61" s="4759"/>
      <c r="T61" s="4754" t="s">
        <v>761</v>
      </c>
      <c r="U61" s="4754"/>
      <c r="W61" s="4753" t="s">
        <v>763</v>
      </c>
      <c r="X61" s="4753"/>
      <c r="Z61" s="4760" t="s">
        <v>765</v>
      </c>
      <c r="AA61" s="4760"/>
      <c r="AM61" s="6">
        <v>1</v>
      </c>
    </row>
    <row r="62" spans="1:39" ht="18" customHeight="1">
      <c r="A62" s="1"/>
      <c r="B62" s="4696"/>
      <c r="C62" s="4696"/>
      <c r="E62" s="4758"/>
      <c r="F62" s="4758"/>
      <c r="H62" s="4766"/>
      <c r="I62" s="4766"/>
      <c r="K62" s="4768"/>
      <c r="L62" s="4768"/>
      <c r="N62" s="4770"/>
      <c r="O62" s="4770"/>
      <c r="Q62" s="4686"/>
      <c r="R62" s="4686"/>
      <c r="T62" s="4680"/>
      <c r="U62" s="4680"/>
      <c r="W62" s="4678"/>
      <c r="X62" s="4678"/>
      <c r="Z62" s="4688"/>
      <c r="AA62" s="4688"/>
      <c r="AM62" s="6">
        <v>1</v>
      </c>
    </row>
    <row r="63" spans="1:39" ht="18" customHeight="1" thickBot="1">
      <c r="A63" s="1"/>
      <c r="AM63" s="6">
        <v>1</v>
      </c>
    </row>
    <row r="64" spans="1:39" ht="18" customHeight="1">
      <c r="A64" s="1"/>
      <c r="B64" s="4763" t="s">
        <v>137</v>
      </c>
      <c r="C64" s="4763"/>
      <c r="E64" s="4757" t="s">
        <v>136</v>
      </c>
      <c r="F64" s="4757"/>
      <c r="H64" s="4765" t="s">
        <v>4</v>
      </c>
      <c r="I64" s="4765"/>
      <c r="K64" s="4767"/>
      <c r="L64" s="4767"/>
      <c r="N64" s="4769"/>
      <c r="O64" s="4769"/>
      <c r="Q64" s="4759" t="s">
        <v>140</v>
      </c>
      <c r="R64" s="4759"/>
      <c r="T64" s="4754" t="s">
        <v>727</v>
      </c>
      <c r="U64" s="4754"/>
      <c r="W64" s="4753" t="s">
        <v>771</v>
      </c>
      <c r="X64" s="4753"/>
      <c r="Z64" s="4760" t="s">
        <v>773</v>
      </c>
      <c r="AA64" s="4760"/>
      <c r="AM64" s="6">
        <v>1</v>
      </c>
    </row>
    <row r="65" spans="1:39" ht="18" customHeight="1">
      <c r="A65" s="1"/>
      <c r="B65" s="4764"/>
      <c r="C65" s="4764"/>
      <c r="E65" s="4758"/>
      <c r="F65" s="4758"/>
      <c r="H65" s="4766"/>
      <c r="I65" s="4766"/>
      <c r="K65" s="4768"/>
      <c r="L65" s="4768"/>
      <c r="N65" s="4770"/>
      <c r="O65" s="4770"/>
      <c r="Q65" s="4686"/>
      <c r="R65" s="4686"/>
      <c r="T65" s="4680"/>
      <c r="U65" s="4680"/>
      <c r="W65" s="4678"/>
      <c r="X65" s="4678"/>
      <c r="Z65" s="4688"/>
      <c r="AA65" s="4688"/>
      <c r="AM65" s="6">
        <v>1</v>
      </c>
    </row>
    <row r="66" spans="1:39" ht="18" customHeight="1" thickBot="1">
      <c r="A66" s="1"/>
      <c r="AM66" s="6">
        <v>1</v>
      </c>
    </row>
    <row r="67" spans="1:39" ht="18" customHeight="1">
      <c r="A67" s="1"/>
      <c r="B67" s="4761" t="s">
        <v>128</v>
      </c>
      <c r="C67" s="4761"/>
      <c r="E67" s="4757" t="s">
        <v>127</v>
      </c>
      <c r="F67" s="4757"/>
      <c r="Q67" s="4759" t="s">
        <v>88</v>
      </c>
      <c r="R67" s="4759"/>
      <c r="T67" s="4754" t="s">
        <v>778</v>
      </c>
      <c r="U67" s="4754"/>
      <c r="W67" s="4753" t="s">
        <v>780</v>
      </c>
      <c r="X67" s="4753"/>
      <c r="Z67" s="4760" t="s">
        <v>782</v>
      </c>
      <c r="AA67" s="4760"/>
      <c r="AM67" s="6">
        <v>1</v>
      </c>
    </row>
    <row r="68" spans="1:39" ht="18" customHeight="1">
      <c r="A68" s="1"/>
      <c r="B68" s="4762"/>
      <c r="C68" s="4762"/>
      <c r="E68" s="4758"/>
      <c r="F68" s="4758"/>
      <c r="Q68" s="4686"/>
      <c r="R68" s="4686"/>
      <c r="T68" s="4680"/>
      <c r="U68" s="4680"/>
      <c r="W68" s="4678"/>
      <c r="X68" s="4678"/>
      <c r="Z68" s="4688"/>
      <c r="AA68" s="4688"/>
      <c r="AM68" s="6">
        <v>1</v>
      </c>
    </row>
    <row r="69" spans="1:39" ht="18" customHeight="1" thickBot="1">
      <c r="A69" s="1"/>
      <c r="AM69" s="6">
        <v>1</v>
      </c>
    </row>
    <row r="70" spans="1:39" ht="18" customHeight="1">
      <c r="A70" s="1"/>
      <c r="B70" s="4755" t="s">
        <v>125</v>
      </c>
      <c r="C70" s="4755"/>
      <c r="E70" s="4757" t="s">
        <v>124</v>
      </c>
      <c r="F70" s="4757"/>
      <c r="Q70" s="4759" t="s">
        <v>126</v>
      </c>
      <c r="R70" s="4759"/>
      <c r="T70" s="4754" t="s">
        <v>740</v>
      </c>
      <c r="U70" s="4754"/>
      <c r="W70" s="4753" t="s">
        <v>787</v>
      </c>
      <c r="X70" s="4753"/>
      <c r="Z70" s="4760" t="s">
        <v>789</v>
      </c>
      <c r="AA70" s="4760"/>
      <c r="AM70" s="6">
        <v>1</v>
      </c>
    </row>
    <row r="71" spans="1:39" ht="18" customHeight="1">
      <c r="A71" s="1"/>
      <c r="B71" s="4756"/>
      <c r="C71" s="4756"/>
      <c r="E71" s="4758"/>
      <c r="F71" s="4758"/>
      <c r="Q71" s="4686"/>
      <c r="R71" s="4686"/>
      <c r="T71" s="4680"/>
      <c r="U71" s="4680"/>
      <c r="W71" s="4678"/>
      <c r="X71" s="4678"/>
      <c r="Z71" s="4688"/>
      <c r="AA71" s="4688"/>
      <c r="AM71" s="6">
        <v>1</v>
      </c>
    </row>
    <row r="72" spans="1:39" ht="18" customHeight="1" thickBot="1">
      <c r="A72" s="1"/>
      <c r="AM72" s="6">
        <v>1</v>
      </c>
    </row>
    <row r="73" spans="1:39" ht="18" customHeight="1">
      <c r="A73" s="1"/>
      <c r="B73" s="4755" t="s">
        <v>118</v>
      </c>
      <c r="C73" s="4755"/>
      <c r="E73" s="4757" t="s">
        <v>117</v>
      </c>
      <c r="F73" s="4757"/>
      <c r="Q73" s="4759" t="s">
        <v>123</v>
      </c>
      <c r="R73" s="4759"/>
      <c r="T73" s="4754" t="s">
        <v>793</v>
      </c>
      <c r="U73" s="4754"/>
      <c r="W73" s="4753" t="s">
        <v>795</v>
      </c>
      <c r="X73" s="4753"/>
      <c r="AM73" s="6">
        <v>1</v>
      </c>
    </row>
    <row r="74" spans="1:39" ht="18" customHeight="1">
      <c r="A74" s="1"/>
      <c r="B74" s="4756"/>
      <c r="C74" s="4756"/>
      <c r="E74" s="4758"/>
      <c r="F74" s="4758"/>
      <c r="Q74" s="4686"/>
      <c r="R74" s="4686"/>
      <c r="T74" s="4680"/>
      <c r="U74" s="4680"/>
      <c r="W74" s="4678"/>
      <c r="X74" s="4678"/>
      <c r="AM74" s="6">
        <v>1</v>
      </c>
    </row>
    <row r="75" spans="1:39" ht="18" customHeight="1" thickBot="1">
      <c r="A75" s="1"/>
      <c r="AM75" s="6">
        <v>1</v>
      </c>
    </row>
    <row r="76" spans="1:39" ht="18" customHeight="1">
      <c r="A76" s="1"/>
      <c r="B76" s="4755" t="s">
        <v>113</v>
      </c>
      <c r="C76" s="4755"/>
      <c r="E76" s="4757" t="s">
        <v>112</v>
      </c>
      <c r="F76" s="4757"/>
      <c r="Q76" s="4759" t="s">
        <v>83</v>
      </c>
      <c r="R76" s="4759"/>
      <c r="T76" s="4754" t="s">
        <v>750</v>
      </c>
      <c r="U76" s="4754"/>
      <c r="W76" s="4753" t="s">
        <v>799</v>
      </c>
      <c r="X76" s="4753"/>
      <c r="AM76" s="6">
        <v>1</v>
      </c>
    </row>
    <row r="77" spans="1:39" ht="18" customHeight="1">
      <c r="A77" s="1"/>
      <c r="B77" s="4756"/>
      <c r="C77" s="4756"/>
      <c r="E77" s="4758"/>
      <c r="F77" s="4758"/>
      <c r="Q77" s="4686"/>
      <c r="R77" s="4686"/>
      <c r="T77" s="4680"/>
      <c r="U77" s="4680"/>
      <c r="W77" s="4678"/>
      <c r="X77" s="4678"/>
      <c r="AM77" s="6">
        <v>1</v>
      </c>
    </row>
    <row r="78" spans="1:39" ht="18" customHeight="1" thickBot="1">
      <c r="A78" s="1"/>
      <c r="AM78" s="6">
        <v>1</v>
      </c>
    </row>
    <row r="79" spans="1:39" ht="18" customHeight="1">
      <c r="A79" s="1"/>
      <c r="B79" s="4755" t="s">
        <v>99</v>
      </c>
      <c r="C79" s="4755"/>
      <c r="E79" s="4757" t="s">
        <v>98</v>
      </c>
      <c r="F79" s="4757"/>
      <c r="Q79" s="4759"/>
      <c r="R79" s="4759"/>
      <c r="T79" s="4754" t="s">
        <v>763</v>
      </c>
      <c r="U79" s="4754"/>
      <c r="W79" s="4753" t="s">
        <v>803</v>
      </c>
      <c r="X79" s="4753"/>
      <c r="AM79" s="6">
        <v>1</v>
      </c>
    </row>
    <row r="80" spans="1:39" ht="18" customHeight="1">
      <c r="B80" s="4756"/>
      <c r="C80" s="4756"/>
      <c r="E80" s="4758"/>
      <c r="F80" s="4758"/>
      <c r="Q80" s="4686"/>
      <c r="R80" s="4686"/>
      <c r="T80" s="4680"/>
      <c r="U80" s="4680"/>
      <c r="W80" s="4678"/>
      <c r="X80" s="4678"/>
      <c r="AM80" s="6">
        <v>1</v>
      </c>
    </row>
    <row r="81" spans="2:39" ht="18" customHeight="1" thickBot="1">
      <c r="AM81" s="6">
        <v>1</v>
      </c>
    </row>
    <row r="82" spans="2:39" ht="18" customHeight="1">
      <c r="B82" s="4755" t="s">
        <v>95</v>
      </c>
      <c r="C82" s="4755"/>
      <c r="E82" s="4757" t="s">
        <v>94</v>
      </c>
      <c r="F82" s="4757"/>
      <c r="Q82" s="4759"/>
      <c r="R82" s="4759"/>
      <c r="T82" s="4754" t="s">
        <v>771</v>
      </c>
      <c r="U82" s="4754"/>
      <c r="W82" s="4753" t="s">
        <v>807</v>
      </c>
      <c r="X82" s="4753"/>
      <c r="AM82" s="6">
        <v>1</v>
      </c>
    </row>
    <row r="83" spans="2:39" ht="18" customHeight="1">
      <c r="B83" s="4756"/>
      <c r="C83" s="4756"/>
      <c r="E83" s="4758"/>
      <c r="F83" s="4758"/>
      <c r="Q83" s="4686"/>
      <c r="R83" s="4686"/>
      <c r="T83" s="4680"/>
      <c r="U83" s="4680"/>
      <c r="W83" s="4678"/>
      <c r="X83" s="4678"/>
      <c r="AM83" s="6">
        <v>1</v>
      </c>
    </row>
    <row r="84" spans="2:39" ht="18" customHeight="1" thickBot="1">
      <c r="AM84" s="6">
        <v>1</v>
      </c>
    </row>
    <row r="85" spans="2:39" ht="18" customHeight="1">
      <c r="B85" s="4755" t="s">
        <v>91</v>
      </c>
      <c r="C85" s="4755"/>
      <c r="E85" s="4757" t="s">
        <v>90</v>
      </c>
      <c r="F85" s="4757"/>
      <c r="Q85" s="4759"/>
      <c r="R85" s="4759"/>
      <c r="T85" s="4754" t="s">
        <v>780</v>
      </c>
      <c r="U85" s="4754"/>
      <c r="W85" s="4753" t="s">
        <v>811</v>
      </c>
      <c r="X85" s="4753"/>
      <c r="AM85" s="6">
        <v>1</v>
      </c>
    </row>
    <row r="86" spans="2:39" ht="18" customHeight="1">
      <c r="B86" s="4756"/>
      <c r="C86" s="4756"/>
      <c r="E86" s="4758"/>
      <c r="F86" s="4758"/>
      <c r="Q86" s="4686"/>
      <c r="R86" s="4686"/>
      <c r="T86" s="4680"/>
      <c r="U86" s="4680"/>
      <c r="W86" s="4678"/>
      <c r="X86" s="4678"/>
      <c r="AM86" s="6">
        <v>1</v>
      </c>
    </row>
    <row r="87" spans="2:39" ht="18" customHeight="1" thickBot="1">
      <c r="AM87" s="6">
        <v>1</v>
      </c>
    </row>
    <row r="88" spans="2:39" ht="18" customHeight="1">
      <c r="B88" s="4755" t="s">
        <v>88</v>
      </c>
      <c r="C88" s="4755"/>
      <c r="T88" s="4754" t="s">
        <v>787</v>
      </c>
      <c r="U88" s="4754"/>
      <c r="W88" s="4753" t="s">
        <v>813</v>
      </c>
      <c r="X88" s="4753"/>
      <c r="AM88" s="6">
        <v>1</v>
      </c>
    </row>
    <row r="89" spans="2:39" ht="18" customHeight="1">
      <c r="B89" s="4756"/>
      <c r="C89" s="4756"/>
      <c r="T89" s="4680"/>
      <c r="U89" s="4680"/>
      <c r="W89" s="4678"/>
      <c r="X89" s="4678"/>
      <c r="AM89" s="6">
        <v>1</v>
      </c>
    </row>
    <row r="90" spans="2:39" ht="18" customHeight="1" thickBot="1">
      <c r="AM90" s="6">
        <v>1</v>
      </c>
    </row>
    <row r="91" spans="2:39" ht="18" customHeight="1">
      <c r="B91" s="4755" t="s">
        <v>83</v>
      </c>
      <c r="C91" s="4755"/>
      <c r="T91" s="4754" t="s">
        <v>815</v>
      </c>
      <c r="U91" s="4754"/>
      <c r="W91" s="4753" t="s">
        <v>817</v>
      </c>
      <c r="X91" s="4753"/>
      <c r="AM91" s="6">
        <v>1</v>
      </c>
    </row>
    <row r="92" spans="2:39" ht="18" customHeight="1">
      <c r="B92" s="4756"/>
      <c r="C92" s="4756"/>
      <c r="T92" s="4680"/>
      <c r="U92" s="4680"/>
      <c r="W92" s="4678"/>
      <c r="X92" s="4678"/>
      <c r="AM92" s="6">
        <v>1</v>
      </c>
    </row>
    <row r="93" spans="2:39" ht="18" customHeight="1" thickBot="1">
      <c r="AM93" s="6">
        <v>1</v>
      </c>
    </row>
    <row r="94" spans="2:39" ht="18" customHeight="1">
      <c r="B94" s="4755" t="s">
        <v>77</v>
      </c>
      <c r="C94" s="4755"/>
      <c r="T94" s="4754" t="s">
        <v>795</v>
      </c>
      <c r="U94" s="4754"/>
      <c r="W94" s="4753" t="s">
        <v>819</v>
      </c>
      <c r="X94" s="4753"/>
      <c r="AM94" s="6">
        <v>1</v>
      </c>
    </row>
    <row r="95" spans="2:39" ht="18" customHeight="1">
      <c r="B95" s="4756"/>
      <c r="C95" s="4756"/>
      <c r="T95" s="4680"/>
      <c r="U95" s="4680"/>
      <c r="W95" s="4678"/>
      <c r="X95" s="4678"/>
      <c r="AM95" s="6">
        <v>1</v>
      </c>
    </row>
    <row r="96" spans="2:39" ht="18" customHeight="1" thickBot="1">
      <c r="AM96" s="6">
        <v>1</v>
      </c>
    </row>
    <row r="97" spans="20:39" ht="18" customHeight="1">
      <c r="T97" s="4754" t="s">
        <v>799</v>
      </c>
      <c r="U97" s="4754"/>
      <c r="W97" s="4753" t="s">
        <v>821</v>
      </c>
      <c r="X97" s="4753"/>
      <c r="AM97" s="6">
        <v>1</v>
      </c>
    </row>
    <row r="98" spans="20:39" ht="18" customHeight="1">
      <c r="T98" s="4680"/>
      <c r="U98" s="4680"/>
      <c r="W98" s="4678"/>
      <c r="X98" s="4678"/>
      <c r="AM98" s="6">
        <v>1</v>
      </c>
    </row>
    <row r="99" spans="20:39" ht="18" customHeight="1" thickBot="1">
      <c r="T99" s="222">
        <v>1</v>
      </c>
      <c r="U99" s="222">
        <v>1</v>
      </c>
      <c r="W99" s="222">
        <v>1</v>
      </c>
      <c r="X99" s="222">
        <v>1</v>
      </c>
      <c r="AM99" s="6">
        <v>1</v>
      </c>
    </row>
    <row r="100" spans="20:39" ht="18" customHeight="1">
      <c r="T100" s="4754" t="s">
        <v>803</v>
      </c>
      <c r="U100" s="4754"/>
      <c r="W100" s="4753" t="s">
        <v>823</v>
      </c>
      <c r="X100" s="4753"/>
      <c r="AM100" s="6">
        <v>1</v>
      </c>
    </row>
    <row r="101" spans="20:39" ht="18" customHeight="1">
      <c r="T101" s="4680"/>
      <c r="U101" s="4680"/>
      <c r="W101" s="4678"/>
      <c r="X101" s="4678"/>
      <c r="AM101" s="6">
        <v>1</v>
      </c>
    </row>
    <row r="102" spans="20:39" ht="18" customHeight="1" thickBot="1">
      <c r="T102" s="222">
        <v>1</v>
      </c>
      <c r="U102" s="222">
        <v>1</v>
      </c>
      <c r="W102" s="222">
        <v>1</v>
      </c>
      <c r="X102" s="222">
        <v>1</v>
      </c>
      <c r="AM102" s="6">
        <v>1</v>
      </c>
    </row>
    <row r="103" spans="20:39" ht="18" customHeight="1">
      <c r="T103" s="4754" t="s">
        <v>825</v>
      </c>
      <c r="U103" s="4754"/>
      <c r="W103" s="4753" t="s">
        <v>827</v>
      </c>
      <c r="X103" s="4753"/>
      <c r="AM103" s="6">
        <v>1</v>
      </c>
    </row>
    <row r="104" spans="20:39" ht="18" customHeight="1">
      <c r="T104" s="4680"/>
      <c r="U104" s="4680"/>
      <c r="W104" s="4678"/>
      <c r="X104" s="4678"/>
      <c r="AM104" s="6">
        <v>1</v>
      </c>
    </row>
    <row r="105" spans="20:39" ht="18" customHeight="1" thickBot="1">
      <c r="T105" s="222">
        <v>1</v>
      </c>
      <c r="U105" s="222">
        <v>1</v>
      </c>
      <c r="W105" s="222">
        <v>1</v>
      </c>
      <c r="X105" s="222">
        <v>1</v>
      </c>
      <c r="AM105" s="6">
        <v>1</v>
      </c>
    </row>
    <row r="106" spans="20:39" ht="18" customHeight="1">
      <c r="T106" s="4754" t="s">
        <v>829</v>
      </c>
      <c r="U106" s="4754"/>
      <c r="W106" s="4753" t="s">
        <v>831</v>
      </c>
      <c r="X106" s="4753"/>
      <c r="AM106" s="6">
        <v>1</v>
      </c>
    </row>
    <row r="107" spans="20:39" ht="18" customHeight="1">
      <c r="T107" s="4680"/>
      <c r="U107" s="4680"/>
      <c r="W107" s="4678"/>
      <c r="X107" s="4678"/>
      <c r="AM107" s="6">
        <v>1</v>
      </c>
    </row>
    <row r="108" spans="20:39" ht="18" customHeight="1" thickBot="1">
      <c r="T108" s="222">
        <v>1</v>
      </c>
      <c r="U108" s="222">
        <v>1</v>
      </c>
      <c r="W108" s="222">
        <v>1</v>
      </c>
      <c r="X108" s="222">
        <v>1</v>
      </c>
      <c r="AM108" s="6">
        <v>1</v>
      </c>
    </row>
    <row r="109" spans="20:39" ht="18" customHeight="1">
      <c r="T109" s="4754" t="s">
        <v>807</v>
      </c>
      <c r="U109" s="4754"/>
      <c r="W109" s="4753" t="s">
        <v>833</v>
      </c>
      <c r="X109" s="4753"/>
      <c r="AM109" s="6">
        <v>1</v>
      </c>
    </row>
    <row r="110" spans="20:39" ht="18" customHeight="1">
      <c r="T110" s="4680"/>
      <c r="U110" s="4680"/>
      <c r="W110" s="4678"/>
      <c r="X110" s="4678"/>
      <c r="AM110" s="6">
        <v>1</v>
      </c>
    </row>
    <row r="111" spans="20:39" ht="18" customHeight="1" thickBot="1">
      <c r="T111" s="222">
        <v>1</v>
      </c>
      <c r="U111" s="222">
        <v>1</v>
      </c>
      <c r="W111" s="222">
        <v>1</v>
      </c>
      <c r="X111" s="222">
        <v>1</v>
      </c>
      <c r="AM111" s="6">
        <v>1</v>
      </c>
    </row>
    <row r="112" spans="20:39" ht="18" customHeight="1">
      <c r="T112" s="4754" t="s">
        <v>811</v>
      </c>
      <c r="U112" s="4754"/>
      <c r="W112" s="4753" t="s">
        <v>835</v>
      </c>
      <c r="X112" s="4753"/>
      <c r="AM112" s="6">
        <v>1</v>
      </c>
    </row>
    <row r="113" spans="20:39" ht="18" customHeight="1">
      <c r="T113" s="4680"/>
      <c r="U113" s="4680"/>
      <c r="W113" s="4678"/>
      <c r="X113" s="4678"/>
      <c r="AM113" s="6">
        <v>1</v>
      </c>
    </row>
    <row r="114" spans="20:39" ht="18" customHeight="1" thickBot="1">
      <c r="T114" s="222">
        <v>1</v>
      </c>
      <c r="U114" s="222">
        <v>1</v>
      </c>
      <c r="W114" s="222">
        <v>1</v>
      </c>
      <c r="X114" s="222">
        <v>1</v>
      </c>
      <c r="AM114" s="6">
        <v>1</v>
      </c>
    </row>
    <row r="115" spans="20:39" ht="18" customHeight="1">
      <c r="T115" s="4754" t="s">
        <v>837</v>
      </c>
      <c r="U115" s="4754"/>
      <c r="W115" s="4753" t="s">
        <v>839</v>
      </c>
      <c r="X115" s="4753"/>
      <c r="AM115" s="6">
        <v>1</v>
      </c>
    </row>
    <row r="116" spans="20:39" ht="18" customHeight="1">
      <c r="T116" s="4680"/>
      <c r="U116" s="4680"/>
      <c r="W116" s="4678"/>
      <c r="X116" s="4678"/>
      <c r="AM116" s="6">
        <v>1</v>
      </c>
    </row>
    <row r="117" spans="20:39" ht="18" customHeight="1" thickBot="1">
      <c r="T117" s="222">
        <v>1</v>
      </c>
      <c r="U117" s="222">
        <v>1</v>
      </c>
      <c r="W117" s="222">
        <v>1</v>
      </c>
      <c r="X117" s="222">
        <v>1</v>
      </c>
      <c r="AM117" s="6">
        <v>1</v>
      </c>
    </row>
    <row r="118" spans="20:39" ht="18" customHeight="1">
      <c r="T118" s="4754" t="s">
        <v>841</v>
      </c>
      <c r="U118" s="4754"/>
      <c r="W118" s="4753" t="s">
        <v>843</v>
      </c>
      <c r="X118" s="4753"/>
      <c r="AM118" s="6">
        <v>1</v>
      </c>
    </row>
    <row r="119" spans="20:39" ht="18" customHeight="1">
      <c r="T119" s="4680"/>
      <c r="U119" s="4680"/>
      <c r="W119" s="4678"/>
      <c r="X119" s="4678"/>
      <c r="AM119" s="6">
        <v>1</v>
      </c>
    </row>
    <row r="120" spans="20:39" ht="18" customHeight="1" thickBot="1">
      <c r="T120" s="222">
        <v>1</v>
      </c>
      <c r="U120" s="222">
        <v>1</v>
      </c>
      <c r="W120" s="222">
        <v>1</v>
      </c>
      <c r="X120" s="222">
        <v>1</v>
      </c>
      <c r="AM120" s="6">
        <v>1</v>
      </c>
    </row>
    <row r="121" spans="20:39" ht="18" customHeight="1">
      <c r="T121" s="4754" t="s">
        <v>845</v>
      </c>
      <c r="U121" s="4754"/>
      <c r="W121" s="4753" t="s">
        <v>847</v>
      </c>
      <c r="X121" s="4753"/>
      <c r="AM121" s="6">
        <v>1</v>
      </c>
    </row>
    <row r="122" spans="20:39" ht="18" customHeight="1">
      <c r="T122" s="4680"/>
      <c r="U122" s="4680"/>
      <c r="W122" s="4678"/>
      <c r="X122" s="4678"/>
      <c r="AM122" s="6">
        <v>1</v>
      </c>
    </row>
    <row r="123" spans="20:39" ht="18" customHeight="1" thickBot="1">
      <c r="T123" s="222">
        <v>1</v>
      </c>
      <c r="U123" s="222">
        <v>1</v>
      </c>
      <c r="W123" s="222">
        <v>1</v>
      </c>
      <c r="X123" s="222">
        <v>1</v>
      </c>
      <c r="AM123" s="6">
        <v>1</v>
      </c>
    </row>
    <row r="124" spans="20:39" ht="18" customHeight="1">
      <c r="T124" s="4754" t="s">
        <v>849</v>
      </c>
      <c r="U124" s="4754"/>
      <c r="W124" s="4753" t="s">
        <v>851</v>
      </c>
      <c r="X124" s="4753"/>
      <c r="AM124" s="6">
        <v>1</v>
      </c>
    </row>
    <row r="125" spans="20:39" ht="18" customHeight="1">
      <c r="T125" s="4680"/>
      <c r="U125" s="4680"/>
      <c r="W125" s="4678"/>
      <c r="X125" s="4678"/>
      <c r="AM125" s="6">
        <v>1</v>
      </c>
    </row>
    <row r="126" spans="20:39" ht="18" customHeight="1" thickBot="1">
      <c r="T126" s="222">
        <v>1</v>
      </c>
      <c r="U126" s="222">
        <v>1</v>
      </c>
      <c r="W126" s="222">
        <v>1</v>
      </c>
      <c r="X126" s="222">
        <v>1</v>
      </c>
      <c r="AM126" s="6">
        <v>1</v>
      </c>
    </row>
    <row r="127" spans="20:39" ht="18" customHeight="1">
      <c r="T127" s="4754" t="s">
        <v>853</v>
      </c>
      <c r="U127" s="4754"/>
      <c r="W127" s="4753" t="s">
        <v>855</v>
      </c>
      <c r="X127" s="4753"/>
      <c r="AM127" s="6">
        <v>1</v>
      </c>
    </row>
    <row r="128" spans="20:39" ht="18" customHeight="1">
      <c r="T128" s="4680"/>
      <c r="U128" s="4680"/>
      <c r="W128" s="4678"/>
      <c r="X128" s="4678"/>
      <c r="AM128" s="6">
        <v>1</v>
      </c>
    </row>
    <row r="129" spans="20:39" ht="18" customHeight="1" thickBot="1">
      <c r="T129" s="222">
        <v>1</v>
      </c>
      <c r="U129" s="222">
        <v>1</v>
      </c>
      <c r="W129" s="222">
        <v>1</v>
      </c>
      <c r="X129" s="222">
        <v>1</v>
      </c>
      <c r="AM129" s="6">
        <v>1</v>
      </c>
    </row>
    <row r="130" spans="20:39" ht="18" customHeight="1">
      <c r="T130" s="4754" t="s">
        <v>857</v>
      </c>
      <c r="U130" s="4754"/>
      <c r="W130" s="4753" t="s">
        <v>859</v>
      </c>
      <c r="X130" s="4753"/>
      <c r="AM130" s="6">
        <v>1</v>
      </c>
    </row>
    <row r="131" spans="20:39" ht="18" customHeight="1">
      <c r="T131" s="4680"/>
      <c r="U131" s="4680"/>
      <c r="W131" s="4678"/>
      <c r="X131" s="4678"/>
      <c r="AM131" s="6">
        <v>1</v>
      </c>
    </row>
    <row r="132" spans="20:39" ht="18" customHeight="1" thickBot="1">
      <c r="T132" s="222">
        <v>1</v>
      </c>
      <c r="U132" s="222">
        <v>1</v>
      </c>
      <c r="W132" s="222">
        <v>1</v>
      </c>
      <c r="X132" s="222">
        <v>1</v>
      </c>
      <c r="AM132" s="6">
        <v>1</v>
      </c>
    </row>
    <row r="133" spans="20:39" ht="18" customHeight="1">
      <c r="T133" s="4754" t="s">
        <v>861</v>
      </c>
      <c r="U133" s="4754"/>
      <c r="W133" s="4753" t="s">
        <v>863</v>
      </c>
      <c r="X133" s="4753"/>
      <c r="AM133" s="6">
        <v>1</v>
      </c>
    </row>
    <row r="134" spans="20:39" ht="18" customHeight="1">
      <c r="T134" s="4680"/>
      <c r="U134" s="4680"/>
      <c r="W134" s="4678"/>
      <c r="X134" s="4678"/>
      <c r="AM134" s="6">
        <v>1</v>
      </c>
    </row>
    <row r="135" spans="20:39" ht="18" customHeight="1" thickBot="1">
      <c r="W135" s="222">
        <v>1</v>
      </c>
      <c r="X135" s="222">
        <v>1</v>
      </c>
      <c r="AM135" s="6">
        <v>1</v>
      </c>
    </row>
    <row r="136" spans="20:39" ht="18" customHeight="1">
      <c r="W136" s="4753" t="s">
        <v>837</v>
      </c>
      <c r="X136" s="4753"/>
      <c r="AM136" s="6">
        <v>1</v>
      </c>
    </row>
    <row r="137" spans="20:39" ht="18" customHeight="1">
      <c r="W137" s="4678"/>
      <c r="X137" s="4678"/>
      <c r="AM137" s="6">
        <v>1</v>
      </c>
    </row>
    <row r="138" spans="20:39" ht="18" customHeight="1" thickBot="1">
      <c r="W138" s="222">
        <v>1</v>
      </c>
      <c r="X138" s="222">
        <v>1</v>
      </c>
      <c r="AM138" s="6">
        <v>1</v>
      </c>
    </row>
    <row r="139" spans="20:39" ht="18" customHeight="1">
      <c r="W139" s="4753" t="s">
        <v>865</v>
      </c>
      <c r="X139" s="4753"/>
      <c r="AM139" s="6">
        <v>1</v>
      </c>
    </row>
    <row r="140" spans="20:39" ht="18" customHeight="1">
      <c r="W140" s="4678"/>
      <c r="X140" s="4678"/>
      <c r="AM140" s="6">
        <v>1</v>
      </c>
    </row>
    <row r="141" spans="20:39" ht="18" customHeight="1" thickBot="1">
      <c r="W141" s="222">
        <v>1</v>
      </c>
      <c r="X141" s="222">
        <v>1</v>
      </c>
      <c r="AM141" s="6">
        <v>1</v>
      </c>
    </row>
    <row r="142" spans="20:39" ht="18" customHeight="1">
      <c r="W142" s="4753" t="s">
        <v>841</v>
      </c>
      <c r="X142" s="4753"/>
      <c r="AM142" s="6">
        <v>1</v>
      </c>
    </row>
    <row r="143" spans="20:39" ht="18" customHeight="1">
      <c r="W143" s="4678"/>
      <c r="X143" s="4678"/>
      <c r="AM143" s="6">
        <v>1</v>
      </c>
    </row>
    <row r="144" spans="20:39" ht="18" customHeight="1" thickBot="1">
      <c r="W144" s="222">
        <v>1</v>
      </c>
      <c r="X144" s="222">
        <v>1</v>
      </c>
      <c r="AM144" s="6">
        <v>1</v>
      </c>
    </row>
    <row r="145" spans="23:39" ht="18" customHeight="1">
      <c r="W145" s="4753" t="s">
        <v>845</v>
      </c>
      <c r="X145" s="4753"/>
      <c r="AM145" s="6">
        <v>1</v>
      </c>
    </row>
    <row r="146" spans="23:39" ht="18" customHeight="1">
      <c r="W146" s="4678"/>
      <c r="X146" s="4678"/>
      <c r="AM146" s="6">
        <v>1</v>
      </c>
    </row>
    <row r="147" spans="23:39" ht="18" customHeight="1" thickBot="1">
      <c r="W147" s="222">
        <v>1</v>
      </c>
      <c r="X147" s="222">
        <v>1</v>
      </c>
      <c r="AM147" s="6">
        <v>1</v>
      </c>
    </row>
    <row r="148" spans="23:39" ht="18" customHeight="1">
      <c r="W148" s="4753" t="s">
        <v>867</v>
      </c>
      <c r="X148" s="4753"/>
      <c r="AM148" s="6">
        <v>1</v>
      </c>
    </row>
    <row r="149" spans="23:39" ht="18" customHeight="1">
      <c r="W149" s="4678"/>
      <c r="X149" s="4678"/>
      <c r="AM149" s="6">
        <v>1</v>
      </c>
    </row>
    <row r="150" spans="23:39" ht="18" customHeight="1" thickBot="1">
      <c r="W150" s="222">
        <v>1</v>
      </c>
      <c r="X150" s="222">
        <v>1</v>
      </c>
      <c r="AM150" s="6">
        <v>1</v>
      </c>
    </row>
    <row r="151" spans="23:39" ht="18" customHeight="1">
      <c r="W151" s="4753" t="s">
        <v>849</v>
      </c>
      <c r="X151" s="4753"/>
      <c r="AM151" s="6">
        <v>1</v>
      </c>
    </row>
    <row r="152" spans="23:39" ht="18" customHeight="1">
      <c r="W152" s="4678"/>
      <c r="X152" s="4678"/>
      <c r="AM152" s="6">
        <v>1</v>
      </c>
    </row>
    <row r="153" spans="23:39" ht="18" customHeight="1" thickBot="1">
      <c r="W153" s="222">
        <v>1</v>
      </c>
      <c r="X153" s="222">
        <v>1</v>
      </c>
      <c r="AM153" s="6">
        <v>1</v>
      </c>
    </row>
    <row r="154" spans="23:39" ht="18" customHeight="1">
      <c r="W154" s="4753" t="s">
        <v>853</v>
      </c>
      <c r="X154" s="4753"/>
      <c r="AM154" s="6">
        <v>1</v>
      </c>
    </row>
    <row r="155" spans="23:39" ht="18" customHeight="1">
      <c r="W155" s="4678"/>
      <c r="X155" s="4678"/>
      <c r="AM155" s="6">
        <v>1</v>
      </c>
    </row>
    <row r="156" spans="23:39" ht="18" customHeight="1" thickBot="1">
      <c r="W156" s="222">
        <v>1</v>
      </c>
      <c r="X156" s="222">
        <v>1</v>
      </c>
      <c r="AM156" s="6">
        <v>1</v>
      </c>
    </row>
    <row r="157" spans="23:39" ht="18" customHeight="1">
      <c r="W157" s="4753" t="s">
        <v>857</v>
      </c>
      <c r="X157" s="4753"/>
      <c r="AM157" s="6">
        <v>1</v>
      </c>
    </row>
    <row r="158" spans="23:39" ht="18" customHeight="1">
      <c r="W158" s="4678"/>
      <c r="X158" s="4678"/>
      <c r="AM158" s="6">
        <v>1</v>
      </c>
    </row>
    <row r="159" spans="23:39" ht="18" customHeight="1" thickBot="1">
      <c r="W159" s="222">
        <v>1</v>
      </c>
      <c r="X159" s="222">
        <v>1</v>
      </c>
      <c r="AM159" s="6">
        <v>1</v>
      </c>
    </row>
    <row r="160" spans="23:39" ht="18" customHeight="1">
      <c r="W160" s="4753" t="s">
        <v>861</v>
      </c>
      <c r="X160" s="4753"/>
      <c r="AM160" s="6">
        <v>1</v>
      </c>
    </row>
    <row r="161" spans="1:41" ht="18" customHeight="1">
      <c r="W161" s="4678"/>
      <c r="X161" s="4678"/>
      <c r="AM161" s="6">
        <v>1</v>
      </c>
    </row>
    <row r="162" spans="1:41" ht="18" customHeight="1">
      <c r="AM162" s="6">
        <v>1</v>
      </c>
    </row>
    <row r="163" spans="1:41" ht="18" customHeight="1">
      <c r="AM163" s="6">
        <v>1</v>
      </c>
    </row>
    <row r="164" spans="1:41">
      <c r="AM164" s="314" t="s">
        <v>0</v>
      </c>
      <c r="AN164" s="2"/>
      <c r="AO164" s="2"/>
    </row>
    <row r="165" spans="1:41">
      <c r="A165" s="6">
        <v>1</v>
      </c>
      <c r="B165" s="6">
        <v>1</v>
      </c>
      <c r="C165" s="6">
        <v>1</v>
      </c>
      <c r="D165" s="6">
        <v>1</v>
      </c>
      <c r="E165" s="6">
        <v>1</v>
      </c>
      <c r="F165" s="6">
        <v>1</v>
      </c>
      <c r="G165" s="6">
        <v>1</v>
      </c>
      <c r="H165" s="6">
        <v>1</v>
      </c>
      <c r="I165" s="6">
        <v>1</v>
      </c>
      <c r="J165" s="6">
        <v>1</v>
      </c>
      <c r="K165" s="6">
        <v>1</v>
      </c>
      <c r="L165" s="6">
        <v>1</v>
      </c>
      <c r="M165" s="6">
        <v>1</v>
      </c>
      <c r="N165" s="6">
        <v>1</v>
      </c>
      <c r="O165" s="6">
        <v>1</v>
      </c>
      <c r="P165" s="6">
        <v>1</v>
      </c>
      <c r="Q165" s="6">
        <v>1</v>
      </c>
      <c r="R165" s="6">
        <v>1</v>
      </c>
      <c r="S165" s="6">
        <v>1</v>
      </c>
      <c r="T165" s="6">
        <v>1</v>
      </c>
      <c r="U165" s="6">
        <v>1</v>
      </c>
      <c r="V165" s="6">
        <v>1</v>
      </c>
      <c r="W165" s="6">
        <v>1</v>
      </c>
      <c r="X165" s="6">
        <v>1</v>
      </c>
      <c r="Y165" s="6">
        <v>1</v>
      </c>
      <c r="Z165" s="6">
        <v>1</v>
      </c>
      <c r="AA165" s="6">
        <v>1</v>
      </c>
      <c r="AB165" s="6">
        <v>1</v>
      </c>
      <c r="AC165" s="6">
        <v>1</v>
      </c>
      <c r="AD165" s="6">
        <v>1</v>
      </c>
      <c r="AE165" s="6">
        <v>1</v>
      </c>
      <c r="AF165" s="6">
        <v>1</v>
      </c>
      <c r="AG165" s="6">
        <v>1</v>
      </c>
      <c r="AH165" s="6">
        <v>1</v>
      </c>
      <c r="AI165" s="6">
        <v>1</v>
      </c>
      <c r="AJ165" s="6">
        <v>1</v>
      </c>
      <c r="AK165" s="6">
        <v>1</v>
      </c>
      <c r="AL165" s="6">
        <v>1</v>
      </c>
      <c r="AM165" s="5" t="str">
        <f>ADDRESS(ROW(),COLUMN(),4)</f>
        <v>AM165</v>
      </c>
      <c r="AN165" s="4"/>
      <c r="AO165" s="3" t="str">
        <f>ADDRESS(ROW(),COLUMN(),4)</f>
        <v>AO165</v>
      </c>
    </row>
  </sheetData>
  <mergeCells count="283">
    <mergeCell ref="B5:P6"/>
    <mergeCell ref="B7:C8"/>
    <mergeCell ref="AD8:AE9"/>
    <mergeCell ref="AG8:AH9"/>
    <mergeCell ref="B10:C11"/>
    <mergeCell ref="E10:F11"/>
    <mergeCell ref="H10:I11"/>
    <mergeCell ref="K10:L11"/>
    <mergeCell ref="N10:O11"/>
    <mergeCell ref="Q10:R11"/>
    <mergeCell ref="T10:U11"/>
    <mergeCell ref="W10:X11"/>
    <mergeCell ref="Z10:AA11"/>
    <mergeCell ref="AD10:AE11"/>
    <mergeCell ref="B13:C14"/>
    <mergeCell ref="E13:F14"/>
    <mergeCell ref="H13:I14"/>
    <mergeCell ref="K13:L14"/>
    <mergeCell ref="N13:O14"/>
    <mergeCell ref="Q13:R14"/>
    <mergeCell ref="T13:U14"/>
    <mergeCell ref="W13:X14"/>
    <mergeCell ref="Z13:AA14"/>
    <mergeCell ref="AD13:AE14"/>
    <mergeCell ref="AG13:AH14"/>
    <mergeCell ref="AJ13:AK13"/>
    <mergeCell ref="AJ14:AK16"/>
    <mergeCell ref="T16:U17"/>
    <mergeCell ref="W16:X17"/>
    <mergeCell ref="Z16:AA17"/>
    <mergeCell ref="AD16:AE17"/>
    <mergeCell ref="AG16:AH17"/>
    <mergeCell ref="AJ18:AK19"/>
    <mergeCell ref="B19:C20"/>
    <mergeCell ref="E19:F20"/>
    <mergeCell ref="H19:I20"/>
    <mergeCell ref="K19:L20"/>
    <mergeCell ref="N19:O20"/>
    <mergeCell ref="Q19:R20"/>
    <mergeCell ref="T19:U20"/>
    <mergeCell ref="B16:C17"/>
    <mergeCell ref="E16:F17"/>
    <mergeCell ref="H16:I17"/>
    <mergeCell ref="K16:L17"/>
    <mergeCell ref="N16:O17"/>
    <mergeCell ref="Q16:R17"/>
    <mergeCell ref="W19:X20"/>
    <mergeCell ref="Z19:AA20"/>
    <mergeCell ref="AD19:AE20"/>
    <mergeCell ref="AG19:AH20"/>
    <mergeCell ref="AJ21:AK21"/>
    <mergeCell ref="B22:C23"/>
    <mergeCell ref="E22:F23"/>
    <mergeCell ref="H22:I23"/>
    <mergeCell ref="K22:L23"/>
    <mergeCell ref="N22:O23"/>
    <mergeCell ref="B28:C29"/>
    <mergeCell ref="E28:F29"/>
    <mergeCell ref="H28:I29"/>
    <mergeCell ref="K28:L29"/>
    <mergeCell ref="N28:O29"/>
    <mergeCell ref="Q28:R29"/>
    <mergeCell ref="AJ22:AK22"/>
    <mergeCell ref="AJ24:AK24"/>
    <mergeCell ref="B25:C26"/>
    <mergeCell ref="E25:F26"/>
    <mergeCell ref="H25:I26"/>
    <mergeCell ref="K25:L26"/>
    <mergeCell ref="N25:O26"/>
    <mergeCell ref="Q25:R26"/>
    <mergeCell ref="T25:U26"/>
    <mergeCell ref="W25:X26"/>
    <mergeCell ref="Q22:R23"/>
    <mergeCell ref="T22:U23"/>
    <mergeCell ref="W22:X23"/>
    <mergeCell ref="Z22:AA23"/>
    <mergeCell ref="AD22:AE23"/>
    <mergeCell ref="AG22:AH23"/>
    <mergeCell ref="T28:U29"/>
    <mergeCell ref="W28:X29"/>
    <mergeCell ref="Z28:AA29"/>
    <mergeCell ref="AD28:AE29"/>
    <mergeCell ref="AG28:AH29"/>
    <mergeCell ref="AJ29:AK29"/>
    <mergeCell ref="Z25:AA26"/>
    <mergeCell ref="AD25:AE26"/>
    <mergeCell ref="AG25:AH26"/>
    <mergeCell ref="AJ26:AK26"/>
    <mergeCell ref="T31:U32"/>
    <mergeCell ref="W31:X32"/>
    <mergeCell ref="Z31:AA32"/>
    <mergeCell ref="AD31:AE32"/>
    <mergeCell ref="AG31:AH32"/>
    <mergeCell ref="AJ31:AK31"/>
    <mergeCell ref="AJ32:AK32"/>
    <mergeCell ref="B31:C32"/>
    <mergeCell ref="E31:F32"/>
    <mergeCell ref="H31:I32"/>
    <mergeCell ref="K31:L32"/>
    <mergeCell ref="N31:O32"/>
    <mergeCell ref="Q31:R32"/>
    <mergeCell ref="T34:U35"/>
    <mergeCell ref="W34:X35"/>
    <mergeCell ref="Z34:AA35"/>
    <mergeCell ref="AD34:AE35"/>
    <mergeCell ref="AG34:AH35"/>
    <mergeCell ref="B37:C38"/>
    <mergeCell ref="E37:F38"/>
    <mergeCell ref="H37:I38"/>
    <mergeCell ref="K37:L38"/>
    <mergeCell ref="N37:O38"/>
    <mergeCell ref="B34:C35"/>
    <mergeCell ref="E34:F35"/>
    <mergeCell ref="H34:I35"/>
    <mergeCell ref="K34:L35"/>
    <mergeCell ref="N34:O35"/>
    <mergeCell ref="Q34:R35"/>
    <mergeCell ref="Q37:R38"/>
    <mergeCell ref="T37:U38"/>
    <mergeCell ref="W37:X38"/>
    <mergeCell ref="Z37:AA38"/>
    <mergeCell ref="B40:C41"/>
    <mergeCell ref="E40:F41"/>
    <mergeCell ref="H40:I41"/>
    <mergeCell ref="K40:L41"/>
    <mergeCell ref="N40:O41"/>
    <mergeCell ref="Q40:R41"/>
    <mergeCell ref="T40:U41"/>
    <mergeCell ref="W40:X41"/>
    <mergeCell ref="Z40:AA41"/>
    <mergeCell ref="B43:C44"/>
    <mergeCell ref="E43:F44"/>
    <mergeCell ref="H43:I44"/>
    <mergeCell ref="K43:L44"/>
    <mergeCell ref="N43:O44"/>
    <mergeCell ref="Q43:R44"/>
    <mergeCell ref="T43:U44"/>
    <mergeCell ref="W43:X44"/>
    <mergeCell ref="Z43:AA44"/>
    <mergeCell ref="B46:C47"/>
    <mergeCell ref="E46:F47"/>
    <mergeCell ref="H46:I47"/>
    <mergeCell ref="K46:L47"/>
    <mergeCell ref="N46:O47"/>
    <mergeCell ref="Q46:R47"/>
    <mergeCell ref="T46:U47"/>
    <mergeCell ref="W46:X47"/>
    <mergeCell ref="Z46:AA47"/>
    <mergeCell ref="B49:C50"/>
    <mergeCell ref="E49:F50"/>
    <mergeCell ref="H49:I50"/>
    <mergeCell ref="K49:L50"/>
    <mergeCell ref="N49:O50"/>
    <mergeCell ref="Q49:R50"/>
    <mergeCell ref="T49:U50"/>
    <mergeCell ref="W49:X50"/>
    <mergeCell ref="Z49:AA50"/>
    <mergeCell ref="T52:U53"/>
    <mergeCell ref="W52:X53"/>
    <mergeCell ref="Z52:AA53"/>
    <mergeCell ref="B55:C56"/>
    <mergeCell ref="E55:F56"/>
    <mergeCell ref="H55:I56"/>
    <mergeCell ref="K55:L56"/>
    <mergeCell ref="N55:O56"/>
    <mergeCell ref="Q55:R56"/>
    <mergeCell ref="T55:U56"/>
    <mergeCell ref="B52:C53"/>
    <mergeCell ref="E52:F53"/>
    <mergeCell ref="H52:I53"/>
    <mergeCell ref="K52:L53"/>
    <mergeCell ref="N52:O53"/>
    <mergeCell ref="Q52:R53"/>
    <mergeCell ref="W55:X56"/>
    <mergeCell ref="Z55:AA56"/>
    <mergeCell ref="B58:C59"/>
    <mergeCell ref="E58:F59"/>
    <mergeCell ref="H58:I59"/>
    <mergeCell ref="K58:L59"/>
    <mergeCell ref="N58:O59"/>
    <mergeCell ref="Q58:R59"/>
    <mergeCell ref="T58:U59"/>
    <mergeCell ref="W58:X59"/>
    <mergeCell ref="Z58:AA59"/>
    <mergeCell ref="B61:C62"/>
    <mergeCell ref="E61:F62"/>
    <mergeCell ref="H61:I62"/>
    <mergeCell ref="K61:L62"/>
    <mergeCell ref="N61:O62"/>
    <mergeCell ref="Q61:R62"/>
    <mergeCell ref="T61:U62"/>
    <mergeCell ref="W61:X62"/>
    <mergeCell ref="Z61:AA62"/>
    <mergeCell ref="B70:C71"/>
    <mergeCell ref="E70:F71"/>
    <mergeCell ref="Q70:R71"/>
    <mergeCell ref="T70:U71"/>
    <mergeCell ref="W70:X71"/>
    <mergeCell ref="Z70:AA71"/>
    <mergeCell ref="T64:U65"/>
    <mergeCell ref="W64:X65"/>
    <mergeCell ref="Z64:AA65"/>
    <mergeCell ref="B67:C68"/>
    <mergeCell ref="E67:F68"/>
    <mergeCell ref="Q67:R68"/>
    <mergeCell ref="T67:U68"/>
    <mergeCell ref="W67:X68"/>
    <mergeCell ref="Z67:AA68"/>
    <mergeCell ref="B64:C65"/>
    <mergeCell ref="E64:F65"/>
    <mergeCell ref="H64:I65"/>
    <mergeCell ref="K64:L65"/>
    <mergeCell ref="N64:O65"/>
    <mergeCell ref="Q64:R65"/>
    <mergeCell ref="B73:C74"/>
    <mergeCell ref="E73:F74"/>
    <mergeCell ref="Q73:R74"/>
    <mergeCell ref="T73:U74"/>
    <mergeCell ref="W73:X74"/>
    <mergeCell ref="B76:C77"/>
    <mergeCell ref="E76:F77"/>
    <mergeCell ref="Q76:R77"/>
    <mergeCell ref="T76:U77"/>
    <mergeCell ref="W76:X77"/>
    <mergeCell ref="B79:C80"/>
    <mergeCell ref="E79:F80"/>
    <mergeCell ref="Q79:R80"/>
    <mergeCell ref="T79:U80"/>
    <mergeCell ref="W79:X80"/>
    <mergeCell ref="B82:C83"/>
    <mergeCell ref="E82:F83"/>
    <mergeCell ref="Q82:R83"/>
    <mergeCell ref="T82:U83"/>
    <mergeCell ref="W82:X83"/>
    <mergeCell ref="B91:C92"/>
    <mergeCell ref="T91:U92"/>
    <mergeCell ref="W91:X92"/>
    <mergeCell ref="B94:C95"/>
    <mergeCell ref="T94:U95"/>
    <mergeCell ref="W94:X95"/>
    <mergeCell ref="B85:C86"/>
    <mergeCell ref="E85:F86"/>
    <mergeCell ref="Q85:R86"/>
    <mergeCell ref="T85:U86"/>
    <mergeCell ref="W85:X86"/>
    <mergeCell ref="B88:C89"/>
    <mergeCell ref="T88:U89"/>
    <mergeCell ref="W88:X89"/>
    <mergeCell ref="T106:U107"/>
    <mergeCell ref="W106:X107"/>
    <mergeCell ref="T109:U110"/>
    <mergeCell ref="W109:X110"/>
    <mergeCell ref="T112:U113"/>
    <mergeCell ref="W112:X113"/>
    <mergeCell ref="T97:U98"/>
    <mergeCell ref="W97:X98"/>
    <mergeCell ref="T100:U101"/>
    <mergeCell ref="W100:X101"/>
    <mergeCell ref="T103:U104"/>
    <mergeCell ref="W103:X104"/>
    <mergeCell ref="T124:U125"/>
    <mergeCell ref="W124:X125"/>
    <mergeCell ref="T127:U128"/>
    <mergeCell ref="W127:X128"/>
    <mergeCell ref="T130:U131"/>
    <mergeCell ref="W130:X131"/>
    <mergeCell ref="T115:U116"/>
    <mergeCell ref="W115:X116"/>
    <mergeCell ref="T118:U119"/>
    <mergeCell ref="W118:X119"/>
    <mergeCell ref="T121:U122"/>
    <mergeCell ref="W121:X122"/>
    <mergeCell ref="W148:X149"/>
    <mergeCell ref="W151:X152"/>
    <mergeCell ref="W154:X155"/>
    <mergeCell ref="W157:X158"/>
    <mergeCell ref="W160:X161"/>
    <mergeCell ref="T133:U134"/>
    <mergeCell ref="W133:X134"/>
    <mergeCell ref="W136:X137"/>
    <mergeCell ref="W139:X140"/>
    <mergeCell ref="W142:X143"/>
    <mergeCell ref="W145:X14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09371-11E4-44E0-A8CD-548C7DEDCF2E}">
  <dimension ref="A1:AQ113"/>
  <sheetViews>
    <sheetView showZeros="0" zoomScaleNormal="100" workbookViewId="0">
      <selection activeCell="H18" sqref="H18"/>
    </sheetView>
  </sheetViews>
  <sheetFormatPr baseColWidth="10" defaultRowHeight="15"/>
  <cols>
    <col min="1" max="1" width="6.7109375" customWidth="1"/>
    <col min="2" max="2" width="18.7109375" style="2" customWidth="1"/>
    <col min="3" max="3" width="4.5703125" style="2" customWidth="1"/>
    <col min="4" max="4" width="18.7109375" style="2" customWidth="1"/>
    <col min="5" max="5" width="4.5703125" style="2" customWidth="1"/>
    <col min="6" max="6" width="18.7109375" style="2" customWidth="1"/>
    <col min="7" max="7" width="4.5703125" style="2" customWidth="1"/>
    <col min="8" max="8" width="18.7109375" style="2" customWidth="1"/>
    <col min="9" max="9" width="4.5703125" style="2" customWidth="1"/>
    <col min="10" max="10" width="18.7109375" style="2" customWidth="1"/>
    <col min="11" max="11" width="4.5703125" style="2" customWidth="1"/>
    <col min="12" max="12" width="18.7109375" style="2" customWidth="1"/>
    <col min="13" max="13" width="4.5703125" style="2" customWidth="1"/>
    <col min="14" max="14" width="18.7109375" style="2" customWidth="1"/>
    <col min="15" max="15" width="4.5703125" style="2" customWidth="1"/>
    <col min="16" max="16" width="18.7109375" style="2" customWidth="1"/>
    <col min="17" max="17" width="4.5703125" style="2" customWidth="1"/>
    <col min="18" max="18" width="18.7109375" style="2" customWidth="1"/>
    <col min="19" max="19" width="14.5703125" style="2" customWidth="1"/>
    <col min="20" max="20" width="20.7109375" style="2" customWidth="1"/>
    <col min="21" max="21" width="4.5703125" style="2" customWidth="1"/>
    <col min="22" max="22" width="20.7109375" style="2" customWidth="1"/>
    <col min="23" max="23" width="4.5703125" style="2" customWidth="1"/>
    <col min="24" max="24" width="20.7109375" style="2" customWidth="1"/>
    <col min="25" max="25" width="4.5703125" style="2" customWidth="1"/>
    <col min="26" max="26" width="20.7109375" style="2" customWidth="1"/>
    <col min="27" max="27" width="4.5703125" style="2" customWidth="1"/>
    <col min="28" max="28" width="20.7109375" style="2" customWidth="1"/>
    <col min="29" max="29" width="4.5703125" style="2" customWidth="1"/>
    <col min="30" max="30" width="20.7109375" style="2" customWidth="1"/>
    <col min="31" max="31" width="4.5703125" style="2" customWidth="1"/>
    <col min="32" max="32" width="20.7109375" style="2" customWidth="1"/>
    <col min="33" max="33" width="4.5703125" style="2" customWidth="1"/>
    <col min="34" max="34" width="20.7109375" style="2" customWidth="1"/>
    <col min="35" max="35" width="4.5703125" style="2" customWidth="1"/>
    <col min="36" max="36" width="20.7109375" style="2" customWidth="1"/>
    <col min="37" max="37" width="2.140625" style="2" customWidth="1"/>
    <col min="38" max="39" width="12.7109375" style="2" customWidth="1"/>
    <col min="40" max="40" width="5.140625" style="2" customWidth="1"/>
    <col min="41" max="41" width="8.7109375" style="2" customWidth="1"/>
    <col min="42" max="42" width="11.42578125" style="73"/>
    <col min="43" max="43" width="43.5703125" style="73" customWidth="1"/>
  </cols>
  <sheetData>
    <row r="1" spans="1:43">
      <c r="A1" s="5" t="str">
        <f>ADDRESS(ROW(),COLUMN(),4)</f>
        <v>A1</v>
      </c>
      <c r="B1" s="95" t="str">
        <f>SUBSTITUTE(ADDRESS(1,COLUMN(),4),"1","")</f>
        <v>B</v>
      </c>
      <c r="D1" s="95" t="str">
        <f>SUBSTITUTE(ADDRESS(1,COLUMN(),4),"1","")</f>
        <v>D</v>
      </c>
      <c r="F1" s="95" t="str">
        <f>SUBSTITUTE(ADDRESS(1,COLUMN(),4),"1","")</f>
        <v>F</v>
      </c>
      <c r="H1" s="95" t="str">
        <f>SUBSTITUTE(ADDRESS(1,COLUMN(),4),"1","")</f>
        <v>H</v>
      </c>
      <c r="J1" s="95" t="str">
        <f>SUBSTITUTE(ADDRESS(1,COLUMN(),4),"1","")</f>
        <v>J</v>
      </c>
      <c r="L1" s="95" t="str">
        <f>SUBSTITUTE(ADDRESS(1,COLUMN(),4),"1","")</f>
        <v>L</v>
      </c>
      <c r="N1" s="95" t="str">
        <f>SUBSTITUTE(ADDRESS(1,COLUMN(),4),"1","")</f>
        <v>N</v>
      </c>
      <c r="P1" s="95" t="str">
        <f>SUBSTITUTE(ADDRESS(1,COLUMN(),4),"1","")</f>
        <v>P</v>
      </c>
      <c r="R1" s="95" t="str">
        <f>SUBSTITUTE(ADDRESS(1,COLUMN(),4),"1","")</f>
        <v>R</v>
      </c>
      <c r="S1"/>
      <c r="T1" s="95" t="str">
        <f>SUBSTITUTE(ADDRESS(1,COLUMN(),4),"1","")</f>
        <v>T</v>
      </c>
      <c r="V1" s="95" t="str">
        <f>SUBSTITUTE(ADDRESS(1,COLUMN(),4),"1","")</f>
        <v>V</v>
      </c>
      <c r="X1" s="95" t="str">
        <f>SUBSTITUTE(ADDRESS(1,COLUMN(),4),"1","")</f>
        <v>X</v>
      </c>
      <c r="Z1" s="95" t="str">
        <f>SUBSTITUTE(ADDRESS(1,COLUMN(),4),"1","")</f>
        <v>Z</v>
      </c>
      <c r="AB1" s="95" t="str">
        <f>SUBSTITUTE(ADDRESS(1,COLUMN(),4),"1","")</f>
        <v>AB</v>
      </c>
      <c r="AD1" s="95" t="str">
        <f>SUBSTITUTE(ADDRESS(1,COLUMN(),4),"1","")</f>
        <v>AD</v>
      </c>
      <c r="AF1" s="95" t="str">
        <f>SUBSTITUTE(ADDRESS(1,COLUMN(),4),"1","")</f>
        <v>AF</v>
      </c>
      <c r="AH1" s="95" t="str">
        <f>SUBSTITUTE(ADDRESS(1,COLUMN(),4),"1","")</f>
        <v>AH</v>
      </c>
      <c r="AJ1" s="95" t="str">
        <f>SUBSTITUTE(ADDRESS(1,COLUMN(),4),"1","")</f>
        <v>AJ</v>
      </c>
      <c r="AK1"/>
      <c r="AL1" s="95" t="str">
        <f>SUBSTITUTE(ADDRESS(1,COLUMN(),4),"1","")</f>
        <v>AL</v>
      </c>
      <c r="AM1" s="95" t="str">
        <f>SUBSTITUTE(ADDRESS(1,COLUMN(),4),"1","")</f>
        <v>AM</v>
      </c>
      <c r="AN1"/>
      <c r="AO1" s="6">
        <v>1</v>
      </c>
      <c r="AP1" s="95" t="str">
        <f>SUBSTITUTE(ADDRESS(1,COLUMN(),4),"1","")</f>
        <v>AP</v>
      </c>
      <c r="AQ1" s="94" t="str">
        <f>SUBSTITUTE(ADDRESS(1,COLUMN(),4),"1","")</f>
        <v>AQ</v>
      </c>
    </row>
    <row r="2" spans="1:43">
      <c r="A2" s="1070"/>
      <c r="B2" s="9">
        <f ca="1">CELL("largeur",B2)</f>
        <v>18</v>
      </c>
      <c r="D2" s="9">
        <f ca="1">CELL("largeur",D2)</f>
        <v>18</v>
      </c>
      <c r="F2" s="9">
        <f ca="1">CELL("largeur",F2)</f>
        <v>18</v>
      </c>
      <c r="H2" s="9">
        <f ca="1">CELL("largeur",H2)</f>
        <v>18</v>
      </c>
      <c r="J2" s="9">
        <f ca="1">CELL("largeur",J2)</f>
        <v>18</v>
      </c>
      <c r="L2" s="9">
        <f ca="1">CELL("largeur",L2)</f>
        <v>18</v>
      </c>
      <c r="N2" s="9">
        <f ca="1">CELL("largeur",N2)</f>
        <v>18</v>
      </c>
      <c r="P2" s="9">
        <f ca="1">CELL("largeur",P2)</f>
        <v>18</v>
      </c>
      <c r="R2" s="9">
        <f ca="1">CELL("largeur",R2)</f>
        <v>18</v>
      </c>
      <c r="S2"/>
      <c r="T2" s="9">
        <f ca="1">CELL("largeur",T2)</f>
        <v>20</v>
      </c>
      <c r="V2" s="9">
        <f ca="1">CELL("largeur",V2)</f>
        <v>20</v>
      </c>
      <c r="X2" s="9">
        <f ca="1">CELL("largeur",X2)</f>
        <v>20</v>
      </c>
      <c r="Z2" s="9">
        <f ca="1">CELL("largeur",Z2)</f>
        <v>20</v>
      </c>
      <c r="AB2" s="9">
        <f ca="1">CELL("largeur",AB2)</f>
        <v>20</v>
      </c>
      <c r="AD2" s="9">
        <f ca="1">CELL("largeur",AD2)</f>
        <v>20</v>
      </c>
      <c r="AF2" s="9">
        <f ca="1">CELL("largeur",AF2)</f>
        <v>20</v>
      </c>
      <c r="AH2" s="9">
        <f ca="1">CELL("largeur",AH2)</f>
        <v>20</v>
      </c>
      <c r="AJ2" s="9">
        <f ca="1">CELL("largeur",AJ2)</f>
        <v>20</v>
      </c>
      <c r="AK2"/>
      <c r="AL2" s="9">
        <f ca="1">CELL("largeur",AL2)</f>
        <v>12</v>
      </c>
      <c r="AM2" s="9">
        <f ca="1">CELL("largeur",AM2)</f>
        <v>12</v>
      </c>
      <c r="AN2"/>
      <c r="AO2" s="6">
        <v>1</v>
      </c>
      <c r="AP2" s="93"/>
      <c r="AQ2" s="93" t="s">
        <v>239</v>
      </c>
    </row>
    <row r="3" spans="1:43" ht="15.75">
      <c r="B3"/>
      <c r="C3"/>
      <c r="D3"/>
      <c r="E3"/>
      <c r="F3"/>
      <c r="G3"/>
      <c r="H3"/>
      <c r="I3"/>
      <c r="J3"/>
      <c r="K3"/>
      <c r="L3"/>
      <c r="M3"/>
      <c r="N3"/>
      <c r="O3"/>
      <c r="P3"/>
      <c r="Q3"/>
      <c r="R3"/>
      <c r="S3"/>
      <c r="T3"/>
      <c r="U3"/>
      <c r="V3"/>
      <c r="W3"/>
      <c r="X3"/>
      <c r="Y3"/>
      <c r="Z3"/>
      <c r="AA3"/>
      <c r="AB3"/>
      <c r="AC3"/>
      <c r="AD3"/>
      <c r="AE3"/>
      <c r="AF3"/>
      <c r="AG3"/>
      <c r="AH3"/>
      <c r="AI3"/>
      <c r="AJ3"/>
      <c r="AK3"/>
      <c r="AL3" s="22"/>
      <c r="AM3" s="22"/>
      <c r="AN3" s="22"/>
      <c r="AO3" s="6">
        <v>1</v>
      </c>
      <c r="AP3" s="91" cm="1">
        <f t="array" aca="1" ref="AP3" ca="1">COUNTA(A1:AO113+COUNTBLANK(A1:AO113))</f>
        <v>4633</v>
      </c>
      <c r="AQ3" s="90" t="str">
        <f>"cellules entre"&amp;" " &amp;A1&amp;" et  "&amp;AO113</f>
        <v>cellules entre A1 et  AO113</v>
      </c>
    </row>
    <row r="4" spans="1:43" ht="21.75" customHeight="1">
      <c r="B4" s="1441" t="s">
        <v>2709</v>
      </c>
      <c r="T4" s="1441" t="s">
        <v>2709</v>
      </c>
      <c r="AL4" s="17"/>
      <c r="AM4" s="17"/>
      <c r="AN4" s="17"/>
      <c r="AO4" s="6">
        <v>1</v>
      </c>
      <c r="AP4" s="91">
        <f ca="1">COUNTA(A1:AO113)</f>
        <v>947</v>
      </c>
      <c r="AQ4" s="90" t="s">
        <v>236</v>
      </c>
    </row>
    <row r="5" spans="1:43" ht="21.75" customHeight="1">
      <c r="AL5" s="17"/>
      <c r="AM5" s="17"/>
      <c r="AN5" s="17"/>
      <c r="AO5" s="6">
        <v>1</v>
      </c>
      <c r="AP5" s="91">
        <f ca="1">COUNTBLANK(A1:AO113)</f>
        <v>3922</v>
      </c>
      <c r="AQ5" s="90" t="s">
        <v>234</v>
      </c>
    </row>
    <row r="6" spans="1:43" ht="22.5" customHeight="1">
      <c r="B6" s="591" t="s">
        <v>6231</v>
      </c>
      <c r="C6" s="591"/>
      <c r="D6" s="591"/>
      <c r="E6" s="591"/>
      <c r="F6" s="591"/>
      <c r="G6" s="591"/>
      <c r="H6" s="591"/>
      <c r="I6" s="591"/>
      <c r="J6" s="591"/>
      <c r="K6" s="591"/>
      <c r="L6" s="591"/>
      <c r="M6" s="591"/>
      <c r="N6" s="591"/>
      <c r="O6" s="591"/>
      <c r="P6" s="591"/>
      <c r="Q6" s="591"/>
      <c r="R6" s="591"/>
      <c r="T6" s="591" t="s">
        <v>6230</v>
      </c>
      <c r="U6" s="591"/>
      <c r="V6" s="591"/>
      <c r="W6" s="591"/>
      <c r="X6" s="591"/>
      <c r="Y6" s="591"/>
      <c r="Z6" s="591"/>
      <c r="AA6" s="591"/>
      <c r="AB6" s="591"/>
      <c r="AC6" s="591"/>
      <c r="AD6" s="591"/>
      <c r="AE6" s="591"/>
      <c r="AF6" s="591"/>
      <c r="AG6" s="591"/>
      <c r="AH6" s="591"/>
      <c r="AI6" s="591"/>
      <c r="AJ6" s="591"/>
      <c r="AL6" s="17"/>
      <c r="AM6" s="17"/>
      <c r="AN6" s="17"/>
      <c r="AO6" s="6">
        <v>1</v>
      </c>
      <c r="AP6" s="91">
        <f>SUM(AO1:AO111)+2</f>
        <v>104</v>
      </c>
      <c r="AQ6" s="90" t="s">
        <v>232</v>
      </c>
    </row>
    <row r="7" spans="1:43" ht="21" customHeight="1">
      <c r="AL7" s="17"/>
      <c r="AM7" s="17"/>
      <c r="AN7" s="17"/>
      <c r="AO7" s="6">
        <v>1</v>
      </c>
      <c r="AP7" s="91">
        <f>SUM(A113:AN113)+1</f>
        <v>40</v>
      </c>
      <c r="AQ7" s="90" t="s">
        <v>229</v>
      </c>
    </row>
    <row r="8" spans="1:43" ht="21" customHeight="1">
      <c r="B8" s="3984" t="s">
        <v>119</v>
      </c>
      <c r="D8" s="3985"/>
      <c r="F8" s="3985"/>
      <c r="H8" s="3985"/>
      <c r="J8" s="3985"/>
      <c r="L8" s="3985"/>
      <c r="N8" s="3985"/>
      <c r="P8" s="3985"/>
      <c r="R8" s="3985"/>
      <c r="T8" s="3984" t="s">
        <v>119</v>
      </c>
      <c r="V8" s="3985"/>
      <c r="X8" s="3985"/>
      <c r="Z8" s="3985"/>
      <c r="AB8" s="3985"/>
      <c r="AD8" s="3985"/>
      <c r="AF8" s="3985"/>
      <c r="AH8" s="3985"/>
      <c r="AJ8" s="3985"/>
      <c r="AL8" s="17"/>
      <c r="AM8" s="17"/>
      <c r="AN8" s="17"/>
      <c r="AO8" s="6">
        <v>1</v>
      </c>
    </row>
    <row r="9" spans="1:43" ht="24" customHeight="1">
      <c r="B9" s="86" t="s">
        <v>378</v>
      </c>
      <c r="D9" s="86" t="s">
        <v>378</v>
      </c>
      <c r="F9" s="86" t="s">
        <v>378</v>
      </c>
      <c r="H9" s="86" t="s">
        <v>378</v>
      </c>
      <c r="J9" s="86" t="s">
        <v>378</v>
      </c>
      <c r="L9" s="86" t="s">
        <v>378</v>
      </c>
      <c r="N9" s="86" t="s">
        <v>378</v>
      </c>
      <c r="P9" s="86" t="s">
        <v>378</v>
      </c>
      <c r="R9" s="86" t="s">
        <v>378</v>
      </c>
      <c r="T9" s="86" t="s">
        <v>6229</v>
      </c>
      <c r="V9" s="86" t="s">
        <v>6229</v>
      </c>
      <c r="X9" s="86" t="s">
        <v>6229</v>
      </c>
      <c r="Z9" s="86" t="s">
        <v>6229</v>
      </c>
      <c r="AB9" s="86" t="s">
        <v>6229</v>
      </c>
      <c r="AD9" s="86" t="s">
        <v>6229</v>
      </c>
      <c r="AF9" s="86" t="s">
        <v>6229</v>
      </c>
      <c r="AH9" s="86" t="s">
        <v>6229</v>
      </c>
      <c r="AJ9" s="86" t="s">
        <v>6229</v>
      </c>
      <c r="AL9" s="17"/>
      <c r="AM9" s="17"/>
      <c r="AN9" s="17"/>
      <c r="AO9" s="6">
        <v>1</v>
      </c>
    </row>
    <row r="10" spans="1:43" ht="18" customHeight="1">
      <c r="B10" s="3986" t="s">
        <v>381</v>
      </c>
      <c r="C10" s="174"/>
      <c r="D10" s="3987" t="s">
        <v>382</v>
      </c>
      <c r="E10" s="174"/>
      <c r="F10" s="3988" t="s">
        <v>383</v>
      </c>
      <c r="G10" s="174"/>
      <c r="H10" s="3989" t="s">
        <v>384</v>
      </c>
      <c r="I10" s="174"/>
      <c r="J10" s="3990" t="s">
        <v>386</v>
      </c>
      <c r="K10" s="174"/>
      <c r="L10" s="3991" t="s">
        <v>387</v>
      </c>
      <c r="M10" s="174"/>
      <c r="N10" s="3992" t="s">
        <v>388</v>
      </c>
      <c r="O10" s="174"/>
      <c r="P10" s="3993" t="s">
        <v>389</v>
      </c>
      <c r="Q10" s="174"/>
      <c r="R10" s="3994" t="s">
        <v>391</v>
      </c>
      <c r="T10" s="3986" t="s">
        <v>223</v>
      </c>
      <c r="V10" s="3987" t="s">
        <v>222</v>
      </c>
      <c r="X10" s="3988" t="s">
        <v>87</v>
      </c>
      <c r="Z10" s="3989" t="s">
        <v>111</v>
      </c>
      <c r="AB10" s="3990" t="s">
        <v>385</v>
      </c>
      <c r="AD10" s="3991" t="s">
        <v>225</v>
      </c>
      <c r="AF10" s="3992" t="s">
        <v>6227</v>
      </c>
      <c r="AH10" s="3993" t="s">
        <v>6228</v>
      </c>
      <c r="AJ10" s="3994" t="s">
        <v>390</v>
      </c>
      <c r="AL10" s="17"/>
      <c r="AM10" s="17"/>
      <c r="AN10" s="17"/>
      <c r="AO10" s="6">
        <v>1</v>
      </c>
    </row>
    <row r="11" spans="1:43" ht="18" customHeight="1">
      <c r="B11" s="174"/>
      <c r="C11" s="174"/>
      <c r="D11" s="174"/>
      <c r="E11" s="174"/>
      <c r="F11" s="174"/>
      <c r="G11" s="174"/>
      <c r="H11" s="174"/>
      <c r="I11" s="174"/>
      <c r="J11" s="174"/>
      <c r="K11" s="174"/>
      <c r="L11" s="174"/>
      <c r="M11" s="174"/>
      <c r="N11" s="174"/>
      <c r="O11" s="174"/>
      <c r="P11" s="174"/>
      <c r="Q11" s="174"/>
      <c r="R11" s="174"/>
      <c r="T11" s="174" t="s">
        <v>1484</v>
      </c>
      <c r="V11" s="174" t="s">
        <v>1484</v>
      </c>
      <c r="X11" s="174" t="s">
        <v>1484</v>
      </c>
      <c r="Z11" s="174" t="s">
        <v>1484</v>
      </c>
      <c r="AB11" s="174" t="s">
        <v>1484</v>
      </c>
      <c r="AD11" s="174" t="s">
        <v>1484</v>
      </c>
      <c r="AF11" s="174" t="s">
        <v>1484</v>
      </c>
      <c r="AH11" s="174" t="s">
        <v>1484</v>
      </c>
      <c r="AJ11" s="174" t="s">
        <v>1484</v>
      </c>
      <c r="AL11" s="226" t="s">
        <v>396</v>
      </c>
      <c r="AM11" s="17"/>
      <c r="AO11" s="6">
        <v>1</v>
      </c>
    </row>
    <row r="12" spans="1:43" ht="18" customHeight="1">
      <c r="B12" s="3996" t="s">
        <v>406</v>
      </c>
      <c r="C12" s="174"/>
      <c r="D12" s="3987" t="s">
        <v>407</v>
      </c>
      <c r="E12" s="174"/>
      <c r="F12" s="3988" t="s">
        <v>408</v>
      </c>
      <c r="G12" s="174"/>
      <c r="H12" s="3989" t="s">
        <v>409</v>
      </c>
      <c r="I12" s="174"/>
      <c r="J12" s="3990" t="s">
        <v>411</v>
      </c>
      <c r="K12" s="174"/>
      <c r="L12" s="3991" t="s">
        <v>412</v>
      </c>
      <c r="M12" s="174"/>
      <c r="N12" s="3997" t="s">
        <v>414</v>
      </c>
      <c r="O12" s="174"/>
      <c r="P12" s="3998" t="s">
        <v>414</v>
      </c>
      <c r="Q12" s="174"/>
      <c r="R12" s="3994" t="s">
        <v>416</v>
      </c>
      <c r="T12" s="3996" t="s">
        <v>220</v>
      </c>
      <c r="V12" s="3987" t="s">
        <v>219</v>
      </c>
      <c r="X12" s="3988" t="s">
        <v>82</v>
      </c>
      <c r="Z12" s="3989" t="s">
        <v>97</v>
      </c>
      <c r="AB12" s="3990" t="s">
        <v>410</v>
      </c>
      <c r="AD12" s="3991" t="s">
        <v>29</v>
      </c>
      <c r="AF12" s="3997" t="s">
        <v>413</v>
      </c>
      <c r="AH12" s="3998" t="s">
        <v>413</v>
      </c>
      <c r="AJ12" s="3994" t="s">
        <v>415</v>
      </c>
      <c r="AL12" s="226" t="s">
        <v>401</v>
      </c>
      <c r="AM12" s="226"/>
      <c r="AO12" s="6">
        <v>1</v>
      </c>
    </row>
    <row r="13" spans="1:43" ht="18" customHeight="1">
      <c r="B13" s="174"/>
      <c r="C13" s="174"/>
      <c r="D13" s="174"/>
      <c r="E13" s="174"/>
      <c r="F13" s="174"/>
      <c r="G13" s="174"/>
      <c r="H13" s="174"/>
      <c r="I13" s="174"/>
      <c r="J13" s="174"/>
      <c r="K13" s="174"/>
      <c r="L13" s="174"/>
      <c r="M13" s="174"/>
      <c r="N13" s="174"/>
      <c r="O13" s="174"/>
      <c r="P13" s="174"/>
      <c r="Q13" s="174"/>
      <c r="R13" s="174"/>
      <c r="T13" s="174" t="s">
        <v>1484</v>
      </c>
      <c r="V13" s="174" t="s">
        <v>1484</v>
      </c>
      <c r="X13" s="174" t="s">
        <v>1484</v>
      </c>
      <c r="Z13" s="174" t="s">
        <v>1484</v>
      </c>
      <c r="AB13" s="174" t="s">
        <v>1484</v>
      </c>
      <c r="AD13" s="174" t="s">
        <v>1484</v>
      </c>
      <c r="AF13" s="174" t="s">
        <v>1484</v>
      </c>
      <c r="AH13" s="174" t="s">
        <v>1484</v>
      </c>
      <c r="AJ13" s="174" t="s">
        <v>1484</v>
      </c>
      <c r="AL13" s="3999"/>
      <c r="AM13" s="3999"/>
      <c r="AO13" s="6">
        <v>1</v>
      </c>
    </row>
    <row r="14" spans="1:43" ht="18" customHeight="1">
      <c r="B14" s="4000" t="s">
        <v>430</v>
      </c>
      <c r="C14" s="174"/>
      <c r="D14" s="3987" t="s">
        <v>431</v>
      </c>
      <c r="E14" s="174"/>
      <c r="F14" s="3988" t="s">
        <v>432</v>
      </c>
      <c r="G14" s="174"/>
      <c r="H14" s="3989" t="s">
        <v>433</v>
      </c>
      <c r="I14" s="174"/>
      <c r="J14" s="3990" t="s">
        <v>435</v>
      </c>
      <c r="K14" s="174"/>
      <c r="L14" s="3991" t="s">
        <v>436</v>
      </c>
      <c r="M14" s="174"/>
      <c r="N14" s="3992" t="s">
        <v>438</v>
      </c>
      <c r="O14" s="174"/>
      <c r="P14" s="3993" t="s">
        <v>440</v>
      </c>
      <c r="Q14" s="174"/>
      <c r="R14" s="3994" t="s">
        <v>442</v>
      </c>
      <c r="T14" s="4000" t="s">
        <v>211</v>
      </c>
      <c r="V14" s="3987" t="s">
        <v>210</v>
      </c>
      <c r="X14" s="3988" t="s">
        <v>76</v>
      </c>
      <c r="Z14" s="3989" t="s">
        <v>93</v>
      </c>
      <c r="AB14" s="3990" t="s">
        <v>434</v>
      </c>
      <c r="AD14" s="3991" t="s">
        <v>218</v>
      </c>
      <c r="AF14" s="3992" t="s">
        <v>437</v>
      </c>
      <c r="AH14" s="3993" t="s">
        <v>439</v>
      </c>
      <c r="AJ14" s="3994" t="s">
        <v>441</v>
      </c>
      <c r="AL14" s="3999"/>
      <c r="AM14" s="3999"/>
      <c r="AO14" s="6">
        <v>1</v>
      </c>
    </row>
    <row r="15" spans="1:43" s="73" customFormat="1" ht="18" customHeight="1">
      <c r="A15"/>
      <c r="B15" s="174"/>
      <c r="C15" s="174"/>
      <c r="D15" s="174"/>
      <c r="E15" s="174"/>
      <c r="F15" s="174"/>
      <c r="G15" s="174"/>
      <c r="H15" s="174"/>
      <c r="I15" s="174"/>
      <c r="J15" s="174"/>
      <c r="K15" s="174"/>
      <c r="L15" s="174"/>
      <c r="M15" s="174"/>
      <c r="N15" s="174"/>
      <c r="O15" s="174"/>
      <c r="P15" s="174"/>
      <c r="Q15" s="174"/>
      <c r="R15" s="174"/>
      <c r="S15" s="2"/>
      <c r="T15" s="174" t="s">
        <v>1484</v>
      </c>
      <c r="U15" s="2"/>
      <c r="V15" s="174" t="s">
        <v>1484</v>
      </c>
      <c r="W15" s="2"/>
      <c r="X15" s="174" t="s">
        <v>1484</v>
      </c>
      <c r="Y15" s="2"/>
      <c r="Z15" s="174" t="s">
        <v>1484</v>
      </c>
      <c r="AA15" s="2"/>
      <c r="AB15" s="174" t="s">
        <v>1484</v>
      </c>
      <c r="AC15" s="2"/>
      <c r="AD15" s="174" t="s">
        <v>1484</v>
      </c>
      <c r="AE15" s="2"/>
      <c r="AF15" s="174" t="s">
        <v>1484</v>
      </c>
      <c r="AG15" s="2"/>
      <c r="AH15" s="174" t="s">
        <v>1484</v>
      </c>
      <c r="AI15" s="2"/>
      <c r="AJ15" s="174" t="s">
        <v>1484</v>
      </c>
      <c r="AK15" s="2"/>
      <c r="AL15" s="4001" t="s">
        <v>448</v>
      </c>
      <c r="AM15" s="4001"/>
      <c r="AN15" s="2"/>
      <c r="AO15" s="6">
        <v>1</v>
      </c>
    </row>
    <row r="16" spans="1:43" s="73" customFormat="1" ht="18" customHeight="1">
      <c r="A16" s="1"/>
      <c r="B16" s="3993" t="s">
        <v>453</v>
      </c>
      <c r="C16" s="174"/>
      <c r="D16" s="3987" t="s">
        <v>454</v>
      </c>
      <c r="E16" s="174"/>
      <c r="F16" s="3988" t="s">
        <v>455</v>
      </c>
      <c r="G16" s="174"/>
      <c r="H16" s="3989" t="s">
        <v>456</v>
      </c>
      <c r="I16" s="174"/>
      <c r="J16" s="3990" t="s">
        <v>458</v>
      </c>
      <c r="K16" s="174"/>
      <c r="L16" s="3991" t="s">
        <v>459</v>
      </c>
      <c r="M16" s="174"/>
      <c r="N16" s="3992" t="s">
        <v>461</v>
      </c>
      <c r="O16" s="174"/>
      <c r="P16" s="3993" t="s">
        <v>463</v>
      </c>
      <c r="Q16" s="174"/>
      <c r="R16" s="3994" t="s">
        <v>465</v>
      </c>
      <c r="S16" s="2"/>
      <c r="T16" s="3993" t="s">
        <v>203</v>
      </c>
      <c r="U16" s="2"/>
      <c r="V16" s="3987" t="s">
        <v>202</v>
      </c>
      <c r="W16" s="2"/>
      <c r="X16" s="3988" t="s">
        <v>72</v>
      </c>
      <c r="Y16" s="2"/>
      <c r="Z16" s="3989" t="s">
        <v>89</v>
      </c>
      <c r="AA16" s="2"/>
      <c r="AB16" s="3990" t="s">
        <v>457</v>
      </c>
      <c r="AC16" s="2"/>
      <c r="AD16" s="3991" t="s">
        <v>77</v>
      </c>
      <c r="AE16" s="2"/>
      <c r="AF16" s="3992" t="s">
        <v>460</v>
      </c>
      <c r="AG16" s="2"/>
      <c r="AH16" s="3993" t="s">
        <v>462</v>
      </c>
      <c r="AI16" s="2"/>
      <c r="AJ16" s="3994" t="s">
        <v>464</v>
      </c>
      <c r="AK16" s="2"/>
      <c r="AL16" s="4001"/>
      <c r="AM16" s="4001"/>
      <c r="AN16" s="2"/>
      <c r="AO16" s="6">
        <v>1</v>
      </c>
    </row>
    <row r="17" spans="1:41" s="73" customFormat="1" ht="18" customHeight="1">
      <c r="A17"/>
      <c r="B17" s="174"/>
      <c r="C17" s="174"/>
      <c r="D17" s="174"/>
      <c r="E17" s="174"/>
      <c r="F17" s="174"/>
      <c r="G17" s="174"/>
      <c r="H17" s="174"/>
      <c r="I17" s="174"/>
      <c r="J17" s="174"/>
      <c r="K17" s="174"/>
      <c r="L17" s="174"/>
      <c r="M17" s="174"/>
      <c r="N17" s="174"/>
      <c r="O17" s="174"/>
      <c r="P17" s="174"/>
      <c r="Q17" s="174"/>
      <c r="R17" s="174"/>
      <c r="S17" s="2"/>
      <c r="T17" s="174" t="s">
        <v>1484</v>
      </c>
      <c r="U17" s="2"/>
      <c r="V17" s="174" t="s">
        <v>1484</v>
      </c>
      <c r="W17" s="2"/>
      <c r="X17" s="174" t="s">
        <v>1484</v>
      </c>
      <c r="Y17" s="2"/>
      <c r="Z17" s="174" t="s">
        <v>1484</v>
      </c>
      <c r="AA17" s="2"/>
      <c r="AB17" s="174" t="s">
        <v>1484</v>
      </c>
      <c r="AC17" s="2"/>
      <c r="AD17" s="174" t="s">
        <v>1484</v>
      </c>
      <c r="AE17" s="2"/>
      <c r="AF17" s="174" t="s">
        <v>1484</v>
      </c>
      <c r="AG17" s="2"/>
      <c r="AH17" s="174" t="s">
        <v>1484</v>
      </c>
      <c r="AI17" s="2"/>
      <c r="AJ17" s="174" t="s">
        <v>1484</v>
      </c>
      <c r="AK17" s="2"/>
      <c r="AL17" s="4004" t="s">
        <v>472</v>
      </c>
      <c r="AM17" s="4004"/>
      <c r="AN17" s="2"/>
      <c r="AO17" s="6">
        <v>1</v>
      </c>
    </row>
    <row r="18" spans="1:41" s="73" customFormat="1" ht="18" customHeight="1">
      <c r="A18"/>
      <c r="B18" s="3992" t="s">
        <v>477</v>
      </c>
      <c r="C18" s="174"/>
      <c r="D18" s="3987" t="s">
        <v>478</v>
      </c>
      <c r="E18" s="174"/>
      <c r="F18" s="3988" t="s">
        <v>479</v>
      </c>
      <c r="G18" s="174"/>
      <c r="H18" s="3989" t="s">
        <v>480</v>
      </c>
      <c r="I18" s="174"/>
      <c r="J18" s="3990" t="s">
        <v>482</v>
      </c>
      <c r="K18" s="174"/>
      <c r="L18" s="3991" t="s">
        <v>483</v>
      </c>
      <c r="M18" s="174"/>
      <c r="N18" s="3992" t="s">
        <v>463</v>
      </c>
      <c r="O18" s="174"/>
      <c r="P18" s="3993" t="s">
        <v>485</v>
      </c>
      <c r="Q18" s="174"/>
      <c r="R18" s="3994" t="s">
        <v>487</v>
      </c>
      <c r="S18" s="2"/>
      <c r="T18" s="3992" t="s">
        <v>198</v>
      </c>
      <c r="U18" s="2"/>
      <c r="V18" s="3987" t="s">
        <v>197</v>
      </c>
      <c r="W18" s="2"/>
      <c r="X18" s="3988" t="s">
        <v>67</v>
      </c>
      <c r="Y18" s="2"/>
      <c r="Z18" s="3989" t="s">
        <v>86</v>
      </c>
      <c r="AA18" s="2"/>
      <c r="AB18" s="3990" t="s">
        <v>481</v>
      </c>
      <c r="AC18" s="2"/>
      <c r="AD18" s="3991" t="s">
        <v>201</v>
      </c>
      <c r="AE18" s="2"/>
      <c r="AF18" s="3992" t="s">
        <v>462</v>
      </c>
      <c r="AG18" s="2"/>
      <c r="AH18" s="3993" t="s">
        <v>484</v>
      </c>
      <c r="AI18" s="2"/>
      <c r="AJ18" s="3994" t="s">
        <v>486</v>
      </c>
      <c r="AK18" s="2"/>
      <c r="AL18" s="4004" t="s">
        <v>473</v>
      </c>
      <c r="AM18" s="4004"/>
      <c r="AN18" s="2"/>
      <c r="AO18" s="6">
        <v>1</v>
      </c>
    </row>
    <row r="19" spans="1:41" s="73" customFormat="1" ht="18" customHeight="1">
      <c r="A19"/>
      <c r="B19" s="174"/>
      <c r="C19" s="174"/>
      <c r="D19" s="174"/>
      <c r="E19" s="174"/>
      <c r="F19" s="174"/>
      <c r="G19" s="174"/>
      <c r="H19" s="174"/>
      <c r="I19" s="174"/>
      <c r="J19" s="174"/>
      <c r="K19" s="174"/>
      <c r="L19" s="174"/>
      <c r="M19" s="174"/>
      <c r="N19" s="174"/>
      <c r="O19" s="174"/>
      <c r="P19" s="174"/>
      <c r="Q19" s="174"/>
      <c r="R19" s="174"/>
      <c r="S19" s="2"/>
      <c r="T19" s="174" t="s">
        <v>1484</v>
      </c>
      <c r="U19" s="2"/>
      <c r="V19" s="174" t="s">
        <v>1484</v>
      </c>
      <c r="W19" s="2"/>
      <c r="X19" s="174" t="s">
        <v>1484</v>
      </c>
      <c r="Y19" s="2"/>
      <c r="Z19" s="174" t="s">
        <v>1484</v>
      </c>
      <c r="AA19" s="2"/>
      <c r="AB19" s="174" t="s">
        <v>1484</v>
      </c>
      <c r="AC19" s="2"/>
      <c r="AD19" s="174" t="s">
        <v>1484</v>
      </c>
      <c r="AE19" s="2"/>
      <c r="AF19" s="174" t="s">
        <v>1484</v>
      </c>
      <c r="AG19" s="2"/>
      <c r="AH19" s="174" t="s">
        <v>1484</v>
      </c>
      <c r="AI19" s="2"/>
      <c r="AJ19" s="174" t="s">
        <v>1484</v>
      </c>
      <c r="AK19" s="2"/>
      <c r="AL19" s="4007" t="s">
        <v>496</v>
      </c>
      <c r="AM19" s="4007"/>
      <c r="AN19" s="2"/>
      <c r="AO19" s="6">
        <v>1</v>
      </c>
    </row>
    <row r="20" spans="1:41" s="73" customFormat="1" ht="18" customHeight="1">
      <c r="A20"/>
      <c r="B20" s="4008" t="s">
        <v>512</v>
      </c>
      <c r="C20" s="174"/>
      <c r="D20" s="3987" t="s">
        <v>513</v>
      </c>
      <c r="E20" s="174"/>
      <c r="F20" s="3988" t="s">
        <v>514</v>
      </c>
      <c r="G20" s="174"/>
      <c r="H20" s="3989" t="s">
        <v>515</v>
      </c>
      <c r="I20" s="174"/>
      <c r="J20" s="3990" t="s">
        <v>517</v>
      </c>
      <c r="K20" s="174"/>
      <c r="L20" s="3991" t="s">
        <v>518</v>
      </c>
      <c r="M20" s="174"/>
      <c r="N20" s="3992" t="s">
        <v>485</v>
      </c>
      <c r="O20" s="174"/>
      <c r="P20" s="3993" t="s">
        <v>520</v>
      </c>
      <c r="Q20" s="174"/>
      <c r="R20" s="3994" t="s">
        <v>522</v>
      </c>
      <c r="S20" s="2"/>
      <c r="T20" s="4008" t="s">
        <v>193</v>
      </c>
      <c r="U20" s="2"/>
      <c r="V20" s="3987" t="s">
        <v>192</v>
      </c>
      <c r="W20" s="2"/>
      <c r="X20" s="3988" t="s">
        <v>62</v>
      </c>
      <c r="Y20" s="2"/>
      <c r="Z20" s="3989" t="s">
        <v>81</v>
      </c>
      <c r="AA20" s="2"/>
      <c r="AB20" s="3990" t="s">
        <v>516</v>
      </c>
      <c r="AC20" s="2"/>
      <c r="AD20" s="3991" t="s">
        <v>196</v>
      </c>
      <c r="AE20" s="2"/>
      <c r="AF20" s="3992" t="s">
        <v>484</v>
      </c>
      <c r="AG20" s="2"/>
      <c r="AH20" s="3993" t="s">
        <v>519</v>
      </c>
      <c r="AI20" s="2"/>
      <c r="AJ20" s="3994" t="s">
        <v>521</v>
      </c>
      <c r="AK20" s="2"/>
      <c r="AL20" s="4007" t="s">
        <v>504</v>
      </c>
      <c r="AM20" s="4007"/>
      <c r="AN20" s="2"/>
      <c r="AO20" s="6">
        <v>1</v>
      </c>
    </row>
    <row r="21" spans="1:41" s="73" customFormat="1" ht="18" customHeight="1">
      <c r="A21"/>
      <c r="B21" s="174"/>
      <c r="C21" s="174"/>
      <c r="D21" s="174"/>
      <c r="E21" s="174"/>
      <c r="F21" s="174"/>
      <c r="G21" s="174"/>
      <c r="H21" s="174"/>
      <c r="I21" s="174"/>
      <c r="J21" s="174"/>
      <c r="K21" s="174"/>
      <c r="L21" s="174"/>
      <c r="M21" s="174"/>
      <c r="N21" s="174"/>
      <c r="O21" s="174"/>
      <c r="P21" s="174"/>
      <c r="Q21" s="174"/>
      <c r="R21" s="174"/>
      <c r="S21" s="2"/>
      <c r="T21" s="174" t="s">
        <v>1484</v>
      </c>
      <c r="U21" s="2"/>
      <c r="V21" s="174" t="s">
        <v>1484</v>
      </c>
      <c r="W21" s="2"/>
      <c r="X21" s="174" t="s">
        <v>1484</v>
      </c>
      <c r="Y21" s="2"/>
      <c r="Z21" s="174" t="s">
        <v>1484</v>
      </c>
      <c r="AA21" s="2"/>
      <c r="AB21" s="174" t="s">
        <v>1484</v>
      </c>
      <c r="AC21" s="2"/>
      <c r="AD21" s="174" t="s">
        <v>1484</v>
      </c>
      <c r="AE21" s="2"/>
      <c r="AF21" s="174" t="s">
        <v>1484</v>
      </c>
      <c r="AG21" s="2"/>
      <c r="AH21" s="174" t="s">
        <v>1484</v>
      </c>
      <c r="AI21" s="2"/>
      <c r="AJ21" s="174" t="s">
        <v>1484</v>
      </c>
      <c r="AK21" s="2"/>
      <c r="AL21" s="4007" t="s">
        <v>533</v>
      </c>
      <c r="AM21" s="4007"/>
      <c r="AN21" s="2"/>
      <c r="AO21" s="6">
        <v>1</v>
      </c>
    </row>
    <row r="22" spans="1:41" s="73" customFormat="1" ht="18" customHeight="1">
      <c r="A22"/>
      <c r="B22" s="4010" t="s">
        <v>548</v>
      </c>
      <c r="C22" s="174"/>
      <c r="D22" s="3987" t="s">
        <v>549</v>
      </c>
      <c r="E22" s="174"/>
      <c r="F22" s="3988" t="s">
        <v>550</v>
      </c>
      <c r="G22" s="174"/>
      <c r="H22" s="3989" t="s">
        <v>551</v>
      </c>
      <c r="I22" s="174"/>
      <c r="J22" s="3990" t="s">
        <v>553</v>
      </c>
      <c r="K22" s="174"/>
      <c r="L22" s="3991" t="s">
        <v>554</v>
      </c>
      <c r="M22" s="174"/>
      <c r="N22" s="3992" t="s">
        <v>520</v>
      </c>
      <c r="O22" s="174"/>
      <c r="P22" s="3993" t="s">
        <v>556</v>
      </c>
      <c r="Q22" s="174"/>
      <c r="R22" s="3994" t="s">
        <v>558</v>
      </c>
      <c r="S22" s="2"/>
      <c r="T22" s="4010" t="s">
        <v>189</v>
      </c>
      <c r="U22" s="2"/>
      <c r="V22" s="3987" t="s">
        <v>181</v>
      </c>
      <c r="W22" s="2"/>
      <c r="X22" s="3988" t="s">
        <v>58</v>
      </c>
      <c r="Y22" s="2"/>
      <c r="Z22" s="4017" t="s">
        <v>75</v>
      </c>
      <c r="AA22" s="2"/>
      <c r="AB22" s="3990" t="s">
        <v>552</v>
      </c>
      <c r="AC22" s="2"/>
      <c r="AD22" s="3991" t="s">
        <v>191</v>
      </c>
      <c r="AE22" s="2"/>
      <c r="AF22" s="3992" t="s">
        <v>519</v>
      </c>
      <c r="AG22" s="2"/>
      <c r="AH22" s="3993" t="s">
        <v>555</v>
      </c>
      <c r="AI22" s="2"/>
      <c r="AJ22" s="3994" t="s">
        <v>557</v>
      </c>
      <c r="AK22" s="2"/>
      <c r="AL22" s="4007" t="s">
        <v>541</v>
      </c>
      <c r="AM22" s="4007"/>
      <c r="AN22" s="2"/>
      <c r="AO22" s="6">
        <v>1</v>
      </c>
    </row>
    <row r="23" spans="1:41" s="73" customFormat="1" ht="18" customHeight="1">
      <c r="A23"/>
      <c r="B23" s="174"/>
      <c r="C23" s="174"/>
      <c r="D23" s="174"/>
      <c r="E23" s="174"/>
      <c r="F23" s="174"/>
      <c r="G23" s="174"/>
      <c r="H23" s="174"/>
      <c r="I23" s="174"/>
      <c r="J23" s="174"/>
      <c r="K23" s="174"/>
      <c r="L23" s="174"/>
      <c r="M23" s="174"/>
      <c r="N23" s="174"/>
      <c r="O23" s="174"/>
      <c r="P23" s="174"/>
      <c r="Q23" s="174"/>
      <c r="R23" s="174"/>
      <c r="S23" s="2"/>
      <c r="T23" s="174" t="s">
        <v>1484</v>
      </c>
      <c r="U23" s="2"/>
      <c r="V23" s="174" t="s">
        <v>1484</v>
      </c>
      <c r="W23" s="2"/>
      <c r="X23" s="174" t="s">
        <v>1484</v>
      </c>
      <c r="Y23" s="2"/>
      <c r="Z23" s="174" t="s">
        <v>1484</v>
      </c>
      <c r="AA23" s="2"/>
      <c r="AB23" s="174" t="s">
        <v>1484</v>
      </c>
      <c r="AC23" s="2"/>
      <c r="AD23" s="174" t="s">
        <v>1484</v>
      </c>
      <c r="AE23" s="2"/>
      <c r="AF23" s="174" t="s">
        <v>1484</v>
      </c>
      <c r="AG23" s="2"/>
      <c r="AH23" s="174" t="s">
        <v>1484</v>
      </c>
      <c r="AI23" s="2"/>
      <c r="AJ23" s="174" t="s">
        <v>1484</v>
      </c>
      <c r="AK23" s="2"/>
      <c r="AL23" s="4007" t="s">
        <v>566</v>
      </c>
      <c r="AM23" s="4007"/>
      <c r="AN23" s="2"/>
      <c r="AO23" s="6">
        <v>1</v>
      </c>
    </row>
    <row r="24" spans="1:41" s="73" customFormat="1" ht="18" customHeight="1">
      <c r="A24"/>
      <c r="B24" s="3995" t="s">
        <v>579</v>
      </c>
      <c r="C24" s="174"/>
      <c r="D24" s="3987" t="s">
        <v>580</v>
      </c>
      <c r="E24" s="174"/>
      <c r="F24" s="3988" t="s">
        <v>581</v>
      </c>
      <c r="G24" s="174"/>
      <c r="H24" s="3989" t="s">
        <v>582</v>
      </c>
      <c r="I24" s="174"/>
      <c r="J24" s="3990" t="s">
        <v>584</v>
      </c>
      <c r="K24" s="174"/>
      <c r="L24" s="3991" t="s">
        <v>585</v>
      </c>
      <c r="M24" s="174"/>
      <c r="N24" s="3992" t="s">
        <v>556</v>
      </c>
      <c r="O24" s="174"/>
      <c r="P24" s="3993" t="s">
        <v>587</v>
      </c>
      <c r="Q24" s="174"/>
      <c r="R24" s="3994" t="s">
        <v>589</v>
      </c>
      <c r="S24" s="2"/>
      <c r="T24" s="3995" t="s">
        <v>186</v>
      </c>
      <c r="U24" s="2"/>
      <c r="V24" s="3987" t="s">
        <v>185</v>
      </c>
      <c r="W24" s="2"/>
      <c r="X24" s="3988" t="s">
        <v>52</v>
      </c>
      <c r="Y24" s="2"/>
      <c r="Z24" s="3989" t="s">
        <v>71</v>
      </c>
      <c r="AA24" s="2"/>
      <c r="AB24" s="3990" t="s">
        <v>583</v>
      </c>
      <c r="AC24" s="2"/>
      <c r="AD24" s="3991" t="s">
        <v>188</v>
      </c>
      <c r="AE24" s="2"/>
      <c r="AF24" s="3992" t="s">
        <v>555</v>
      </c>
      <c r="AG24" s="2"/>
      <c r="AH24" s="3993" t="s">
        <v>586</v>
      </c>
      <c r="AI24" s="2"/>
      <c r="AJ24" s="3994" t="s">
        <v>588</v>
      </c>
      <c r="AK24" s="2"/>
      <c r="AL24" s="4007" t="s">
        <v>573</v>
      </c>
      <c r="AM24" s="4007"/>
      <c r="AN24" s="2"/>
      <c r="AO24" s="6">
        <v>1</v>
      </c>
    </row>
    <row r="25" spans="1:41" s="73" customFormat="1" ht="18" customHeight="1">
      <c r="B25" s="174"/>
      <c r="C25" s="174"/>
      <c r="D25" s="174"/>
      <c r="E25" s="174"/>
      <c r="F25" s="174"/>
      <c r="G25" s="174"/>
      <c r="H25" s="174"/>
      <c r="I25" s="174"/>
      <c r="J25" s="174"/>
      <c r="K25" s="174"/>
      <c r="L25" s="174"/>
      <c r="M25" s="174"/>
      <c r="N25" s="174"/>
      <c r="O25" s="174"/>
      <c r="P25" s="174"/>
      <c r="Q25" s="174"/>
      <c r="R25" s="174"/>
      <c r="S25" s="2"/>
      <c r="T25" s="174" t="s">
        <v>1484</v>
      </c>
      <c r="U25" s="2"/>
      <c r="V25" s="174" t="s">
        <v>1484</v>
      </c>
      <c r="W25" s="2"/>
      <c r="X25" s="174" t="s">
        <v>1484</v>
      </c>
      <c r="Y25" s="2"/>
      <c r="Z25" s="174" t="s">
        <v>1484</v>
      </c>
      <c r="AA25" s="2"/>
      <c r="AB25" s="174" t="s">
        <v>1484</v>
      </c>
      <c r="AC25" s="2"/>
      <c r="AD25" s="174" t="s">
        <v>1484</v>
      </c>
      <c r="AE25" s="2"/>
      <c r="AF25" s="174" t="s">
        <v>1484</v>
      </c>
      <c r="AG25" s="2"/>
      <c r="AH25" s="174" t="s">
        <v>1484</v>
      </c>
      <c r="AI25" s="2"/>
      <c r="AJ25" s="174" t="s">
        <v>1484</v>
      </c>
      <c r="AK25" s="2"/>
      <c r="AL25" s="4014">
        <v>12</v>
      </c>
      <c r="AM25" s="4014">
        <v>12</v>
      </c>
      <c r="AN25" s="2"/>
      <c r="AO25" s="6">
        <v>1</v>
      </c>
    </row>
    <row r="26" spans="1:41" s="73" customFormat="1" ht="18" customHeight="1">
      <c r="B26" s="4008" t="s">
        <v>549</v>
      </c>
      <c r="C26" s="174"/>
      <c r="D26" s="3987" t="s">
        <v>603</v>
      </c>
      <c r="E26" s="174"/>
      <c r="F26" s="3988" t="s">
        <v>604</v>
      </c>
      <c r="G26" s="174"/>
      <c r="H26" s="3989" t="s">
        <v>605</v>
      </c>
      <c r="I26" s="174"/>
      <c r="J26" s="3990" t="s">
        <v>607</v>
      </c>
      <c r="K26" s="174"/>
      <c r="L26" s="3991" t="s">
        <v>608</v>
      </c>
      <c r="M26" s="174"/>
      <c r="N26" s="3992" t="s">
        <v>587</v>
      </c>
      <c r="O26" s="174"/>
      <c r="P26" s="3993" t="s">
        <v>610</v>
      </c>
      <c r="Q26" s="174"/>
      <c r="R26" s="3994" t="s">
        <v>612</v>
      </c>
      <c r="S26" s="2"/>
      <c r="T26" s="4008" t="s">
        <v>181</v>
      </c>
      <c r="U26" s="2"/>
      <c r="V26" s="3987" t="s">
        <v>180</v>
      </c>
      <c r="W26" s="2"/>
      <c r="X26" s="3988" t="s">
        <v>44</v>
      </c>
      <c r="Y26" s="2"/>
      <c r="Z26" s="3989" t="s">
        <v>66</v>
      </c>
      <c r="AA26" s="2"/>
      <c r="AB26" s="3990" t="s">
        <v>606</v>
      </c>
      <c r="AC26" s="2"/>
      <c r="AD26" s="3991" t="s">
        <v>184</v>
      </c>
      <c r="AE26" s="2"/>
      <c r="AF26" s="3992" t="s">
        <v>586</v>
      </c>
      <c r="AG26" s="2"/>
      <c r="AH26" s="3993" t="s">
        <v>609</v>
      </c>
      <c r="AI26" s="2"/>
      <c r="AJ26" s="3994" t="s">
        <v>611</v>
      </c>
      <c r="AK26" s="2"/>
      <c r="AL26" s="2"/>
      <c r="AM26" s="2"/>
      <c r="AN26" s="2"/>
      <c r="AO26" s="6">
        <v>1</v>
      </c>
    </row>
    <row r="27" spans="1:41" s="73" customFormat="1" ht="18" customHeight="1">
      <c r="B27" s="174"/>
      <c r="C27" s="174"/>
      <c r="D27" s="174"/>
      <c r="E27" s="174"/>
      <c r="F27" s="174"/>
      <c r="G27" s="174"/>
      <c r="H27" s="174"/>
      <c r="I27" s="174"/>
      <c r="J27" s="174"/>
      <c r="K27" s="174"/>
      <c r="L27" s="174"/>
      <c r="M27" s="174"/>
      <c r="N27" s="174"/>
      <c r="O27" s="174"/>
      <c r="P27" s="174"/>
      <c r="Q27" s="174"/>
      <c r="R27" s="174"/>
      <c r="S27" s="2"/>
      <c r="T27" s="174" t="s">
        <v>1484</v>
      </c>
      <c r="U27" s="2"/>
      <c r="V27" s="174" t="s">
        <v>1484</v>
      </c>
      <c r="W27" s="2"/>
      <c r="X27" s="174" t="s">
        <v>1484</v>
      </c>
      <c r="Y27" s="2"/>
      <c r="Z27" s="174" t="s">
        <v>1484</v>
      </c>
      <c r="AA27" s="2"/>
      <c r="AB27" s="174" t="s">
        <v>1484</v>
      </c>
      <c r="AC27" s="2"/>
      <c r="AD27" s="174" t="s">
        <v>1484</v>
      </c>
      <c r="AE27" s="2"/>
      <c r="AF27" s="174" t="s">
        <v>1484</v>
      </c>
      <c r="AG27" s="2"/>
      <c r="AH27" s="174" t="s">
        <v>1484</v>
      </c>
      <c r="AI27" s="2"/>
      <c r="AJ27" s="174" t="s">
        <v>1484</v>
      </c>
      <c r="AK27" s="2"/>
      <c r="AL27" s="2"/>
      <c r="AM27" s="2"/>
      <c r="AN27" s="2"/>
      <c r="AO27" s="6">
        <v>1</v>
      </c>
    </row>
    <row r="28" spans="1:41" s="73" customFormat="1" ht="18" customHeight="1">
      <c r="B28" s="4016" t="s">
        <v>391</v>
      </c>
      <c r="C28" s="174"/>
      <c r="D28" s="3987" t="s">
        <v>626</v>
      </c>
      <c r="E28" s="174"/>
      <c r="F28" s="3988" t="s">
        <v>627</v>
      </c>
      <c r="G28" s="174"/>
      <c r="H28" s="3989" t="s">
        <v>628</v>
      </c>
      <c r="I28" s="174"/>
      <c r="J28" s="3990" t="s">
        <v>630</v>
      </c>
      <c r="K28" s="174"/>
      <c r="L28" s="3991" t="s">
        <v>631</v>
      </c>
      <c r="M28" s="174"/>
      <c r="N28" s="3992" t="s">
        <v>610</v>
      </c>
      <c r="O28" s="174"/>
      <c r="P28" s="3993" t="s">
        <v>633</v>
      </c>
      <c r="Q28" s="174"/>
      <c r="R28" s="3994" t="s">
        <v>635</v>
      </c>
      <c r="S28" s="2"/>
      <c r="T28" s="4016" t="s">
        <v>390</v>
      </c>
      <c r="U28" s="2"/>
      <c r="V28" s="3987" t="s">
        <v>174</v>
      </c>
      <c r="W28" s="2"/>
      <c r="X28" s="3988" t="s">
        <v>42</v>
      </c>
      <c r="Y28" s="2"/>
      <c r="Z28" s="3989" t="s">
        <v>61</v>
      </c>
      <c r="AA28" s="2"/>
      <c r="AB28" s="3990" t="s">
        <v>629</v>
      </c>
      <c r="AC28" s="2"/>
      <c r="AD28" s="3991" t="s">
        <v>113</v>
      </c>
      <c r="AE28" s="2"/>
      <c r="AF28" s="3992" t="s">
        <v>609</v>
      </c>
      <c r="AG28" s="2"/>
      <c r="AH28" s="3993" t="s">
        <v>632</v>
      </c>
      <c r="AI28" s="2"/>
      <c r="AJ28" s="3994" t="s">
        <v>634</v>
      </c>
      <c r="AK28" s="2"/>
      <c r="AL28" s="2"/>
      <c r="AM28" s="2"/>
      <c r="AN28" s="2"/>
      <c r="AO28" s="6">
        <v>1</v>
      </c>
    </row>
    <row r="29" spans="1:41" s="73" customFormat="1" ht="18" customHeight="1">
      <c r="B29" s="174"/>
      <c r="C29" s="174"/>
      <c r="D29" s="174"/>
      <c r="E29" s="174"/>
      <c r="F29" s="174"/>
      <c r="G29" s="174"/>
      <c r="H29" s="174"/>
      <c r="I29" s="174"/>
      <c r="J29" s="174"/>
      <c r="K29" s="174"/>
      <c r="L29" s="174"/>
      <c r="M29" s="174"/>
      <c r="N29" s="174"/>
      <c r="O29" s="174"/>
      <c r="P29" s="174"/>
      <c r="Q29" s="174"/>
      <c r="R29" s="174"/>
      <c r="S29" s="2"/>
      <c r="T29" s="174" t="s">
        <v>1484</v>
      </c>
      <c r="U29" s="2"/>
      <c r="V29" s="174" t="s">
        <v>1484</v>
      </c>
      <c r="W29" s="2"/>
      <c r="X29" s="174" t="s">
        <v>1484</v>
      </c>
      <c r="Y29" s="2"/>
      <c r="Z29" s="174" t="s">
        <v>1484</v>
      </c>
      <c r="AA29" s="2"/>
      <c r="AB29" s="174" t="s">
        <v>1484</v>
      </c>
      <c r="AC29" s="2"/>
      <c r="AD29" s="174" t="s">
        <v>1484</v>
      </c>
      <c r="AE29" s="2"/>
      <c r="AF29" s="174" t="s">
        <v>1484</v>
      </c>
      <c r="AG29" s="2"/>
      <c r="AH29" s="174" t="s">
        <v>1484</v>
      </c>
      <c r="AI29" s="2"/>
      <c r="AJ29" s="174" t="s">
        <v>1484</v>
      </c>
      <c r="AK29" s="2"/>
      <c r="AL29" s="2"/>
      <c r="AM29" s="2"/>
      <c r="AN29" s="2"/>
      <c r="AO29" s="6">
        <v>1</v>
      </c>
    </row>
    <row r="30" spans="1:41" s="73" customFormat="1" ht="18" customHeight="1">
      <c r="B30" s="4015" t="s">
        <v>648</v>
      </c>
      <c r="C30" s="174"/>
      <c r="D30" s="3987" t="s">
        <v>649</v>
      </c>
      <c r="E30" s="174"/>
      <c r="F30" s="3988" t="s">
        <v>650</v>
      </c>
      <c r="G30" s="174"/>
      <c r="H30" s="3989" t="s">
        <v>651</v>
      </c>
      <c r="I30" s="174"/>
      <c r="J30" s="3990" t="s">
        <v>653</v>
      </c>
      <c r="K30" s="174"/>
      <c r="L30" s="3991" t="s">
        <v>654</v>
      </c>
      <c r="M30" s="174"/>
      <c r="N30" s="3992" t="s">
        <v>633</v>
      </c>
      <c r="O30" s="174"/>
      <c r="P30" s="3993" t="s">
        <v>656</v>
      </c>
      <c r="Q30" s="174"/>
      <c r="R30" s="3994" t="s">
        <v>658</v>
      </c>
      <c r="S30" s="2"/>
      <c r="T30" s="4015" t="s">
        <v>170</v>
      </c>
      <c r="U30" s="2"/>
      <c r="V30" s="3987" t="s">
        <v>169</v>
      </c>
      <c r="W30" s="2"/>
      <c r="X30" s="3988" t="s">
        <v>37</v>
      </c>
      <c r="Y30" s="2"/>
      <c r="Z30" s="3989" t="s">
        <v>57</v>
      </c>
      <c r="AA30" s="2"/>
      <c r="AB30" s="3990" t="s">
        <v>652</v>
      </c>
      <c r="AC30" s="2"/>
      <c r="AD30" s="3991" t="s">
        <v>173</v>
      </c>
      <c r="AE30" s="2"/>
      <c r="AF30" s="3992" t="s">
        <v>632</v>
      </c>
      <c r="AG30" s="2"/>
      <c r="AH30" s="3993" t="s">
        <v>655</v>
      </c>
      <c r="AI30" s="2"/>
      <c r="AJ30" s="3994" t="s">
        <v>657</v>
      </c>
      <c r="AK30" s="2"/>
      <c r="AL30" s="2"/>
      <c r="AM30" s="2"/>
      <c r="AN30" s="2"/>
      <c r="AO30" s="6">
        <v>1</v>
      </c>
    </row>
    <row r="31" spans="1:41" s="73" customFormat="1" ht="18" customHeight="1">
      <c r="B31" s="174"/>
      <c r="C31" s="174"/>
      <c r="D31" s="174"/>
      <c r="E31" s="174"/>
      <c r="F31" s="174"/>
      <c r="G31" s="174"/>
      <c r="H31" s="174"/>
      <c r="I31" s="174"/>
      <c r="J31" s="174"/>
      <c r="K31" s="174"/>
      <c r="L31" s="174"/>
      <c r="M31" s="174"/>
      <c r="N31" s="174"/>
      <c r="O31" s="174"/>
      <c r="P31" s="174"/>
      <c r="Q31" s="174"/>
      <c r="R31" s="174"/>
      <c r="S31" s="2"/>
      <c r="T31" s="174" t="s">
        <v>1484</v>
      </c>
      <c r="U31" s="2"/>
      <c r="V31" s="174" t="s">
        <v>1484</v>
      </c>
      <c r="W31" s="2"/>
      <c r="X31" s="174" t="s">
        <v>1484</v>
      </c>
      <c r="Y31" s="2"/>
      <c r="Z31" s="174" t="s">
        <v>1484</v>
      </c>
      <c r="AA31" s="2"/>
      <c r="AB31" s="174" t="s">
        <v>1484</v>
      </c>
      <c r="AC31" s="2"/>
      <c r="AD31" s="174" t="s">
        <v>1484</v>
      </c>
      <c r="AE31" s="2"/>
      <c r="AF31" s="174" t="s">
        <v>1484</v>
      </c>
      <c r="AG31" s="2"/>
      <c r="AH31" s="174" t="s">
        <v>1484</v>
      </c>
      <c r="AI31" s="2"/>
      <c r="AJ31" s="174" t="s">
        <v>1484</v>
      </c>
      <c r="AK31" s="2"/>
      <c r="AL31" s="2"/>
      <c r="AM31" s="2"/>
      <c r="AN31" s="2"/>
      <c r="AO31" s="6">
        <v>1</v>
      </c>
    </row>
    <row r="32" spans="1:41" s="73" customFormat="1" ht="18" customHeight="1">
      <c r="B32" s="4013" t="s">
        <v>666</v>
      </c>
      <c r="C32" s="174"/>
      <c r="D32" s="3987" t="s">
        <v>667</v>
      </c>
      <c r="E32" s="174"/>
      <c r="F32" s="3988" t="s">
        <v>668</v>
      </c>
      <c r="G32" s="174"/>
      <c r="H32" s="3989" t="s">
        <v>669</v>
      </c>
      <c r="I32" s="174"/>
      <c r="J32" s="3990" t="s">
        <v>671</v>
      </c>
      <c r="K32" s="174"/>
      <c r="L32" s="3991" t="s">
        <v>672</v>
      </c>
      <c r="M32" s="174"/>
      <c r="N32" s="3992" t="s">
        <v>656</v>
      </c>
      <c r="O32" s="174"/>
      <c r="P32" s="3993" t="s">
        <v>674</v>
      </c>
      <c r="Q32" s="174"/>
      <c r="R32" s="3994" t="s">
        <v>676</v>
      </c>
      <c r="S32" s="2"/>
      <c r="T32" s="4020" t="s">
        <v>165</v>
      </c>
      <c r="U32" s="2"/>
      <c r="V32" s="3987" t="s">
        <v>164</v>
      </c>
      <c r="W32" s="2"/>
      <c r="X32" s="3988" t="s">
        <v>35</v>
      </c>
      <c r="Y32" s="2"/>
      <c r="Z32" s="3989" t="s">
        <v>51</v>
      </c>
      <c r="AA32" s="2"/>
      <c r="AB32" s="3990" t="s">
        <v>670</v>
      </c>
      <c r="AC32" s="2"/>
      <c r="AD32" s="3991" t="s">
        <v>168</v>
      </c>
      <c r="AE32" s="2"/>
      <c r="AF32" s="3992" t="s">
        <v>655</v>
      </c>
      <c r="AG32" s="2"/>
      <c r="AH32" s="3993" t="s">
        <v>673</v>
      </c>
      <c r="AI32" s="2"/>
      <c r="AJ32" s="3994" t="s">
        <v>675</v>
      </c>
      <c r="AK32" s="2"/>
      <c r="AL32" s="2"/>
      <c r="AM32" s="2"/>
      <c r="AN32" s="2"/>
      <c r="AO32" s="6">
        <v>1</v>
      </c>
    </row>
    <row r="33" spans="1:41" s="73" customFormat="1" ht="18" customHeight="1">
      <c r="B33" s="174"/>
      <c r="C33" s="174"/>
      <c r="D33" s="174"/>
      <c r="E33" s="174"/>
      <c r="F33" s="174"/>
      <c r="G33" s="174"/>
      <c r="H33" s="174"/>
      <c r="I33" s="174"/>
      <c r="J33" s="174"/>
      <c r="K33" s="174"/>
      <c r="L33" s="174"/>
      <c r="M33" s="174"/>
      <c r="N33" s="174"/>
      <c r="O33" s="174"/>
      <c r="P33" s="174"/>
      <c r="Q33" s="174"/>
      <c r="R33" s="174"/>
      <c r="S33" s="2"/>
      <c r="T33" s="174" t="s">
        <v>1484</v>
      </c>
      <c r="U33" s="2"/>
      <c r="V33" s="174" t="s">
        <v>1484</v>
      </c>
      <c r="W33" s="2"/>
      <c r="X33" s="174" t="s">
        <v>1484</v>
      </c>
      <c r="Y33" s="2"/>
      <c r="Z33" s="174" t="s">
        <v>1484</v>
      </c>
      <c r="AA33" s="2"/>
      <c r="AB33" s="174" t="s">
        <v>1484</v>
      </c>
      <c r="AC33" s="2"/>
      <c r="AD33" s="174" t="s">
        <v>1484</v>
      </c>
      <c r="AE33" s="2"/>
      <c r="AF33" s="174" t="s">
        <v>1484</v>
      </c>
      <c r="AG33" s="2"/>
      <c r="AH33" s="174" t="s">
        <v>1484</v>
      </c>
      <c r="AI33" s="2"/>
      <c r="AJ33" s="174" t="s">
        <v>1484</v>
      </c>
      <c r="AK33" s="2"/>
      <c r="AL33" s="2"/>
      <c r="AM33" s="2"/>
      <c r="AN33" s="2"/>
      <c r="AO33" s="6">
        <v>1</v>
      </c>
    </row>
    <row r="34" spans="1:41" s="73" customFormat="1" ht="18" customHeight="1">
      <c r="B34" s="4011" t="s">
        <v>685</v>
      </c>
      <c r="C34" s="174"/>
      <c r="D34" s="3987" t="s">
        <v>686</v>
      </c>
      <c r="E34" s="174"/>
      <c r="F34" s="3988" t="s">
        <v>687</v>
      </c>
      <c r="G34" s="174"/>
      <c r="H34" s="3989" t="s">
        <v>688</v>
      </c>
      <c r="I34" s="174"/>
      <c r="J34" s="3990" t="s">
        <v>690</v>
      </c>
      <c r="K34" s="174"/>
      <c r="L34" s="3991" t="s">
        <v>691</v>
      </c>
      <c r="M34" s="174"/>
      <c r="N34" s="3992" t="s">
        <v>693</v>
      </c>
      <c r="O34" s="174"/>
      <c r="P34" s="3993" t="s">
        <v>695</v>
      </c>
      <c r="Q34" s="174"/>
      <c r="R34" s="3994" t="s">
        <v>697</v>
      </c>
      <c r="S34" s="2"/>
      <c r="T34" s="4019" t="s">
        <v>161</v>
      </c>
      <c r="U34" s="2"/>
      <c r="V34" s="3987" t="s">
        <v>6223</v>
      </c>
      <c r="W34" s="2"/>
      <c r="X34" s="3988" t="s">
        <v>32</v>
      </c>
      <c r="Y34" s="2"/>
      <c r="Z34" s="3989" t="s">
        <v>43</v>
      </c>
      <c r="AA34" s="2"/>
      <c r="AB34" s="3990" t="s">
        <v>689</v>
      </c>
      <c r="AC34" s="2"/>
      <c r="AD34" s="3991" t="s">
        <v>163</v>
      </c>
      <c r="AE34" s="2"/>
      <c r="AF34" s="3992" t="s">
        <v>692</v>
      </c>
      <c r="AG34" s="2"/>
      <c r="AH34" s="3993" t="s">
        <v>694</v>
      </c>
      <c r="AI34" s="2"/>
      <c r="AJ34" s="3994" t="s">
        <v>696</v>
      </c>
      <c r="AK34" s="2"/>
      <c r="AL34" s="2"/>
      <c r="AM34" s="2"/>
      <c r="AN34" s="2"/>
      <c r="AO34" s="6">
        <v>1</v>
      </c>
    </row>
    <row r="35" spans="1:41" s="73" customFormat="1" ht="18" customHeight="1">
      <c r="B35" s="174"/>
      <c r="C35" s="174"/>
      <c r="D35" s="174"/>
      <c r="E35" s="174"/>
      <c r="F35" s="174"/>
      <c r="G35" s="174"/>
      <c r="H35" s="174"/>
      <c r="I35" s="174"/>
      <c r="J35" s="174"/>
      <c r="K35" s="174"/>
      <c r="L35" s="174"/>
      <c r="M35" s="174"/>
      <c r="N35" s="174"/>
      <c r="O35" s="174"/>
      <c r="P35" s="174"/>
      <c r="Q35" s="174"/>
      <c r="R35" s="174"/>
      <c r="S35" s="2"/>
      <c r="T35" s="174" t="s">
        <v>1484</v>
      </c>
      <c r="U35" s="2"/>
      <c r="V35" s="174" t="s">
        <v>1484</v>
      </c>
      <c r="W35" s="2"/>
      <c r="X35" s="174" t="s">
        <v>1484</v>
      </c>
      <c r="Y35" s="2"/>
      <c r="Z35" s="174" t="s">
        <v>1484</v>
      </c>
      <c r="AA35" s="2"/>
      <c r="AB35" s="174" t="s">
        <v>1484</v>
      </c>
      <c r="AC35" s="2"/>
      <c r="AD35" s="174" t="s">
        <v>1484</v>
      </c>
      <c r="AE35" s="2"/>
      <c r="AF35" s="174" t="s">
        <v>1484</v>
      </c>
      <c r="AG35" s="2"/>
      <c r="AH35" s="174" t="s">
        <v>1484</v>
      </c>
      <c r="AI35" s="2"/>
      <c r="AJ35" s="174" t="s">
        <v>1484</v>
      </c>
      <c r="AK35" s="2"/>
      <c r="AL35" s="2"/>
      <c r="AM35" s="2"/>
      <c r="AN35" s="2"/>
      <c r="AO35" s="6">
        <v>1</v>
      </c>
    </row>
    <row r="36" spans="1:41" s="73" customFormat="1" ht="18" customHeight="1">
      <c r="A36"/>
      <c r="B36" s="4012" t="s">
        <v>703</v>
      </c>
      <c r="C36" s="174"/>
      <c r="D36" s="3987" t="s">
        <v>704</v>
      </c>
      <c r="E36" s="174"/>
      <c r="F36" s="3988" t="s">
        <v>705</v>
      </c>
      <c r="G36" s="174"/>
      <c r="H36" s="3989" t="s">
        <v>706</v>
      </c>
      <c r="I36" s="174"/>
      <c r="J36" s="3990" t="s">
        <v>708</v>
      </c>
      <c r="K36" s="174"/>
      <c r="L36" s="3991" t="s">
        <v>709</v>
      </c>
      <c r="M36" s="174"/>
      <c r="N36" s="3992" t="s">
        <v>674</v>
      </c>
      <c r="O36" s="174"/>
      <c r="P36" s="3993" t="s">
        <v>711</v>
      </c>
      <c r="Q36" s="174"/>
      <c r="R36" s="3994" t="s">
        <v>713</v>
      </c>
      <c r="S36" s="2"/>
      <c r="T36" s="4012" t="s">
        <v>156</v>
      </c>
      <c r="U36" s="2"/>
      <c r="V36" s="3987" t="s">
        <v>6224</v>
      </c>
      <c r="W36" s="2"/>
      <c r="X36" s="3988" t="s">
        <v>30</v>
      </c>
      <c r="Y36" s="2"/>
      <c r="Z36" s="3989" t="s">
        <v>41</v>
      </c>
      <c r="AA36" s="2"/>
      <c r="AB36" s="3990" t="s">
        <v>707</v>
      </c>
      <c r="AC36" s="2"/>
      <c r="AD36" s="3991" t="s">
        <v>159</v>
      </c>
      <c r="AE36" s="2"/>
      <c r="AF36" s="3992" t="s">
        <v>673</v>
      </c>
      <c r="AG36" s="2"/>
      <c r="AH36" s="3993" t="s">
        <v>710</v>
      </c>
      <c r="AI36" s="2"/>
      <c r="AJ36" s="3994" t="s">
        <v>712</v>
      </c>
      <c r="AK36" s="2"/>
      <c r="AL36" s="2"/>
      <c r="AM36" s="2"/>
      <c r="AN36" s="2"/>
      <c r="AO36" s="6">
        <v>1</v>
      </c>
    </row>
    <row r="37" spans="1:41" s="73" customFormat="1" ht="18" customHeight="1">
      <c r="A37"/>
      <c r="B37" s="174"/>
      <c r="C37" s="174"/>
      <c r="D37" s="174"/>
      <c r="E37" s="174"/>
      <c r="F37" s="174"/>
      <c r="G37" s="174"/>
      <c r="H37" s="174"/>
      <c r="I37" s="174"/>
      <c r="J37" s="174"/>
      <c r="K37" s="174"/>
      <c r="L37" s="174"/>
      <c r="M37" s="174"/>
      <c r="N37" s="174"/>
      <c r="O37" s="174"/>
      <c r="P37" s="174"/>
      <c r="Q37" s="174"/>
      <c r="R37" s="174"/>
      <c r="S37" s="2"/>
      <c r="T37" s="174" t="s">
        <v>1484</v>
      </c>
      <c r="U37" s="2"/>
      <c r="V37" s="174" t="s">
        <v>1484</v>
      </c>
      <c r="W37" s="2"/>
      <c r="X37" s="174" t="s">
        <v>1484</v>
      </c>
      <c r="Y37" s="2"/>
      <c r="Z37" s="174" t="s">
        <v>1484</v>
      </c>
      <c r="AA37" s="2"/>
      <c r="AB37" s="174" t="s">
        <v>1484</v>
      </c>
      <c r="AC37" s="2"/>
      <c r="AD37" s="174" t="s">
        <v>1484</v>
      </c>
      <c r="AE37" s="2"/>
      <c r="AF37" s="174" t="s">
        <v>1484</v>
      </c>
      <c r="AG37" s="2"/>
      <c r="AH37" s="174" t="s">
        <v>1484</v>
      </c>
      <c r="AI37" s="2"/>
      <c r="AJ37" s="174" t="s">
        <v>1484</v>
      </c>
      <c r="AK37" s="2"/>
      <c r="AL37" s="2"/>
      <c r="AM37" s="2"/>
      <c r="AN37" s="2"/>
      <c r="AO37" s="6">
        <v>1</v>
      </c>
    </row>
    <row r="38" spans="1:41" s="73" customFormat="1" ht="18" customHeight="1">
      <c r="A38"/>
      <c r="B38" s="4002" t="s">
        <v>718</v>
      </c>
      <c r="C38" s="174"/>
      <c r="D38" s="3987" t="s">
        <v>719</v>
      </c>
      <c r="E38" s="174"/>
      <c r="F38" s="3988" t="s">
        <v>720</v>
      </c>
      <c r="G38" s="174"/>
      <c r="H38" s="3989" t="s">
        <v>721</v>
      </c>
      <c r="I38" s="174"/>
      <c r="J38" s="3990" t="s">
        <v>723</v>
      </c>
      <c r="K38" s="174"/>
      <c r="L38" s="3991" t="s">
        <v>724</v>
      </c>
      <c r="M38" s="174"/>
      <c r="N38" s="3992" t="s">
        <v>726</v>
      </c>
      <c r="O38" s="174"/>
      <c r="P38" s="3993" t="s">
        <v>728</v>
      </c>
      <c r="Q38" s="174"/>
      <c r="R38" s="3994" t="s">
        <v>730</v>
      </c>
      <c r="S38" s="2"/>
      <c r="T38" s="4002" t="s">
        <v>152</v>
      </c>
      <c r="U38" s="2"/>
      <c r="V38" s="3987" t="s">
        <v>151</v>
      </c>
      <c r="W38" s="2"/>
      <c r="X38" s="3988" t="s">
        <v>27</v>
      </c>
      <c r="Y38" s="2"/>
      <c r="Z38" s="3989" t="s">
        <v>36</v>
      </c>
      <c r="AA38" s="2"/>
      <c r="AB38" s="3990" t="s">
        <v>722</v>
      </c>
      <c r="AC38" s="2"/>
      <c r="AD38" s="3991" t="s">
        <v>154</v>
      </c>
      <c r="AE38" s="2"/>
      <c r="AF38" s="3992" t="s">
        <v>725</v>
      </c>
      <c r="AG38" s="2"/>
      <c r="AH38" s="3993" t="s">
        <v>727</v>
      </c>
      <c r="AI38" s="2"/>
      <c r="AJ38" s="3994" t="s">
        <v>729</v>
      </c>
      <c r="AK38" s="2"/>
      <c r="AL38" s="2"/>
      <c r="AM38" s="2"/>
      <c r="AN38" s="2"/>
      <c r="AO38" s="6">
        <v>1</v>
      </c>
    </row>
    <row r="39" spans="1:41" s="73" customFormat="1" ht="18" customHeight="1">
      <c r="A39"/>
      <c r="B39" s="174"/>
      <c r="C39" s="174"/>
      <c r="D39" s="174"/>
      <c r="E39" s="174"/>
      <c r="F39" s="174"/>
      <c r="G39" s="174"/>
      <c r="H39" s="174"/>
      <c r="I39" s="174"/>
      <c r="J39" s="174"/>
      <c r="K39" s="174"/>
      <c r="L39" s="174"/>
      <c r="M39" s="174"/>
      <c r="N39" s="174"/>
      <c r="O39" s="174"/>
      <c r="P39" s="174"/>
      <c r="Q39" s="174"/>
      <c r="R39" s="174"/>
      <c r="S39" s="2"/>
      <c r="T39" s="174" t="s">
        <v>1484</v>
      </c>
      <c r="U39" s="2"/>
      <c r="V39" s="174" t="s">
        <v>1484</v>
      </c>
      <c r="W39" s="2"/>
      <c r="X39" s="174" t="s">
        <v>1484</v>
      </c>
      <c r="Y39" s="2"/>
      <c r="Z39" s="174" t="s">
        <v>1484</v>
      </c>
      <c r="AA39" s="2"/>
      <c r="AB39" s="174" t="s">
        <v>1484</v>
      </c>
      <c r="AC39" s="2"/>
      <c r="AD39" s="174" t="s">
        <v>1484</v>
      </c>
      <c r="AE39" s="2"/>
      <c r="AF39" s="174" t="s">
        <v>1484</v>
      </c>
      <c r="AG39" s="2"/>
      <c r="AH39" s="174" t="s">
        <v>1484</v>
      </c>
      <c r="AI39" s="2"/>
      <c r="AJ39" s="174" t="s">
        <v>1484</v>
      </c>
      <c r="AK39" s="2"/>
      <c r="AL39" s="2"/>
      <c r="AM39" s="2"/>
      <c r="AN39" s="2"/>
      <c r="AO39" s="6">
        <v>1</v>
      </c>
    </row>
    <row r="40" spans="1:41" s="73" customFormat="1" ht="18" customHeight="1">
      <c r="A40"/>
      <c r="B40" s="4005" t="s">
        <v>733</v>
      </c>
      <c r="C40" s="174"/>
      <c r="D40" s="3987" t="s">
        <v>734</v>
      </c>
      <c r="E40" s="174"/>
      <c r="F40" s="3988" t="s">
        <v>735</v>
      </c>
      <c r="G40" s="174"/>
      <c r="H40" s="3989" t="s">
        <v>736</v>
      </c>
      <c r="I40" s="174"/>
      <c r="J40" s="3990" t="s">
        <v>738</v>
      </c>
      <c r="K40" s="174"/>
      <c r="L40" s="3991" t="s">
        <v>739</v>
      </c>
      <c r="M40" s="174"/>
      <c r="N40" s="3992" t="s">
        <v>695</v>
      </c>
      <c r="O40" s="174"/>
      <c r="P40" s="3993" t="s">
        <v>741</v>
      </c>
      <c r="Q40" s="174"/>
      <c r="R40" s="3994" t="s">
        <v>743</v>
      </c>
      <c r="S40" s="2"/>
      <c r="T40" s="4005" t="s">
        <v>149</v>
      </c>
      <c r="U40" s="2"/>
      <c r="V40" s="3987" t="s">
        <v>148</v>
      </c>
      <c r="W40" s="2"/>
      <c r="X40" s="3988" t="s">
        <v>25</v>
      </c>
      <c r="Y40" s="2"/>
      <c r="Z40" s="3989" t="s">
        <v>34</v>
      </c>
      <c r="AA40" s="2"/>
      <c r="AB40" s="3990" t="s">
        <v>737</v>
      </c>
      <c r="AC40" s="2"/>
      <c r="AD40" s="3991" t="s">
        <v>150</v>
      </c>
      <c r="AE40" s="2"/>
      <c r="AF40" s="3992" t="s">
        <v>694</v>
      </c>
      <c r="AG40" s="2"/>
      <c r="AH40" s="3993" t="s">
        <v>740</v>
      </c>
      <c r="AI40" s="2"/>
      <c r="AJ40" s="3994" t="s">
        <v>742</v>
      </c>
      <c r="AK40" s="2"/>
      <c r="AL40" s="2"/>
      <c r="AM40" s="2"/>
      <c r="AN40" s="2"/>
      <c r="AO40" s="6">
        <v>1</v>
      </c>
    </row>
    <row r="41" spans="1:41" s="73" customFormat="1" ht="18" customHeight="1">
      <c r="A41"/>
      <c r="B41" s="174"/>
      <c r="C41" s="174"/>
      <c r="D41" s="174"/>
      <c r="E41" s="174"/>
      <c r="F41" s="174"/>
      <c r="G41" s="174"/>
      <c r="H41" s="174"/>
      <c r="I41" s="174"/>
      <c r="J41" s="174"/>
      <c r="K41" s="174"/>
      <c r="L41" s="174"/>
      <c r="M41" s="174"/>
      <c r="N41" s="174"/>
      <c r="O41" s="174"/>
      <c r="P41" s="174"/>
      <c r="Q41" s="174"/>
      <c r="R41" s="174"/>
      <c r="S41" s="2"/>
      <c r="T41" s="174" t="s">
        <v>1484</v>
      </c>
      <c r="U41" s="2"/>
      <c r="V41" s="174" t="s">
        <v>1484</v>
      </c>
      <c r="W41" s="2"/>
      <c r="X41" s="174" t="s">
        <v>1484</v>
      </c>
      <c r="Y41" s="2"/>
      <c r="Z41" s="174" t="s">
        <v>1484</v>
      </c>
      <c r="AA41" s="2"/>
      <c r="AB41" s="174"/>
      <c r="AC41" s="2"/>
      <c r="AD41" s="174" t="s">
        <v>1484</v>
      </c>
      <c r="AE41" s="2"/>
      <c r="AF41" s="174" t="s">
        <v>1484</v>
      </c>
      <c r="AG41" s="2"/>
      <c r="AH41" s="174" t="s">
        <v>1484</v>
      </c>
      <c r="AI41" s="2"/>
      <c r="AJ41" s="174" t="s">
        <v>1484</v>
      </c>
      <c r="AK41" s="2"/>
      <c r="AL41" s="2"/>
      <c r="AM41" s="2"/>
      <c r="AN41" s="2"/>
      <c r="AO41" s="6">
        <v>1</v>
      </c>
    </row>
    <row r="42" spans="1:41" s="73" customFormat="1" ht="18" customHeight="1">
      <c r="A42"/>
      <c r="B42" s="4006" t="s">
        <v>745</v>
      </c>
      <c r="C42" s="174"/>
      <c r="D42" s="3987" t="s">
        <v>746</v>
      </c>
      <c r="E42" s="174"/>
      <c r="F42" s="3988" t="s">
        <v>747</v>
      </c>
      <c r="G42" s="174"/>
      <c r="H42" s="3989" t="s">
        <v>748</v>
      </c>
      <c r="I42" s="174"/>
      <c r="J42" s="174"/>
      <c r="K42" s="174"/>
      <c r="L42" s="3991" t="s">
        <v>749</v>
      </c>
      <c r="M42" s="174"/>
      <c r="N42" s="3992" t="s">
        <v>711</v>
      </c>
      <c r="O42" s="174"/>
      <c r="P42" s="3993" t="s">
        <v>751</v>
      </c>
      <c r="Q42" s="174"/>
      <c r="R42" s="3994" t="s">
        <v>753</v>
      </c>
      <c r="S42" s="2"/>
      <c r="T42" s="4006" t="s">
        <v>146</v>
      </c>
      <c r="U42" s="2"/>
      <c r="V42" s="3987" t="s">
        <v>6225</v>
      </c>
      <c r="W42" s="2"/>
      <c r="X42" s="3988" t="s">
        <v>24</v>
      </c>
      <c r="Y42" s="2"/>
      <c r="Z42" s="3989" t="s">
        <v>31</v>
      </c>
      <c r="AA42" s="2"/>
      <c r="AB42" s="174"/>
      <c r="AC42" s="2"/>
      <c r="AD42" s="3991" t="s">
        <v>147</v>
      </c>
      <c r="AE42" s="2"/>
      <c r="AF42" s="3992" t="s">
        <v>710</v>
      </c>
      <c r="AG42" s="2"/>
      <c r="AH42" s="3993" t="s">
        <v>750</v>
      </c>
      <c r="AI42" s="2"/>
      <c r="AJ42" s="3994" t="s">
        <v>752</v>
      </c>
      <c r="AK42" s="2"/>
      <c r="AL42" s="2"/>
      <c r="AM42" s="2"/>
      <c r="AN42" s="2"/>
      <c r="AO42" s="6">
        <v>1</v>
      </c>
    </row>
    <row r="43" spans="1:41" s="73" customFormat="1" ht="18" customHeight="1">
      <c r="A43"/>
      <c r="B43" s="174"/>
      <c r="C43" s="174"/>
      <c r="D43" s="174"/>
      <c r="E43" s="174"/>
      <c r="F43" s="174"/>
      <c r="G43" s="174"/>
      <c r="H43" s="174"/>
      <c r="I43" s="174"/>
      <c r="J43" s="174"/>
      <c r="K43" s="174"/>
      <c r="L43" s="174"/>
      <c r="M43" s="174"/>
      <c r="N43" s="174"/>
      <c r="O43" s="174"/>
      <c r="P43" s="174"/>
      <c r="Q43" s="174"/>
      <c r="R43" s="174"/>
      <c r="S43" s="2"/>
      <c r="T43" s="174" t="s">
        <v>1484</v>
      </c>
      <c r="U43" s="2"/>
      <c r="V43" s="174" t="s">
        <v>1484</v>
      </c>
      <c r="W43" s="2"/>
      <c r="X43" s="174" t="s">
        <v>1484</v>
      </c>
      <c r="Y43" s="2"/>
      <c r="Z43" s="174" t="s">
        <v>1484</v>
      </c>
      <c r="AA43" s="2"/>
      <c r="AB43" s="174"/>
      <c r="AC43" s="2"/>
      <c r="AD43" s="174" t="s">
        <v>1484</v>
      </c>
      <c r="AE43" s="2"/>
      <c r="AF43" s="174" t="s">
        <v>1484</v>
      </c>
      <c r="AG43" s="2"/>
      <c r="AH43" s="174" t="s">
        <v>1484</v>
      </c>
      <c r="AI43" s="2"/>
      <c r="AJ43" s="174" t="s">
        <v>1484</v>
      </c>
      <c r="AK43" s="2"/>
      <c r="AL43" s="2"/>
      <c r="AM43" s="2"/>
      <c r="AN43" s="2"/>
      <c r="AO43" s="6">
        <v>1</v>
      </c>
    </row>
    <row r="44" spans="1:41" s="73" customFormat="1" ht="18" customHeight="1">
      <c r="A44" s="1"/>
      <c r="B44" s="4003" t="s">
        <v>757</v>
      </c>
      <c r="C44" s="174"/>
      <c r="D44" s="3987" t="s">
        <v>758</v>
      </c>
      <c r="E44" s="174"/>
      <c r="F44" s="3988" t="s">
        <v>759</v>
      </c>
      <c r="G44" s="174"/>
      <c r="H44" s="3989" t="s">
        <v>412</v>
      </c>
      <c r="I44" s="174"/>
      <c r="J44" s="174"/>
      <c r="K44" s="174"/>
      <c r="L44" s="3991" t="s">
        <v>760</v>
      </c>
      <c r="M44" s="174"/>
      <c r="N44" s="3992" t="s">
        <v>762</v>
      </c>
      <c r="O44" s="174"/>
      <c r="P44" s="3993" t="s">
        <v>764</v>
      </c>
      <c r="Q44" s="174"/>
      <c r="R44" s="3994" t="s">
        <v>766</v>
      </c>
      <c r="S44" s="2"/>
      <c r="T44" s="4018" t="s">
        <v>6221</v>
      </c>
      <c r="U44" s="2"/>
      <c r="V44" s="3987" t="s">
        <v>6226</v>
      </c>
      <c r="W44" s="2"/>
      <c r="X44" s="3988" t="s">
        <v>8</v>
      </c>
      <c r="Y44" s="2"/>
      <c r="Z44" s="3989" t="s">
        <v>29</v>
      </c>
      <c r="AA44" s="2"/>
      <c r="AB44" s="174"/>
      <c r="AC44" s="2"/>
      <c r="AD44" s="3991" t="s">
        <v>118</v>
      </c>
      <c r="AE44" s="2"/>
      <c r="AF44" s="3992" t="s">
        <v>761</v>
      </c>
      <c r="AG44" s="2"/>
      <c r="AH44" s="3993" t="s">
        <v>763</v>
      </c>
      <c r="AI44" s="2"/>
      <c r="AJ44" s="3994" t="s">
        <v>765</v>
      </c>
      <c r="AK44" s="2"/>
      <c r="AL44" s="2"/>
      <c r="AM44" s="2"/>
      <c r="AN44" s="2"/>
      <c r="AO44" s="6">
        <v>1</v>
      </c>
    </row>
    <row r="45" spans="1:41" s="73" customFormat="1" ht="18" customHeight="1">
      <c r="A45" s="1"/>
      <c r="B45" s="174"/>
      <c r="C45" s="174"/>
      <c r="D45" s="174"/>
      <c r="E45" s="174"/>
      <c r="F45" s="174"/>
      <c r="G45" s="174"/>
      <c r="H45" s="174"/>
      <c r="I45" s="174"/>
      <c r="J45" s="174"/>
      <c r="K45" s="174"/>
      <c r="L45" s="174"/>
      <c r="M45" s="174"/>
      <c r="N45" s="174"/>
      <c r="O45" s="174"/>
      <c r="P45" s="174"/>
      <c r="Q45" s="174"/>
      <c r="R45" s="174"/>
      <c r="S45" s="2"/>
      <c r="T45" s="174" t="s">
        <v>1484</v>
      </c>
      <c r="U45" s="2"/>
      <c r="V45" s="174" t="s">
        <v>1484</v>
      </c>
      <c r="W45" s="2"/>
      <c r="X45" s="174" t="s">
        <v>1484</v>
      </c>
      <c r="Y45" s="2"/>
      <c r="Z45" s="174"/>
      <c r="AA45" s="2"/>
      <c r="AB45" s="174"/>
      <c r="AC45" s="2"/>
      <c r="AD45" s="174" t="s">
        <v>1484</v>
      </c>
      <c r="AE45" s="2"/>
      <c r="AF45" s="174" t="s">
        <v>1484</v>
      </c>
      <c r="AG45" s="2"/>
      <c r="AH45" s="174" t="s">
        <v>1484</v>
      </c>
      <c r="AI45" s="2"/>
      <c r="AJ45" s="174" t="s">
        <v>1484</v>
      </c>
      <c r="AK45" s="2"/>
      <c r="AL45" s="2"/>
      <c r="AM45" s="2"/>
      <c r="AN45" s="2"/>
      <c r="AO45" s="6">
        <v>1</v>
      </c>
    </row>
    <row r="46" spans="1:41" s="73" customFormat="1" ht="18" customHeight="1">
      <c r="A46" s="1"/>
      <c r="B46" s="3991" t="s">
        <v>767</v>
      </c>
      <c r="C46" s="174"/>
      <c r="D46" s="3987" t="s">
        <v>768</v>
      </c>
      <c r="E46" s="174"/>
      <c r="F46" s="3988" t="s">
        <v>769</v>
      </c>
      <c r="G46" s="174"/>
      <c r="H46" s="3989"/>
      <c r="I46" s="174"/>
      <c r="J46" s="174"/>
      <c r="K46" s="174"/>
      <c r="L46" s="3991" t="s">
        <v>770</v>
      </c>
      <c r="M46" s="174"/>
      <c r="N46" s="3992" t="s">
        <v>728</v>
      </c>
      <c r="O46" s="174"/>
      <c r="P46" s="3993" t="s">
        <v>772</v>
      </c>
      <c r="Q46" s="174"/>
      <c r="R46" s="3994" t="s">
        <v>774</v>
      </c>
      <c r="S46" s="2"/>
      <c r="T46" s="3991" t="s">
        <v>137</v>
      </c>
      <c r="U46" s="2"/>
      <c r="V46" s="3987" t="s">
        <v>136</v>
      </c>
      <c r="W46" s="2"/>
      <c r="X46" s="3988" t="s">
        <v>4</v>
      </c>
      <c r="Y46" s="2"/>
      <c r="Z46" s="3989"/>
      <c r="AA46" s="2"/>
      <c r="AB46" s="174"/>
      <c r="AC46" s="2"/>
      <c r="AD46" s="3991" t="s">
        <v>140</v>
      </c>
      <c r="AE46" s="2"/>
      <c r="AF46" s="3992" t="s">
        <v>727</v>
      </c>
      <c r="AG46" s="2"/>
      <c r="AH46" s="3993" t="s">
        <v>771</v>
      </c>
      <c r="AI46" s="2"/>
      <c r="AJ46" s="3994" t="s">
        <v>773</v>
      </c>
      <c r="AK46" s="2"/>
      <c r="AL46" s="2"/>
      <c r="AM46" s="2"/>
      <c r="AN46" s="2"/>
      <c r="AO46" s="6">
        <v>1</v>
      </c>
    </row>
    <row r="47" spans="1:41" s="73" customFormat="1" ht="18" customHeight="1">
      <c r="A47" s="1"/>
      <c r="B47" s="174"/>
      <c r="C47" s="174"/>
      <c r="D47" s="174"/>
      <c r="E47" s="174"/>
      <c r="F47" s="174"/>
      <c r="G47" s="174"/>
      <c r="H47" s="174"/>
      <c r="I47" s="174"/>
      <c r="J47" s="174"/>
      <c r="K47" s="174"/>
      <c r="L47" s="174"/>
      <c r="M47" s="174"/>
      <c r="N47" s="174"/>
      <c r="O47" s="174"/>
      <c r="P47" s="174"/>
      <c r="Q47" s="174"/>
      <c r="R47" s="174"/>
      <c r="S47" s="2"/>
      <c r="T47" s="174" t="s">
        <v>1484</v>
      </c>
      <c r="U47" s="2"/>
      <c r="V47" s="174" t="s">
        <v>1484</v>
      </c>
      <c r="W47" s="2"/>
      <c r="X47" s="174"/>
      <c r="Y47" s="2"/>
      <c r="Z47" s="174"/>
      <c r="AA47" s="2"/>
      <c r="AB47" s="174"/>
      <c r="AC47" s="2"/>
      <c r="AD47" s="174" t="s">
        <v>1484</v>
      </c>
      <c r="AE47" s="2"/>
      <c r="AF47" s="174" t="s">
        <v>1484</v>
      </c>
      <c r="AG47" s="2"/>
      <c r="AH47" s="174" t="s">
        <v>1484</v>
      </c>
      <c r="AI47" s="2"/>
      <c r="AJ47" s="174" t="s">
        <v>1484</v>
      </c>
      <c r="AK47" s="2"/>
      <c r="AL47" s="2"/>
      <c r="AM47" s="2"/>
      <c r="AN47" s="2"/>
      <c r="AO47" s="6">
        <v>1</v>
      </c>
    </row>
    <row r="48" spans="1:41" s="73" customFormat="1" ht="18" customHeight="1">
      <c r="A48" s="1"/>
      <c r="B48" s="4009" t="s">
        <v>775</v>
      </c>
      <c r="C48" s="174"/>
      <c r="D48" s="3987" t="s">
        <v>776</v>
      </c>
      <c r="E48" s="174"/>
      <c r="F48" s="174"/>
      <c r="G48" s="174"/>
      <c r="H48" s="174"/>
      <c r="I48" s="174"/>
      <c r="J48" s="174"/>
      <c r="K48" s="174"/>
      <c r="L48" s="3991" t="s">
        <v>777</v>
      </c>
      <c r="M48" s="174"/>
      <c r="N48" s="3992" t="s">
        <v>779</v>
      </c>
      <c r="O48" s="174"/>
      <c r="P48" s="3993" t="s">
        <v>781</v>
      </c>
      <c r="Q48" s="174"/>
      <c r="R48" s="3994" t="s">
        <v>783</v>
      </c>
      <c r="S48" s="2"/>
      <c r="T48" s="4009" t="s">
        <v>128</v>
      </c>
      <c r="U48" s="2"/>
      <c r="V48" s="3987" t="s">
        <v>127</v>
      </c>
      <c r="W48" s="2"/>
      <c r="X48" s="174"/>
      <c r="Y48" s="2"/>
      <c r="Z48" s="174"/>
      <c r="AA48" s="2"/>
      <c r="AB48" s="174"/>
      <c r="AC48" s="2"/>
      <c r="AD48" s="3991" t="s">
        <v>88</v>
      </c>
      <c r="AE48" s="2"/>
      <c r="AF48" s="3992" t="s">
        <v>778</v>
      </c>
      <c r="AG48" s="2"/>
      <c r="AH48" s="3993" t="s">
        <v>780</v>
      </c>
      <c r="AI48" s="2"/>
      <c r="AJ48" s="3994" t="s">
        <v>782</v>
      </c>
      <c r="AK48" s="2"/>
      <c r="AL48" s="2"/>
      <c r="AM48" s="2"/>
      <c r="AN48" s="2"/>
      <c r="AO48" s="6">
        <v>1</v>
      </c>
    </row>
    <row r="49" spans="1:41" s="73" customFormat="1" ht="18" customHeight="1">
      <c r="A49" s="1"/>
      <c r="B49" s="174"/>
      <c r="C49" s="174"/>
      <c r="D49" s="174"/>
      <c r="E49" s="174"/>
      <c r="F49" s="174"/>
      <c r="G49" s="174"/>
      <c r="H49" s="174"/>
      <c r="I49" s="174"/>
      <c r="J49" s="174"/>
      <c r="K49" s="174"/>
      <c r="L49" s="174"/>
      <c r="M49" s="174"/>
      <c r="N49" s="174"/>
      <c r="O49" s="174"/>
      <c r="P49" s="174"/>
      <c r="Q49" s="174"/>
      <c r="R49" s="174"/>
      <c r="S49" s="2"/>
      <c r="T49" s="174" t="s">
        <v>1484</v>
      </c>
      <c r="U49" s="2"/>
      <c r="V49" s="174" t="s">
        <v>1484</v>
      </c>
      <c r="W49" s="2"/>
      <c r="X49" s="174"/>
      <c r="Y49" s="2"/>
      <c r="Z49" s="174"/>
      <c r="AA49" s="2"/>
      <c r="AB49" s="174"/>
      <c r="AC49" s="2"/>
      <c r="AD49" s="174" t="s">
        <v>1484</v>
      </c>
      <c r="AE49" s="2"/>
      <c r="AF49" s="174" t="s">
        <v>1484</v>
      </c>
      <c r="AG49" s="2"/>
      <c r="AH49" s="174" t="s">
        <v>1484</v>
      </c>
      <c r="AI49" s="2"/>
      <c r="AJ49" s="174" t="s">
        <v>1484</v>
      </c>
      <c r="AK49" s="2"/>
      <c r="AL49" s="2"/>
      <c r="AM49" s="2"/>
      <c r="AN49" s="2"/>
      <c r="AO49" s="6">
        <v>1</v>
      </c>
    </row>
    <row r="50" spans="1:41" s="73" customFormat="1" ht="18" customHeight="1">
      <c r="A50" s="1"/>
      <c r="B50" s="3986" t="s">
        <v>784</v>
      </c>
      <c r="C50" s="174"/>
      <c r="D50" s="3987" t="s">
        <v>785</v>
      </c>
      <c r="E50" s="174"/>
      <c r="F50" s="174"/>
      <c r="G50" s="174"/>
      <c r="H50" s="174"/>
      <c r="I50" s="174"/>
      <c r="J50" s="174"/>
      <c r="K50" s="174"/>
      <c r="L50" s="3991" t="s">
        <v>786</v>
      </c>
      <c r="M50" s="174"/>
      <c r="N50" s="3992" t="s">
        <v>741</v>
      </c>
      <c r="O50" s="174"/>
      <c r="P50" s="3993" t="s">
        <v>788</v>
      </c>
      <c r="Q50" s="174"/>
      <c r="R50" s="3994" t="s">
        <v>790</v>
      </c>
      <c r="S50" s="2"/>
      <c r="T50" s="3986" t="s">
        <v>125</v>
      </c>
      <c r="U50" s="2"/>
      <c r="V50" s="3987" t="s">
        <v>124</v>
      </c>
      <c r="W50" s="2"/>
      <c r="X50" s="174"/>
      <c r="Y50" s="2"/>
      <c r="Z50" s="174"/>
      <c r="AA50" s="2"/>
      <c r="AB50" s="174"/>
      <c r="AC50" s="2"/>
      <c r="AD50" s="3991" t="s">
        <v>126</v>
      </c>
      <c r="AE50" s="2"/>
      <c r="AF50" s="3992" t="s">
        <v>740</v>
      </c>
      <c r="AG50" s="2"/>
      <c r="AH50" s="3993" t="s">
        <v>787</v>
      </c>
      <c r="AI50" s="2"/>
      <c r="AJ50" s="3994" t="s">
        <v>789</v>
      </c>
      <c r="AK50" s="2"/>
      <c r="AL50" s="2"/>
      <c r="AM50" s="2"/>
      <c r="AN50" s="2"/>
      <c r="AO50" s="6">
        <v>1</v>
      </c>
    </row>
    <row r="51" spans="1:41" s="73" customFormat="1" ht="18" customHeight="1">
      <c r="A51" s="1"/>
      <c r="B51" s="174"/>
      <c r="C51" s="174"/>
      <c r="D51" s="174"/>
      <c r="E51" s="174"/>
      <c r="F51" s="174"/>
      <c r="G51" s="174"/>
      <c r="H51" s="174"/>
      <c r="I51" s="174"/>
      <c r="J51" s="174"/>
      <c r="K51" s="174"/>
      <c r="L51" s="174"/>
      <c r="M51" s="174"/>
      <c r="N51" s="174"/>
      <c r="O51" s="174"/>
      <c r="P51" s="174"/>
      <c r="Q51" s="174"/>
      <c r="R51" s="174"/>
      <c r="S51" s="2"/>
      <c r="T51" s="174" t="s">
        <v>1484</v>
      </c>
      <c r="U51" s="2"/>
      <c r="V51" s="174" t="s">
        <v>1484</v>
      </c>
      <c r="W51" s="2"/>
      <c r="X51" s="174"/>
      <c r="Y51" s="2"/>
      <c r="Z51" s="174"/>
      <c r="AA51" s="2"/>
      <c r="AB51" s="174"/>
      <c r="AC51" s="2"/>
      <c r="AD51" s="174" t="s">
        <v>1484</v>
      </c>
      <c r="AE51" s="2"/>
      <c r="AF51" s="174" t="s">
        <v>1484</v>
      </c>
      <c r="AG51" s="2"/>
      <c r="AH51" s="174" t="s">
        <v>1484</v>
      </c>
      <c r="AI51" s="2"/>
      <c r="AJ51" s="174"/>
      <c r="AK51" s="2"/>
      <c r="AL51" s="2"/>
      <c r="AM51" s="2"/>
      <c r="AN51" s="2"/>
      <c r="AO51" s="6">
        <v>1</v>
      </c>
    </row>
    <row r="52" spans="1:41" s="73" customFormat="1" ht="18" customHeight="1">
      <c r="A52" s="1"/>
      <c r="B52" s="3986" t="s">
        <v>760</v>
      </c>
      <c r="C52" s="174"/>
      <c r="D52" s="3987" t="s">
        <v>791</v>
      </c>
      <c r="E52" s="174"/>
      <c r="F52" s="174"/>
      <c r="G52" s="174"/>
      <c r="H52" s="174"/>
      <c r="I52" s="174"/>
      <c r="J52" s="174"/>
      <c r="K52" s="174"/>
      <c r="L52" s="3991" t="s">
        <v>792</v>
      </c>
      <c r="M52" s="174"/>
      <c r="N52" s="3992" t="s">
        <v>794</v>
      </c>
      <c r="O52" s="174"/>
      <c r="P52" s="3993" t="s">
        <v>796</v>
      </c>
      <c r="Q52" s="174"/>
      <c r="R52" s="174"/>
      <c r="S52" s="2"/>
      <c r="T52" s="3986" t="s">
        <v>118</v>
      </c>
      <c r="U52" s="2"/>
      <c r="V52" s="3987" t="s">
        <v>117</v>
      </c>
      <c r="W52" s="2"/>
      <c r="X52" s="174"/>
      <c r="Y52" s="2"/>
      <c r="Z52" s="174"/>
      <c r="AA52" s="2"/>
      <c r="AB52" s="174"/>
      <c r="AC52" s="2"/>
      <c r="AD52" s="3991" t="s">
        <v>123</v>
      </c>
      <c r="AE52" s="2"/>
      <c r="AF52" s="3992" t="s">
        <v>793</v>
      </c>
      <c r="AG52" s="2"/>
      <c r="AH52" s="3993" t="s">
        <v>795</v>
      </c>
      <c r="AI52" s="2"/>
      <c r="AJ52" s="174"/>
      <c r="AK52" s="2"/>
      <c r="AL52" s="2"/>
      <c r="AM52" s="2"/>
      <c r="AN52" s="2"/>
      <c r="AO52" s="6">
        <v>1</v>
      </c>
    </row>
    <row r="53" spans="1:41" s="73" customFormat="1" ht="18" customHeight="1">
      <c r="A53" s="1"/>
      <c r="B53" s="174"/>
      <c r="C53" s="174"/>
      <c r="D53" s="174"/>
      <c r="E53" s="174"/>
      <c r="F53" s="174"/>
      <c r="G53" s="174"/>
      <c r="H53" s="174"/>
      <c r="I53" s="174"/>
      <c r="J53" s="174"/>
      <c r="K53" s="174"/>
      <c r="L53" s="174"/>
      <c r="M53" s="174"/>
      <c r="N53" s="174"/>
      <c r="O53" s="174"/>
      <c r="P53" s="174"/>
      <c r="Q53" s="174"/>
      <c r="R53" s="174"/>
      <c r="S53" s="2"/>
      <c r="T53" s="174" t="s">
        <v>1484</v>
      </c>
      <c r="U53" s="2"/>
      <c r="V53" s="174" t="s">
        <v>1484</v>
      </c>
      <c r="W53" s="2"/>
      <c r="X53" s="174"/>
      <c r="Y53" s="2"/>
      <c r="Z53" s="174"/>
      <c r="AA53" s="2"/>
      <c r="AB53" s="174"/>
      <c r="AC53" s="2"/>
      <c r="AD53" s="174" t="s">
        <v>1484</v>
      </c>
      <c r="AE53" s="2"/>
      <c r="AF53" s="174" t="s">
        <v>1484</v>
      </c>
      <c r="AG53" s="2"/>
      <c r="AH53" s="174" t="s">
        <v>1484</v>
      </c>
      <c r="AI53" s="2"/>
      <c r="AJ53" s="174"/>
      <c r="AK53" s="2"/>
      <c r="AL53" s="2"/>
      <c r="AM53" s="2"/>
      <c r="AN53" s="2"/>
      <c r="AO53" s="6">
        <v>1</v>
      </c>
    </row>
    <row r="54" spans="1:41" s="73" customFormat="1" ht="18" customHeight="1">
      <c r="A54" s="1"/>
      <c r="B54" s="3986" t="s">
        <v>631</v>
      </c>
      <c r="C54" s="174"/>
      <c r="D54" s="3987" t="s">
        <v>797</v>
      </c>
      <c r="E54" s="174"/>
      <c r="F54" s="174"/>
      <c r="G54" s="174"/>
      <c r="H54" s="174"/>
      <c r="I54" s="174"/>
      <c r="J54" s="174"/>
      <c r="K54" s="174"/>
      <c r="L54" s="3991" t="s">
        <v>798</v>
      </c>
      <c r="M54" s="174"/>
      <c r="N54" s="3992" t="s">
        <v>751</v>
      </c>
      <c r="O54" s="174"/>
      <c r="P54" s="3993" t="s">
        <v>800</v>
      </c>
      <c r="Q54" s="174"/>
      <c r="R54" s="174"/>
      <c r="S54" s="2"/>
      <c r="T54" s="3986" t="s">
        <v>113</v>
      </c>
      <c r="U54" s="2"/>
      <c r="V54" s="3987" t="s">
        <v>112</v>
      </c>
      <c r="W54" s="2"/>
      <c r="X54" s="174"/>
      <c r="Y54" s="2"/>
      <c r="Z54" s="174"/>
      <c r="AA54" s="2"/>
      <c r="AB54" s="174"/>
      <c r="AC54" s="2"/>
      <c r="AD54" s="3991" t="s">
        <v>83</v>
      </c>
      <c r="AE54" s="2"/>
      <c r="AF54" s="3992" t="s">
        <v>750</v>
      </c>
      <c r="AG54" s="2"/>
      <c r="AH54" s="3993" t="s">
        <v>799</v>
      </c>
      <c r="AI54" s="2"/>
      <c r="AJ54" s="174"/>
      <c r="AK54" s="2"/>
      <c r="AL54" s="2"/>
      <c r="AM54" s="2"/>
      <c r="AN54" s="2"/>
      <c r="AO54" s="6">
        <v>1</v>
      </c>
    </row>
    <row r="55" spans="1:41" s="73" customFormat="1" ht="18" customHeight="1">
      <c r="A55" s="1"/>
      <c r="B55" s="174"/>
      <c r="C55" s="174"/>
      <c r="D55" s="174"/>
      <c r="E55" s="174"/>
      <c r="F55" s="174"/>
      <c r="G55" s="174"/>
      <c r="H55" s="174"/>
      <c r="I55" s="174"/>
      <c r="J55" s="174"/>
      <c r="K55" s="174"/>
      <c r="L55" s="174"/>
      <c r="M55" s="174"/>
      <c r="N55" s="174"/>
      <c r="O55" s="174"/>
      <c r="P55" s="174"/>
      <c r="Q55" s="174"/>
      <c r="R55" s="174"/>
      <c r="S55" s="2"/>
      <c r="T55" s="174" t="s">
        <v>1484</v>
      </c>
      <c r="U55" s="2"/>
      <c r="V55" s="174" t="s">
        <v>1484</v>
      </c>
      <c r="W55" s="2"/>
      <c r="X55" s="174"/>
      <c r="Y55" s="2"/>
      <c r="Z55" s="174"/>
      <c r="AA55" s="2"/>
      <c r="AB55" s="174"/>
      <c r="AC55" s="2"/>
      <c r="AD55" s="174"/>
      <c r="AE55" s="2"/>
      <c r="AF55" s="174" t="s">
        <v>1484</v>
      </c>
      <c r="AG55" s="2"/>
      <c r="AH55" s="174" t="s">
        <v>1484</v>
      </c>
      <c r="AI55" s="2"/>
      <c r="AJ55" s="174"/>
      <c r="AK55" s="2"/>
      <c r="AL55" s="2"/>
      <c r="AM55" s="2"/>
      <c r="AN55" s="2"/>
      <c r="AO55" s="6">
        <v>1</v>
      </c>
    </row>
    <row r="56" spans="1:41" s="73" customFormat="1" ht="18" customHeight="1">
      <c r="A56" s="1"/>
      <c r="B56" s="3986" t="s">
        <v>801</v>
      </c>
      <c r="C56" s="174"/>
      <c r="D56" s="3987" t="s">
        <v>802</v>
      </c>
      <c r="E56" s="174"/>
      <c r="F56" s="174"/>
      <c r="G56" s="174"/>
      <c r="H56" s="174"/>
      <c r="I56" s="174"/>
      <c r="J56" s="174"/>
      <c r="K56" s="174"/>
      <c r="L56" s="174"/>
      <c r="M56" s="174"/>
      <c r="N56" s="3992" t="s">
        <v>764</v>
      </c>
      <c r="O56" s="174"/>
      <c r="P56" s="3993" t="s">
        <v>804</v>
      </c>
      <c r="Q56" s="174"/>
      <c r="R56" s="174"/>
      <c r="S56" s="2"/>
      <c r="T56" s="3986" t="s">
        <v>99</v>
      </c>
      <c r="U56" s="2"/>
      <c r="V56" s="3987" t="s">
        <v>98</v>
      </c>
      <c r="W56" s="2"/>
      <c r="X56" s="174"/>
      <c r="Y56" s="2"/>
      <c r="Z56" s="174"/>
      <c r="AA56" s="2"/>
      <c r="AB56" s="174"/>
      <c r="AC56" s="2"/>
      <c r="AD56" s="174"/>
      <c r="AE56" s="2"/>
      <c r="AF56" s="3992" t="s">
        <v>763</v>
      </c>
      <c r="AG56" s="2"/>
      <c r="AH56" s="3993" t="s">
        <v>803</v>
      </c>
      <c r="AI56" s="2"/>
      <c r="AJ56" s="174"/>
      <c r="AK56" s="2"/>
      <c r="AL56" s="2"/>
      <c r="AM56" s="2"/>
      <c r="AN56" s="2"/>
      <c r="AO56" s="6">
        <v>1</v>
      </c>
    </row>
    <row r="57" spans="1:41" s="73" customFormat="1" ht="18" customHeight="1">
      <c r="B57" s="174"/>
      <c r="C57" s="174"/>
      <c r="D57" s="174"/>
      <c r="E57" s="174"/>
      <c r="F57" s="174"/>
      <c r="G57" s="174"/>
      <c r="H57" s="174"/>
      <c r="I57" s="174"/>
      <c r="J57" s="174"/>
      <c r="K57" s="174"/>
      <c r="L57" s="174"/>
      <c r="M57" s="174"/>
      <c r="N57" s="174"/>
      <c r="O57" s="174"/>
      <c r="P57" s="174"/>
      <c r="Q57" s="174"/>
      <c r="R57" s="174"/>
      <c r="S57" s="2"/>
      <c r="T57" s="174" t="s">
        <v>1484</v>
      </c>
      <c r="U57" s="2"/>
      <c r="V57" s="174" t="s">
        <v>1484</v>
      </c>
      <c r="W57" s="2"/>
      <c r="X57" s="174"/>
      <c r="Y57" s="2"/>
      <c r="Z57" s="174"/>
      <c r="AA57" s="2"/>
      <c r="AB57" s="174"/>
      <c r="AC57" s="2"/>
      <c r="AD57" s="174"/>
      <c r="AE57" s="2"/>
      <c r="AF57" s="174" t="s">
        <v>1484</v>
      </c>
      <c r="AG57" s="2"/>
      <c r="AH57" s="174" t="s">
        <v>1484</v>
      </c>
      <c r="AI57" s="2"/>
      <c r="AJ57" s="174"/>
      <c r="AK57" s="2"/>
      <c r="AL57" s="2"/>
      <c r="AM57" s="2"/>
      <c r="AN57" s="2"/>
      <c r="AO57" s="6">
        <v>1</v>
      </c>
    </row>
    <row r="58" spans="1:41" s="73" customFormat="1" ht="18" customHeight="1">
      <c r="B58" s="3986" t="s">
        <v>805</v>
      </c>
      <c r="C58" s="174"/>
      <c r="D58" s="3987" t="s">
        <v>806</v>
      </c>
      <c r="E58" s="174"/>
      <c r="F58" s="174"/>
      <c r="G58" s="174"/>
      <c r="H58" s="174"/>
      <c r="I58" s="174"/>
      <c r="J58" s="174"/>
      <c r="K58" s="174"/>
      <c r="L58" s="174"/>
      <c r="M58" s="174"/>
      <c r="N58" s="3992" t="s">
        <v>772</v>
      </c>
      <c r="O58" s="174"/>
      <c r="P58" s="3993" t="s">
        <v>808</v>
      </c>
      <c r="Q58" s="174"/>
      <c r="R58" s="174"/>
      <c r="S58" s="2"/>
      <c r="T58" s="3986" t="s">
        <v>6222</v>
      </c>
      <c r="U58" s="2"/>
      <c r="V58" s="3987" t="s">
        <v>94</v>
      </c>
      <c r="W58" s="2"/>
      <c r="X58" s="174"/>
      <c r="Y58" s="2"/>
      <c r="Z58" s="174"/>
      <c r="AA58" s="2"/>
      <c r="AB58" s="174"/>
      <c r="AC58" s="2"/>
      <c r="AD58" s="174"/>
      <c r="AE58" s="2"/>
      <c r="AF58" s="3992" t="s">
        <v>771</v>
      </c>
      <c r="AG58" s="2"/>
      <c r="AH58" s="3993" t="s">
        <v>807</v>
      </c>
      <c r="AI58" s="2"/>
      <c r="AJ58" s="174"/>
      <c r="AK58" s="2"/>
      <c r="AL58" s="2"/>
      <c r="AM58" s="2"/>
      <c r="AN58" s="2"/>
      <c r="AO58" s="6">
        <v>1</v>
      </c>
    </row>
    <row r="59" spans="1:41" s="73" customFormat="1" ht="18" customHeight="1">
      <c r="B59" s="174"/>
      <c r="C59" s="174"/>
      <c r="D59" s="174"/>
      <c r="E59" s="174"/>
      <c r="F59" s="174"/>
      <c r="G59" s="174"/>
      <c r="H59" s="174"/>
      <c r="I59" s="174"/>
      <c r="J59" s="174"/>
      <c r="K59" s="174"/>
      <c r="L59" s="174"/>
      <c r="M59" s="174"/>
      <c r="N59" s="174"/>
      <c r="O59" s="174"/>
      <c r="P59" s="174"/>
      <c r="Q59" s="174"/>
      <c r="R59" s="174"/>
      <c r="S59" s="2"/>
      <c r="T59" s="174" t="s">
        <v>1484</v>
      </c>
      <c r="U59" s="2"/>
      <c r="V59" s="174" t="s">
        <v>1484</v>
      </c>
      <c r="W59" s="2"/>
      <c r="X59" s="174"/>
      <c r="Y59" s="2"/>
      <c r="Z59" s="174"/>
      <c r="AA59" s="2"/>
      <c r="AB59" s="174"/>
      <c r="AC59" s="2"/>
      <c r="AD59" s="174"/>
      <c r="AE59" s="2"/>
      <c r="AF59" s="174" t="s">
        <v>1484</v>
      </c>
      <c r="AG59" s="2"/>
      <c r="AH59" s="174" t="s">
        <v>1484</v>
      </c>
      <c r="AI59" s="2"/>
      <c r="AJ59" s="174"/>
      <c r="AK59" s="2"/>
      <c r="AL59" s="2"/>
      <c r="AM59" s="2"/>
      <c r="AN59" s="2"/>
      <c r="AO59" s="6">
        <v>1</v>
      </c>
    </row>
    <row r="60" spans="1:41" s="73" customFormat="1" ht="18" customHeight="1">
      <c r="B60" s="3986" t="s">
        <v>809</v>
      </c>
      <c r="C60" s="174"/>
      <c r="D60" s="3987" t="s">
        <v>810</v>
      </c>
      <c r="E60" s="174"/>
      <c r="F60" s="174"/>
      <c r="G60" s="174"/>
      <c r="H60" s="174"/>
      <c r="I60" s="174"/>
      <c r="J60" s="174"/>
      <c r="K60" s="174"/>
      <c r="L60" s="174"/>
      <c r="M60" s="174"/>
      <c r="N60" s="3992" t="s">
        <v>781</v>
      </c>
      <c r="O60" s="174"/>
      <c r="P60" s="3993" t="s">
        <v>812</v>
      </c>
      <c r="Q60" s="174"/>
      <c r="R60" s="174"/>
      <c r="S60" s="2"/>
      <c r="T60" s="3986" t="s">
        <v>91</v>
      </c>
      <c r="U60" s="2"/>
      <c r="V60" s="3987" t="s">
        <v>90</v>
      </c>
      <c r="W60" s="2"/>
      <c r="X60" s="174"/>
      <c r="Y60" s="2"/>
      <c r="Z60" s="174"/>
      <c r="AA60" s="2"/>
      <c r="AB60" s="174"/>
      <c r="AC60" s="2"/>
      <c r="AD60" s="174"/>
      <c r="AE60" s="2"/>
      <c r="AF60" s="3992" t="s">
        <v>780</v>
      </c>
      <c r="AG60" s="2"/>
      <c r="AH60" s="3993" t="s">
        <v>811</v>
      </c>
      <c r="AI60" s="2"/>
      <c r="AJ60" s="174"/>
      <c r="AK60" s="2"/>
      <c r="AL60" s="2"/>
      <c r="AM60" s="2"/>
      <c r="AN60" s="2"/>
      <c r="AO60" s="6">
        <v>1</v>
      </c>
    </row>
    <row r="61" spans="1:41" s="73" customFormat="1" ht="18" customHeight="1">
      <c r="B61" s="174"/>
      <c r="C61" s="174"/>
      <c r="D61" s="174"/>
      <c r="E61" s="174"/>
      <c r="F61" s="174"/>
      <c r="G61" s="174"/>
      <c r="H61" s="174"/>
      <c r="I61" s="174"/>
      <c r="J61" s="174"/>
      <c r="K61" s="174"/>
      <c r="L61" s="174"/>
      <c r="M61" s="174"/>
      <c r="N61" s="174"/>
      <c r="O61" s="174"/>
      <c r="P61" s="174"/>
      <c r="Q61" s="174"/>
      <c r="R61" s="174"/>
      <c r="S61" s="2"/>
      <c r="T61" s="174" t="s">
        <v>1484</v>
      </c>
      <c r="U61" s="2"/>
      <c r="V61" s="174"/>
      <c r="W61" s="2"/>
      <c r="X61" s="174"/>
      <c r="Y61" s="2"/>
      <c r="Z61" s="174"/>
      <c r="AA61" s="2"/>
      <c r="AB61" s="174"/>
      <c r="AC61" s="2"/>
      <c r="AD61" s="174"/>
      <c r="AE61" s="2"/>
      <c r="AF61" s="174" t="s">
        <v>1484</v>
      </c>
      <c r="AG61" s="2"/>
      <c r="AH61" s="174" t="s">
        <v>1484</v>
      </c>
      <c r="AI61" s="2"/>
      <c r="AJ61" s="174"/>
      <c r="AK61" s="2"/>
      <c r="AL61" s="2"/>
      <c r="AM61" s="2"/>
      <c r="AN61" s="2"/>
      <c r="AO61" s="6">
        <v>1</v>
      </c>
    </row>
    <row r="62" spans="1:41" s="73" customFormat="1" ht="18" customHeight="1">
      <c r="B62" s="3986" t="s">
        <v>777</v>
      </c>
      <c r="C62" s="174"/>
      <c r="D62" s="174"/>
      <c r="E62" s="174"/>
      <c r="F62" s="174"/>
      <c r="G62" s="174"/>
      <c r="H62" s="174"/>
      <c r="I62" s="174"/>
      <c r="J62" s="174"/>
      <c r="K62" s="174"/>
      <c r="L62" s="174"/>
      <c r="M62" s="174"/>
      <c r="N62" s="3992" t="s">
        <v>788</v>
      </c>
      <c r="O62" s="174"/>
      <c r="P62" s="3993" t="s">
        <v>814</v>
      </c>
      <c r="Q62" s="174"/>
      <c r="R62" s="174"/>
      <c r="S62" s="2"/>
      <c r="T62" s="3986" t="s">
        <v>88</v>
      </c>
      <c r="U62" s="2"/>
      <c r="V62" s="174"/>
      <c r="W62" s="2"/>
      <c r="X62" s="174"/>
      <c r="Y62" s="2"/>
      <c r="Z62" s="174"/>
      <c r="AA62" s="2"/>
      <c r="AB62" s="174"/>
      <c r="AC62" s="2"/>
      <c r="AD62" s="174"/>
      <c r="AE62" s="2"/>
      <c r="AF62" s="3992" t="s">
        <v>787</v>
      </c>
      <c r="AG62" s="2"/>
      <c r="AH62" s="3993" t="s">
        <v>813</v>
      </c>
      <c r="AI62" s="2"/>
      <c r="AJ62" s="174"/>
      <c r="AK62" s="2"/>
      <c r="AL62" s="2"/>
      <c r="AM62" s="2"/>
      <c r="AN62" s="2"/>
      <c r="AO62" s="6">
        <v>1</v>
      </c>
    </row>
    <row r="63" spans="1:41" s="73" customFormat="1" ht="18" customHeight="1">
      <c r="B63" s="174"/>
      <c r="C63" s="174"/>
      <c r="D63" s="174"/>
      <c r="E63" s="174"/>
      <c r="F63" s="174"/>
      <c r="G63" s="174"/>
      <c r="H63" s="174"/>
      <c r="I63" s="174"/>
      <c r="J63" s="174"/>
      <c r="K63" s="174"/>
      <c r="L63" s="174"/>
      <c r="M63" s="174"/>
      <c r="N63" s="174"/>
      <c r="O63" s="174"/>
      <c r="P63" s="174"/>
      <c r="Q63" s="174"/>
      <c r="R63" s="174"/>
      <c r="S63" s="2"/>
      <c r="T63" s="174" t="s">
        <v>1484</v>
      </c>
      <c r="U63" s="2"/>
      <c r="V63" s="174"/>
      <c r="W63" s="2"/>
      <c r="X63" s="174"/>
      <c r="Y63" s="2"/>
      <c r="Z63" s="174"/>
      <c r="AA63" s="2"/>
      <c r="AB63" s="174"/>
      <c r="AC63" s="2"/>
      <c r="AD63" s="174"/>
      <c r="AE63" s="2"/>
      <c r="AF63" s="174" t="s">
        <v>1484</v>
      </c>
      <c r="AG63" s="2"/>
      <c r="AH63" s="174" t="s">
        <v>1484</v>
      </c>
      <c r="AI63" s="2"/>
      <c r="AJ63" s="174"/>
      <c r="AK63" s="2"/>
      <c r="AL63" s="2"/>
      <c r="AM63" s="2"/>
      <c r="AN63" s="2"/>
      <c r="AO63" s="6">
        <v>1</v>
      </c>
    </row>
    <row r="64" spans="1:41" s="73" customFormat="1" ht="18" customHeight="1">
      <c r="B64" s="3986" t="s">
        <v>798</v>
      </c>
      <c r="C64" s="174"/>
      <c r="D64" s="174"/>
      <c r="E64" s="174"/>
      <c r="F64" s="174"/>
      <c r="G64" s="174"/>
      <c r="H64" s="174"/>
      <c r="I64" s="174"/>
      <c r="J64" s="174"/>
      <c r="K64" s="174"/>
      <c r="L64" s="174"/>
      <c r="M64" s="174"/>
      <c r="N64" s="3992" t="s">
        <v>816</v>
      </c>
      <c r="O64" s="174"/>
      <c r="P64" s="3993" t="s">
        <v>818</v>
      </c>
      <c r="Q64" s="174"/>
      <c r="R64" s="174"/>
      <c r="S64" s="2"/>
      <c r="T64" s="3986" t="s">
        <v>83</v>
      </c>
      <c r="U64" s="2"/>
      <c r="V64" s="174"/>
      <c r="W64" s="2"/>
      <c r="X64" s="174"/>
      <c r="Y64" s="2"/>
      <c r="Z64" s="174"/>
      <c r="AA64" s="2"/>
      <c r="AB64" s="174"/>
      <c r="AC64" s="2"/>
      <c r="AD64" s="174"/>
      <c r="AE64" s="2"/>
      <c r="AF64" s="3992" t="s">
        <v>815</v>
      </c>
      <c r="AG64" s="2"/>
      <c r="AH64" s="3993" t="s">
        <v>817</v>
      </c>
      <c r="AI64" s="2"/>
      <c r="AJ64" s="174"/>
      <c r="AK64" s="2"/>
      <c r="AL64" s="2"/>
      <c r="AM64" s="2"/>
      <c r="AN64" s="2"/>
      <c r="AO64" s="6">
        <v>1</v>
      </c>
    </row>
    <row r="65" spans="2:41" s="73" customFormat="1" ht="18" customHeight="1">
      <c r="B65" s="174"/>
      <c r="C65" s="174"/>
      <c r="D65" s="174"/>
      <c r="E65" s="174"/>
      <c r="F65" s="174"/>
      <c r="G65" s="174"/>
      <c r="H65" s="174"/>
      <c r="I65" s="174"/>
      <c r="J65" s="174"/>
      <c r="K65" s="174"/>
      <c r="L65" s="174"/>
      <c r="M65" s="174"/>
      <c r="N65" s="174"/>
      <c r="O65" s="174"/>
      <c r="P65" s="174"/>
      <c r="Q65" s="174"/>
      <c r="R65" s="174"/>
      <c r="S65" s="2"/>
      <c r="T65" s="174" t="s">
        <v>1484</v>
      </c>
      <c r="U65" s="2"/>
      <c r="V65" s="174"/>
      <c r="W65" s="2"/>
      <c r="X65" s="174"/>
      <c r="Y65" s="2"/>
      <c r="Z65" s="174"/>
      <c r="AA65" s="2"/>
      <c r="AB65" s="174"/>
      <c r="AC65" s="2"/>
      <c r="AD65" s="174"/>
      <c r="AE65" s="2"/>
      <c r="AF65" s="174" t="s">
        <v>1484</v>
      </c>
      <c r="AG65" s="2"/>
      <c r="AH65" s="174" t="s">
        <v>1484</v>
      </c>
      <c r="AI65" s="2"/>
      <c r="AJ65" s="174"/>
      <c r="AK65" s="2"/>
      <c r="AL65" s="2"/>
      <c r="AM65" s="2"/>
      <c r="AN65" s="2"/>
      <c r="AO65" s="6">
        <v>1</v>
      </c>
    </row>
    <row r="66" spans="2:41" s="73" customFormat="1" ht="18" customHeight="1">
      <c r="B66" s="3986" t="s">
        <v>459</v>
      </c>
      <c r="C66" s="174"/>
      <c r="D66" s="174"/>
      <c r="E66" s="174"/>
      <c r="F66" s="174"/>
      <c r="G66" s="174"/>
      <c r="H66" s="174"/>
      <c r="I66" s="174"/>
      <c r="J66" s="174"/>
      <c r="K66" s="174"/>
      <c r="L66" s="174"/>
      <c r="M66" s="174"/>
      <c r="N66" s="3992" t="s">
        <v>796</v>
      </c>
      <c r="O66" s="174"/>
      <c r="P66" s="3993" t="s">
        <v>820</v>
      </c>
      <c r="Q66" s="174"/>
      <c r="R66" s="174"/>
      <c r="S66" s="2"/>
      <c r="T66" s="3986" t="s">
        <v>77</v>
      </c>
      <c r="U66" s="2"/>
      <c r="V66" s="174"/>
      <c r="W66" s="2"/>
      <c r="X66" s="174"/>
      <c r="Y66" s="2"/>
      <c r="Z66" s="174"/>
      <c r="AA66" s="2"/>
      <c r="AB66" s="174"/>
      <c r="AC66" s="2"/>
      <c r="AD66" s="174"/>
      <c r="AE66" s="2"/>
      <c r="AF66" s="3992" t="s">
        <v>795</v>
      </c>
      <c r="AG66" s="2"/>
      <c r="AH66" s="3993" t="s">
        <v>819</v>
      </c>
      <c r="AI66" s="2"/>
      <c r="AJ66" s="174"/>
      <c r="AK66" s="2"/>
      <c r="AL66" s="2"/>
      <c r="AM66" s="2"/>
      <c r="AN66" s="2"/>
      <c r="AO66" s="6">
        <v>1</v>
      </c>
    </row>
    <row r="67" spans="2:41" s="73" customFormat="1" ht="18" customHeight="1">
      <c r="B67" s="174"/>
      <c r="C67" s="174"/>
      <c r="D67" s="174"/>
      <c r="E67" s="174"/>
      <c r="F67" s="174"/>
      <c r="G67" s="174"/>
      <c r="H67" s="174"/>
      <c r="I67" s="174"/>
      <c r="J67" s="174"/>
      <c r="K67" s="174"/>
      <c r="L67" s="174"/>
      <c r="M67" s="174"/>
      <c r="N67" s="174"/>
      <c r="O67" s="174"/>
      <c r="P67" s="174"/>
      <c r="Q67" s="174"/>
      <c r="R67" s="174"/>
      <c r="S67" s="2"/>
      <c r="T67" s="174"/>
      <c r="U67" s="2"/>
      <c r="V67" s="174"/>
      <c r="W67" s="2"/>
      <c r="X67" s="174"/>
      <c r="Y67" s="2"/>
      <c r="Z67" s="174"/>
      <c r="AA67" s="2"/>
      <c r="AB67" s="174"/>
      <c r="AC67" s="2"/>
      <c r="AD67" s="174"/>
      <c r="AE67" s="2"/>
      <c r="AF67" s="174" t="s">
        <v>1484</v>
      </c>
      <c r="AG67" s="2"/>
      <c r="AH67" s="174" t="s">
        <v>1484</v>
      </c>
      <c r="AI67" s="2"/>
      <c r="AJ67" s="174"/>
      <c r="AK67" s="2"/>
      <c r="AL67" s="2"/>
      <c r="AM67" s="2"/>
      <c r="AN67" s="2"/>
      <c r="AO67" s="6">
        <v>1</v>
      </c>
    </row>
    <row r="68" spans="2:41" s="73" customFormat="1" ht="18" customHeight="1">
      <c r="B68" s="302"/>
      <c r="C68" s="174"/>
      <c r="D68" s="174"/>
      <c r="E68" s="174"/>
      <c r="F68" s="174"/>
      <c r="G68" s="174"/>
      <c r="H68" s="174"/>
      <c r="I68" s="174"/>
      <c r="J68" s="174"/>
      <c r="K68" s="174"/>
      <c r="L68" s="174"/>
      <c r="M68" s="174"/>
      <c r="N68" s="3992" t="s">
        <v>800</v>
      </c>
      <c r="O68" s="174"/>
      <c r="P68" s="3993" t="s">
        <v>822</v>
      </c>
      <c r="Q68" s="174"/>
      <c r="R68" s="174"/>
      <c r="S68" s="2"/>
      <c r="T68" s="302"/>
      <c r="U68" s="2"/>
      <c r="V68" s="174"/>
      <c r="W68" s="2"/>
      <c r="X68" s="174"/>
      <c r="Y68" s="2"/>
      <c r="Z68" s="174"/>
      <c r="AA68" s="2"/>
      <c r="AB68" s="174"/>
      <c r="AC68" s="2"/>
      <c r="AD68" s="174"/>
      <c r="AE68" s="2"/>
      <c r="AF68" s="3992" t="s">
        <v>799</v>
      </c>
      <c r="AG68" s="2"/>
      <c r="AH68" s="3993" t="s">
        <v>821</v>
      </c>
      <c r="AI68" s="2"/>
      <c r="AJ68" s="174"/>
      <c r="AK68" s="2"/>
      <c r="AL68" s="2"/>
      <c r="AM68" s="2"/>
      <c r="AN68" s="2"/>
      <c r="AO68" s="6">
        <v>1</v>
      </c>
    </row>
    <row r="69" spans="2:41" s="73" customFormat="1" ht="18" customHeight="1">
      <c r="B69" s="302"/>
      <c r="C69" s="174"/>
      <c r="D69" s="174"/>
      <c r="E69" s="174"/>
      <c r="F69" s="174"/>
      <c r="G69" s="174"/>
      <c r="H69" s="174"/>
      <c r="I69" s="174"/>
      <c r="J69" s="174"/>
      <c r="K69" s="174"/>
      <c r="L69" s="174"/>
      <c r="M69" s="174"/>
      <c r="N69" s="764"/>
      <c r="O69" s="174"/>
      <c r="P69" s="764"/>
      <c r="Q69" s="174"/>
      <c r="R69" s="174"/>
      <c r="S69" s="2"/>
      <c r="T69" s="302"/>
      <c r="U69" s="2"/>
      <c r="V69" s="174"/>
      <c r="W69" s="2"/>
      <c r="X69" s="174"/>
      <c r="Y69" s="2"/>
      <c r="Z69" s="174"/>
      <c r="AA69" s="2"/>
      <c r="AB69" s="174"/>
      <c r="AC69" s="2"/>
      <c r="AD69" s="174"/>
      <c r="AE69" s="2"/>
      <c r="AF69" s="764" t="s">
        <v>1484</v>
      </c>
      <c r="AG69" s="2"/>
      <c r="AH69" s="764" t="s">
        <v>1484</v>
      </c>
      <c r="AI69" s="2"/>
      <c r="AJ69" s="174"/>
      <c r="AK69" s="2"/>
      <c r="AL69" s="2"/>
      <c r="AM69" s="2"/>
      <c r="AN69" s="2"/>
      <c r="AO69" s="6"/>
    </row>
    <row r="70" spans="2:41" s="73" customFormat="1" ht="18" customHeight="1">
      <c r="B70" s="302"/>
      <c r="C70" s="174"/>
      <c r="D70" s="174"/>
      <c r="E70" s="174"/>
      <c r="F70" s="174"/>
      <c r="G70" s="174"/>
      <c r="H70" s="174"/>
      <c r="I70" s="174"/>
      <c r="J70" s="174"/>
      <c r="K70" s="174"/>
      <c r="L70" s="174"/>
      <c r="M70" s="174"/>
      <c r="N70" s="3992" t="s">
        <v>804</v>
      </c>
      <c r="O70" s="174"/>
      <c r="P70" s="3993" t="s">
        <v>824</v>
      </c>
      <c r="Q70" s="174"/>
      <c r="R70" s="174"/>
      <c r="S70" s="2"/>
      <c r="T70" s="302"/>
      <c r="U70" s="2"/>
      <c r="V70" s="174"/>
      <c r="W70" s="2"/>
      <c r="X70" s="174"/>
      <c r="Y70" s="2"/>
      <c r="Z70" s="174"/>
      <c r="AA70" s="2"/>
      <c r="AB70" s="174"/>
      <c r="AC70" s="2"/>
      <c r="AD70" s="174"/>
      <c r="AE70" s="2"/>
      <c r="AF70" s="3992" t="s">
        <v>803</v>
      </c>
      <c r="AG70" s="2"/>
      <c r="AH70" s="3993" t="s">
        <v>823</v>
      </c>
      <c r="AI70" s="2"/>
      <c r="AJ70" s="174"/>
      <c r="AK70" s="2"/>
      <c r="AL70" s="2"/>
      <c r="AM70" s="2"/>
      <c r="AN70" s="2"/>
      <c r="AO70" s="6">
        <v>1</v>
      </c>
    </row>
    <row r="71" spans="2:41" s="73" customFormat="1" ht="18" customHeight="1">
      <c r="B71" s="302"/>
      <c r="C71" s="174"/>
      <c r="D71" s="174"/>
      <c r="E71" s="174"/>
      <c r="F71" s="174"/>
      <c r="G71" s="174"/>
      <c r="H71" s="174"/>
      <c r="I71" s="174"/>
      <c r="J71" s="174"/>
      <c r="K71" s="174"/>
      <c r="L71" s="174"/>
      <c r="M71" s="174"/>
      <c r="N71" s="764"/>
      <c r="O71" s="174"/>
      <c r="P71" s="764"/>
      <c r="Q71" s="174"/>
      <c r="R71" s="174"/>
      <c r="S71" s="2"/>
      <c r="T71" s="302"/>
      <c r="U71" s="2"/>
      <c r="V71" s="174"/>
      <c r="W71" s="2"/>
      <c r="X71" s="174"/>
      <c r="Y71" s="2"/>
      <c r="Z71" s="174"/>
      <c r="AA71" s="2"/>
      <c r="AB71" s="174"/>
      <c r="AC71" s="2"/>
      <c r="AD71" s="174"/>
      <c r="AE71" s="2"/>
      <c r="AF71" s="764" t="s">
        <v>1484</v>
      </c>
      <c r="AG71" s="2"/>
      <c r="AH71" s="764" t="s">
        <v>1484</v>
      </c>
      <c r="AI71" s="2"/>
      <c r="AJ71" s="174"/>
      <c r="AK71" s="2"/>
      <c r="AL71" s="2"/>
      <c r="AM71" s="2"/>
      <c r="AN71" s="2"/>
      <c r="AO71" s="6"/>
    </row>
    <row r="72" spans="2:41" s="73" customFormat="1" ht="18" customHeight="1">
      <c r="B72" s="302"/>
      <c r="C72" s="174"/>
      <c r="D72" s="174"/>
      <c r="E72" s="174"/>
      <c r="F72" s="174"/>
      <c r="G72" s="174"/>
      <c r="H72" s="174"/>
      <c r="I72" s="174"/>
      <c r="J72" s="174"/>
      <c r="K72" s="174"/>
      <c r="L72" s="174"/>
      <c r="M72" s="174"/>
      <c r="N72" s="3992" t="s">
        <v>826</v>
      </c>
      <c r="O72" s="174"/>
      <c r="P72" s="3993" t="s">
        <v>828</v>
      </c>
      <c r="Q72" s="174"/>
      <c r="R72" s="174"/>
      <c r="S72" s="2"/>
      <c r="T72" s="302"/>
      <c r="U72" s="2"/>
      <c r="V72" s="174"/>
      <c r="W72" s="2"/>
      <c r="X72" s="174"/>
      <c r="Y72" s="2"/>
      <c r="Z72" s="174"/>
      <c r="AA72" s="2"/>
      <c r="AB72" s="174"/>
      <c r="AC72" s="2"/>
      <c r="AD72" s="174"/>
      <c r="AE72" s="2"/>
      <c r="AF72" s="3992" t="s">
        <v>825</v>
      </c>
      <c r="AG72" s="2"/>
      <c r="AH72" s="3993" t="s">
        <v>827</v>
      </c>
      <c r="AI72" s="2"/>
      <c r="AJ72" s="174"/>
      <c r="AK72" s="2"/>
      <c r="AL72" s="2"/>
      <c r="AM72" s="2"/>
      <c r="AN72" s="2"/>
      <c r="AO72" s="6">
        <v>1</v>
      </c>
    </row>
    <row r="73" spans="2:41" s="73" customFormat="1" ht="18" customHeight="1">
      <c r="B73" s="302"/>
      <c r="C73" s="174"/>
      <c r="D73" s="174"/>
      <c r="E73" s="174"/>
      <c r="F73" s="174"/>
      <c r="G73" s="174"/>
      <c r="H73" s="174"/>
      <c r="I73" s="174"/>
      <c r="J73" s="174"/>
      <c r="K73" s="174"/>
      <c r="L73" s="174"/>
      <c r="M73" s="174"/>
      <c r="N73" s="764"/>
      <c r="O73" s="174"/>
      <c r="P73" s="764"/>
      <c r="Q73" s="174"/>
      <c r="R73" s="174"/>
      <c r="S73" s="2"/>
      <c r="T73" s="302"/>
      <c r="U73" s="2"/>
      <c r="V73" s="174"/>
      <c r="W73" s="2"/>
      <c r="X73" s="174"/>
      <c r="Y73" s="2"/>
      <c r="Z73" s="174"/>
      <c r="AA73" s="2"/>
      <c r="AB73" s="174"/>
      <c r="AC73" s="2"/>
      <c r="AD73" s="174"/>
      <c r="AE73" s="2"/>
      <c r="AF73" s="764" t="s">
        <v>1484</v>
      </c>
      <c r="AG73" s="2"/>
      <c r="AH73" s="764" t="s">
        <v>1484</v>
      </c>
      <c r="AI73" s="2"/>
      <c r="AJ73" s="174"/>
      <c r="AK73" s="2"/>
      <c r="AL73" s="2"/>
      <c r="AM73" s="2"/>
      <c r="AN73" s="2"/>
      <c r="AO73" s="6"/>
    </row>
    <row r="74" spans="2:41" s="73" customFormat="1" ht="18" customHeight="1">
      <c r="B74" s="302"/>
      <c r="C74" s="174"/>
      <c r="D74" s="174"/>
      <c r="E74" s="174"/>
      <c r="F74" s="174"/>
      <c r="G74" s="174"/>
      <c r="H74" s="174"/>
      <c r="I74" s="174"/>
      <c r="J74" s="174"/>
      <c r="K74" s="174"/>
      <c r="L74" s="174"/>
      <c r="M74" s="174"/>
      <c r="N74" s="3992" t="s">
        <v>830</v>
      </c>
      <c r="O74" s="174"/>
      <c r="P74" s="3993" t="s">
        <v>832</v>
      </c>
      <c r="Q74" s="174"/>
      <c r="R74" s="174"/>
      <c r="S74" s="2"/>
      <c r="T74" s="302"/>
      <c r="U74" s="2"/>
      <c r="V74" s="174"/>
      <c r="W74" s="2"/>
      <c r="X74" s="174"/>
      <c r="Y74" s="2"/>
      <c r="Z74" s="174"/>
      <c r="AA74" s="2"/>
      <c r="AB74" s="174"/>
      <c r="AC74" s="2"/>
      <c r="AD74" s="174"/>
      <c r="AE74" s="2"/>
      <c r="AF74" s="3992" t="s">
        <v>829</v>
      </c>
      <c r="AG74" s="2"/>
      <c r="AH74" s="3993" t="s">
        <v>831</v>
      </c>
      <c r="AI74" s="2"/>
      <c r="AJ74" s="174"/>
      <c r="AK74" s="2"/>
      <c r="AL74" s="2"/>
      <c r="AM74" s="2"/>
      <c r="AN74" s="2"/>
      <c r="AO74" s="6">
        <v>1</v>
      </c>
    </row>
    <row r="75" spans="2:41" s="73" customFormat="1" ht="18" customHeight="1">
      <c r="B75" s="302"/>
      <c r="C75" s="174"/>
      <c r="D75" s="174"/>
      <c r="E75" s="174"/>
      <c r="F75" s="174"/>
      <c r="G75" s="174"/>
      <c r="H75" s="174"/>
      <c r="I75" s="174"/>
      <c r="J75" s="174"/>
      <c r="K75" s="174"/>
      <c r="L75" s="174"/>
      <c r="M75" s="174"/>
      <c r="N75" s="764"/>
      <c r="O75" s="174"/>
      <c r="P75" s="764"/>
      <c r="Q75" s="174"/>
      <c r="R75" s="174"/>
      <c r="S75" s="2"/>
      <c r="T75" s="302"/>
      <c r="U75" s="2"/>
      <c r="V75" s="174"/>
      <c r="W75" s="2"/>
      <c r="X75" s="174"/>
      <c r="Y75" s="2"/>
      <c r="Z75" s="174"/>
      <c r="AA75" s="2"/>
      <c r="AB75" s="174"/>
      <c r="AC75" s="2"/>
      <c r="AD75" s="174"/>
      <c r="AE75" s="2"/>
      <c r="AF75" s="764" t="s">
        <v>1484</v>
      </c>
      <c r="AG75" s="2"/>
      <c r="AH75" s="764" t="s">
        <v>1484</v>
      </c>
      <c r="AI75" s="2"/>
      <c r="AJ75" s="174"/>
      <c r="AK75" s="2"/>
      <c r="AL75" s="2"/>
      <c r="AM75" s="2"/>
      <c r="AN75" s="2"/>
      <c r="AO75" s="6"/>
    </row>
    <row r="76" spans="2:41" s="73" customFormat="1" ht="18" customHeight="1">
      <c r="B76" s="302"/>
      <c r="C76" s="174"/>
      <c r="D76" s="174"/>
      <c r="E76" s="174"/>
      <c r="F76" s="174"/>
      <c r="G76" s="174"/>
      <c r="H76" s="174"/>
      <c r="I76" s="174"/>
      <c r="J76" s="174"/>
      <c r="K76" s="174"/>
      <c r="L76" s="174"/>
      <c r="M76" s="174"/>
      <c r="N76" s="3992" t="s">
        <v>808</v>
      </c>
      <c r="O76" s="174"/>
      <c r="P76" s="3993" t="s">
        <v>834</v>
      </c>
      <c r="Q76" s="174"/>
      <c r="R76" s="174"/>
      <c r="S76" s="2"/>
      <c r="T76" s="302"/>
      <c r="U76" s="2"/>
      <c r="V76" s="174"/>
      <c r="W76" s="2"/>
      <c r="X76" s="174"/>
      <c r="Y76" s="2"/>
      <c r="Z76" s="174"/>
      <c r="AA76" s="2"/>
      <c r="AB76" s="174"/>
      <c r="AC76" s="2"/>
      <c r="AD76" s="174"/>
      <c r="AE76" s="2"/>
      <c r="AF76" s="3992" t="s">
        <v>807</v>
      </c>
      <c r="AG76" s="2"/>
      <c r="AH76" s="3993" t="s">
        <v>833</v>
      </c>
      <c r="AI76" s="2"/>
      <c r="AJ76" s="174"/>
      <c r="AK76" s="2"/>
      <c r="AL76" s="2"/>
      <c r="AM76" s="2"/>
      <c r="AN76" s="2"/>
      <c r="AO76" s="6">
        <v>1</v>
      </c>
    </row>
    <row r="77" spans="2:41" s="73" customFormat="1" ht="18" customHeight="1">
      <c r="B77" s="302"/>
      <c r="C77" s="174"/>
      <c r="D77" s="174"/>
      <c r="E77" s="174"/>
      <c r="F77" s="174"/>
      <c r="G77" s="174"/>
      <c r="H77" s="174"/>
      <c r="I77" s="174"/>
      <c r="J77" s="174"/>
      <c r="K77" s="174"/>
      <c r="L77" s="174"/>
      <c r="M77" s="174"/>
      <c r="N77" s="764"/>
      <c r="O77" s="174"/>
      <c r="P77" s="764"/>
      <c r="Q77" s="174"/>
      <c r="R77" s="174"/>
      <c r="S77" s="2"/>
      <c r="T77" s="302"/>
      <c r="U77" s="2"/>
      <c r="V77" s="174"/>
      <c r="W77" s="2"/>
      <c r="X77" s="174"/>
      <c r="Y77" s="2"/>
      <c r="Z77" s="174"/>
      <c r="AA77" s="2"/>
      <c r="AB77" s="174"/>
      <c r="AC77" s="2"/>
      <c r="AD77" s="174"/>
      <c r="AE77" s="2"/>
      <c r="AF77" s="764" t="s">
        <v>1484</v>
      </c>
      <c r="AG77" s="2"/>
      <c r="AH77" s="764" t="s">
        <v>1484</v>
      </c>
      <c r="AI77" s="2"/>
      <c r="AJ77" s="174"/>
      <c r="AK77" s="2"/>
      <c r="AL77" s="2"/>
      <c r="AM77" s="2"/>
      <c r="AN77" s="2"/>
      <c r="AO77" s="6"/>
    </row>
    <row r="78" spans="2:41" s="73" customFormat="1" ht="18" customHeight="1">
      <c r="B78" s="302"/>
      <c r="C78" s="174"/>
      <c r="D78" s="174"/>
      <c r="E78" s="174"/>
      <c r="F78" s="174"/>
      <c r="G78" s="174"/>
      <c r="H78" s="174"/>
      <c r="I78" s="174"/>
      <c r="J78" s="174"/>
      <c r="K78" s="174"/>
      <c r="L78" s="174"/>
      <c r="M78" s="174"/>
      <c r="N78" s="3992" t="s">
        <v>812</v>
      </c>
      <c r="O78" s="174"/>
      <c r="P78" s="3993" t="s">
        <v>836</v>
      </c>
      <c r="Q78" s="174"/>
      <c r="R78" s="174"/>
      <c r="S78" s="2"/>
      <c r="T78" s="302"/>
      <c r="U78" s="2"/>
      <c r="V78" s="174"/>
      <c r="W78" s="2"/>
      <c r="X78" s="174"/>
      <c r="Y78" s="2"/>
      <c r="Z78" s="174"/>
      <c r="AA78" s="2"/>
      <c r="AB78" s="174"/>
      <c r="AC78" s="2"/>
      <c r="AD78" s="174"/>
      <c r="AE78" s="2"/>
      <c r="AF78" s="3992" t="s">
        <v>811</v>
      </c>
      <c r="AG78" s="2"/>
      <c r="AH78" s="3993" t="s">
        <v>835</v>
      </c>
      <c r="AI78" s="2"/>
      <c r="AJ78" s="174"/>
      <c r="AK78" s="2"/>
      <c r="AL78" s="2"/>
      <c r="AM78" s="2"/>
      <c r="AN78" s="2"/>
      <c r="AO78" s="6">
        <v>1</v>
      </c>
    </row>
    <row r="79" spans="2:41" s="73" customFormat="1" ht="18" customHeight="1">
      <c r="B79" s="302"/>
      <c r="C79" s="174"/>
      <c r="D79" s="174"/>
      <c r="E79" s="174"/>
      <c r="F79" s="174"/>
      <c r="G79" s="174"/>
      <c r="H79" s="174"/>
      <c r="I79" s="174"/>
      <c r="J79" s="174"/>
      <c r="K79" s="174"/>
      <c r="L79" s="174"/>
      <c r="M79" s="174"/>
      <c r="N79" s="174"/>
      <c r="O79" s="174"/>
      <c r="P79" s="174"/>
      <c r="Q79" s="174"/>
      <c r="R79" s="174"/>
      <c r="S79" s="2"/>
      <c r="T79" s="302"/>
      <c r="U79" s="2"/>
      <c r="V79" s="174"/>
      <c r="W79" s="2"/>
      <c r="X79" s="174"/>
      <c r="Y79" s="2"/>
      <c r="Z79" s="174"/>
      <c r="AA79" s="2"/>
      <c r="AB79" s="174"/>
      <c r="AC79" s="2"/>
      <c r="AD79" s="174"/>
      <c r="AE79" s="2"/>
      <c r="AF79" s="174" t="s">
        <v>1484</v>
      </c>
      <c r="AG79" s="2"/>
      <c r="AH79" s="174" t="s">
        <v>1484</v>
      </c>
      <c r="AI79" s="2"/>
      <c r="AJ79" s="174"/>
      <c r="AK79" s="2"/>
      <c r="AL79" s="2"/>
      <c r="AM79" s="2"/>
      <c r="AN79" s="2"/>
      <c r="AO79" s="6"/>
    </row>
    <row r="80" spans="2:41" s="73" customFormat="1" ht="18" customHeight="1">
      <c r="B80" s="302"/>
      <c r="C80" s="174"/>
      <c r="D80" s="174"/>
      <c r="E80" s="174"/>
      <c r="F80" s="174"/>
      <c r="G80" s="174"/>
      <c r="H80" s="174"/>
      <c r="I80" s="174"/>
      <c r="J80" s="174"/>
      <c r="K80" s="174"/>
      <c r="L80" s="174"/>
      <c r="M80" s="174"/>
      <c r="N80" s="3992" t="s">
        <v>838</v>
      </c>
      <c r="O80" s="174"/>
      <c r="P80" s="3993" t="s">
        <v>840</v>
      </c>
      <c r="Q80" s="174"/>
      <c r="R80" s="174"/>
      <c r="S80" s="2"/>
      <c r="T80" s="302"/>
      <c r="U80" s="2"/>
      <c r="V80" s="174"/>
      <c r="W80" s="2"/>
      <c r="X80" s="174"/>
      <c r="Y80" s="2"/>
      <c r="Z80" s="174"/>
      <c r="AA80" s="2"/>
      <c r="AB80" s="174"/>
      <c r="AC80" s="2"/>
      <c r="AD80" s="174"/>
      <c r="AE80" s="2"/>
      <c r="AF80" s="3992" t="s">
        <v>837</v>
      </c>
      <c r="AG80" s="2"/>
      <c r="AH80" s="3993" t="s">
        <v>839</v>
      </c>
      <c r="AI80" s="2"/>
      <c r="AJ80" s="174"/>
      <c r="AK80" s="2"/>
      <c r="AL80" s="2"/>
      <c r="AM80" s="2"/>
      <c r="AN80" s="2"/>
      <c r="AO80" s="6">
        <v>1</v>
      </c>
    </row>
    <row r="81" spans="2:41" s="73" customFormat="1" ht="18" customHeight="1">
      <c r="B81" s="302"/>
      <c r="C81" s="174"/>
      <c r="D81" s="174"/>
      <c r="E81" s="174"/>
      <c r="F81" s="174"/>
      <c r="G81" s="174"/>
      <c r="H81" s="174"/>
      <c r="I81" s="174"/>
      <c r="J81" s="174"/>
      <c r="K81" s="174"/>
      <c r="L81" s="174"/>
      <c r="M81" s="174"/>
      <c r="N81" s="174"/>
      <c r="O81" s="174"/>
      <c r="P81" s="174"/>
      <c r="Q81" s="174"/>
      <c r="R81" s="174"/>
      <c r="S81" s="2"/>
      <c r="T81" s="302"/>
      <c r="U81" s="2"/>
      <c r="V81" s="174"/>
      <c r="W81" s="2"/>
      <c r="X81" s="174"/>
      <c r="Y81" s="2"/>
      <c r="Z81" s="174"/>
      <c r="AA81" s="2"/>
      <c r="AB81" s="174"/>
      <c r="AC81" s="2"/>
      <c r="AD81" s="174"/>
      <c r="AE81" s="2"/>
      <c r="AF81" s="174" t="s">
        <v>1484</v>
      </c>
      <c r="AG81" s="2"/>
      <c r="AH81" s="174" t="s">
        <v>1484</v>
      </c>
      <c r="AI81" s="2"/>
      <c r="AJ81" s="174"/>
      <c r="AK81" s="2"/>
      <c r="AL81" s="2"/>
      <c r="AM81" s="2"/>
      <c r="AN81" s="2"/>
      <c r="AO81" s="6"/>
    </row>
    <row r="82" spans="2:41" s="73" customFormat="1" ht="18" customHeight="1">
      <c r="B82" s="302"/>
      <c r="C82" s="174"/>
      <c r="D82" s="174"/>
      <c r="E82" s="174"/>
      <c r="F82" s="174"/>
      <c r="G82" s="174"/>
      <c r="H82" s="174"/>
      <c r="I82" s="174"/>
      <c r="J82" s="174"/>
      <c r="K82" s="174"/>
      <c r="L82" s="174"/>
      <c r="M82" s="174"/>
      <c r="N82" s="3992" t="s">
        <v>842</v>
      </c>
      <c r="O82" s="174"/>
      <c r="P82" s="3993" t="s">
        <v>844</v>
      </c>
      <c r="Q82" s="174"/>
      <c r="R82" s="174"/>
      <c r="S82" s="2"/>
      <c r="T82" s="302"/>
      <c r="U82" s="2"/>
      <c r="V82" s="174"/>
      <c r="W82" s="2"/>
      <c r="X82" s="174"/>
      <c r="Y82" s="2"/>
      <c r="Z82" s="174"/>
      <c r="AA82" s="2"/>
      <c r="AB82" s="174"/>
      <c r="AC82" s="2"/>
      <c r="AD82" s="174"/>
      <c r="AE82" s="2"/>
      <c r="AF82" s="3992" t="s">
        <v>841</v>
      </c>
      <c r="AG82" s="2"/>
      <c r="AH82" s="3993" t="s">
        <v>843</v>
      </c>
      <c r="AI82" s="2"/>
      <c r="AJ82" s="174"/>
      <c r="AK82" s="2"/>
      <c r="AL82" s="2"/>
      <c r="AM82" s="2"/>
      <c r="AN82" s="2"/>
      <c r="AO82" s="6">
        <v>1</v>
      </c>
    </row>
    <row r="83" spans="2:41" s="73" customFormat="1" ht="18" customHeight="1">
      <c r="B83" s="302"/>
      <c r="C83" s="174"/>
      <c r="D83" s="174"/>
      <c r="E83" s="174"/>
      <c r="F83" s="174"/>
      <c r="G83" s="174"/>
      <c r="H83" s="174"/>
      <c r="I83" s="174"/>
      <c r="J83" s="174"/>
      <c r="K83" s="174"/>
      <c r="L83" s="174"/>
      <c r="M83" s="174"/>
      <c r="N83" s="174"/>
      <c r="O83" s="174"/>
      <c r="P83" s="174"/>
      <c r="Q83" s="174"/>
      <c r="R83" s="174"/>
      <c r="S83" s="2"/>
      <c r="T83" s="302"/>
      <c r="U83" s="2"/>
      <c r="V83" s="174"/>
      <c r="W83" s="2"/>
      <c r="X83" s="174"/>
      <c r="Y83" s="2"/>
      <c r="Z83" s="174"/>
      <c r="AA83" s="2"/>
      <c r="AB83" s="174"/>
      <c r="AC83" s="2"/>
      <c r="AD83" s="174"/>
      <c r="AE83" s="2"/>
      <c r="AF83" s="174" t="s">
        <v>1484</v>
      </c>
      <c r="AG83" s="2"/>
      <c r="AH83" s="174" t="s">
        <v>1484</v>
      </c>
      <c r="AI83" s="2"/>
      <c r="AJ83" s="174"/>
      <c r="AK83" s="2"/>
      <c r="AL83" s="2"/>
      <c r="AM83" s="2"/>
      <c r="AN83" s="2"/>
      <c r="AO83" s="6"/>
    </row>
    <row r="84" spans="2:41" s="73" customFormat="1" ht="18" customHeight="1">
      <c r="B84" s="302"/>
      <c r="C84" s="174"/>
      <c r="D84" s="174"/>
      <c r="E84" s="174"/>
      <c r="F84" s="174"/>
      <c r="G84" s="174"/>
      <c r="H84" s="174"/>
      <c r="I84" s="174"/>
      <c r="J84" s="174"/>
      <c r="K84" s="174"/>
      <c r="L84" s="174"/>
      <c r="M84" s="174"/>
      <c r="N84" s="3992" t="s">
        <v>846</v>
      </c>
      <c r="O84" s="174"/>
      <c r="P84" s="3993" t="s">
        <v>848</v>
      </c>
      <c r="Q84" s="174"/>
      <c r="R84" s="174"/>
      <c r="S84" s="2"/>
      <c r="T84" s="302"/>
      <c r="U84" s="2"/>
      <c r="V84" s="174"/>
      <c r="W84" s="2"/>
      <c r="X84" s="174"/>
      <c r="Y84" s="2"/>
      <c r="Z84" s="174"/>
      <c r="AA84" s="2"/>
      <c r="AB84" s="174"/>
      <c r="AC84" s="2"/>
      <c r="AD84" s="174"/>
      <c r="AE84" s="2"/>
      <c r="AF84" s="3992" t="s">
        <v>845</v>
      </c>
      <c r="AG84" s="2"/>
      <c r="AH84" s="3993" t="s">
        <v>847</v>
      </c>
      <c r="AI84" s="2"/>
      <c r="AJ84" s="174"/>
      <c r="AK84" s="2"/>
      <c r="AL84" s="2"/>
      <c r="AM84" s="2"/>
      <c r="AN84" s="2"/>
      <c r="AO84" s="6">
        <v>1</v>
      </c>
    </row>
    <row r="85" spans="2:41" s="73" customFormat="1" ht="18" customHeight="1">
      <c r="B85" s="174"/>
      <c r="C85" s="174"/>
      <c r="D85" s="174"/>
      <c r="E85" s="174"/>
      <c r="F85" s="174"/>
      <c r="G85" s="174"/>
      <c r="H85" s="174"/>
      <c r="I85" s="174"/>
      <c r="J85" s="174"/>
      <c r="K85" s="174"/>
      <c r="L85" s="174"/>
      <c r="M85" s="174"/>
      <c r="N85" s="174"/>
      <c r="O85" s="174"/>
      <c r="P85" s="174"/>
      <c r="Q85" s="174"/>
      <c r="R85" s="174"/>
      <c r="S85" s="2"/>
      <c r="T85" s="174"/>
      <c r="U85" s="2"/>
      <c r="V85" s="174"/>
      <c r="W85" s="2"/>
      <c r="X85" s="174"/>
      <c r="Y85" s="2"/>
      <c r="Z85" s="174"/>
      <c r="AA85" s="2"/>
      <c r="AB85" s="174"/>
      <c r="AC85" s="2"/>
      <c r="AD85" s="174"/>
      <c r="AE85" s="2"/>
      <c r="AF85" s="174" t="s">
        <v>1484</v>
      </c>
      <c r="AG85" s="2"/>
      <c r="AH85" s="174" t="s">
        <v>1484</v>
      </c>
      <c r="AI85" s="2"/>
      <c r="AJ85" s="174"/>
      <c r="AK85" s="2"/>
      <c r="AL85" s="2"/>
      <c r="AM85" s="2"/>
      <c r="AN85" s="2"/>
      <c r="AO85" s="6"/>
    </row>
    <row r="86" spans="2:41" s="73" customFormat="1" ht="18" customHeight="1">
      <c r="B86" s="174"/>
      <c r="C86" s="174"/>
      <c r="D86" s="174"/>
      <c r="E86" s="174"/>
      <c r="F86" s="174"/>
      <c r="G86" s="174"/>
      <c r="H86" s="174"/>
      <c r="I86" s="174"/>
      <c r="J86" s="174"/>
      <c r="K86" s="174"/>
      <c r="L86" s="174"/>
      <c r="M86" s="174"/>
      <c r="N86" s="3992" t="s">
        <v>850</v>
      </c>
      <c r="O86" s="174"/>
      <c r="P86" s="3993" t="s">
        <v>852</v>
      </c>
      <c r="Q86" s="174"/>
      <c r="R86" s="174"/>
      <c r="S86" s="2"/>
      <c r="T86" s="174"/>
      <c r="U86" s="2"/>
      <c r="V86" s="174"/>
      <c r="W86" s="2"/>
      <c r="X86" s="174"/>
      <c r="Y86" s="2"/>
      <c r="Z86" s="174"/>
      <c r="AA86" s="2"/>
      <c r="AB86" s="174"/>
      <c r="AC86" s="2"/>
      <c r="AD86" s="174"/>
      <c r="AE86" s="2"/>
      <c r="AF86" s="3992" t="s">
        <v>849</v>
      </c>
      <c r="AG86" s="2"/>
      <c r="AH86" s="3993" t="s">
        <v>851</v>
      </c>
      <c r="AI86" s="2"/>
      <c r="AJ86" s="174"/>
      <c r="AK86" s="2"/>
      <c r="AL86" s="2"/>
      <c r="AM86" s="2"/>
      <c r="AN86" s="2"/>
      <c r="AO86" s="6">
        <v>1</v>
      </c>
    </row>
    <row r="87" spans="2:41" s="73" customFormat="1" ht="18" customHeight="1">
      <c r="B87" s="174"/>
      <c r="C87" s="174"/>
      <c r="D87" s="174"/>
      <c r="E87" s="174"/>
      <c r="F87" s="174"/>
      <c r="G87" s="174"/>
      <c r="H87" s="174"/>
      <c r="I87" s="174"/>
      <c r="J87" s="174"/>
      <c r="K87" s="174"/>
      <c r="L87" s="174"/>
      <c r="M87" s="174"/>
      <c r="N87" s="174"/>
      <c r="O87" s="174"/>
      <c r="P87" s="174"/>
      <c r="Q87" s="174"/>
      <c r="R87" s="174"/>
      <c r="S87" s="2"/>
      <c r="T87" s="174"/>
      <c r="U87" s="2"/>
      <c r="V87" s="174"/>
      <c r="W87" s="2"/>
      <c r="X87" s="174"/>
      <c r="Y87" s="2"/>
      <c r="Z87" s="174"/>
      <c r="AA87" s="2"/>
      <c r="AB87" s="174"/>
      <c r="AC87" s="2"/>
      <c r="AD87" s="174"/>
      <c r="AE87" s="2"/>
      <c r="AF87" s="174" t="s">
        <v>1484</v>
      </c>
      <c r="AG87" s="2"/>
      <c r="AH87" s="174" t="s">
        <v>1484</v>
      </c>
      <c r="AI87" s="2"/>
      <c r="AJ87" s="174"/>
      <c r="AK87" s="2"/>
      <c r="AL87" s="2"/>
      <c r="AM87" s="2"/>
      <c r="AN87" s="2"/>
      <c r="AO87" s="6">
        <v>1</v>
      </c>
    </row>
    <row r="88" spans="2:41" s="73" customFormat="1" ht="18" customHeight="1">
      <c r="B88" s="174"/>
      <c r="C88" s="174"/>
      <c r="D88" s="174"/>
      <c r="E88" s="174"/>
      <c r="F88" s="174"/>
      <c r="G88" s="174"/>
      <c r="H88" s="174"/>
      <c r="I88" s="174"/>
      <c r="J88" s="174"/>
      <c r="K88" s="174"/>
      <c r="L88" s="174"/>
      <c r="M88" s="174"/>
      <c r="N88" s="3992" t="s">
        <v>854</v>
      </c>
      <c r="O88" s="174"/>
      <c r="P88" s="3993" t="s">
        <v>856</v>
      </c>
      <c r="Q88" s="174"/>
      <c r="R88" s="174"/>
      <c r="S88" s="2"/>
      <c r="T88" s="174"/>
      <c r="U88" s="2"/>
      <c r="V88" s="174"/>
      <c r="W88" s="2"/>
      <c r="X88" s="174"/>
      <c r="Y88" s="2"/>
      <c r="Z88" s="174"/>
      <c r="AA88" s="2"/>
      <c r="AB88" s="174"/>
      <c r="AC88" s="2"/>
      <c r="AD88" s="174"/>
      <c r="AE88" s="2"/>
      <c r="AF88" s="3992" t="s">
        <v>853</v>
      </c>
      <c r="AG88" s="2"/>
      <c r="AH88" s="3993" t="s">
        <v>855</v>
      </c>
      <c r="AI88" s="2"/>
      <c r="AJ88" s="174"/>
      <c r="AK88" s="2"/>
      <c r="AL88" s="2"/>
      <c r="AM88" s="2"/>
      <c r="AN88" s="2"/>
      <c r="AO88" s="6">
        <v>1</v>
      </c>
    </row>
    <row r="89" spans="2:41" s="73" customFormat="1" ht="18" customHeight="1">
      <c r="B89" s="174"/>
      <c r="C89" s="174"/>
      <c r="D89" s="174"/>
      <c r="E89" s="174"/>
      <c r="F89" s="174"/>
      <c r="G89" s="174"/>
      <c r="H89" s="174"/>
      <c r="I89" s="174"/>
      <c r="J89" s="174"/>
      <c r="K89" s="174"/>
      <c r="L89" s="174"/>
      <c r="M89" s="174"/>
      <c r="N89" s="174"/>
      <c r="O89" s="174"/>
      <c r="P89" s="174"/>
      <c r="Q89" s="174"/>
      <c r="R89" s="174"/>
      <c r="S89" s="2"/>
      <c r="T89" s="174"/>
      <c r="U89" s="2"/>
      <c r="V89" s="174"/>
      <c r="W89" s="2"/>
      <c r="X89" s="174"/>
      <c r="Y89" s="2"/>
      <c r="Z89" s="174"/>
      <c r="AA89" s="2"/>
      <c r="AB89" s="174"/>
      <c r="AC89" s="2"/>
      <c r="AD89" s="174"/>
      <c r="AE89" s="2"/>
      <c r="AF89" s="174" t="s">
        <v>1484</v>
      </c>
      <c r="AG89" s="2"/>
      <c r="AH89" s="174" t="s">
        <v>1484</v>
      </c>
      <c r="AI89" s="2"/>
      <c r="AJ89" s="174"/>
      <c r="AK89" s="2"/>
      <c r="AL89" s="2"/>
      <c r="AM89" s="2"/>
      <c r="AN89" s="2"/>
      <c r="AO89" s="6">
        <v>1</v>
      </c>
    </row>
    <row r="90" spans="2:41" s="73" customFormat="1" ht="18" customHeight="1">
      <c r="B90" s="174"/>
      <c r="C90" s="174"/>
      <c r="D90" s="174"/>
      <c r="E90" s="174"/>
      <c r="F90" s="174"/>
      <c r="G90" s="174"/>
      <c r="H90" s="174"/>
      <c r="I90" s="174"/>
      <c r="J90" s="174"/>
      <c r="K90" s="174"/>
      <c r="L90" s="174"/>
      <c r="M90" s="174"/>
      <c r="N90" s="3992" t="s">
        <v>858</v>
      </c>
      <c r="O90" s="174"/>
      <c r="P90" s="3993" t="s">
        <v>860</v>
      </c>
      <c r="Q90" s="174"/>
      <c r="R90" s="174"/>
      <c r="S90" s="2"/>
      <c r="T90" s="174"/>
      <c r="U90" s="2"/>
      <c r="V90" s="174"/>
      <c r="W90" s="2"/>
      <c r="X90" s="174"/>
      <c r="Y90" s="2"/>
      <c r="Z90" s="174"/>
      <c r="AA90" s="2"/>
      <c r="AB90" s="174"/>
      <c r="AC90" s="2"/>
      <c r="AD90" s="174"/>
      <c r="AE90" s="2"/>
      <c r="AF90" s="3992" t="s">
        <v>857</v>
      </c>
      <c r="AG90" s="2"/>
      <c r="AH90" s="3993" t="s">
        <v>859</v>
      </c>
      <c r="AI90" s="2"/>
      <c r="AJ90" s="174"/>
      <c r="AK90" s="2"/>
      <c r="AL90" s="2"/>
      <c r="AM90" s="2"/>
      <c r="AN90" s="2"/>
      <c r="AO90" s="6">
        <v>1</v>
      </c>
    </row>
    <row r="91" spans="2:41" s="73" customFormat="1" ht="18" customHeight="1">
      <c r="B91" s="174"/>
      <c r="C91" s="174"/>
      <c r="D91" s="174"/>
      <c r="E91" s="174"/>
      <c r="F91" s="174"/>
      <c r="G91" s="174"/>
      <c r="H91" s="174"/>
      <c r="I91" s="174"/>
      <c r="J91" s="174"/>
      <c r="K91" s="174"/>
      <c r="L91" s="174"/>
      <c r="M91" s="174"/>
      <c r="N91" s="174"/>
      <c r="O91" s="174"/>
      <c r="P91" s="174"/>
      <c r="Q91" s="174"/>
      <c r="R91" s="174"/>
      <c r="S91" s="2"/>
      <c r="T91" s="174"/>
      <c r="U91" s="2"/>
      <c r="V91" s="174"/>
      <c r="W91" s="2"/>
      <c r="X91" s="174"/>
      <c r="Y91" s="2"/>
      <c r="Z91" s="174"/>
      <c r="AA91" s="2"/>
      <c r="AB91" s="174"/>
      <c r="AC91" s="2"/>
      <c r="AD91" s="174"/>
      <c r="AE91" s="2"/>
      <c r="AF91" s="174" t="s">
        <v>1484</v>
      </c>
      <c r="AG91" s="2"/>
      <c r="AH91" s="174" t="s">
        <v>1484</v>
      </c>
      <c r="AI91" s="2"/>
      <c r="AJ91" s="174"/>
      <c r="AK91" s="2"/>
      <c r="AL91" s="2"/>
      <c r="AM91" s="2"/>
      <c r="AN91" s="2"/>
      <c r="AO91" s="6">
        <v>1</v>
      </c>
    </row>
    <row r="92" spans="2:41" s="73" customFormat="1" ht="18" customHeight="1">
      <c r="B92" s="174"/>
      <c r="C92" s="174"/>
      <c r="D92" s="174"/>
      <c r="E92" s="174"/>
      <c r="F92" s="174"/>
      <c r="G92" s="174"/>
      <c r="H92" s="174"/>
      <c r="I92" s="174"/>
      <c r="J92" s="174"/>
      <c r="K92" s="174"/>
      <c r="L92" s="174"/>
      <c r="M92" s="174"/>
      <c r="N92" s="3992" t="s">
        <v>862</v>
      </c>
      <c r="O92" s="174"/>
      <c r="P92" s="3993" t="s">
        <v>864</v>
      </c>
      <c r="Q92" s="174"/>
      <c r="R92" s="174"/>
      <c r="S92" s="2"/>
      <c r="T92" s="174"/>
      <c r="U92" s="2"/>
      <c r="V92" s="174"/>
      <c r="W92" s="2"/>
      <c r="X92" s="174"/>
      <c r="Y92" s="2"/>
      <c r="Z92" s="174"/>
      <c r="AA92" s="2"/>
      <c r="AB92" s="174"/>
      <c r="AC92" s="2"/>
      <c r="AD92" s="174"/>
      <c r="AE92" s="2"/>
      <c r="AF92" s="3992" t="s">
        <v>861</v>
      </c>
      <c r="AG92" s="2"/>
      <c r="AH92" s="3993" t="s">
        <v>863</v>
      </c>
      <c r="AI92" s="2"/>
      <c r="AJ92" s="174"/>
      <c r="AK92" s="2"/>
      <c r="AL92" s="2"/>
      <c r="AM92" s="2"/>
      <c r="AN92" s="2"/>
      <c r="AO92" s="6">
        <v>1</v>
      </c>
    </row>
    <row r="93" spans="2:41" s="73" customFormat="1" ht="18" customHeight="1">
      <c r="B93" s="174"/>
      <c r="C93" s="174"/>
      <c r="D93" s="174"/>
      <c r="E93" s="174"/>
      <c r="F93" s="174"/>
      <c r="G93" s="174"/>
      <c r="H93" s="174"/>
      <c r="I93" s="174"/>
      <c r="J93" s="174"/>
      <c r="K93" s="174"/>
      <c r="L93" s="174"/>
      <c r="M93" s="174"/>
      <c r="N93" s="174"/>
      <c r="O93" s="174"/>
      <c r="P93" s="174"/>
      <c r="Q93" s="174"/>
      <c r="R93" s="174"/>
      <c r="S93" s="2"/>
      <c r="T93" s="174"/>
      <c r="U93" s="2"/>
      <c r="V93" s="174"/>
      <c r="W93" s="2"/>
      <c r="X93" s="174"/>
      <c r="Y93" s="2"/>
      <c r="Z93" s="174"/>
      <c r="AA93" s="2"/>
      <c r="AB93" s="174"/>
      <c r="AC93" s="2"/>
      <c r="AD93" s="174"/>
      <c r="AE93" s="2"/>
      <c r="AF93" s="174"/>
      <c r="AG93" s="2"/>
      <c r="AH93" s="174" t="s">
        <v>1484</v>
      </c>
      <c r="AI93" s="2"/>
      <c r="AJ93" s="174"/>
      <c r="AK93" s="2"/>
      <c r="AL93" s="2"/>
      <c r="AM93" s="2"/>
      <c r="AN93" s="2"/>
      <c r="AO93" s="6">
        <v>1</v>
      </c>
    </row>
    <row r="94" spans="2:41" s="73" customFormat="1" ht="18" customHeight="1">
      <c r="B94" s="174"/>
      <c r="C94" s="174"/>
      <c r="D94" s="174"/>
      <c r="E94" s="174"/>
      <c r="F94" s="174"/>
      <c r="G94" s="174"/>
      <c r="H94" s="174"/>
      <c r="I94" s="174"/>
      <c r="J94" s="174"/>
      <c r="K94" s="174"/>
      <c r="L94" s="174"/>
      <c r="M94" s="174"/>
      <c r="N94" s="174"/>
      <c r="O94" s="174"/>
      <c r="P94" s="3993" t="s">
        <v>838</v>
      </c>
      <c r="Q94" s="174"/>
      <c r="R94" s="174"/>
      <c r="S94" s="2"/>
      <c r="T94" s="174"/>
      <c r="U94" s="2"/>
      <c r="V94" s="174"/>
      <c r="W94" s="2"/>
      <c r="X94" s="174"/>
      <c r="Y94" s="2"/>
      <c r="Z94" s="174"/>
      <c r="AA94" s="2"/>
      <c r="AB94" s="174"/>
      <c r="AC94" s="2"/>
      <c r="AD94" s="174"/>
      <c r="AE94" s="2"/>
      <c r="AF94" s="174"/>
      <c r="AG94" s="2"/>
      <c r="AH94" s="3993" t="s">
        <v>837</v>
      </c>
      <c r="AI94" s="2"/>
      <c r="AJ94" s="174"/>
      <c r="AK94" s="2"/>
      <c r="AL94" s="2"/>
      <c r="AM94" s="2"/>
      <c r="AN94" s="2"/>
      <c r="AO94" s="6">
        <v>1</v>
      </c>
    </row>
    <row r="95" spans="2:41" s="73" customFormat="1" ht="18" customHeight="1">
      <c r="B95" s="174"/>
      <c r="C95" s="174"/>
      <c r="D95" s="174"/>
      <c r="E95" s="174"/>
      <c r="F95" s="174"/>
      <c r="G95" s="174"/>
      <c r="H95" s="174"/>
      <c r="I95" s="174"/>
      <c r="J95" s="174"/>
      <c r="K95" s="174"/>
      <c r="L95" s="174"/>
      <c r="M95" s="174"/>
      <c r="N95" s="174"/>
      <c r="O95" s="174"/>
      <c r="P95" s="174"/>
      <c r="Q95" s="174"/>
      <c r="R95" s="174"/>
      <c r="S95" s="2"/>
      <c r="T95" s="174"/>
      <c r="U95" s="2"/>
      <c r="V95" s="174"/>
      <c r="W95" s="2"/>
      <c r="X95" s="174"/>
      <c r="Y95" s="2"/>
      <c r="Z95" s="174"/>
      <c r="AA95" s="2"/>
      <c r="AB95" s="174"/>
      <c r="AC95" s="2"/>
      <c r="AD95" s="174"/>
      <c r="AE95" s="2"/>
      <c r="AF95" s="174"/>
      <c r="AG95" s="2"/>
      <c r="AH95" s="174" t="s">
        <v>1484</v>
      </c>
      <c r="AI95" s="2"/>
      <c r="AJ95" s="174"/>
      <c r="AK95" s="2"/>
      <c r="AL95" s="2"/>
      <c r="AM95" s="2"/>
      <c r="AN95" s="2"/>
      <c r="AO95" s="6">
        <v>1</v>
      </c>
    </row>
    <row r="96" spans="2:41" s="73" customFormat="1" ht="18" customHeight="1">
      <c r="B96" s="174"/>
      <c r="C96" s="174"/>
      <c r="D96" s="174"/>
      <c r="E96" s="174"/>
      <c r="F96" s="174"/>
      <c r="G96" s="174"/>
      <c r="H96" s="174"/>
      <c r="I96" s="174"/>
      <c r="J96" s="174"/>
      <c r="K96" s="174"/>
      <c r="L96" s="174"/>
      <c r="M96" s="174"/>
      <c r="N96" s="174"/>
      <c r="O96" s="174"/>
      <c r="P96" s="3993" t="s">
        <v>866</v>
      </c>
      <c r="Q96" s="174"/>
      <c r="R96" s="174"/>
      <c r="S96" s="2"/>
      <c r="T96" s="174"/>
      <c r="U96" s="2"/>
      <c r="V96" s="174"/>
      <c r="W96" s="2"/>
      <c r="X96" s="174"/>
      <c r="Y96" s="2"/>
      <c r="Z96" s="174"/>
      <c r="AA96" s="2"/>
      <c r="AB96" s="174"/>
      <c r="AC96" s="2"/>
      <c r="AD96" s="174"/>
      <c r="AE96" s="2"/>
      <c r="AF96" s="174"/>
      <c r="AG96" s="2"/>
      <c r="AH96" s="3993" t="s">
        <v>865</v>
      </c>
      <c r="AI96" s="2"/>
      <c r="AJ96" s="174"/>
      <c r="AK96" s="2"/>
      <c r="AL96" s="2"/>
      <c r="AM96" s="2"/>
      <c r="AN96" s="2"/>
      <c r="AO96" s="6">
        <v>1</v>
      </c>
    </row>
    <row r="97" spans="2:43" s="73" customFormat="1" ht="18" customHeight="1">
      <c r="B97" s="302"/>
      <c r="C97" s="174"/>
      <c r="D97" s="174"/>
      <c r="E97" s="174"/>
      <c r="F97" s="174"/>
      <c r="G97" s="174"/>
      <c r="H97" s="174"/>
      <c r="I97" s="174"/>
      <c r="J97" s="174"/>
      <c r="K97" s="174"/>
      <c r="L97" s="174"/>
      <c r="M97" s="174"/>
      <c r="N97" s="174"/>
      <c r="O97" s="174"/>
      <c r="P97" s="174"/>
      <c r="Q97" s="174"/>
      <c r="R97" s="174"/>
      <c r="S97" s="2"/>
      <c r="T97" s="302"/>
      <c r="U97" s="2"/>
      <c r="V97" s="174"/>
      <c r="W97" s="2"/>
      <c r="X97" s="174"/>
      <c r="Y97" s="2"/>
      <c r="Z97" s="174"/>
      <c r="AA97" s="2"/>
      <c r="AB97" s="174"/>
      <c r="AC97" s="2"/>
      <c r="AD97" s="174"/>
      <c r="AE97" s="2"/>
      <c r="AF97" s="174"/>
      <c r="AG97" s="2"/>
      <c r="AH97" s="174" t="s">
        <v>1484</v>
      </c>
      <c r="AI97" s="2"/>
      <c r="AJ97" s="174"/>
      <c r="AK97" s="2"/>
      <c r="AL97" s="2"/>
      <c r="AM97" s="2"/>
      <c r="AN97" s="2"/>
      <c r="AO97" s="6">
        <v>1</v>
      </c>
    </row>
    <row r="98" spans="2:43" s="73" customFormat="1" ht="18" customHeight="1">
      <c r="B98" s="302"/>
      <c r="C98" s="174"/>
      <c r="D98" s="174"/>
      <c r="E98" s="174"/>
      <c r="F98" s="174"/>
      <c r="G98" s="174"/>
      <c r="H98" s="174"/>
      <c r="I98" s="174"/>
      <c r="J98" s="174"/>
      <c r="K98" s="174"/>
      <c r="L98" s="174"/>
      <c r="M98" s="174"/>
      <c r="N98" s="174"/>
      <c r="O98" s="174"/>
      <c r="P98" s="3993" t="s">
        <v>842</v>
      </c>
      <c r="Q98" s="174"/>
      <c r="R98" s="174"/>
      <c r="S98" s="2"/>
      <c r="T98" s="302"/>
      <c r="U98" s="2"/>
      <c r="V98" s="174"/>
      <c r="W98" s="2"/>
      <c r="X98" s="174"/>
      <c r="Y98" s="2"/>
      <c r="Z98" s="174"/>
      <c r="AA98" s="2"/>
      <c r="AB98" s="174"/>
      <c r="AC98" s="2"/>
      <c r="AD98" s="174"/>
      <c r="AE98" s="2"/>
      <c r="AF98" s="174"/>
      <c r="AG98" s="2"/>
      <c r="AH98" s="3993" t="s">
        <v>841</v>
      </c>
      <c r="AI98" s="2"/>
      <c r="AJ98" s="174"/>
      <c r="AK98" s="2"/>
      <c r="AL98" s="2"/>
      <c r="AM98" s="2"/>
      <c r="AN98" s="2"/>
      <c r="AO98" s="6">
        <v>1</v>
      </c>
    </row>
    <row r="99" spans="2:43" s="73" customFormat="1" ht="18" customHeight="1">
      <c r="B99" s="302"/>
      <c r="C99" s="174"/>
      <c r="D99" s="174"/>
      <c r="E99" s="174"/>
      <c r="F99" s="174"/>
      <c r="G99" s="174"/>
      <c r="H99" s="174"/>
      <c r="I99" s="174"/>
      <c r="J99" s="174"/>
      <c r="K99" s="174"/>
      <c r="L99" s="174"/>
      <c r="M99" s="174"/>
      <c r="N99" s="174"/>
      <c r="O99" s="174"/>
      <c r="P99" s="174"/>
      <c r="Q99" s="174"/>
      <c r="R99" s="174"/>
      <c r="S99" s="2"/>
      <c r="T99" s="302"/>
      <c r="U99" s="2"/>
      <c r="V99" s="174"/>
      <c r="W99" s="2"/>
      <c r="X99" s="174"/>
      <c r="Y99" s="2"/>
      <c r="Z99" s="174"/>
      <c r="AA99" s="2"/>
      <c r="AB99" s="174"/>
      <c r="AC99" s="2"/>
      <c r="AD99" s="174"/>
      <c r="AE99" s="2"/>
      <c r="AF99" s="174"/>
      <c r="AG99" s="2"/>
      <c r="AH99" s="174" t="s">
        <v>1484</v>
      </c>
      <c r="AI99" s="2"/>
      <c r="AJ99" s="174"/>
      <c r="AK99" s="2"/>
      <c r="AL99" s="2"/>
      <c r="AM99" s="2"/>
      <c r="AN99" s="2"/>
      <c r="AO99" s="6">
        <v>1</v>
      </c>
    </row>
    <row r="100" spans="2:43" s="73" customFormat="1" ht="18" customHeight="1">
      <c r="B100" s="302"/>
      <c r="C100" s="174"/>
      <c r="D100" s="174"/>
      <c r="E100" s="174"/>
      <c r="F100" s="174"/>
      <c r="G100" s="174"/>
      <c r="H100" s="174"/>
      <c r="I100" s="174"/>
      <c r="J100" s="174"/>
      <c r="K100" s="174"/>
      <c r="L100" s="174"/>
      <c r="M100" s="174"/>
      <c r="N100" s="174"/>
      <c r="O100" s="174"/>
      <c r="P100" s="3993" t="s">
        <v>846</v>
      </c>
      <c r="Q100" s="174"/>
      <c r="R100" s="174"/>
      <c r="S100" s="2"/>
      <c r="T100" s="302"/>
      <c r="U100" s="2"/>
      <c r="V100" s="174"/>
      <c r="W100" s="2"/>
      <c r="X100" s="174"/>
      <c r="Y100" s="2"/>
      <c r="Z100" s="174"/>
      <c r="AA100" s="2"/>
      <c r="AB100" s="174"/>
      <c r="AC100" s="2"/>
      <c r="AD100" s="174"/>
      <c r="AE100" s="2"/>
      <c r="AF100" s="174"/>
      <c r="AG100" s="2"/>
      <c r="AH100" s="3993" t="s">
        <v>845</v>
      </c>
      <c r="AI100" s="2"/>
      <c r="AJ100" s="174"/>
      <c r="AK100" s="2"/>
      <c r="AL100" s="2"/>
      <c r="AM100" s="2"/>
      <c r="AN100" s="2"/>
      <c r="AO100" s="6">
        <v>1</v>
      </c>
    </row>
    <row r="101" spans="2:43" s="73" customFormat="1" ht="18" customHeight="1">
      <c r="B101" s="302"/>
      <c r="C101" s="174"/>
      <c r="D101" s="174"/>
      <c r="E101" s="174"/>
      <c r="F101" s="174"/>
      <c r="G101" s="174"/>
      <c r="H101" s="174"/>
      <c r="I101" s="174"/>
      <c r="J101" s="174"/>
      <c r="K101" s="174"/>
      <c r="L101" s="174"/>
      <c r="M101" s="174"/>
      <c r="N101" s="174"/>
      <c r="O101" s="174"/>
      <c r="P101" s="174"/>
      <c r="Q101" s="174"/>
      <c r="R101" s="174"/>
      <c r="S101" s="2"/>
      <c r="T101" s="302"/>
      <c r="U101" s="2"/>
      <c r="V101" s="174"/>
      <c r="W101" s="2"/>
      <c r="X101" s="174"/>
      <c r="Y101" s="2"/>
      <c r="Z101" s="174"/>
      <c r="AA101" s="2"/>
      <c r="AB101" s="174"/>
      <c r="AC101" s="2"/>
      <c r="AD101" s="174"/>
      <c r="AE101" s="2"/>
      <c r="AF101" s="174"/>
      <c r="AG101" s="2"/>
      <c r="AH101" s="174" t="s">
        <v>1484</v>
      </c>
      <c r="AI101" s="2"/>
      <c r="AJ101" s="174"/>
      <c r="AK101" s="2"/>
      <c r="AL101" s="2"/>
      <c r="AM101" s="2"/>
      <c r="AN101" s="2"/>
      <c r="AO101" s="6">
        <v>1</v>
      </c>
    </row>
    <row r="102" spans="2:43" s="73" customFormat="1" ht="18" customHeight="1">
      <c r="B102" s="302"/>
      <c r="C102" s="174"/>
      <c r="D102" s="174"/>
      <c r="E102" s="174"/>
      <c r="F102" s="174"/>
      <c r="G102" s="174"/>
      <c r="H102" s="174"/>
      <c r="I102" s="174"/>
      <c r="J102" s="174"/>
      <c r="K102" s="174"/>
      <c r="L102" s="174"/>
      <c r="M102" s="174"/>
      <c r="N102" s="174"/>
      <c r="O102" s="174"/>
      <c r="P102" s="3993" t="s">
        <v>868</v>
      </c>
      <c r="Q102" s="174"/>
      <c r="R102" s="174"/>
      <c r="S102" s="2"/>
      <c r="T102" s="302"/>
      <c r="U102" s="2"/>
      <c r="V102" s="174"/>
      <c r="W102" s="2"/>
      <c r="X102" s="174"/>
      <c r="Y102" s="2"/>
      <c r="Z102" s="174"/>
      <c r="AA102" s="2"/>
      <c r="AB102" s="174"/>
      <c r="AC102" s="2"/>
      <c r="AD102" s="174"/>
      <c r="AE102" s="2"/>
      <c r="AF102" s="174"/>
      <c r="AG102" s="2"/>
      <c r="AH102" s="3993" t="s">
        <v>867</v>
      </c>
      <c r="AI102" s="2"/>
      <c r="AJ102" s="174"/>
      <c r="AK102" s="2"/>
      <c r="AL102" s="2"/>
      <c r="AM102" s="2"/>
      <c r="AN102" s="2"/>
      <c r="AO102" s="6">
        <v>1</v>
      </c>
    </row>
    <row r="103" spans="2:43" s="73" customFormat="1" ht="18" customHeight="1">
      <c r="B103" s="302"/>
      <c r="C103" s="174"/>
      <c r="D103" s="174"/>
      <c r="E103" s="174"/>
      <c r="F103" s="174"/>
      <c r="G103" s="174"/>
      <c r="H103" s="174"/>
      <c r="I103" s="174"/>
      <c r="J103" s="174"/>
      <c r="K103" s="174"/>
      <c r="L103" s="174"/>
      <c r="M103" s="174"/>
      <c r="N103" s="174"/>
      <c r="O103" s="174"/>
      <c r="P103" s="174"/>
      <c r="Q103" s="174"/>
      <c r="R103" s="174"/>
      <c r="S103" s="2"/>
      <c r="T103" s="302"/>
      <c r="U103" s="2"/>
      <c r="V103" s="174"/>
      <c r="W103" s="2"/>
      <c r="X103" s="174"/>
      <c r="Y103" s="2"/>
      <c r="Z103" s="174"/>
      <c r="AA103" s="2"/>
      <c r="AB103" s="174"/>
      <c r="AC103" s="2"/>
      <c r="AD103" s="174"/>
      <c r="AE103" s="2"/>
      <c r="AF103" s="174"/>
      <c r="AG103" s="2"/>
      <c r="AH103" s="174" t="s">
        <v>1484</v>
      </c>
      <c r="AI103" s="2"/>
      <c r="AJ103" s="174"/>
      <c r="AK103" s="2"/>
      <c r="AL103" s="2"/>
      <c r="AM103" s="2"/>
      <c r="AN103" s="2"/>
      <c r="AO103" s="6">
        <v>1</v>
      </c>
    </row>
    <row r="104" spans="2:43" s="73" customFormat="1" ht="18" customHeight="1">
      <c r="B104" s="302"/>
      <c r="C104" s="174"/>
      <c r="D104" s="174"/>
      <c r="E104" s="174"/>
      <c r="F104" s="174"/>
      <c r="G104" s="174"/>
      <c r="H104" s="174"/>
      <c r="I104" s="174"/>
      <c r="J104" s="174"/>
      <c r="K104" s="174"/>
      <c r="L104" s="174"/>
      <c r="M104" s="174"/>
      <c r="N104" s="174"/>
      <c r="O104" s="174"/>
      <c r="P104" s="3993" t="s">
        <v>850</v>
      </c>
      <c r="Q104" s="174"/>
      <c r="R104" s="174"/>
      <c r="S104" s="2"/>
      <c r="T104" s="302"/>
      <c r="U104" s="2"/>
      <c r="V104" s="174"/>
      <c r="W104" s="2"/>
      <c r="X104" s="174"/>
      <c r="Y104" s="2"/>
      <c r="Z104" s="174"/>
      <c r="AA104" s="2"/>
      <c r="AB104" s="174"/>
      <c r="AC104" s="2"/>
      <c r="AD104" s="174"/>
      <c r="AE104" s="2"/>
      <c r="AF104" s="174"/>
      <c r="AG104" s="2"/>
      <c r="AH104" s="3993" t="s">
        <v>849</v>
      </c>
      <c r="AI104" s="2"/>
      <c r="AJ104" s="174"/>
      <c r="AK104" s="2"/>
      <c r="AL104" s="2"/>
      <c r="AM104" s="2"/>
      <c r="AN104" s="2"/>
      <c r="AO104" s="6">
        <v>1</v>
      </c>
    </row>
    <row r="105" spans="2:43" s="73" customFormat="1" ht="18" customHeight="1">
      <c r="B105" s="302"/>
      <c r="C105" s="174"/>
      <c r="D105" s="174"/>
      <c r="E105" s="174"/>
      <c r="F105" s="174"/>
      <c r="G105" s="174"/>
      <c r="H105" s="174"/>
      <c r="I105" s="174"/>
      <c r="J105" s="174"/>
      <c r="K105" s="174"/>
      <c r="L105" s="174"/>
      <c r="M105" s="174"/>
      <c r="N105" s="174"/>
      <c r="O105" s="174"/>
      <c r="P105" s="174"/>
      <c r="Q105" s="174"/>
      <c r="R105" s="174"/>
      <c r="S105" s="2"/>
      <c r="T105" s="302"/>
      <c r="U105" s="2"/>
      <c r="V105" s="174"/>
      <c r="W105" s="2"/>
      <c r="X105" s="174"/>
      <c r="Y105" s="2"/>
      <c r="Z105" s="174"/>
      <c r="AA105" s="2"/>
      <c r="AB105" s="174"/>
      <c r="AC105" s="2"/>
      <c r="AD105" s="174"/>
      <c r="AE105" s="2"/>
      <c r="AF105" s="174"/>
      <c r="AG105" s="2"/>
      <c r="AH105" s="174" t="s">
        <v>1484</v>
      </c>
      <c r="AI105" s="2"/>
      <c r="AJ105" s="174"/>
      <c r="AK105" s="2"/>
      <c r="AL105" s="2"/>
      <c r="AM105" s="2"/>
      <c r="AN105" s="2"/>
      <c r="AO105" s="6">
        <v>1</v>
      </c>
    </row>
    <row r="106" spans="2:43" s="73" customFormat="1" ht="18" customHeight="1">
      <c r="B106" s="302"/>
      <c r="C106" s="174"/>
      <c r="D106" s="174"/>
      <c r="E106" s="174"/>
      <c r="F106" s="174"/>
      <c r="G106" s="174"/>
      <c r="H106" s="174"/>
      <c r="I106" s="174"/>
      <c r="J106" s="174"/>
      <c r="K106" s="174"/>
      <c r="L106" s="174"/>
      <c r="M106" s="174"/>
      <c r="N106" s="174"/>
      <c r="O106" s="174"/>
      <c r="P106" s="3993" t="s">
        <v>854</v>
      </c>
      <c r="Q106" s="174"/>
      <c r="R106" s="174"/>
      <c r="S106" s="2"/>
      <c r="T106" s="302"/>
      <c r="U106" s="2"/>
      <c r="V106" s="174"/>
      <c r="W106" s="2"/>
      <c r="X106" s="174"/>
      <c r="Y106" s="2"/>
      <c r="Z106" s="174"/>
      <c r="AA106" s="2"/>
      <c r="AB106" s="174"/>
      <c r="AC106" s="2"/>
      <c r="AD106" s="174"/>
      <c r="AE106" s="2"/>
      <c r="AF106" s="174"/>
      <c r="AG106" s="2"/>
      <c r="AH106" s="3993" t="s">
        <v>853</v>
      </c>
      <c r="AI106" s="2"/>
      <c r="AJ106" s="174"/>
      <c r="AK106" s="2"/>
      <c r="AL106" s="2"/>
      <c r="AM106" s="2"/>
      <c r="AN106" s="2"/>
      <c r="AO106" s="6">
        <v>1</v>
      </c>
    </row>
    <row r="107" spans="2:43" s="73" customFormat="1" ht="18" customHeight="1">
      <c r="B107" s="302"/>
      <c r="C107" s="174"/>
      <c r="D107" s="174"/>
      <c r="E107" s="174"/>
      <c r="F107" s="174"/>
      <c r="G107" s="174"/>
      <c r="H107" s="174"/>
      <c r="I107" s="174"/>
      <c r="J107" s="174"/>
      <c r="K107" s="174"/>
      <c r="L107" s="174"/>
      <c r="M107" s="174"/>
      <c r="N107" s="174"/>
      <c r="O107" s="174"/>
      <c r="P107" s="174"/>
      <c r="Q107" s="174"/>
      <c r="R107" s="174"/>
      <c r="S107" s="2"/>
      <c r="T107" s="302"/>
      <c r="U107" s="174"/>
      <c r="V107" s="174"/>
      <c r="W107" s="174"/>
      <c r="X107" s="174"/>
      <c r="Y107" s="174"/>
      <c r="Z107" s="174"/>
      <c r="AA107" s="174"/>
      <c r="AB107" s="174"/>
      <c r="AC107" s="174"/>
      <c r="AD107" s="174"/>
      <c r="AE107" s="174"/>
      <c r="AF107" s="174"/>
      <c r="AG107" s="174"/>
      <c r="AH107" s="174" t="s">
        <v>1484</v>
      </c>
      <c r="AI107" s="174"/>
      <c r="AJ107" s="174"/>
      <c r="AK107" s="2"/>
      <c r="AL107" s="2"/>
      <c r="AM107" s="2"/>
      <c r="AN107" s="2"/>
      <c r="AO107" s="6">
        <v>1</v>
      </c>
    </row>
    <row r="108" spans="2:43" s="73" customFormat="1" ht="18" customHeight="1">
      <c r="B108" s="302"/>
      <c r="C108" s="174"/>
      <c r="D108" s="174"/>
      <c r="E108" s="174"/>
      <c r="F108" s="174"/>
      <c r="G108" s="174"/>
      <c r="H108" s="174"/>
      <c r="I108" s="174"/>
      <c r="J108" s="174"/>
      <c r="K108" s="174"/>
      <c r="L108" s="174"/>
      <c r="M108" s="174"/>
      <c r="N108" s="174"/>
      <c r="O108" s="174"/>
      <c r="P108" s="3993" t="s">
        <v>858</v>
      </c>
      <c r="Q108" s="174"/>
      <c r="R108" s="174"/>
      <c r="S108" s="2"/>
      <c r="T108" s="302"/>
      <c r="U108" s="174"/>
      <c r="V108" s="174"/>
      <c r="W108" s="174"/>
      <c r="X108" s="174"/>
      <c r="Y108" s="174"/>
      <c r="Z108" s="174"/>
      <c r="AA108" s="174"/>
      <c r="AB108" s="174"/>
      <c r="AC108" s="174"/>
      <c r="AD108" s="174"/>
      <c r="AE108" s="174"/>
      <c r="AF108" s="174"/>
      <c r="AG108" s="174"/>
      <c r="AH108" s="3993" t="s">
        <v>857</v>
      </c>
      <c r="AI108" s="174"/>
      <c r="AJ108" s="174"/>
      <c r="AK108" s="2"/>
      <c r="AL108" s="2"/>
      <c r="AM108" s="2"/>
      <c r="AN108" s="2"/>
      <c r="AO108" s="6">
        <v>1</v>
      </c>
    </row>
    <row r="109" spans="2:43" s="73" customFormat="1" ht="18" customHeight="1">
      <c r="B109" s="302"/>
      <c r="C109" s="174"/>
      <c r="D109" s="174"/>
      <c r="E109" s="174"/>
      <c r="F109" s="174"/>
      <c r="G109" s="174"/>
      <c r="H109" s="174"/>
      <c r="I109" s="174"/>
      <c r="J109" s="174"/>
      <c r="K109" s="174"/>
      <c r="L109" s="174"/>
      <c r="M109" s="174"/>
      <c r="N109" s="174"/>
      <c r="O109" s="174"/>
      <c r="P109" s="174"/>
      <c r="Q109" s="174"/>
      <c r="R109" s="174"/>
      <c r="S109" s="2"/>
      <c r="T109" s="302"/>
      <c r="U109" s="174"/>
      <c r="V109" s="174"/>
      <c r="W109" s="174"/>
      <c r="X109" s="174"/>
      <c r="Y109" s="174"/>
      <c r="Z109" s="174"/>
      <c r="AA109" s="174"/>
      <c r="AB109" s="174"/>
      <c r="AC109" s="174"/>
      <c r="AD109" s="174"/>
      <c r="AE109" s="174"/>
      <c r="AF109" s="174"/>
      <c r="AG109" s="174"/>
      <c r="AH109" s="174" t="s">
        <v>1484</v>
      </c>
      <c r="AI109" s="174"/>
      <c r="AJ109" s="174"/>
      <c r="AK109" s="2"/>
      <c r="AL109" s="2"/>
      <c r="AM109" s="2"/>
      <c r="AN109" s="2"/>
      <c r="AO109" s="6">
        <v>1</v>
      </c>
    </row>
    <row r="110" spans="2:43" s="73" customFormat="1" ht="18" customHeight="1">
      <c r="B110" s="302"/>
      <c r="C110" s="174"/>
      <c r="D110" s="174"/>
      <c r="E110" s="174"/>
      <c r="F110" s="174"/>
      <c r="G110" s="174"/>
      <c r="H110" s="174"/>
      <c r="I110" s="174"/>
      <c r="J110" s="174"/>
      <c r="K110" s="174"/>
      <c r="L110" s="174"/>
      <c r="M110" s="174"/>
      <c r="N110" s="174"/>
      <c r="O110" s="174"/>
      <c r="P110" s="3993" t="s">
        <v>862</v>
      </c>
      <c r="Q110" s="174"/>
      <c r="R110" s="174"/>
      <c r="S110" s="2"/>
      <c r="T110" s="302"/>
      <c r="U110" s="174"/>
      <c r="V110" s="174"/>
      <c r="W110" s="174"/>
      <c r="X110" s="174"/>
      <c r="Y110" s="174"/>
      <c r="Z110" s="174"/>
      <c r="AA110" s="174"/>
      <c r="AB110" s="174"/>
      <c r="AC110" s="174"/>
      <c r="AD110" s="174"/>
      <c r="AE110" s="174"/>
      <c r="AF110" s="174"/>
      <c r="AG110" s="174"/>
      <c r="AH110" s="3993" t="s">
        <v>861</v>
      </c>
      <c r="AI110" s="174"/>
      <c r="AJ110" s="174"/>
      <c r="AK110" s="2"/>
      <c r="AL110" s="2"/>
      <c r="AM110" s="2"/>
      <c r="AN110" s="2"/>
      <c r="AO110" s="6">
        <v>1</v>
      </c>
    </row>
    <row r="111" spans="2:43" ht="18" customHeight="1">
      <c r="B111" s="594"/>
      <c r="C111" s="593"/>
      <c r="D111" s="593"/>
      <c r="E111" s="593"/>
      <c r="F111" s="593"/>
      <c r="G111" s="593"/>
      <c r="H111" s="593"/>
      <c r="I111" s="593"/>
      <c r="J111" s="593"/>
      <c r="K111" s="593"/>
      <c r="L111" s="593"/>
      <c r="M111" s="593"/>
      <c r="N111" s="593"/>
      <c r="O111" s="593"/>
      <c r="P111" s="593"/>
      <c r="Q111" s="593"/>
      <c r="R111" s="593"/>
      <c r="T111" s="594"/>
      <c r="U111" s="593"/>
      <c r="V111" s="593"/>
      <c r="W111" s="593"/>
      <c r="X111" s="593"/>
      <c r="Y111" s="593"/>
      <c r="Z111" s="593"/>
      <c r="AA111" s="593"/>
      <c r="AB111" s="593"/>
      <c r="AC111" s="593"/>
      <c r="AD111" s="593"/>
      <c r="AE111" s="593"/>
      <c r="AF111" s="593"/>
      <c r="AG111" s="593"/>
      <c r="AH111" s="593"/>
      <c r="AI111" s="593"/>
      <c r="AJ111" s="593"/>
      <c r="AO111" s="6">
        <v>1</v>
      </c>
    </row>
    <row r="112" spans="2:43">
      <c r="AO112" s="314" t="s">
        <v>0</v>
      </c>
      <c r="AP112" s="2"/>
      <c r="AQ112" s="2"/>
    </row>
    <row r="113" spans="1:43">
      <c r="A113" s="6">
        <v>1</v>
      </c>
      <c r="B113" s="6">
        <v>1</v>
      </c>
      <c r="C113" s="6">
        <v>1</v>
      </c>
      <c r="D113" s="6">
        <v>1</v>
      </c>
      <c r="E113" s="6">
        <v>1</v>
      </c>
      <c r="F113" s="6">
        <v>1</v>
      </c>
      <c r="G113" s="6">
        <v>1</v>
      </c>
      <c r="H113" s="6">
        <v>1</v>
      </c>
      <c r="I113" s="6">
        <v>1</v>
      </c>
      <c r="J113" s="6">
        <v>1</v>
      </c>
      <c r="K113" s="6">
        <v>1</v>
      </c>
      <c r="L113" s="6">
        <v>1</v>
      </c>
      <c r="M113" s="6">
        <v>1</v>
      </c>
      <c r="N113" s="6">
        <v>1</v>
      </c>
      <c r="O113" s="6">
        <v>1</v>
      </c>
      <c r="P113" s="6">
        <v>1</v>
      </c>
      <c r="Q113" s="6">
        <v>1</v>
      </c>
      <c r="R113" s="6">
        <v>1</v>
      </c>
      <c r="S113" s="6">
        <v>1</v>
      </c>
      <c r="T113" s="6">
        <v>1</v>
      </c>
      <c r="U113" s="6">
        <v>1</v>
      </c>
      <c r="V113" s="6">
        <v>1</v>
      </c>
      <c r="W113" s="6">
        <v>1</v>
      </c>
      <c r="X113" s="6">
        <v>1</v>
      </c>
      <c r="Y113" s="6">
        <v>1</v>
      </c>
      <c r="Z113" s="6">
        <v>1</v>
      </c>
      <c r="AA113" s="6">
        <v>1</v>
      </c>
      <c r="AB113" s="6">
        <v>1</v>
      </c>
      <c r="AC113" s="6">
        <v>1</v>
      </c>
      <c r="AD113" s="6">
        <v>1</v>
      </c>
      <c r="AE113" s="6">
        <v>1</v>
      </c>
      <c r="AF113" s="6">
        <v>1</v>
      </c>
      <c r="AG113" s="6">
        <v>1</v>
      </c>
      <c r="AH113" s="6">
        <v>1</v>
      </c>
      <c r="AI113" s="6">
        <v>1</v>
      </c>
      <c r="AJ113" s="6">
        <v>1</v>
      </c>
      <c r="AK113" s="6"/>
      <c r="AL113" s="6">
        <v>1</v>
      </c>
      <c r="AM113" s="6">
        <v>1</v>
      </c>
      <c r="AN113" s="6">
        <v>1</v>
      </c>
      <c r="AO113" s="5" t="str">
        <f>ADDRESS(ROW(),COLUMN(),4)</f>
        <v>AO113</v>
      </c>
      <c r="AP113" s="4"/>
      <c r="AQ113" s="3" t="str">
        <f>ADDRESS(ROW(),COLUMN(),4)</f>
        <v>AQ113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C8C0-A4D2-4229-B70B-7C20B661628B}">
  <dimension ref="A1:AC105"/>
  <sheetViews>
    <sheetView showZeros="0" topLeftCell="B1" zoomScaleNormal="100" workbookViewId="0">
      <selection activeCell="N70" sqref="N70:X100"/>
    </sheetView>
  </sheetViews>
  <sheetFormatPr baseColWidth="10" defaultRowHeight="15"/>
  <cols>
    <col min="1" max="1" width="7" style="715" customWidth="1"/>
    <col min="2" max="5" width="3.7109375" style="715" customWidth="1"/>
    <col min="6" max="7" width="12.7109375" style="715" customWidth="1"/>
    <col min="8" max="8" width="3.7109375" style="715" customWidth="1"/>
    <col min="9" max="9" width="12.7109375" style="715" customWidth="1"/>
    <col min="10" max="10" width="10.7109375" style="715" customWidth="1"/>
    <col min="11" max="11" width="13.7109375" style="715" customWidth="1"/>
    <col min="12" max="12" width="40.7109375" style="715" customWidth="1"/>
    <col min="13" max="13" width="3.140625" style="715" customWidth="1"/>
    <col min="14" max="17" width="3.7109375" style="715" customWidth="1"/>
    <col min="18" max="19" width="12.7109375" style="715" customWidth="1"/>
    <col min="20" max="20" width="3.7109375" style="715" customWidth="1"/>
    <col min="21" max="21" width="12.7109375" style="715" customWidth="1"/>
    <col min="22" max="22" width="10.5703125" style="715" customWidth="1"/>
    <col min="23" max="23" width="13.42578125" style="715" customWidth="1"/>
    <col min="24" max="24" width="40.7109375" style="715" customWidth="1"/>
    <col min="25" max="25" width="10.7109375" style="715" customWidth="1"/>
    <col min="26" max="26" width="7" style="715" customWidth="1"/>
    <col min="27" max="27" width="8.7109375" style="2" customWidth="1"/>
    <col min="28" max="28" width="11.42578125" style="73"/>
    <col min="29" max="29" width="43.5703125" style="73" customWidth="1"/>
    <col min="30" max="16384" width="11.42578125" style="715"/>
  </cols>
  <sheetData>
    <row r="1" spans="1:29" ht="15" customHeight="1" thickTop="1">
      <c r="A1" s="5" t="str">
        <f>ADDRESS(ROW(),COLUMN(),4)</f>
        <v>A1</v>
      </c>
      <c r="B1" s="98" t="str">
        <f t="shared" ref="B1:Y1" si="0">SUBSTITUTE(ADDRESS(1,COLUMN(),4),"1","")</f>
        <v>B</v>
      </c>
      <c r="C1" s="98" t="str">
        <f t="shared" si="0"/>
        <v>C</v>
      </c>
      <c r="D1" s="98" t="str">
        <f t="shared" si="0"/>
        <v>D</v>
      </c>
      <c r="E1" s="98" t="str">
        <f t="shared" si="0"/>
        <v>E</v>
      </c>
      <c r="F1" s="98" t="str">
        <f t="shared" si="0"/>
        <v>F</v>
      </c>
      <c r="G1" s="98" t="str">
        <f t="shared" si="0"/>
        <v>G</v>
      </c>
      <c r="H1" s="98" t="str">
        <f t="shared" si="0"/>
        <v>H</v>
      </c>
      <c r="I1" s="98" t="str">
        <f t="shared" si="0"/>
        <v>I</v>
      </c>
      <c r="J1" s="98" t="str">
        <f t="shared" si="0"/>
        <v>J</v>
      </c>
      <c r="K1" s="98" t="str">
        <f t="shared" si="0"/>
        <v>K</v>
      </c>
      <c r="L1" s="98" t="str">
        <f t="shared" si="0"/>
        <v>L</v>
      </c>
      <c r="M1" s="98" t="str">
        <f t="shared" si="0"/>
        <v>M</v>
      </c>
      <c r="N1" s="98" t="str">
        <f t="shared" si="0"/>
        <v>N</v>
      </c>
      <c r="O1" s="98" t="str">
        <f t="shared" si="0"/>
        <v>O</v>
      </c>
      <c r="P1" s="98" t="str">
        <f t="shared" si="0"/>
        <v>P</v>
      </c>
      <c r="Q1" s="98" t="str">
        <f t="shared" si="0"/>
        <v>Q</v>
      </c>
      <c r="R1" s="98" t="str">
        <f t="shared" si="0"/>
        <v>R</v>
      </c>
      <c r="S1" s="98" t="str">
        <f t="shared" si="0"/>
        <v>S</v>
      </c>
      <c r="T1" s="98" t="str">
        <f t="shared" si="0"/>
        <v>T</v>
      </c>
      <c r="U1" s="98" t="str">
        <f t="shared" si="0"/>
        <v>U</v>
      </c>
      <c r="V1" s="98" t="str">
        <f t="shared" si="0"/>
        <v>V</v>
      </c>
      <c r="W1" s="98" t="str">
        <f t="shared" si="0"/>
        <v>W</v>
      </c>
      <c r="X1" s="98" t="str">
        <f t="shared" si="0"/>
        <v>X</v>
      </c>
      <c r="Y1" s="98" t="str">
        <f t="shared" si="0"/>
        <v>Y</v>
      </c>
      <c r="AA1" s="6">
        <v>1</v>
      </c>
      <c r="AB1" s="718" t="str">
        <f>SUBSTITUTE(ADDRESS(1,COLUMN(),4),"1","")</f>
        <v>AB</v>
      </c>
      <c r="AC1" s="719" t="str">
        <f>SUBSTITUTE(ADDRESS(1,COLUMN(),4),"1","")</f>
        <v>AC</v>
      </c>
    </row>
    <row r="2" spans="1:29" ht="23.25" customHeight="1" thickBot="1">
      <c r="B2" s="1159">
        <f t="shared" ref="B2:Y2" ca="1" si="1">CELL("largeur",B2)</f>
        <v>3</v>
      </c>
      <c r="C2" s="1159">
        <f t="shared" ca="1" si="1"/>
        <v>3</v>
      </c>
      <c r="D2" s="1159">
        <f t="shared" ca="1" si="1"/>
        <v>3</v>
      </c>
      <c r="E2" s="1159">
        <f t="shared" ca="1" si="1"/>
        <v>3</v>
      </c>
      <c r="F2" s="1159">
        <f t="shared" ca="1" si="1"/>
        <v>12</v>
      </c>
      <c r="G2" s="1159">
        <f t="shared" ca="1" si="1"/>
        <v>12</v>
      </c>
      <c r="H2" s="1159">
        <f t="shared" ca="1" si="1"/>
        <v>3</v>
      </c>
      <c r="I2" s="1159">
        <f t="shared" ca="1" si="1"/>
        <v>12</v>
      </c>
      <c r="J2" s="1159">
        <f t="shared" ca="1" si="1"/>
        <v>10</v>
      </c>
      <c r="K2" s="1159">
        <f t="shared" ca="1" si="1"/>
        <v>13</v>
      </c>
      <c r="L2" s="1159">
        <f t="shared" ca="1" si="1"/>
        <v>40</v>
      </c>
      <c r="M2" s="1159">
        <f t="shared" ca="1" si="1"/>
        <v>2</v>
      </c>
      <c r="N2" s="1159">
        <f t="shared" ca="1" si="1"/>
        <v>3</v>
      </c>
      <c r="O2" s="1159">
        <f t="shared" ca="1" si="1"/>
        <v>3</v>
      </c>
      <c r="P2" s="1159">
        <f t="shared" ca="1" si="1"/>
        <v>3</v>
      </c>
      <c r="Q2" s="1159">
        <f t="shared" ca="1" si="1"/>
        <v>3</v>
      </c>
      <c r="R2" s="1159">
        <f t="shared" ca="1" si="1"/>
        <v>12</v>
      </c>
      <c r="S2" s="1159">
        <f t="shared" ca="1" si="1"/>
        <v>12</v>
      </c>
      <c r="T2" s="1159">
        <f t="shared" ca="1" si="1"/>
        <v>3</v>
      </c>
      <c r="U2" s="1159">
        <f t="shared" ca="1" si="1"/>
        <v>12</v>
      </c>
      <c r="V2" s="1159">
        <f t="shared" ca="1" si="1"/>
        <v>10</v>
      </c>
      <c r="W2" s="1159">
        <f t="shared" ca="1" si="1"/>
        <v>13</v>
      </c>
      <c r="X2" s="1159">
        <f t="shared" ca="1" si="1"/>
        <v>40</v>
      </c>
      <c r="Y2" s="1159">
        <f t="shared" ca="1" si="1"/>
        <v>10</v>
      </c>
      <c r="AA2" s="6">
        <v>1</v>
      </c>
      <c r="AB2" s="93"/>
      <c r="AC2" s="93" t="s">
        <v>239</v>
      </c>
    </row>
    <row r="3" spans="1:29" ht="23.25" customHeight="1">
      <c r="A3" s="3562" t="s">
        <v>1</v>
      </c>
      <c r="B3" s="4053"/>
      <c r="C3" s="4048"/>
      <c r="D3" s="4048"/>
      <c r="E3" s="4806" t="s">
        <v>6449</v>
      </c>
      <c r="F3" s="4806"/>
      <c r="G3" s="4806"/>
      <c r="H3" s="4806"/>
      <c r="I3" s="4806"/>
      <c r="J3" s="4806"/>
      <c r="K3" s="4806"/>
      <c r="L3" s="4806"/>
      <c r="M3" s="4806"/>
      <c r="N3" s="4806"/>
      <c r="O3" s="4806"/>
      <c r="P3" s="4806"/>
      <c r="Q3" s="4806"/>
      <c r="R3" s="4806"/>
      <c r="S3" s="4806"/>
      <c r="T3" s="4806"/>
      <c r="U3" s="4806"/>
      <c r="V3" s="4806"/>
      <c r="W3" s="4806"/>
      <c r="X3" s="4049" t="s">
        <v>2509</v>
      </c>
      <c r="Y3" s="4054" t="str">
        <f>$AA$105</f>
        <v>AA105</v>
      </c>
      <c r="AA3" s="6">
        <v>1</v>
      </c>
      <c r="AB3" s="91">
        <f ca="1">COUNTA(A1:Z102) + COUNTBLANK(A1:Z102)</f>
        <v>2691</v>
      </c>
      <c r="AC3" s="90" t="str">
        <f>"cellules entre"&amp;" " &amp;A1&amp;" et  "&amp;AA105</f>
        <v>cellules entre A1 et  AA105</v>
      </c>
    </row>
    <row r="4" spans="1:29" s="685" customFormat="1" ht="23.25" customHeight="1" thickBot="1">
      <c r="A4" s="3562" t="s">
        <v>1</v>
      </c>
      <c r="B4" s="4055"/>
      <c r="C4" s="4050"/>
      <c r="D4" s="4050"/>
      <c r="E4" s="4807"/>
      <c r="F4" s="4807"/>
      <c r="G4" s="4807"/>
      <c r="H4" s="4807"/>
      <c r="I4" s="4807"/>
      <c r="J4" s="4807"/>
      <c r="K4" s="4807"/>
      <c r="L4" s="4807"/>
      <c r="M4" s="4807"/>
      <c r="N4" s="4807"/>
      <c r="O4" s="4807"/>
      <c r="P4" s="4807"/>
      <c r="Q4" s="4807"/>
      <c r="R4" s="4807"/>
      <c r="S4" s="4807"/>
      <c r="T4" s="4807"/>
      <c r="U4" s="4807"/>
      <c r="V4" s="4807"/>
      <c r="W4" s="4807"/>
      <c r="X4" s="4051" t="s">
        <v>6545</v>
      </c>
      <c r="Y4" s="4052"/>
      <c r="AA4" s="6">
        <v>1</v>
      </c>
      <c r="AB4" s="91">
        <f ca="1">COUNTA(A1:Z102)</f>
        <v>965</v>
      </c>
      <c r="AC4" s="90" t="s">
        <v>236</v>
      </c>
    </row>
    <row r="5" spans="1:29" ht="24.75" customHeight="1" thickBot="1">
      <c r="A5" s="3562" t="s">
        <v>1</v>
      </c>
      <c r="AA5" s="6">
        <v>1</v>
      </c>
      <c r="AB5" s="91">
        <f ca="1">COUNTBLANK(A1:Z102)</f>
        <v>1726</v>
      </c>
      <c r="AC5" s="90" t="s">
        <v>234</v>
      </c>
    </row>
    <row r="6" spans="1:29" s="73" customFormat="1" ht="15.75" customHeight="1">
      <c r="A6" s="3562" t="s">
        <v>1</v>
      </c>
      <c r="B6" s="49" t="s">
        <v>6</v>
      </c>
      <c r="C6" s="4056" t="str">
        <f>C12</f>
        <v>Famille à coller.N.Nom de votre recette.Recette mère ►.S.Saisissez le nom de la recette mère</v>
      </c>
      <c r="D6" s="4057">
        <f>D12</f>
        <v>6</v>
      </c>
      <c r="E6" s="4057" t="str">
        <f>E12</f>
        <v>couverts</v>
      </c>
      <c r="F6" s="4058" t="s">
        <v>1</v>
      </c>
      <c r="G6" s="1118" t="s">
        <v>2500</v>
      </c>
      <c r="H6" s="4701" t="s">
        <v>6457</v>
      </c>
      <c r="I6" s="4701"/>
      <c r="J6" s="4802" t="s">
        <v>1425</v>
      </c>
      <c r="K6" s="4802"/>
      <c r="L6" s="4803"/>
      <c r="M6" s="715"/>
      <c r="N6" s="49" t="s">
        <v>6</v>
      </c>
      <c r="O6" s="4056" t="str">
        <f>O12</f>
        <v>Famille à coller.N.Nom de votre recette.Recette mère ►.S.Saisissez le nom de la recette mère</v>
      </c>
      <c r="P6" s="4057">
        <f>P12</f>
        <v>6</v>
      </c>
      <c r="Q6" s="4057" t="str">
        <f>Q12</f>
        <v>couverts</v>
      </c>
      <c r="R6" s="4058" t="s">
        <v>1</v>
      </c>
      <c r="S6" s="1118" t="s">
        <v>2500</v>
      </c>
      <c r="T6" s="4701" t="s">
        <v>6457</v>
      </c>
      <c r="U6" s="4701"/>
      <c r="V6" s="4802" t="s">
        <v>1425</v>
      </c>
      <c r="W6" s="4802"/>
      <c r="X6" s="4803"/>
      <c r="Y6" s="715"/>
      <c r="Z6" s="715"/>
      <c r="AA6" s="6">
        <v>1</v>
      </c>
      <c r="AB6" s="91" cm="1">
        <f t="array" ref="AB6">SUM(AA1:AA103+2)</f>
        <v>309</v>
      </c>
      <c r="AC6" s="90" t="s">
        <v>232</v>
      </c>
    </row>
    <row r="7" spans="1:29" s="73" customFormat="1" ht="22.5">
      <c r="A7" s="3562" t="s">
        <v>1</v>
      </c>
      <c r="B7" s="24" t="s">
        <v>6</v>
      </c>
      <c r="C7" s="4059" t="str">
        <f>C12</f>
        <v>Famille à coller.N.Nom de votre recette.Recette mère ►.S.Saisissez le nom de la recette mère</v>
      </c>
      <c r="D7" s="4060"/>
      <c r="E7" s="4060"/>
      <c r="F7" s="4061" t="s">
        <v>2620</v>
      </c>
      <c r="G7" s="1121" t="s">
        <v>2501</v>
      </c>
      <c r="H7" s="4702"/>
      <c r="I7" s="4702"/>
      <c r="J7" s="4804"/>
      <c r="K7" s="4804"/>
      <c r="L7" s="4805"/>
      <c r="M7" s="715"/>
      <c r="N7" s="24" t="s">
        <v>6</v>
      </c>
      <c r="O7" s="4059" t="str">
        <f>O12</f>
        <v>Famille à coller.N.Nom de votre recette.Recette mère ►.S.Saisissez le nom de la recette mère</v>
      </c>
      <c r="P7" s="4060"/>
      <c r="Q7" s="4060"/>
      <c r="R7" s="4061" t="s">
        <v>2620</v>
      </c>
      <c r="S7" s="1121" t="s">
        <v>2501</v>
      </c>
      <c r="T7" s="4702"/>
      <c r="U7" s="4702"/>
      <c r="V7" s="4804"/>
      <c r="W7" s="4804"/>
      <c r="X7" s="4805"/>
      <c r="Y7" s="715"/>
      <c r="Z7" s="715"/>
      <c r="AA7" s="6">
        <v>1</v>
      </c>
      <c r="AB7" s="91">
        <f>SUM(A105:Z105)+1</f>
        <v>27</v>
      </c>
      <c r="AC7" s="90" t="s">
        <v>229</v>
      </c>
    </row>
    <row r="8" spans="1:29" s="73" customFormat="1" ht="18.75">
      <c r="A8" s="3562" t="s">
        <v>1</v>
      </c>
      <c r="B8" s="24" t="s">
        <v>6</v>
      </c>
      <c r="C8" s="4062" t="str">
        <f>C12</f>
        <v>Famille à coller.N.Nom de votre recette.Recette mère ►.S.Saisissez le nom de la recette mère</v>
      </c>
      <c r="D8" s="4063"/>
      <c r="E8" s="4064"/>
      <c r="F8" s="1123"/>
      <c r="G8" s="1124" t="s">
        <v>6458</v>
      </c>
      <c r="H8" s="4065"/>
      <c r="I8" s="1080" t="s">
        <v>121</v>
      </c>
      <c r="J8" s="4066" t="s">
        <v>120</v>
      </c>
      <c r="K8" s="22"/>
      <c r="L8" s="4067"/>
      <c r="M8" s="715"/>
      <c r="N8" s="24" t="s">
        <v>6</v>
      </c>
      <c r="O8" s="4062" t="str">
        <f>O12</f>
        <v>Famille à coller.N.Nom de votre recette.Recette mère ►.S.Saisissez le nom de la recette mère</v>
      </c>
      <c r="P8" s="4063"/>
      <c r="Q8" s="4064"/>
      <c r="R8" s="1123"/>
      <c r="S8" s="1124" t="s">
        <v>6458</v>
      </c>
      <c r="T8" s="4065"/>
      <c r="U8" s="1080" t="s">
        <v>121</v>
      </c>
      <c r="V8" s="4066" t="s">
        <v>120</v>
      </c>
      <c r="W8" s="22"/>
      <c r="X8" s="4067"/>
      <c r="Y8" s="715"/>
      <c r="Z8" s="715"/>
      <c r="AA8" s="6">
        <v>1</v>
      </c>
    </row>
    <row r="9" spans="1:29" s="73" customFormat="1" ht="15.75" customHeight="1">
      <c r="A9" s="3562" t="s">
        <v>1</v>
      </c>
      <c r="B9" s="24" t="s">
        <v>6</v>
      </c>
      <c r="C9" s="4068" t="str">
        <f>C12</f>
        <v>Famille à coller.N.Nom de votre recette.Recette mère ►.S.Saisissez le nom de la recette mère</v>
      </c>
      <c r="D9" s="4068"/>
      <c r="E9" s="4068"/>
      <c r="F9" s="46" t="s">
        <v>110</v>
      </c>
      <c r="G9" s="592"/>
      <c r="H9" s="592"/>
      <c r="I9" s="4069" t="s">
        <v>116</v>
      </c>
      <c r="J9" s="4808" t="str">
        <f>F12</f>
        <v>Famille à coller.N.Nom de votre recette.Recette mère ►.S.Saisissez le nom de la recette mère</v>
      </c>
      <c r="K9" s="4808"/>
      <c r="L9" s="4809"/>
      <c r="M9" s="715"/>
      <c r="N9" s="24" t="s">
        <v>6</v>
      </c>
      <c r="O9" s="4068" t="str">
        <f>O12</f>
        <v>Famille à coller.N.Nom de votre recette.Recette mère ►.S.Saisissez le nom de la recette mère</v>
      </c>
      <c r="P9" s="4068"/>
      <c r="Q9" s="4068"/>
      <c r="R9" s="46" t="s">
        <v>110</v>
      </c>
      <c r="S9" s="592"/>
      <c r="T9" s="592"/>
      <c r="U9" s="4069" t="s">
        <v>116</v>
      </c>
      <c r="V9" s="4808" t="str">
        <f>R12</f>
        <v>Famille à coller.N.Nom de votre recette.Recette mère ►.S.Saisissez le nom de la recette mère</v>
      </c>
      <c r="W9" s="4808"/>
      <c r="X9" s="4809"/>
      <c r="Y9" s="715"/>
      <c r="Z9" s="715"/>
      <c r="AA9" s="6">
        <v>1</v>
      </c>
    </row>
    <row r="10" spans="1:29" s="73" customFormat="1" ht="15.75">
      <c r="A10" s="3562" t="s">
        <v>1</v>
      </c>
      <c r="B10" s="24" t="s">
        <v>6</v>
      </c>
      <c r="C10" s="4068" t="str">
        <f>C12</f>
        <v>Famille à coller.N.Nom de votre recette.Recette mère ►.S.Saisissez le nom de la recette mère</v>
      </c>
      <c r="D10" s="4068"/>
      <c r="E10" s="4068"/>
      <c r="F10" s="607">
        <v>6</v>
      </c>
      <c r="G10" s="47" t="s">
        <v>114</v>
      </c>
      <c r="H10" s="46"/>
      <c r="I10" s="46"/>
      <c r="J10" s="4808"/>
      <c r="K10" s="4808"/>
      <c r="L10" s="4809"/>
      <c r="M10" s="715"/>
      <c r="N10" s="24" t="s">
        <v>6</v>
      </c>
      <c r="O10" s="4068" t="str">
        <f>O12</f>
        <v>Famille à coller.N.Nom de votre recette.Recette mère ►.S.Saisissez le nom de la recette mère</v>
      </c>
      <c r="P10" s="4068"/>
      <c r="Q10" s="4068"/>
      <c r="R10" s="607">
        <v>6</v>
      </c>
      <c r="S10" s="47" t="s">
        <v>114</v>
      </c>
      <c r="T10" s="46"/>
      <c r="U10" s="46"/>
      <c r="V10" s="4808"/>
      <c r="W10" s="4808"/>
      <c r="X10" s="4809"/>
      <c r="Y10" s="715"/>
      <c r="Z10" s="715"/>
      <c r="AA10" s="6">
        <v>1</v>
      </c>
    </row>
    <row r="11" spans="1:29" s="73" customFormat="1" ht="15.75">
      <c r="A11" s="3562" t="s">
        <v>1</v>
      </c>
      <c r="B11" s="24" t="s">
        <v>7</v>
      </c>
      <c r="C11" s="4068" t="str">
        <f>C12</f>
        <v>Famille à coller.N.Nom de votre recette.Recette mère ►.S.Saisissez le nom de la recette mère</v>
      </c>
      <c r="D11" s="4068"/>
      <c r="E11" s="4068"/>
      <c r="F11" s="4071"/>
      <c r="G11" s="1129"/>
      <c r="H11" s="1129"/>
      <c r="I11" s="1129"/>
      <c r="J11" s="1129"/>
      <c r="K11" s="1129"/>
      <c r="L11" s="4094"/>
      <c r="M11" s="715"/>
      <c r="N11" s="24" t="s">
        <v>7</v>
      </c>
      <c r="O11" s="4070" t="str">
        <f>O12</f>
        <v>Famille à coller.N.Nom de votre recette.Recette mère ►.S.Saisissez le nom de la recette mère</v>
      </c>
      <c r="P11" s="4070"/>
      <c r="Q11" s="4070"/>
      <c r="R11" s="4071"/>
      <c r="S11" s="1129"/>
      <c r="T11" s="1129"/>
      <c r="U11" s="1129"/>
      <c r="V11" s="1129"/>
      <c r="W11" s="1129"/>
      <c r="X11" s="1130"/>
      <c r="Y11" s="715"/>
      <c r="Z11" s="715"/>
      <c r="AA11" s="6">
        <v>1</v>
      </c>
    </row>
    <row r="12" spans="1:29" s="73" customFormat="1" ht="15.75">
      <c r="A12" s="3562" t="s">
        <v>1</v>
      </c>
      <c r="B12" s="4072" t="s">
        <v>7</v>
      </c>
      <c r="C12" s="4073" t="str">
        <f>F12</f>
        <v>Famille à coller.N.Nom de votre recette.Recette mère ►.S.Saisissez le nom de la recette mère</v>
      </c>
      <c r="D12" s="4073">
        <f>F10</f>
        <v>6</v>
      </c>
      <c r="E12" s="4073" t="str">
        <f>G10</f>
        <v>couverts</v>
      </c>
      <c r="F12" s="4074" t="str">
        <f>UPPER(LEFT(H6,1))&amp;LOWER(MID(H6,2,999))&amp;"."&amp;UPPER(LEFT(J6,1))&amp;"."&amp;UPPER(LEFT(J6,1))&amp;LOWER(MID(J6,2,999))&amp;"."&amp;IF(ISTEXT(L12),K12&amp;"."&amp;UPPER(LEFT(L12,1))&amp;"."&amp;UPPER(LEFT(L12,1))&amp;LOWER(MID(L12,2,999)),G12)</f>
        <v>Famille à coller.N.Nom de votre recette.Recette mère ►.S.Saisissez le nom de la recette mère</v>
      </c>
      <c r="G12" s="4075" t="s">
        <v>2384</v>
      </c>
      <c r="H12" s="4810" t="s">
        <v>104</v>
      </c>
      <c r="I12" s="4810"/>
      <c r="J12" s="4810"/>
      <c r="K12" s="4076" t="s">
        <v>2381</v>
      </c>
      <c r="L12" s="4077" t="s">
        <v>2400</v>
      </c>
      <c r="M12" s="715"/>
      <c r="N12" s="4072" t="s">
        <v>7</v>
      </c>
      <c r="O12" s="4073" t="str">
        <f>R12</f>
        <v>Famille à coller.N.Nom de votre recette.Recette mère ►.S.Saisissez le nom de la recette mère</v>
      </c>
      <c r="P12" s="4073">
        <f>R10</f>
        <v>6</v>
      </c>
      <c r="Q12" s="4073" t="str">
        <f>S10</f>
        <v>couverts</v>
      </c>
      <c r="R12" s="4074" t="str">
        <f>UPPER(LEFT(T6,1))&amp;LOWER(MID(T6,2,999))&amp;"."&amp;UPPER(LEFT(V6,1))&amp;"."&amp;UPPER(LEFT(V6,1))&amp;LOWER(MID(V6,2,999))&amp;"."&amp;IF(ISTEXT(X12),W12&amp;"."&amp;UPPER(LEFT(X12,1))&amp;"."&amp;UPPER(LEFT(X12,1))&amp;LOWER(MID(X12,2,999)),S12)</f>
        <v>Famille à coller.N.Nom de votre recette.Recette mère ►.S.Saisissez le nom de la recette mère</v>
      </c>
      <c r="S12" s="4075" t="s">
        <v>2384</v>
      </c>
      <c r="T12" s="4810" t="s">
        <v>104</v>
      </c>
      <c r="U12" s="4810"/>
      <c r="V12" s="4810"/>
      <c r="W12" s="4076" t="s">
        <v>2381</v>
      </c>
      <c r="X12" s="4077" t="s">
        <v>2400</v>
      </c>
      <c r="Y12" s="715"/>
      <c r="Z12" s="715"/>
      <c r="AA12" s="6">
        <v>1</v>
      </c>
    </row>
    <row r="13" spans="1:29" s="73" customFormat="1" ht="15.75">
      <c r="A13" s="3562" t="s">
        <v>1</v>
      </c>
      <c r="B13" s="4095" t="s">
        <v>6</v>
      </c>
      <c r="C13" s="4096" t="str">
        <f>C12</f>
        <v>Famille à coller.N.Nom de votre recette.Recette mère ►.S.Saisissez le nom de la recette mère</v>
      </c>
      <c r="D13" s="4096">
        <f>D12</f>
        <v>6</v>
      </c>
      <c r="E13" s="4096" t="str">
        <f>E12</f>
        <v>couverts</v>
      </c>
      <c r="F13" s="4097" t="s">
        <v>19</v>
      </c>
      <c r="G13" s="4098">
        <v>8</v>
      </c>
      <c r="H13" s="4099" t="s">
        <v>6462</v>
      </c>
      <c r="I13" s="4100"/>
      <c r="J13" s="4100"/>
      <c r="K13" s="4100"/>
      <c r="L13" s="4101"/>
      <c r="M13" s="715"/>
      <c r="N13" s="4078" t="s">
        <v>7</v>
      </c>
      <c r="O13" s="4079" t="str">
        <f>O12</f>
        <v>Famille à coller.N.Nom de votre recette.Recette mère ►.S.Saisissez le nom de la recette mère</v>
      </c>
      <c r="P13" s="4080"/>
      <c r="Q13" s="4080"/>
      <c r="R13" s="4081" t="s">
        <v>19</v>
      </c>
      <c r="S13" s="4081" t="s">
        <v>18</v>
      </c>
      <c r="T13" s="4081" t="s">
        <v>17</v>
      </c>
      <c r="U13" s="4081" t="s">
        <v>16</v>
      </c>
      <c r="V13" s="4081" t="s">
        <v>15</v>
      </c>
      <c r="W13" s="4082" t="s">
        <v>14</v>
      </c>
      <c r="X13" s="4083" t="s">
        <v>13</v>
      </c>
      <c r="Y13" s="715"/>
      <c r="Z13" s="715"/>
      <c r="AA13" s="6">
        <v>1</v>
      </c>
    </row>
    <row r="14" spans="1:29" s="73" customFormat="1" ht="16.5" customHeight="1">
      <c r="A14" s="3562" t="s">
        <v>1</v>
      </c>
      <c r="B14" s="1143" t="s">
        <v>6</v>
      </c>
      <c r="C14" s="1314" t="str">
        <f>C12</f>
        <v>Famille à coller.N.Nom de votre recette.Recette mère ►.S.Saisissez le nom de la recette mère</v>
      </c>
      <c r="D14" s="1314"/>
      <c r="E14" s="1314"/>
      <c r="F14" s="1320" t="s">
        <v>2627</v>
      </c>
      <c r="G14" s="11"/>
      <c r="H14" s="11"/>
      <c r="I14" s="11"/>
      <c r="J14" s="11"/>
      <c r="K14" s="11"/>
      <c r="L14" s="1094"/>
      <c r="M14" s="715"/>
      <c r="N14" s="24" t="s">
        <v>6</v>
      </c>
      <c r="O14" s="4084" t="str">
        <f>O12</f>
        <v>Famille à coller.N.Nom de votre recette.Recette mère ►.S.Saisissez le nom de la recette mère</v>
      </c>
      <c r="P14" s="4068"/>
      <c r="Q14" s="4068"/>
      <c r="R14" s="1140" t="s">
        <v>217</v>
      </c>
      <c r="S14" s="760" t="s">
        <v>216</v>
      </c>
      <c r="T14" s="1081"/>
      <c r="U14" s="4814" t="s">
        <v>215</v>
      </c>
      <c r="V14" s="4815" t="s">
        <v>194</v>
      </c>
      <c r="W14" s="4816" t="s">
        <v>158</v>
      </c>
      <c r="X14" s="1082" t="s">
        <v>214</v>
      </c>
      <c r="Y14" s="715"/>
      <c r="Z14" s="715"/>
      <c r="AA14" s="6">
        <v>1</v>
      </c>
    </row>
    <row r="15" spans="1:29" s="73" customFormat="1" ht="15.75">
      <c r="A15" s="3562" t="s">
        <v>1</v>
      </c>
      <c r="B15" s="1145" t="s">
        <v>6</v>
      </c>
      <c r="C15" s="1314" t="str">
        <f>C12</f>
        <v>Famille à coller.N.Nom de votre recette.Recette mère ►.S.Saisissez le nom de la recette mère</v>
      </c>
      <c r="D15" s="1314"/>
      <c r="E15" s="1314"/>
      <c r="F15" s="1321"/>
      <c r="G15" s="20"/>
      <c r="H15" s="20"/>
      <c r="I15" s="20"/>
      <c r="J15" s="20"/>
      <c r="K15" s="20"/>
      <c r="L15" s="1094"/>
      <c r="M15" s="715"/>
      <c r="N15" s="24" t="s">
        <v>6</v>
      </c>
      <c r="O15" s="4084" t="str">
        <f>O12</f>
        <v>Famille à coller.N.Nom de votre recette.Recette mère ►.S.Saisissez le nom de la recette mère</v>
      </c>
      <c r="P15" s="4068"/>
      <c r="Q15" s="4068"/>
      <c r="R15" s="3866" t="s">
        <v>208</v>
      </c>
      <c r="S15" s="80" t="s">
        <v>207</v>
      </c>
      <c r="T15" s="41" t="s">
        <v>206</v>
      </c>
      <c r="U15" s="4591"/>
      <c r="V15" s="4593"/>
      <c r="W15" s="4817"/>
      <c r="X15" s="1083" t="s">
        <v>205</v>
      </c>
      <c r="Y15" s="715"/>
      <c r="Z15" s="715"/>
      <c r="AA15" s="6">
        <v>1</v>
      </c>
    </row>
    <row r="16" spans="1:29" s="73" customFormat="1" ht="17.25">
      <c r="A16" s="3562" t="s">
        <v>1</v>
      </c>
      <c r="B16" s="25" t="str">
        <f t="shared" ref="B16:B22" si="2">IF(OR(I16&lt;&gt;"",J16&lt;&gt; "",K16&lt;&gt;"",L16&lt;&gt;""),"A", "►")</f>
        <v>►</v>
      </c>
      <c r="C16" s="1314" t="str">
        <f>C12</f>
        <v>Famille à coller.N.Nom de votre recette.Recette mère ►.S.Saisissez le nom de la recette mère</v>
      </c>
      <c r="D16" s="1314">
        <f>D12</f>
        <v>6</v>
      </c>
      <c r="E16" s="1314" t="str">
        <f>E12</f>
        <v>couverts</v>
      </c>
      <c r="F16" s="1321"/>
      <c r="G16" s="1322"/>
      <c r="H16" s="1322"/>
      <c r="I16" s="1322"/>
      <c r="J16" s="1322"/>
      <c r="K16" s="1323"/>
      <c r="L16" s="1324"/>
      <c r="M16" s="715"/>
      <c r="N16" s="24" t="s">
        <v>6</v>
      </c>
      <c r="O16" s="4084" t="str">
        <f>O12</f>
        <v>Famille à coller.N.Nom de votre recette.Recette mère ►.S.Saisissez le nom de la recette mère</v>
      </c>
      <c r="P16" s="4068">
        <f>P12</f>
        <v>6</v>
      </c>
      <c r="Q16" s="4068" t="str">
        <f>Q12</f>
        <v>couverts</v>
      </c>
      <c r="R16" s="69"/>
      <c r="S16" s="66"/>
      <c r="T16" s="65" t="str">
        <f t="shared" ref="T16:T22" si="3">IF(OR(ISTEXT(R16), R16&lt;=0, U16&lt;=0), "", "de")</f>
        <v/>
      </c>
      <c r="U16" s="64"/>
      <c r="V16" s="4085"/>
      <c r="W16" s="68">
        <v>1</v>
      </c>
      <c r="X16" s="4086" t="s">
        <v>518</v>
      </c>
      <c r="Y16" s="715"/>
      <c r="Z16" s="715"/>
      <c r="AA16" s="6">
        <v>1</v>
      </c>
    </row>
    <row r="17" spans="1:27" s="73" customFormat="1" ht="17.25">
      <c r="A17" s="3562" t="s">
        <v>1</v>
      </c>
      <c r="B17" s="25" t="str">
        <f t="shared" si="2"/>
        <v>►</v>
      </c>
      <c r="C17" s="1314" t="str">
        <f>C12</f>
        <v>Famille à coller.N.Nom de votre recette.Recette mère ►.S.Saisissez le nom de la recette mère</v>
      </c>
      <c r="D17" s="1314">
        <f>D12</f>
        <v>6</v>
      </c>
      <c r="E17" s="1314" t="str">
        <f>E12</f>
        <v>couverts</v>
      </c>
      <c r="F17" s="1321"/>
      <c r="G17" s="1323"/>
      <c r="H17" s="1323"/>
      <c r="I17" s="1323"/>
      <c r="J17" s="1323"/>
      <c r="K17" s="1323"/>
      <c r="L17" s="1324"/>
      <c r="M17" s="715"/>
      <c r="N17" s="25" t="str">
        <f t="shared" ref="N17:N22" si="4">IF(X17&lt;&gt;"","A","►")</f>
        <v>A</v>
      </c>
      <c r="O17" s="4084" t="str">
        <f>O12</f>
        <v>Famille à coller.N.Nom de votre recette.Recette mère ►.S.Saisissez le nom de la recette mère</v>
      </c>
      <c r="P17" s="4068">
        <f>P12</f>
        <v>6</v>
      </c>
      <c r="Q17" s="4068" t="str">
        <f>Q12</f>
        <v>couverts</v>
      </c>
      <c r="R17" s="69"/>
      <c r="S17" s="66"/>
      <c r="T17" s="65" t="str">
        <f t="shared" si="3"/>
        <v/>
      </c>
      <c r="U17" s="64"/>
      <c r="V17" s="4085"/>
      <c r="W17" s="68">
        <v>1</v>
      </c>
      <c r="X17" s="1084" t="s">
        <v>6459</v>
      </c>
      <c r="Y17" s="715"/>
      <c r="Z17" s="715"/>
      <c r="AA17" s="6">
        <v>1</v>
      </c>
    </row>
    <row r="18" spans="1:27" s="73" customFormat="1" ht="17.25">
      <c r="A18" s="3562" t="s">
        <v>1</v>
      </c>
      <c r="B18" s="25" t="str">
        <f t="shared" si="2"/>
        <v>A</v>
      </c>
      <c r="C18" s="1314" t="str">
        <f>C12</f>
        <v>Famille à coller.N.Nom de votre recette.Recette mère ►.S.Saisissez le nom de la recette mère</v>
      </c>
      <c r="D18" s="1314">
        <f>D12</f>
        <v>6</v>
      </c>
      <c r="E18" s="1314" t="str">
        <f>E12</f>
        <v>couverts</v>
      </c>
      <c r="F18" s="1321"/>
      <c r="G18" s="1323"/>
      <c r="H18" s="1323"/>
      <c r="I18" s="1323"/>
      <c r="J18" s="1323" t="s">
        <v>6119</v>
      </c>
      <c r="K18" s="1323"/>
      <c r="L18" s="1324"/>
      <c r="M18" s="715"/>
      <c r="N18" s="25" t="str">
        <f t="shared" si="4"/>
        <v>A</v>
      </c>
      <c r="O18" s="4084" t="str">
        <f>O12</f>
        <v>Famille à coller.N.Nom de votre recette.Recette mère ►.S.Saisissez le nom de la recette mère</v>
      </c>
      <c r="P18" s="4068">
        <f>P12</f>
        <v>6</v>
      </c>
      <c r="Q18" s="4068" t="str">
        <f>Q12</f>
        <v>couverts</v>
      </c>
      <c r="R18" s="69"/>
      <c r="S18" s="74"/>
      <c r="T18" s="65" t="str">
        <f t="shared" si="3"/>
        <v/>
      </c>
      <c r="U18" s="64"/>
      <c r="V18" s="4085"/>
      <c r="W18" s="68">
        <v>1</v>
      </c>
      <c r="X18" s="1084" t="s">
        <v>6460</v>
      </c>
      <c r="Y18" s="715"/>
      <c r="Z18" s="715"/>
      <c r="AA18" s="6">
        <v>1</v>
      </c>
    </row>
    <row r="19" spans="1:27" s="73" customFormat="1" ht="17.25">
      <c r="A19" s="3562" t="s">
        <v>1</v>
      </c>
      <c r="B19" s="25" t="str">
        <f t="shared" si="2"/>
        <v>►</v>
      </c>
      <c r="C19" s="1314" t="str">
        <f>C12</f>
        <v>Famille à coller.N.Nom de votre recette.Recette mère ►.S.Saisissez le nom de la recette mère</v>
      </c>
      <c r="D19" s="1314">
        <f>D12</f>
        <v>6</v>
      </c>
      <c r="E19" s="1314" t="str">
        <f>E12</f>
        <v>couverts</v>
      </c>
      <c r="F19" s="1321"/>
      <c r="G19" s="1323"/>
      <c r="H19" s="1323"/>
      <c r="I19" s="1323"/>
      <c r="J19" s="1323"/>
      <c r="K19" s="1323"/>
      <c r="L19" s="1324"/>
      <c r="M19" s="715"/>
      <c r="N19" s="25" t="str">
        <f t="shared" si="4"/>
        <v>A</v>
      </c>
      <c r="O19" s="4084" t="str">
        <f>O12</f>
        <v>Famille à coller.N.Nom de votre recette.Recette mère ►.S.Saisissez le nom de la recette mère</v>
      </c>
      <c r="P19" s="4068">
        <f>P12</f>
        <v>6</v>
      </c>
      <c r="Q19" s="4068" t="str">
        <f>Q12</f>
        <v>couverts</v>
      </c>
      <c r="R19" s="69"/>
      <c r="S19" s="74"/>
      <c r="T19" s="65" t="str">
        <f t="shared" si="3"/>
        <v/>
      </c>
      <c r="U19" s="64"/>
      <c r="V19" s="4085"/>
      <c r="W19" s="68">
        <v>1</v>
      </c>
      <c r="X19" s="1084" t="s">
        <v>6242</v>
      </c>
      <c r="Y19" s="715"/>
      <c r="Z19" s="715"/>
      <c r="AA19" s="6">
        <v>1</v>
      </c>
    </row>
    <row r="20" spans="1:27" s="73" customFormat="1" ht="17.25">
      <c r="A20" s="3562" t="s">
        <v>1</v>
      </c>
      <c r="B20" s="25" t="str">
        <f t="shared" si="2"/>
        <v>►</v>
      </c>
      <c r="C20" s="1314" t="str">
        <f>C12</f>
        <v>Famille à coller.N.Nom de votre recette.Recette mère ►.S.Saisissez le nom de la recette mère</v>
      </c>
      <c r="D20" s="1314">
        <f>D12</f>
        <v>6</v>
      </c>
      <c r="E20" s="1314" t="str">
        <f>E12</f>
        <v>couverts</v>
      </c>
      <c r="F20" s="1321"/>
      <c r="G20" s="1323"/>
      <c r="H20" s="1323"/>
      <c r="I20" s="1323"/>
      <c r="J20" s="1323"/>
      <c r="K20" s="1323"/>
      <c r="L20" s="1324"/>
      <c r="M20" s="715"/>
      <c r="N20" s="25" t="str">
        <f t="shared" si="4"/>
        <v>►</v>
      </c>
      <c r="O20" s="4084" t="str">
        <f>O12</f>
        <v>Famille à coller.N.Nom de votre recette.Recette mère ►.S.Saisissez le nom de la recette mère</v>
      </c>
      <c r="P20" s="4068">
        <f>P12</f>
        <v>6</v>
      </c>
      <c r="Q20" s="4068" t="str">
        <f>Q12</f>
        <v>couverts</v>
      </c>
      <c r="R20" s="69"/>
      <c r="S20" s="74"/>
      <c r="T20" s="65" t="str">
        <f t="shared" si="3"/>
        <v/>
      </c>
      <c r="U20" s="64"/>
      <c r="V20" s="4085"/>
      <c r="W20" s="68">
        <v>1</v>
      </c>
      <c r="X20" s="1084"/>
      <c r="Y20" s="715"/>
      <c r="Z20" s="715"/>
      <c r="AA20" s="6">
        <v>1</v>
      </c>
    </row>
    <row r="21" spans="1:27" s="73" customFormat="1" ht="17.25">
      <c r="A21" s="3562" t="s">
        <v>1</v>
      </c>
      <c r="B21" s="25" t="str">
        <f t="shared" si="2"/>
        <v>►</v>
      </c>
      <c r="C21" s="1314" t="str">
        <f>C12</f>
        <v>Famille à coller.N.Nom de votre recette.Recette mère ►.S.Saisissez le nom de la recette mère</v>
      </c>
      <c r="D21" s="1314">
        <f>D12</f>
        <v>6</v>
      </c>
      <c r="E21" s="1314" t="str">
        <f>E12</f>
        <v>couverts</v>
      </c>
      <c r="F21" s="1321"/>
      <c r="G21" s="1323"/>
      <c r="H21" s="1323"/>
      <c r="I21" s="1323"/>
      <c r="J21" s="1323"/>
      <c r="K21" s="1323"/>
      <c r="L21" s="1324"/>
      <c r="M21" s="715"/>
      <c r="N21" s="25" t="str">
        <f t="shared" si="4"/>
        <v>A</v>
      </c>
      <c r="O21" s="4084" t="str">
        <f>O12</f>
        <v>Famille à coller.N.Nom de votre recette.Recette mère ►.S.Saisissez le nom de la recette mère</v>
      </c>
      <c r="P21" s="4068">
        <f>P12</f>
        <v>6</v>
      </c>
      <c r="Q21" s="4068" t="str">
        <f>Q12</f>
        <v>couverts</v>
      </c>
      <c r="R21" s="69"/>
      <c r="S21" s="74"/>
      <c r="T21" s="65" t="str">
        <f t="shared" si="3"/>
        <v/>
      </c>
      <c r="U21" s="64"/>
      <c r="V21" s="4085"/>
      <c r="W21" s="68">
        <v>1</v>
      </c>
      <c r="X21" s="1084" t="s">
        <v>6461</v>
      </c>
      <c r="Y21" s="715"/>
      <c r="Z21" s="715"/>
      <c r="AA21" s="6">
        <v>1</v>
      </c>
    </row>
    <row r="22" spans="1:27" s="73" customFormat="1" ht="17.25">
      <c r="A22" s="3562" t="s">
        <v>1</v>
      </c>
      <c r="B22" s="25" t="str">
        <f t="shared" si="2"/>
        <v>►</v>
      </c>
      <c r="C22" s="1314" t="str">
        <f>C12</f>
        <v>Famille à coller.N.Nom de votre recette.Recette mère ►.S.Saisissez le nom de la recette mère</v>
      </c>
      <c r="D22" s="1314">
        <f>D12</f>
        <v>6</v>
      </c>
      <c r="E22" s="1314" t="str">
        <f>E12</f>
        <v>couverts</v>
      </c>
      <c r="F22" s="1321"/>
      <c r="G22" s="1323"/>
      <c r="H22" s="1323"/>
      <c r="I22" s="1323"/>
      <c r="J22" s="1323"/>
      <c r="K22" s="1323"/>
      <c r="L22" s="1324"/>
      <c r="M22" s="715"/>
      <c r="N22" s="25" t="str">
        <f t="shared" si="4"/>
        <v>►</v>
      </c>
      <c r="O22" s="4084" t="str">
        <f>O12</f>
        <v>Famille à coller.N.Nom de votre recette.Recette mère ►.S.Saisissez le nom de la recette mère</v>
      </c>
      <c r="P22" s="4068">
        <f>P12</f>
        <v>6</v>
      </c>
      <c r="Q22" s="4068" t="str">
        <f>Q12</f>
        <v>couverts</v>
      </c>
      <c r="R22" s="69"/>
      <c r="S22" s="74"/>
      <c r="T22" s="65" t="str">
        <f t="shared" si="3"/>
        <v/>
      </c>
      <c r="U22" s="64"/>
      <c r="V22" s="4085"/>
      <c r="W22" s="68">
        <v>1</v>
      </c>
      <c r="X22" s="1084"/>
      <c r="Y22" s="715"/>
      <c r="Z22" s="715"/>
      <c r="AA22" s="6">
        <v>1</v>
      </c>
    </row>
    <row r="23" spans="1:27" s="73" customFormat="1" ht="16.5" thickBot="1">
      <c r="A23" s="3562" t="s">
        <v>1</v>
      </c>
      <c r="B23" s="1146" t="s">
        <v>6</v>
      </c>
      <c r="C23" s="1147" t="str">
        <f>C12</f>
        <v>Famille à coller.N.Nom de votre recette.Recette mère ►.S.Saisissez le nom de la recette mère</v>
      </c>
      <c r="D23" s="1147">
        <f>D12</f>
        <v>6</v>
      </c>
      <c r="E23" s="1147" t="str">
        <f>E12</f>
        <v>couverts</v>
      </c>
      <c r="F23" s="1325" t="s">
        <v>1090</v>
      </c>
      <c r="G23" s="1148"/>
      <c r="H23" s="1149"/>
      <c r="I23" s="1179" t="s">
        <v>2503</v>
      </c>
      <c r="J23" s="1149"/>
      <c r="K23" s="1149"/>
      <c r="L23" s="1150"/>
      <c r="M23" s="715"/>
      <c r="N23" s="24" t="s">
        <v>6</v>
      </c>
      <c r="O23" s="4087" t="str">
        <f>O12</f>
        <v>Famille à coller.N.Nom de votre recette.Recette mère ►.S.Saisissez le nom de la recette mère</v>
      </c>
      <c r="P23" s="4088">
        <f>P12</f>
        <v>6</v>
      </c>
      <c r="Q23" s="4089" t="str">
        <f>Q12</f>
        <v>couverts</v>
      </c>
      <c r="R23" s="4090" t="s">
        <v>1090</v>
      </c>
      <c r="S23" s="4091"/>
      <c r="T23" s="4092"/>
      <c r="U23" s="4092"/>
      <c r="V23" s="4092"/>
      <c r="W23" s="4092"/>
      <c r="X23" s="4093"/>
      <c r="Y23" s="715"/>
      <c r="Z23" s="715"/>
      <c r="AA23" s="6">
        <v>1</v>
      </c>
    </row>
    <row r="24" spans="1:27" s="73" customFormat="1" ht="22.5" customHeight="1">
      <c r="A24" s="3562" t="s">
        <v>1</v>
      </c>
      <c r="B24" s="871" t="s">
        <v>7</v>
      </c>
      <c r="C24" s="741"/>
      <c r="D24" s="741"/>
      <c r="E24" s="741"/>
      <c r="F24" s="742"/>
      <c r="G24" s="742"/>
      <c r="H24" s="742"/>
      <c r="I24" s="742"/>
      <c r="J24" s="742"/>
      <c r="K24" s="742"/>
      <c r="L24" s="1089"/>
      <c r="M24" s="715"/>
      <c r="N24" s="871" t="s">
        <v>7</v>
      </c>
      <c r="O24" s="741"/>
      <c r="P24" s="741"/>
      <c r="Q24" s="741"/>
      <c r="R24" s="742"/>
      <c r="S24" s="742"/>
      <c r="T24" s="742"/>
      <c r="U24" s="1088"/>
      <c r="V24" s="742"/>
      <c r="W24" s="742"/>
      <c r="X24" s="1089"/>
      <c r="Y24" s="715"/>
      <c r="Z24" s="715"/>
      <c r="AA24" s="6">
        <v>1</v>
      </c>
    </row>
    <row r="25" spans="1:27" s="73" customFormat="1" ht="21">
      <c r="A25" s="3562" t="s">
        <v>1</v>
      </c>
      <c r="B25" s="871" t="s">
        <v>7</v>
      </c>
      <c r="C25" s="741"/>
      <c r="D25" s="741"/>
      <c r="E25" s="741"/>
      <c r="F25" s="742"/>
      <c r="G25" s="742"/>
      <c r="H25" s="742"/>
      <c r="I25" s="742"/>
      <c r="J25" s="742"/>
      <c r="K25" s="742"/>
      <c r="L25" s="1089"/>
      <c r="M25" s="715"/>
      <c r="N25" s="871" t="s">
        <v>7</v>
      </c>
      <c r="O25" s="741"/>
      <c r="P25" s="741"/>
      <c r="Q25" s="741"/>
      <c r="R25" s="742"/>
      <c r="S25" s="742"/>
      <c r="T25" s="742"/>
      <c r="U25" s="1088"/>
      <c r="V25" s="742"/>
      <c r="W25" s="742"/>
      <c r="X25" s="1089"/>
      <c r="Y25" s="715"/>
      <c r="Z25" s="715"/>
      <c r="AA25" s="6">
        <v>1</v>
      </c>
    </row>
    <row r="26" spans="1:27" s="73" customFormat="1" ht="21">
      <c r="A26" s="3562" t="s">
        <v>1</v>
      </c>
      <c r="B26" s="871" t="s">
        <v>7</v>
      </c>
      <c r="C26" s="741"/>
      <c r="D26" s="741"/>
      <c r="E26" s="741"/>
      <c r="F26" s="742"/>
      <c r="G26" s="742"/>
      <c r="H26" s="742"/>
      <c r="I26" s="742"/>
      <c r="J26" s="742"/>
      <c r="K26" s="742"/>
      <c r="L26" s="1089"/>
      <c r="M26" s="715"/>
      <c r="N26" s="871" t="s">
        <v>7</v>
      </c>
      <c r="O26" s="741"/>
      <c r="P26" s="741"/>
      <c r="Q26" s="741"/>
      <c r="R26" s="742"/>
      <c r="S26" s="742"/>
      <c r="T26" s="742"/>
      <c r="U26" s="1088"/>
      <c r="V26" s="742"/>
      <c r="W26" s="742"/>
      <c r="X26" s="1089"/>
      <c r="Y26" s="715"/>
      <c r="Z26" s="715"/>
      <c r="AA26" s="6">
        <v>1</v>
      </c>
    </row>
    <row r="27" spans="1:27" s="73" customFormat="1" ht="15.75" customHeight="1">
      <c r="A27" s="3562" t="s">
        <v>1</v>
      </c>
      <c r="B27" s="871" t="s">
        <v>7</v>
      </c>
      <c r="C27" s="741"/>
      <c r="D27" s="741"/>
      <c r="E27" s="741"/>
      <c r="F27" s="742"/>
      <c r="G27" s="742"/>
      <c r="H27" s="742"/>
      <c r="I27" s="742"/>
      <c r="J27" s="742"/>
      <c r="K27" s="742"/>
      <c r="L27" s="1089"/>
      <c r="M27" s="715"/>
      <c r="N27" s="871" t="s">
        <v>7</v>
      </c>
      <c r="O27" s="741"/>
      <c r="P27" s="741"/>
      <c r="Q27" s="741"/>
      <c r="R27" s="742"/>
      <c r="S27" s="742"/>
      <c r="T27" s="742"/>
      <c r="U27" s="1088"/>
      <c r="V27" s="742"/>
      <c r="W27" s="742"/>
      <c r="X27" s="1089"/>
      <c r="Y27" s="715"/>
      <c r="Z27" s="715"/>
      <c r="AA27" s="6">
        <v>1</v>
      </c>
    </row>
    <row r="28" spans="1:27" s="73" customFormat="1" ht="21">
      <c r="A28" s="3562" t="s">
        <v>1</v>
      </c>
      <c r="B28" s="871" t="s">
        <v>7</v>
      </c>
      <c r="C28" s="741"/>
      <c r="D28" s="741"/>
      <c r="E28" s="741"/>
      <c r="F28" s="742"/>
      <c r="G28" s="742"/>
      <c r="H28" s="742"/>
      <c r="I28" s="742"/>
      <c r="J28" s="742"/>
      <c r="K28" s="742"/>
      <c r="L28" s="1089"/>
      <c r="M28" s="715"/>
      <c r="N28" s="871" t="s">
        <v>7</v>
      </c>
      <c r="O28" s="741"/>
      <c r="P28" s="741"/>
      <c r="Q28" s="741"/>
      <c r="R28" s="742"/>
      <c r="S28" s="742"/>
      <c r="T28" s="742"/>
      <c r="U28" s="1088"/>
      <c r="V28" s="742"/>
      <c r="W28" s="742"/>
      <c r="X28" s="1089"/>
      <c r="Y28" s="715"/>
      <c r="Z28" s="715"/>
      <c r="AA28" s="6">
        <v>1</v>
      </c>
    </row>
    <row r="29" spans="1:27" s="73" customFormat="1" ht="21">
      <c r="A29" s="3562" t="s">
        <v>1</v>
      </c>
      <c r="B29" s="871" t="s">
        <v>7</v>
      </c>
      <c r="C29" s="741"/>
      <c r="D29" s="741"/>
      <c r="E29" s="741"/>
      <c r="F29" s="742"/>
      <c r="G29" s="742"/>
      <c r="H29" s="742"/>
      <c r="I29" s="742"/>
      <c r="J29" s="742"/>
      <c r="K29" s="742"/>
      <c r="L29" s="1089"/>
      <c r="M29" s="715"/>
      <c r="N29" s="871" t="s">
        <v>7</v>
      </c>
      <c r="O29" s="741"/>
      <c r="P29" s="741"/>
      <c r="Q29" s="741"/>
      <c r="R29" s="742"/>
      <c r="S29" s="742"/>
      <c r="T29" s="742"/>
      <c r="U29" s="1088"/>
      <c r="V29" s="742"/>
      <c r="W29" s="742"/>
      <c r="X29" s="1089"/>
      <c r="Y29" s="715"/>
      <c r="Z29" s="715"/>
      <c r="AA29" s="6">
        <v>1</v>
      </c>
    </row>
    <row r="30" spans="1:27" s="73" customFormat="1" ht="21">
      <c r="A30" s="3562" t="s">
        <v>1</v>
      </c>
      <c r="B30" s="871" t="s">
        <v>7</v>
      </c>
      <c r="C30" s="741"/>
      <c r="D30" s="741"/>
      <c r="E30" s="741"/>
      <c r="F30" s="742"/>
      <c r="G30" s="742"/>
      <c r="H30" s="742"/>
      <c r="I30" s="742"/>
      <c r="J30" s="742"/>
      <c r="K30" s="742"/>
      <c r="L30" s="1089"/>
      <c r="M30" s="715"/>
      <c r="N30" s="871" t="s">
        <v>7</v>
      </c>
      <c r="O30" s="741"/>
      <c r="P30" s="741"/>
      <c r="Q30" s="741"/>
      <c r="R30" s="742"/>
      <c r="S30" s="742"/>
      <c r="T30" s="742"/>
      <c r="U30" s="1088"/>
      <c r="V30" s="742"/>
      <c r="W30" s="742"/>
      <c r="X30" s="1089"/>
      <c r="Y30" s="715"/>
      <c r="Z30" s="715"/>
      <c r="AA30" s="6">
        <v>1</v>
      </c>
    </row>
    <row r="31" spans="1:27" s="73" customFormat="1" ht="21">
      <c r="A31" s="3562" t="s">
        <v>1</v>
      </c>
      <c r="B31" s="871" t="s">
        <v>7</v>
      </c>
      <c r="C31" s="741"/>
      <c r="D31" s="741"/>
      <c r="E31" s="741"/>
      <c r="F31" s="742"/>
      <c r="G31" s="742"/>
      <c r="H31" s="742"/>
      <c r="I31" s="742"/>
      <c r="J31" s="742"/>
      <c r="K31" s="742"/>
      <c r="L31" s="1089"/>
      <c r="M31" s="715"/>
      <c r="N31" s="871" t="s">
        <v>7</v>
      </c>
      <c r="O31" s="741"/>
      <c r="P31" s="741"/>
      <c r="Q31" s="741"/>
      <c r="R31" s="742"/>
      <c r="S31" s="742"/>
      <c r="T31" s="742"/>
      <c r="U31" s="1088"/>
      <c r="V31" s="742"/>
      <c r="W31" s="742"/>
      <c r="X31" s="1089"/>
      <c r="Y31" s="715"/>
      <c r="Z31" s="715"/>
      <c r="AA31" s="6">
        <v>1</v>
      </c>
    </row>
    <row r="32" spans="1:27" s="73" customFormat="1" ht="21">
      <c r="A32" s="3562" t="s">
        <v>1</v>
      </c>
      <c r="B32" s="871" t="s">
        <v>7</v>
      </c>
      <c r="C32" s="741"/>
      <c r="D32" s="741"/>
      <c r="E32" s="741"/>
      <c r="F32" s="742"/>
      <c r="G32" s="742"/>
      <c r="H32" s="742"/>
      <c r="I32" s="742"/>
      <c r="J32" s="742"/>
      <c r="K32" s="742"/>
      <c r="L32" s="1089"/>
      <c r="M32" s="715"/>
      <c r="N32" s="871" t="s">
        <v>7</v>
      </c>
      <c r="O32" s="741"/>
      <c r="P32" s="741"/>
      <c r="Q32" s="741"/>
      <c r="R32" s="742"/>
      <c r="S32" s="742"/>
      <c r="T32" s="742"/>
      <c r="U32" s="1088"/>
      <c r="V32" s="742"/>
      <c r="W32" s="742"/>
      <c r="X32" s="1089"/>
      <c r="Y32" s="715"/>
      <c r="Z32" s="715"/>
      <c r="AA32" s="6">
        <v>1</v>
      </c>
    </row>
    <row r="33" spans="1:27" s="73" customFormat="1" ht="21">
      <c r="A33" s="3562" t="s">
        <v>1</v>
      </c>
      <c r="B33" s="871" t="s">
        <v>7</v>
      </c>
      <c r="C33" s="741"/>
      <c r="D33" s="741"/>
      <c r="E33" s="741"/>
      <c r="F33" s="742"/>
      <c r="G33" s="742"/>
      <c r="H33" s="742"/>
      <c r="I33" s="742"/>
      <c r="J33" s="742"/>
      <c r="K33" s="742"/>
      <c r="L33" s="1089"/>
      <c r="M33" s="715"/>
      <c r="N33" s="871" t="s">
        <v>7</v>
      </c>
      <c r="O33" s="741"/>
      <c r="P33" s="741"/>
      <c r="Q33" s="741"/>
      <c r="R33" s="742"/>
      <c r="S33" s="742"/>
      <c r="T33" s="742"/>
      <c r="U33" s="1088"/>
      <c r="V33" s="742"/>
      <c r="W33" s="742"/>
      <c r="X33" s="1089"/>
      <c r="Y33" s="715"/>
      <c r="Z33" s="715"/>
      <c r="AA33" s="6">
        <v>1</v>
      </c>
    </row>
    <row r="34" spans="1:27" s="73" customFormat="1" ht="21">
      <c r="A34" s="3562" t="s">
        <v>1</v>
      </c>
      <c r="B34" s="871" t="s">
        <v>7</v>
      </c>
      <c r="C34" s="741"/>
      <c r="D34" s="741"/>
      <c r="E34" s="741"/>
      <c r="F34" s="742"/>
      <c r="G34" s="742"/>
      <c r="H34" s="742"/>
      <c r="I34" s="742"/>
      <c r="J34" s="742"/>
      <c r="K34" s="742"/>
      <c r="L34" s="1089"/>
      <c r="M34" s="715"/>
      <c r="N34" s="871" t="s">
        <v>7</v>
      </c>
      <c r="O34" s="741"/>
      <c r="P34" s="741"/>
      <c r="Q34" s="741"/>
      <c r="R34" s="742"/>
      <c r="S34" s="742"/>
      <c r="T34" s="742"/>
      <c r="U34" s="1088"/>
      <c r="V34" s="742"/>
      <c r="W34" s="742"/>
      <c r="X34" s="1089"/>
      <c r="Y34" s="715"/>
      <c r="Z34" s="715"/>
      <c r="AA34" s="6">
        <v>1</v>
      </c>
    </row>
    <row r="35" spans="1:27" s="73" customFormat="1" ht="21">
      <c r="A35" s="3562" t="s">
        <v>1</v>
      </c>
      <c r="B35" s="871" t="s">
        <v>7</v>
      </c>
      <c r="C35" s="741"/>
      <c r="D35" s="741"/>
      <c r="E35" s="741"/>
      <c r="F35" s="742"/>
      <c r="G35" s="742"/>
      <c r="H35" s="742"/>
      <c r="I35" s="742"/>
      <c r="J35" s="742"/>
      <c r="K35" s="742"/>
      <c r="L35" s="1089"/>
      <c r="M35" s="715"/>
      <c r="N35" s="871" t="s">
        <v>7</v>
      </c>
      <c r="O35" s="741"/>
      <c r="P35" s="741"/>
      <c r="Q35" s="741"/>
      <c r="R35" s="742"/>
      <c r="S35" s="742"/>
      <c r="T35" s="742"/>
      <c r="U35" s="1088"/>
      <c r="V35" s="742"/>
      <c r="W35" s="742"/>
      <c r="X35" s="1089"/>
      <c r="Y35" s="715"/>
      <c r="Z35" s="715"/>
      <c r="AA35" s="6">
        <v>1</v>
      </c>
    </row>
    <row r="36" spans="1:27" s="73" customFormat="1" ht="19.5" thickBot="1">
      <c r="A36" s="3562" t="s">
        <v>1</v>
      </c>
      <c r="B36" s="1146" t="s">
        <v>6</v>
      </c>
      <c r="C36" s="3558"/>
      <c r="D36" s="3558"/>
      <c r="E36" s="3558"/>
      <c r="F36" s="3559"/>
      <c r="G36" s="3560"/>
      <c r="H36" s="1149"/>
      <c r="I36" s="1149"/>
      <c r="J36" s="1149"/>
      <c r="K36" s="1149"/>
      <c r="L36" s="3561" t="s">
        <v>898</v>
      </c>
      <c r="M36" s="715"/>
      <c r="N36" s="3891" t="s">
        <v>6</v>
      </c>
      <c r="O36" s="3886"/>
      <c r="P36" s="3886"/>
      <c r="Q36" s="3886"/>
      <c r="R36" s="3887"/>
      <c r="S36" s="3888"/>
      <c r="T36" s="3889"/>
      <c r="U36" s="3889"/>
      <c r="V36" s="3889"/>
      <c r="W36" s="3889"/>
      <c r="X36" s="3890"/>
      <c r="Y36" s="715"/>
      <c r="Z36" s="715"/>
      <c r="AA36" s="6">
        <v>1</v>
      </c>
    </row>
    <row r="37" spans="1:27" s="73" customFormat="1" ht="19.5" thickBot="1">
      <c r="A37" s="3562" t="s">
        <v>1</v>
      </c>
      <c r="B37" s="222"/>
      <c r="C37" s="222"/>
      <c r="D37" s="222"/>
      <c r="E37" s="222"/>
      <c r="F37" s="222"/>
      <c r="G37" s="222"/>
      <c r="H37" s="222"/>
      <c r="I37" s="222"/>
      <c r="J37" s="222"/>
      <c r="K37" s="222"/>
      <c r="L37" s="222"/>
      <c r="M37" s="715"/>
      <c r="N37" s="891" t="s">
        <v>7</v>
      </c>
      <c r="O37" s="891"/>
      <c r="P37" s="891"/>
      <c r="Q37" s="891"/>
      <c r="R37" s="892"/>
      <c r="S37" s="892"/>
      <c r="T37" s="892"/>
      <c r="U37" s="892"/>
      <c r="V37" s="892"/>
      <c r="W37" s="892"/>
      <c r="X37" s="892"/>
      <c r="Y37" s="715"/>
      <c r="Z37" s="715"/>
      <c r="AA37" s="6">
        <v>1</v>
      </c>
    </row>
    <row r="38" spans="1:27" s="73" customFormat="1" ht="22.5" customHeight="1">
      <c r="A38" s="3562" t="s">
        <v>1</v>
      </c>
      <c r="B38" s="49" t="s">
        <v>6</v>
      </c>
      <c r="C38" s="4056" t="str">
        <f>C44</f>
        <v>Famille à coller.N.Nom de votre recette.Recette mère ►.S.Saisissez le nom de la recette mère</v>
      </c>
      <c r="D38" s="4057">
        <f>D44</f>
        <v>6</v>
      </c>
      <c r="E38" s="4057" t="str">
        <f>E44</f>
        <v>couverts</v>
      </c>
      <c r="F38" s="4058" t="s">
        <v>1</v>
      </c>
      <c r="G38" s="1118" t="s">
        <v>2500</v>
      </c>
      <c r="H38" s="4701" t="s">
        <v>6457</v>
      </c>
      <c r="I38" s="4701"/>
      <c r="J38" s="4802" t="s">
        <v>1425</v>
      </c>
      <c r="K38" s="4802"/>
      <c r="L38" s="4803"/>
      <c r="M38" s="715"/>
      <c r="N38" s="49" t="s">
        <v>6</v>
      </c>
      <c r="O38" s="4056" t="str">
        <f>O44</f>
        <v>Famille à coller.N.Nom de votre recette.Recette mère ►.S.Saisissez le nom de la recette mère</v>
      </c>
      <c r="P38" s="4057">
        <f>P44</f>
        <v>6</v>
      </c>
      <c r="Q38" s="4057" t="str">
        <f>Q44</f>
        <v>couverts</v>
      </c>
      <c r="R38" s="4058" t="s">
        <v>1</v>
      </c>
      <c r="S38" s="1118" t="s">
        <v>2500</v>
      </c>
      <c r="T38" s="4701" t="s">
        <v>6457</v>
      </c>
      <c r="U38" s="4701"/>
      <c r="V38" s="4802" t="s">
        <v>1425</v>
      </c>
      <c r="W38" s="4802"/>
      <c r="X38" s="4803"/>
      <c r="Y38" s="715"/>
      <c r="Z38" s="715"/>
      <c r="AA38" s="6">
        <v>1</v>
      </c>
    </row>
    <row r="39" spans="1:27" s="73" customFormat="1" ht="22.5">
      <c r="A39" s="3562" t="s">
        <v>1</v>
      </c>
      <c r="B39" s="24" t="s">
        <v>6</v>
      </c>
      <c r="C39" s="4059" t="str">
        <f>C44</f>
        <v>Famille à coller.N.Nom de votre recette.Recette mère ►.S.Saisissez le nom de la recette mère</v>
      </c>
      <c r="D39" s="4060"/>
      <c r="E39" s="4060"/>
      <c r="F39" s="4061" t="s">
        <v>2620</v>
      </c>
      <c r="G39" s="1121" t="s">
        <v>2501</v>
      </c>
      <c r="H39" s="4702"/>
      <c r="I39" s="4702"/>
      <c r="J39" s="4804"/>
      <c r="K39" s="4804"/>
      <c r="L39" s="4805"/>
      <c r="M39" s="715"/>
      <c r="N39" s="24" t="s">
        <v>6</v>
      </c>
      <c r="O39" s="4059" t="str">
        <f>O44</f>
        <v>Famille à coller.N.Nom de votre recette.Recette mère ►.S.Saisissez le nom de la recette mère</v>
      </c>
      <c r="P39" s="4060"/>
      <c r="Q39" s="4060"/>
      <c r="R39" s="4061" t="s">
        <v>2620</v>
      </c>
      <c r="S39" s="1121" t="s">
        <v>2501</v>
      </c>
      <c r="T39" s="4702"/>
      <c r="U39" s="4702"/>
      <c r="V39" s="4804"/>
      <c r="W39" s="4804"/>
      <c r="X39" s="4805"/>
      <c r="Y39" s="715"/>
      <c r="Z39" s="715"/>
      <c r="AA39" s="6">
        <v>1</v>
      </c>
    </row>
    <row r="40" spans="1:27" s="73" customFormat="1" ht="18.75">
      <c r="A40" s="3562" t="s">
        <v>1</v>
      </c>
      <c r="B40" s="24" t="s">
        <v>6</v>
      </c>
      <c r="C40" s="4062" t="str">
        <f>C44</f>
        <v>Famille à coller.N.Nom de votre recette.Recette mère ►.S.Saisissez le nom de la recette mère</v>
      </c>
      <c r="D40" s="4063"/>
      <c r="E40" s="4064"/>
      <c r="F40" s="1123"/>
      <c r="G40" s="1124" t="s">
        <v>6458</v>
      </c>
      <c r="H40" s="4065"/>
      <c r="I40" s="1080" t="s">
        <v>121</v>
      </c>
      <c r="J40" s="4066" t="s">
        <v>120</v>
      </c>
      <c r="K40" s="22"/>
      <c r="L40" s="4067"/>
      <c r="M40" s="715"/>
      <c r="N40" s="24" t="s">
        <v>6</v>
      </c>
      <c r="O40" s="4062" t="str">
        <f>O44</f>
        <v>Famille à coller.N.Nom de votre recette.Recette mère ►.S.Saisissez le nom de la recette mère</v>
      </c>
      <c r="P40" s="4063"/>
      <c r="Q40" s="4064"/>
      <c r="R40" s="1123"/>
      <c r="S40" s="1124" t="s">
        <v>6458</v>
      </c>
      <c r="T40" s="4065"/>
      <c r="U40" s="1080" t="s">
        <v>121</v>
      </c>
      <c r="V40" s="4066" t="s">
        <v>120</v>
      </c>
      <c r="W40" s="22"/>
      <c r="X40" s="4067"/>
      <c r="Y40" s="715"/>
      <c r="Z40" s="715"/>
      <c r="AA40" s="6">
        <v>1</v>
      </c>
    </row>
    <row r="41" spans="1:27" s="73" customFormat="1" ht="15.75" customHeight="1">
      <c r="A41" s="3562" t="s">
        <v>1</v>
      </c>
      <c r="B41" s="24" t="s">
        <v>6</v>
      </c>
      <c r="C41" s="4068" t="str">
        <f>C44</f>
        <v>Famille à coller.N.Nom de votre recette.Recette mère ►.S.Saisissez le nom de la recette mère</v>
      </c>
      <c r="D41" s="4068"/>
      <c r="E41" s="4068"/>
      <c r="F41" s="46" t="s">
        <v>110</v>
      </c>
      <c r="G41" s="592"/>
      <c r="H41" s="592"/>
      <c r="I41" s="4069" t="s">
        <v>116</v>
      </c>
      <c r="J41" s="4808" t="str">
        <f>F44</f>
        <v>Famille à coller.N.Nom de votre recette.Recette mère ►.S.Saisissez le nom de la recette mère</v>
      </c>
      <c r="K41" s="4808"/>
      <c r="L41" s="4809"/>
      <c r="M41" s="715"/>
      <c r="N41" s="24" t="s">
        <v>6</v>
      </c>
      <c r="O41" s="4068" t="str">
        <f>O44</f>
        <v>Famille à coller.N.Nom de votre recette.Recette mère ►.S.Saisissez le nom de la recette mère</v>
      </c>
      <c r="P41" s="4068"/>
      <c r="Q41" s="4068"/>
      <c r="R41" s="46" t="s">
        <v>110</v>
      </c>
      <c r="S41" s="592"/>
      <c r="T41" s="592"/>
      <c r="U41" s="4069" t="s">
        <v>116</v>
      </c>
      <c r="V41" s="4808" t="str">
        <f>R44</f>
        <v>Famille à coller.N.Nom de votre recette.Recette mère ►.S.Saisissez le nom de la recette mère</v>
      </c>
      <c r="W41" s="4808"/>
      <c r="X41" s="4809"/>
      <c r="Y41" s="715"/>
      <c r="Z41" s="715"/>
      <c r="AA41" s="6">
        <v>1</v>
      </c>
    </row>
    <row r="42" spans="1:27" s="73" customFormat="1" ht="15.75">
      <c r="A42" s="3562" t="s">
        <v>1</v>
      </c>
      <c r="B42" s="24" t="s">
        <v>6</v>
      </c>
      <c r="C42" s="4068" t="str">
        <f>C44</f>
        <v>Famille à coller.N.Nom de votre recette.Recette mère ►.S.Saisissez le nom de la recette mère</v>
      </c>
      <c r="D42" s="4068"/>
      <c r="E42" s="4068"/>
      <c r="F42" s="607">
        <v>6</v>
      </c>
      <c r="G42" s="47" t="s">
        <v>114</v>
      </c>
      <c r="H42" s="46"/>
      <c r="I42" s="46"/>
      <c r="J42" s="4808"/>
      <c r="K42" s="4808"/>
      <c r="L42" s="4809"/>
      <c r="M42" s="715"/>
      <c r="N42" s="24" t="s">
        <v>6</v>
      </c>
      <c r="O42" s="4068" t="str">
        <f>O44</f>
        <v>Famille à coller.N.Nom de votre recette.Recette mère ►.S.Saisissez le nom de la recette mère</v>
      </c>
      <c r="P42" s="4068"/>
      <c r="Q42" s="4068"/>
      <c r="R42" s="607">
        <v>6</v>
      </c>
      <c r="S42" s="47" t="s">
        <v>114</v>
      </c>
      <c r="T42" s="46"/>
      <c r="U42" s="46"/>
      <c r="V42" s="4808"/>
      <c r="W42" s="4808"/>
      <c r="X42" s="4809"/>
      <c r="Y42" s="715"/>
      <c r="Z42" s="715"/>
      <c r="AA42" s="6">
        <v>1</v>
      </c>
    </row>
    <row r="43" spans="1:27" s="73" customFormat="1" ht="15.75">
      <c r="A43" s="3562" t="s">
        <v>1</v>
      </c>
      <c r="B43" s="24" t="s">
        <v>7</v>
      </c>
      <c r="C43" s="4068" t="str">
        <f>C44</f>
        <v>Famille à coller.N.Nom de votre recette.Recette mère ►.S.Saisissez le nom de la recette mère</v>
      </c>
      <c r="D43" s="4068"/>
      <c r="E43" s="4068"/>
      <c r="F43" s="4071"/>
      <c r="G43" s="1129"/>
      <c r="H43" s="1129"/>
      <c r="I43" s="1129"/>
      <c r="J43" s="1129"/>
      <c r="K43" s="1129"/>
      <c r="L43" s="4094"/>
      <c r="M43" s="715"/>
      <c r="N43" s="24" t="s">
        <v>7</v>
      </c>
      <c r="O43" s="4070" t="str">
        <f>O44</f>
        <v>Famille à coller.N.Nom de votre recette.Recette mère ►.S.Saisissez le nom de la recette mère</v>
      </c>
      <c r="P43" s="4070"/>
      <c r="Q43" s="4070"/>
      <c r="R43" s="4071"/>
      <c r="S43" s="1129"/>
      <c r="T43" s="1129"/>
      <c r="U43" s="1129"/>
      <c r="V43" s="1129"/>
      <c r="W43" s="1129"/>
      <c r="X43" s="1130"/>
      <c r="Y43" s="715"/>
      <c r="Z43" s="715"/>
      <c r="AA43" s="6">
        <v>1</v>
      </c>
    </row>
    <row r="44" spans="1:27" s="73" customFormat="1" ht="15.75">
      <c r="A44" s="3562" t="s">
        <v>1</v>
      </c>
      <c r="B44" s="4072" t="s">
        <v>7</v>
      </c>
      <c r="C44" s="4073" t="str">
        <f>F44</f>
        <v>Famille à coller.N.Nom de votre recette.Recette mère ►.S.Saisissez le nom de la recette mère</v>
      </c>
      <c r="D44" s="4073">
        <f>F42</f>
        <v>6</v>
      </c>
      <c r="E44" s="4073" t="str">
        <f>G42</f>
        <v>couverts</v>
      </c>
      <c r="F44" s="4074" t="str">
        <f>UPPER(LEFT(H38,1))&amp;LOWER(MID(H38,2,999))&amp;"."&amp;UPPER(LEFT(J38,1))&amp;"."&amp;UPPER(LEFT(J38,1))&amp;LOWER(MID(J38,2,999))&amp;"."&amp;IF(ISTEXT(L44),K44&amp;"."&amp;UPPER(LEFT(L44,1))&amp;"."&amp;UPPER(LEFT(L44,1))&amp;LOWER(MID(L44,2,999)),G44)</f>
        <v>Famille à coller.N.Nom de votre recette.Recette mère ►.S.Saisissez le nom de la recette mère</v>
      </c>
      <c r="G44" s="4075" t="s">
        <v>2384</v>
      </c>
      <c r="H44" s="4810" t="s">
        <v>104</v>
      </c>
      <c r="I44" s="4810"/>
      <c r="J44" s="4810"/>
      <c r="K44" s="4076" t="s">
        <v>2381</v>
      </c>
      <c r="L44" s="4077" t="s">
        <v>2400</v>
      </c>
      <c r="M44" s="715"/>
      <c r="N44" s="4072" t="s">
        <v>7</v>
      </c>
      <c r="O44" s="4073" t="str">
        <f>R44</f>
        <v>Famille à coller.N.Nom de votre recette.Recette mère ►.S.Saisissez le nom de la recette mère</v>
      </c>
      <c r="P44" s="4073">
        <f>R42</f>
        <v>6</v>
      </c>
      <c r="Q44" s="4073" t="str">
        <f>S42</f>
        <v>couverts</v>
      </c>
      <c r="R44" s="4074" t="str">
        <f>UPPER(LEFT(T38,1))&amp;LOWER(MID(T38,2,999))&amp;"."&amp;UPPER(LEFT(V38,1))&amp;"."&amp;UPPER(LEFT(V38,1))&amp;LOWER(MID(V38,2,999))&amp;"."&amp;IF(ISTEXT(X44),W44&amp;"."&amp;UPPER(LEFT(X44,1))&amp;"."&amp;UPPER(LEFT(X44,1))&amp;LOWER(MID(X44,2,999)),S44)</f>
        <v>Famille à coller.N.Nom de votre recette.Recette mère ►.S.Saisissez le nom de la recette mère</v>
      </c>
      <c r="S44" s="4075" t="s">
        <v>2384</v>
      </c>
      <c r="T44" s="4810" t="s">
        <v>104</v>
      </c>
      <c r="U44" s="4810"/>
      <c r="V44" s="4810"/>
      <c r="W44" s="4076" t="s">
        <v>2381</v>
      </c>
      <c r="X44" s="4077" t="s">
        <v>2400</v>
      </c>
      <c r="Y44" s="715"/>
      <c r="Z44" s="715"/>
      <c r="AA44" s="6">
        <v>1</v>
      </c>
    </row>
    <row r="45" spans="1:27" s="73" customFormat="1" ht="15.75">
      <c r="A45" s="3562" t="s">
        <v>1</v>
      </c>
      <c r="B45" s="4095" t="s">
        <v>6</v>
      </c>
      <c r="C45" s="4096" t="str">
        <f>C44</f>
        <v>Famille à coller.N.Nom de votre recette.Recette mère ►.S.Saisissez le nom de la recette mère</v>
      </c>
      <c r="D45" s="4096">
        <f>D44</f>
        <v>6</v>
      </c>
      <c r="E45" s="4096" t="str">
        <f>E44</f>
        <v>couverts</v>
      </c>
      <c r="F45" s="4097" t="s">
        <v>19</v>
      </c>
      <c r="G45" s="4098">
        <v>13</v>
      </c>
      <c r="H45" s="4099" t="s">
        <v>6462</v>
      </c>
      <c r="I45" s="4100"/>
      <c r="J45" s="4100"/>
      <c r="K45" s="4100"/>
      <c r="L45" s="4101"/>
      <c r="M45" s="715"/>
      <c r="N45" s="24" t="s">
        <v>7</v>
      </c>
      <c r="O45" s="554" t="str">
        <f>O44</f>
        <v>Famille à coller.N.Nom de votre recette.Recette mère ►.S.Saisissez le nom de la recette mère</v>
      </c>
      <c r="P45" s="554"/>
      <c r="Q45" s="554"/>
      <c r="R45" s="1136" t="s">
        <v>19</v>
      </c>
      <c r="S45" s="1137" t="s">
        <v>18</v>
      </c>
      <c r="T45" s="1137" t="s">
        <v>17</v>
      </c>
      <c r="U45" s="1137" t="s">
        <v>16</v>
      </c>
      <c r="V45" s="1137" t="s">
        <v>15</v>
      </c>
      <c r="W45" s="1138" t="s">
        <v>14</v>
      </c>
      <c r="X45" s="1139" t="s">
        <v>13</v>
      </c>
      <c r="Y45" s="715"/>
      <c r="Z45" s="715"/>
      <c r="AA45" s="6">
        <v>1</v>
      </c>
    </row>
    <row r="46" spans="1:27" s="73" customFormat="1" ht="15.75">
      <c r="A46" s="3562" t="s">
        <v>1</v>
      </c>
      <c r="B46" s="1143" t="s">
        <v>6</v>
      </c>
      <c r="C46" s="1314" t="str">
        <f>C44</f>
        <v>Famille à coller.N.Nom de votre recette.Recette mère ►.S.Saisissez le nom de la recette mère</v>
      </c>
      <c r="D46" s="1314"/>
      <c r="E46" s="1314"/>
      <c r="F46" s="1320" t="s">
        <v>2627</v>
      </c>
      <c r="G46" s="11"/>
      <c r="H46" s="11"/>
      <c r="I46" s="11"/>
      <c r="J46" s="11"/>
      <c r="K46" s="11"/>
      <c r="L46" s="1094"/>
      <c r="M46" s="715"/>
      <c r="N46" s="24" t="s">
        <v>6</v>
      </c>
      <c r="O46" s="554" t="str">
        <f>O44</f>
        <v>Famille à coller.N.Nom de votre recette.Recette mère ►.S.Saisissez le nom de la recette mère</v>
      </c>
      <c r="P46" s="554"/>
      <c r="Q46" s="554"/>
      <c r="R46" s="1140" t="s">
        <v>217</v>
      </c>
      <c r="S46" s="760" t="s">
        <v>216</v>
      </c>
      <c r="T46" s="1081"/>
      <c r="U46" s="4587" t="s">
        <v>215</v>
      </c>
      <c r="V46" s="4811" t="s">
        <v>194</v>
      </c>
      <c r="W46" s="4812" t="s">
        <v>158</v>
      </c>
      <c r="X46" s="1082" t="s">
        <v>214</v>
      </c>
      <c r="Y46" s="715"/>
      <c r="Z46" s="715"/>
      <c r="AA46" s="6">
        <v>1</v>
      </c>
    </row>
    <row r="47" spans="1:27" s="73" customFormat="1" ht="15.75">
      <c r="A47" s="3562" t="s">
        <v>1</v>
      </c>
      <c r="B47" s="1145" t="s">
        <v>6</v>
      </c>
      <c r="C47" s="1314" t="str">
        <f>C44</f>
        <v>Famille à coller.N.Nom de votre recette.Recette mère ►.S.Saisissez le nom de la recette mère</v>
      </c>
      <c r="D47" s="1314"/>
      <c r="E47" s="1314"/>
      <c r="F47" s="1321"/>
      <c r="G47" s="20"/>
      <c r="H47" s="20"/>
      <c r="I47" s="20"/>
      <c r="J47" s="20"/>
      <c r="K47" s="20"/>
      <c r="L47" s="1094"/>
      <c r="M47" s="715"/>
      <c r="N47" s="24" t="s">
        <v>6</v>
      </c>
      <c r="O47" s="554" t="str">
        <f>O44</f>
        <v>Famille à coller.N.Nom de votre recette.Recette mère ►.S.Saisissez le nom de la recette mère</v>
      </c>
      <c r="P47" s="554"/>
      <c r="Q47" s="554"/>
      <c r="R47" s="1547" t="s">
        <v>208</v>
      </c>
      <c r="S47" s="80" t="s">
        <v>207</v>
      </c>
      <c r="T47" s="41" t="s">
        <v>206</v>
      </c>
      <c r="U47" s="4591"/>
      <c r="V47" s="4593"/>
      <c r="W47" s="4813"/>
      <c r="X47" s="1083" t="s">
        <v>205</v>
      </c>
      <c r="Y47" s="715"/>
      <c r="Z47" s="715"/>
      <c r="AA47" s="6">
        <v>1</v>
      </c>
    </row>
    <row r="48" spans="1:27" s="73" customFormat="1" ht="17.25">
      <c r="A48" s="3562" t="s">
        <v>1</v>
      </c>
      <c r="B48" s="25" t="str">
        <f t="shared" ref="B48:B59" si="5">IF(OR(I48&lt;&gt;"",J48&lt;&gt; "",K48&lt;&gt;"",L48&lt;&gt;""),"A", "►")</f>
        <v>►</v>
      </c>
      <c r="C48" s="1314" t="str">
        <f>C44</f>
        <v>Famille à coller.N.Nom de votre recette.Recette mère ►.S.Saisissez le nom de la recette mère</v>
      </c>
      <c r="D48" s="1314">
        <f>D44</f>
        <v>6</v>
      </c>
      <c r="E48" s="1314" t="str">
        <f>E44</f>
        <v>couverts</v>
      </c>
      <c r="F48" s="1321"/>
      <c r="G48" s="1322"/>
      <c r="H48" s="1322"/>
      <c r="I48" s="1322"/>
      <c r="J48" s="1322"/>
      <c r="K48" s="1323"/>
      <c r="L48" s="1324"/>
      <c r="M48" s="715"/>
      <c r="N48" s="24" t="s">
        <v>6</v>
      </c>
      <c r="O48" s="554" t="str">
        <f>O44</f>
        <v>Famille à coller.N.Nom de votre recette.Recette mère ►.S.Saisissez le nom de la recette mère</v>
      </c>
      <c r="P48" s="554">
        <f>P44</f>
        <v>6</v>
      </c>
      <c r="Q48" s="554" t="str">
        <f>Q44</f>
        <v>couverts</v>
      </c>
      <c r="R48" s="69"/>
      <c r="S48" s="66"/>
      <c r="T48" s="75" t="str">
        <f t="shared" ref="T48:T59" si="6">IF(AND(R48&gt;0,U48&gt;0),"de","")</f>
        <v/>
      </c>
      <c r="U48" s="64"/>
      <c r="V48" s="3557"/>
      <c r="W48" s="1095">
        <v>1</v>
      </c>
      <c r="X48" s="1084"/>
      <c r="Y48" s="715"/>
      <c r="Z48" s="715"/>
      <c r="AA48" s="6">
        <v>1</v>
      </c>
    </row>
    <row r="49" spans="1:27" s="73" customFormat="1" ht="17.25">
      <c r="A49" s="3562" t="s">
        <v>1</v>
      </c>
      <c r="B49" s="25" t="str">
        <f t="shared" si="5"/>
        <v>►</v>
      </c>
      <c r="C49" s="1314" t="str">
        <f>C44</f>
        <v>Famille à coller.N.Nom de votre recette.Recette mère ►.S.Saisissez le nom de la recette mère</v>
      </c>
      <c r="D49" s="1314">
        <f>D44</f>
        <v>6</v>
      </c>
      <c r="E49" s="1314" t="str">
        <f>E44</f>
        <v>couverts</v>
      </c>
      <c r="F49" s="1321"/>
      <c r="G49" s="1323"/>
      <c r="H49" s="1323"/>
      <c r="I49" s="1323"/>
      <c r="J49" s="1323"/>
      <c r="K49" s="1323"/>
      <c r="L49" s="1324"/>
      <c r="M49" s="715"/>
      <c r="N49" s="25" t="str">
        <f t="shared" ref="N49:N59" si="7">IF(X49&lt;&gt;"","A","►")</f>
        <v>►</v>
      </c>
      <c r="O49" s="765" t="str">
        <f>O44</f>
        <v>Famille à coller.N.Nom de votre recette.Recette mère ►.S.Saisissez le nom de la recette mère</v>
      </c>
      <c r="P49" s="554">
        <f>P44</f>
        <v>6</v>
      </c>
      <c r="Q49" s="554" t="str">
        <f>Q44</f>
        <v>couverts</v>
      </c>
      <c r="R49" s="69"/>
      <c r="S49" s="66"/>
      <c r="T49" s="65" t="str">
        <f t="shared" si="6"/>
        <v/>
      </c>
      <c r="U49" s="64"/>
      <c r="V49" s="3557"/>
      <c r="W49" s="1095">
        <v>1</v>
      </c>
      <c r="X49" s="1084"/>
      <c r="Y49" s="715"/>
      <c r="Z49" s="715"/>
      <c r="AA49" s="6">
        <v>1</v>
      </c>
    </row>
    <row r="50" spans="1:27" s="73" customFormat="1" ht="17.25">
      <c r="A50" s="3562" t="s">
        <v>1</v>
      </c>
      <c r="B50" s="25" t="str">
        <f t="shared" si="5"/>
        <v>►</v>
      </c>
      <c r="C50" s="1314" t="str">
        <f>C44</f>
        <v>Famille à coller.N.Nom de votre recette.Recette mère ►.S.Saisissez le nom de la recette mère</v>
      </c>
      <c r="D50" s="1314">
        <f>D44</f>
        <v>6</v>
      </c>
      <c r="E50" s="1314" t="str">
        <f>E44</f>
        <v>couverts</v>
      </c>
      <c r="F50" s="1321"/>
      <c r="G50" s="1323"/>
      <c r="H50" s="1323"/>
      <c r="I50" s="1323"/>
      <c r="J50" s="1323"/>
      <c r="K50" s="1323"/>
      <c r="L50" s="1324"/>
      <c r="M50" s="715"/>
      <c r="N50" s="25" t="str">
        <f t="shared" si="7"/>
        <v>►</v>
      </c>
      <c r="O50" s="765" t="str">
        <f>O44</f>
        <v>Famille à coller.N.Nom de votre recette.Recette mère ►.S.Saisissez le nom de la recette mère</v>
      </c>
      <c r="P50" s="554">
        <f>P44</f>
        <v>6</v>
      </c>
      <c r="Q50" s="554" t="str">
        <f>Q44</f>
        <v>couverts</v>
      </c>
      <c r="R50" s="69"/>
      <c r="S50" s="74"/>
      <c r="T50" s="75" t="str">
        <f t="shared" si="6"/>
        <v/>
      </c>
      <c r="U50" s="64"/>
      <c r="V50" s="3557"/>
      <c r="W50" s="1095">
        <v>1</v>
      </c>
      <c r="X50" s="1084"/>
      <c r="Y50" s="715"/>
      <c r="Z50" s="715"/>
      <c r="AA50" s="6">
        <v>1</v>
      </c>
    </row>
    <row r="51" spans="1:27" s="73" customFormat="1" ht="17.25">
      <c r="A51" s="3562" t="s">
        <v>1</v>
      </c>
      <c r="B51" s="25" t="str">
        <f t="shared" si="5"/>
        <v>A</v>
      </c>
      <c r="C51" s="1314" t="str">
        <f>C44</f>
        <v>Famille à coller.N.Nom de votre recette.Recette mère ►.S.Saisissez le nom de la recette mère</v>
      </c>
      <c r="D51" s="1314">
        <f>D44</f>
        <v>6</v>
      </c>
      <c r="E51" s="1314" t="str">
        <f>E44</f>
        <v>couverts</v>
      </c>
      <c r="F51" s="1321"/>
      <c r="G51" s="1323"/>
      <c r="H51" s="1323"/>
      <c r="I51" s="1323"/>
      <c r="J51" s="1323" t="s">
        <v>6120</v>
      </c>
      <c r="K51" s="1323"/>
      <c r="L51" s="1324"/>
      <c r="M51" s="715"/>
      <c r="N51" s="25" t="str">
        <f t="shared" si="7"/>
        <v>A</v>
      </c>
      <c r="O51" s="765" t="str">
        <f>O44</f>
        <v>Famille à coller.N.Nom de votre recette.Recette mère ►.S.Saisissez le nom de la recette mère</v>
      </c>
      <c r="P51" s="554">
        <f>P44</f>
        <v>6</v>
      </c>
      <c r="Q51" s="554" t="str">
        <f>Q44</f>
        <v>couverts</v>
      </c>
      <c r="R51" s="77"/>
      <c r="S51" s="74"/>
      <c r="T51" s="65" t="str">
        <f t="shared" si="6"/>
        <v/>
      </c>
      <c r="U51" s="64"/>
      <c r="V51" s="3557"/>
      <c r="W51" s="1095">
        <v>1</v>
      </c>
      <c r="X51" s="1084" t="s">
        <v>2623</v>
      </c>
      <c r="Y51" s="715"/>
      <c r="Z51" s="715"/>
      <c r="AA51" s="6">
        <v>1</v>
      </c>
    </row>
    <row r="52" spans="1:27" s="73" customFormat="1" ht="17.25">
      <c r="A52" s="3562" t="s">
        <v>1</v>
      </c>
      <c r="B52" s="25" t="str">
        <f t="shared" si="5"/>
        <v>►</v>
      </c>
      <c r="C52" s="1314" t="str">
        <f>C44</f>
        <v>Famille à coller.N.Nom de votre recette.Recette mère ►.S.Saisissez le nom de la recette mère</v>
      </c>
      <c r="D52" s="1314">
        <f>D44</f>
        <v>6</v>
      </c>
      <c r="E52" s="1314" t="str">
        <f>E44</f>
        <v>couverts</v>
      </c>
      <c r="F52" s="1321"/>
      <c r="G52" s="1323"/>
      <c r="H52" s="1323"/>
      <c r="I52" s="1323"/>
      <c r="J52" s="1323"/>
      <c r="K52" s="1323"/>
      <c r="L52" s="1324"/>
      <c r="M52" s="715"/>
      <c r="N52" s="25" t="str">
        <f t="shared" si="7"/>
        <v>►</v>
      </c>
      <c r="O52" s="765" t="str">
        <f>O44</f>
        <v>Famille à coller.N.Nom de votre recette.Recette mère ►.S.Saisissez le nom de la recette mère</v>
      </c>
      <c r="P52" s="554">
        <f>P44</f>
        <v>6</v>
      </c>
      <c r="Q52" s="554" t="str">
        <f>Q44</f>
        <v>couverts</v>
      </c>
      <c r="R52" s="77"/>
      <c r="S52" s="74"/>
      <c r="T52" s="65" t="str">
        <f t="shared" si="6"/>
        <v/>
      </c>
      <c r="U52" s="64"/>
      <c r="V52" s="3557"/>
      <c r="W52" s="1095">
        <v>1</v>
      </c>
      <c r="X52" s="1084"/>
      <c r="Y52" s="715"/>
      <c r="Z52" s="715"/>
      <c r="AA52" s="6">
        <v>1</v>
      </c>
    </row>
    <row r="53" spans="1:27" s="73" customFormat="1" ht="17.25">
      <c r="A53" s="3562" t="s">
        <v>1</v>
      </c>
      <c r="B53" s="25" t="str">
        <f t="shared" si="5"/>
        <v>►</v>
      </c>
      <c r="C53" s="1314" t="str">
        <f>C44</f>
        <v>Famille à coller.N.Nom de votre recette.Recette mère ►.S.Saisissez le nom de la recette mère</v>
      </c>
      <c r="D53" s="1314">
        <f>D44</f>
        <v>6</v>
      </c>
      <c r="E53" s="1314" t="str">
        <f>E44</f>
        <v>couverts</v>
      </c>
      <c r="F53" s="1321"/>
      <c r="G53" s="1323"/>
      <c r="H53" s="1323"/>
      <c r="I53" s="1323"/>
      <c r="J53" s="1323"/>
      <c r="K53" s="1323"/>
      <c r="L53" s="1324"/>
      <c r="M53" s="715"/>
      <c r="N53" s="25" t="str">
        <f t="shared" si="7"/>
        <v>►</v>
      </c>
      <c r="O53" s="765" t="str">
        <f>O44</f>
        <v>Famille à coller.N.Nom de votre recette.Recette mère ►.S.Saisissez le nom de la recette mère</v>
      </c>
      <c r="P53" s="554">
        <f>P44</f>
        <v>6</v>
      </c>
      <c r="Q53" s="554" t="str">
        <f>Q44</f>
        <v>couverts</v>
      </c>
      <c r="R53" s="77"/>
      <c r="S53" s="74"/>
      <c r="T53" s="65" t="str">
        <f t="shared" si="6"/>
        <v/>
      </c>
      <c r="U53" s="64"/>
      <c r="V53" s="3557"/>
      <c r="W53" s="1095">
        <v>1</v>
      </c>
      <c r="X53" s="1084"/>
      <c r="Y53" s="715"/>
      <c r="Z53" s="715"/>
      <c r="AA53" s="6">
        <v>1</v>
      </c>
    </row>
    <row r="54" spans="1:27" s="73" customFormat="1" ht="17.25">
      <c r="A54" s="3562" t="s">
        <v>1</v>
      </c>
      <c r="B54" s="25" t="str">
        <f t="shared" si="5"/>
        <v>►</v>
      </c>
      <c r="C54" s="1314" t="str">
        <f>C44</f>
        <v>Famille à coller.N.Nom de votre recette.Recette mère ►.S.Saisissez le nom de la recette mère</v>
      </c>
      <c r="D54" s="1314">
        <f>D44</f>
        <v>6</v>
      </c>
      <c r="E54" s="1314" t="str">
        <f>E44</f>
        <v>couverts</v>
      </c>
      <c r="F54" s="1321"/>
      <c r="G54" s="1323"/>
      <c r="H54" s="1323"/>
      <c r="I54" s="1323"/>
      <c r="J54" s="1323"/>
      <c r="K54" s="1323"/>
      <c r="L54" s="1324"/>
      <c r="M54" s="715"/>
      <c r="N54" s="25" t="str">
        <f t="shared" si="7"/>
        <v>►</v>
      </c>
      <c r="O54" s="765" t="str">
        <f>O44</f>
        <v>Famille à coller.N.Nom de votre recette.Recette mère ►.S.Saisissez le nom de la recette mère</v>
      </c>
      <c r="P54" s="554">
        <f>P44</f>
        <v>6</v>
      </c>
      <c r="Q54" s="554" t="str">
        <f>Q44</f>
        <v>couverts</v>
      </c>
      <c r="R54" s="77"/>
      <c r="S54" s="74"/>
      <c r="T54" s="65" t="str">
        <f t="shared" si="6"/>
        <v/>
      </c>
      <c r="U54" s="64"/>
      <c r="V54" s="3557"/>
      <c r="W54" s="1095">
        <v>1</v>
      </c>
      <c r="X54" s="1084"/>
      <c r="Y54" s="715"/>
      <c r="Z54" s="715"/>
      <c r="AA54" s="6">
        <v>1</v>
      </c>
    </row>
    <row r="55" spans="1:27" s="73" customFormat="1" ht="17.25">
      <c r="A55" s="3562" t="s">
        <v>1</v>
      </c>
      <c r="B55" s="25" t="str">
        <f t="shared" si="5"/>
        <v>►</v>
      </c>
      <c r="C55" s="1314" t="str">
        <f>C44</f>
        <v>Famille à coller.N.Nom de votre recette.Recette mère ►.S.Saisissez le nom de la recette mère</v>
      </c>
      <c r="D55" s="1314">
        <f>D44</f>
        <v>6</v>
      </c>
      <c r="E55" s="1314" t="str">
        <f>E44</f>
        <v>couverts</v>
      </c>
      <c r="F55" s="1321"/>
      <c r="G55" s="1323"/>
      <c r="H55" s="1323"/>
      <c r="I55" s="1323"/>
      <c r="J55" s="1323"/>
      <c r="K55" s="1323"/>
      <c r="L55" s="1324"/>
      <c r="M55" s="715"/>
      <c r="N55" s="25" t="str">
        <f t="shared" si="7"/>
        <v>►</v>
      </c>
      <c r="O55" s="765" t="str">
        <f>O44</f>
        <v>Famille à coller.N.Nom de votre recette.Recette mère ►.S.Saisissez le nom de la recette mère</v>
      </c>
      <c r="P55" s="554">
        <f>P44</f>
        <v>6</v>
      </c>
      <c r="Q55" s="554" t="str">
        <f>Q44</f>
        <v>couverts</v>
      </c>
      <c r="R55" s="77"/>
      <c r="S55" s="74"/>
      <c r="T55" s="65" t="str">
        <f t="shared" si="6"/>
        <v/>
      </c>
      <c r="U55" s="64"/>
      <c r="V55" s="3557"/>
      <c r="W55" s="1095">
        <v>1</v>
      </c>
      <c r="X55" s="1084"/>
      <c r="Y55" s="715"/>
      <c r="Z55" s="715"/>
      <c r="AA55" s="6">
        <v>1</v>
      </c>
    </row>
    <row r="56" spans="1:27" s="73" customFormat="1" ht="22.5" customHeight="1">
      <c r="A56" s="3562" t="s">
        <v>1</v>
      </c>
      <c r="B56" s="25" t="str">
        <f t="shared" si="5"/>
        <v>►</v>
      </c>
      <c r="C56" s="1314" t="str">
        <f>C44</f>
        <v>Famille à coller.N.Nom de votre recette.Recette mère ►.S.Saisissez le nom de la recette mère</v>
      </c>
      <c r="D56" s="1314">
        <f>D44</f>
        <v>6</v>
      </c>
      <c r="E56" s="1314" t="str">
        <f>E44</f>
        <v>couverts</v>
      </c>
      <c r="F56" s="1321"/>
      <c r="G56" s="1323"/>
      <c r="H56" s="1323"/>
      <c r="I56" s="1323"/>
      <c r="J56" s="1323"/>
      <c r="K56" s="1323"/>
      <c r="L56" s="1324"/>
      <c r="M56" s="715"/>
      <c r="N56" s="25" t="str">
        <f t="shared" si="7"/>
        <v>►</v>
      </c>
      <c r="O56" s="765" t="str">
        <f>O44</f>
        <v>Famille à coller.N.Nom de votre recette.Recette mère ►.S.Saisissez le nom de la recette mère</v>
      </c>
      <c r="P56" s="554">
        <f>P44</f>
        <v>6</v>
      </c>
      <c r="Q56" s="554" t="str">
        <f>Q44</f>
        <v>couverts</v>
      </c>
      <c r="R56" s="77"/>
      <c r="S56" s="74"/>
      <c r="T56" s="65" t="str">
        <f t="shared" si="6"/>
        <v/>
      </c>
      <c r="U56" s="64"/>
      <c r="V56" s="3557"/>
      <c r="W56" s="1095">
        <v>1</v>
      </c>
      <c r="X56" s="1084"/>
      <c r="Y56" s="715"/>
      <c r="Z56" s="715"/>
      <c r="AA56" s="6">
        <v>1</v>
      </c>
    </row>
    <row r="57" spans="1:27" s="73" customFormat="1" ht="17.25">
      <c r="A57" s="3562" t="s">
        <v>1</v>
      </c>
      <c r="B57" s="25" t="str">
        <f t="shared" si="5"/>
        <v>►</v>
      </c>
      <c r="C57" s="1314" t="str">
        <f>C44</f>
        <v>Famille à coller.N.Nom de votre recette.Recette mère ►.S.Saisissez le nom de la recette mère</v>
      </c>
      <c r="D57" s="1314">
        <f>D44</f>
        <v>6</v>
      </c>
      <c r="E57" s="1314" t="str">
        <f>E44</f>
        <v>couverts</v>
      </c>
      <c r="F57" s="1321"/>
      <c r="G57" s="1323"/>
      <c r="H57" s="1323"/>
      <c r="I57" s="1323"/>
      <c r="J57" s="1323"/>
      <c r="K57" s="1323"/>
      <c r="L57" s="1324"/>
      <c r="M57" s="715"/>
      <c r="N57" s="25" t="str">
        <f t="shared" si="7"/>
        <v>►</v>
      </c>
      <c r="O57" s="765" t="str">
        <f>O44</f>
        <v>Famille à coller.N.Nom de votre recette.Recette mère ►.S.Saisissez le nom de la recette mère</v>
      </c>
      <c r="P57" s="554">
        <f>P44</f>
        <v>6</v>
      </c>
      <c r="Q57" s="554" t="str">
        <f>Q44</f>
        <v>couverts</v>
      </c>
      <c r="R57" s="77"/>
      <c r="S57" s="74"/>
      <c r="T57" s="65" t="str">
        <f t="shared" si="6"/>
        <v/>
      </c>
      <c r="U57" s="64"/>
      <c r="V57" s="3557"/>
      <c r="W57" s="1095">
        <v>1</v>
      </c>
      <c r="X57" s="1084"/>
      <c r="Y57" s="715"/>
      <c r="Z57" s="715"/>
      <c r="AA57" s="6">
        <v>1</v>
      </c>
    </row>
    <row r="58" spans="1:27" s="73" customFormat="1" ht="17.25">
      <c r="A58" s="3562" t="s">
        <v>1</v>
      </c>
      <c r="B58" s="25" t="str">
        <f t="shared" si="5"/>
        <v>►</v>
      </c>
      <c r="C58" s="1314" t="str">
        <f>C44</f>
        <v>Famille à coller.N.Nom de votre recette.Recette mère ►.S.Saisissez le nom de la recette mère</v>
      </c>
      <c r="D58" s="1314">
        <f>D44</f>
        <v>6</v>
      </c>
      <c r="E58" s="1314" t="str">
        <f>E44</f>
        <v>couverts</v>
      </c>
      <c r="F58" s="1321"/>
      <c r="G58" s="1323"/>
      <c r="H58" s="1323"/>
      <c r="I58" s="1323"/>
      <c r="J58" s="1323"/>
      <c r="K58" s="1323"/>
      <c r="L58" s="1324"/>
      <c r="M58" s="715"/>
      <c r="N58" s="25" t="str">
        <f t="shared" si="7"/>
        <v>►</v>
      </c>
      <c r="O58" s="765" t="str">
        <f>O44</f>
        <v>Famille à coller.N.Nom de votre recette.Recette mère ►.S.Saisissez le nom de la recette mère</v>
      </c>
      <c r="P58" s="554">
        <f>P44</f>
        <v>6</v>
      </c>
      <c r="Q58" s="554" t="str">
        <f>Q44</f>
        <v>couverts</v>
      </c>
      <c r="R58" s="77"/>
      <c r="S58" s="74"/>
      <c r="T58" s="65" t="str">
        <f t="shared" si="6"/>
        <v/>
      </c>
      <c r="U58" s="64"/>
      <c r="V58" s="3557"/>
      <c r="W58" s="1095">
        <v>1</v>
      </c>
      <c r="X58" s="1084"/>
      <c r="Y58" s="715"/>
      <c r="Z58" s="715"/>
      <c r="AA58" s="6">
        <v>1</v>
      </c>
    </row>
    <row r="59" spans="1:27" s="73" customFormat="1" ht="15.75" customHeight="1">
      <c r="A59" s="3562" t="s">
        <v>1</v>
      </c>
      <c r="B59" s="25" t="str">
        <f t="shared" si="5"/>
        <v>►</v>
      </c>
      <c r="C59" s="1314" t="str">
        <f>C44</f>
        <v>Famille à coller.N.Nom de votre recette.Recette mère ►.S.Saisissez le nom de la recette mère</v>
      </c>
      <c r="D59" s="1314">
        <f>D44</f>
        <v>6</v>
      </c>
      <c r="E59" s="1314" t="str">
        <f>E44</f>
        <v>couverts</v>
      </c>
      <c r="F59" s="1321"/>
      <c r="G59" s="1323"/>
      <c r="H59" s="1323"/>
      <c r="I59" s="1323"/>
      <c r="J59" s="1323"/>
      <c r="K59" s="1323"/>
      <c r="L59" s="1324"/>
      <c r="M59" s="715"/>
      <c r="N59" s="25" t="str">
        <f t="shared" si="7"/>
        <v>►</v>
      </c>
      <c r="O59" s="765" t="str">
        <f>O44</f>
        <v>Famille à coller.N.Nom de votre recette.Recette mère ►.S.Saisissez le nom de la recette mère</v>
      </c>
      <c r="P59" s="554">
        <f>P44</f>
        <v>6</v>
      </c>
      <c r="Q59" s="554" t="str">
        <f>Q44</f>
        <v>couverts</v>
      </c>
      <c r="R59" s="69"/>
      <c r="S59" s="66"/>
      <c r="T59" s="65" t="str">
        <f t="shared" si="6"/>
        <v/>
      </c>
      <c r="U59" s="64"/>
      <c r="V59" s="3557"/>
      <c r="W59" s="1095">
        <v>1</v>
      </c>
      <c r="X59" s="1084"/>
      <c r="Y59" s="715"/>
      <c r="Z59" s="715"/>
      <c r="AA59" s="6">
        <v>1</v>
      </c>
    </row>
    <row r="60" spans="1:27" s="73" customFormat="1" ht="16.5" thickBot="1">
      <c r="A60" s="3562" t="s">
        <v>1</v>
      </c>
      <c r="B60" s="1146" t="s">
        <v>6</v>
      </c>
      <c r="C60" s="1147" t="str">
        <f>C44</f>
        <v>Famille à coller.N.Nom de votre recette.Recette mère ►.S.Saisissez le nom de la recette mère</v>
      </c>
      <c r="D60" s="1147">
        <f>D44</f>
        <v>6</v>
      </c>
      <c r="E60" s="1147" t="str">
        <f>E44</f>
        <v>couverts</v>
      </c>
      <c r="F60" s="1325" t="s">
        <v>1090</v>
      </c>
      <c r="G60" s="1148"/>
      <c r="H60" s="1149"/>
      <c r="I60" s="1179" t="s">
        <v>2503</v>
      </c>
      <c r="J60" s="1149"/>
      <c r="K60" s="1149"/>
      <c r="L60" s="1150"/>
      <c r="M60" s="715"/>
      <c r="N60" s="63" t="s">
        <v>6</v>
      </c>
      <c r="O60" s="3873" t="str">
        <f>O51</f>
        <v>Famille à coller.N.Nom de votre recette.Recette mère ►.S.Saisissez le nom de la recette mère</v>
      </c>
      <c r="P60" s="3874">
        <f>P51</f>
        <v>6</v>
      </c>
      <c r="Q60" s="3875" t="str">
        <f>Q51</f>
        <v>couverts</v>
      </c>
      <c r="R60" s="3876" t="s">
        <v>1090</v>
      </c>
      <c r="S60" s="3877"/>
      <c r="T60" s="3871"/>
      <c r="U60" s="3871"/>
      <c r="V60" s="3871"/>
      <c r="W60" s="3871"/>
      <c r="X60" s="3872"/>
      <c r="Y60" s="715"/>
      <c r="Z60" s="715"/>
      <c r="AA60" s="6">
        <v>1</v>
      </c>
    </row>
    <row r="61" spans="1:27" s="73" customFormat="1" ht="18.75">
      <c r="A61" s="3562" t="s">
        <v>1</v>
      </c>
      <c r="B61" s="871" t="s">
        <v>7</v>
      </c>
      <c r="C61" s="741"/>
      <c r="D61" s="741"/>
      <c r="E61" s="741"/>
      <c r="F61" s="742"/>
      <c r="G61" s="742"/>
      <c r="H61" s="742"/>
      <c r="I61" s="742"/>
      <c r="J61" s="742"/>
      <c r="K61" s="742"/>
      <c r="L61" s="1089"/>
      <c r="M61" s="715"/>
      <c r="N61" s="871" t="s">
        <v>7</v>
      </c>
      <c r="O61" s="741"/>
      <c r="P61" s="741"/>
      <c r="Q61" s="741"/>
      <c r="R61" s="742"/>
      <c r="S61" s="742"/>
      <c r="T61" s="742"/>
      <c r="U61" s="742"/>
      <c r="V61" s="742"/>
      <c r="W61" s="742"/>
      <c r="X61" s="1089"/>
      <c r="Y61" s="715"/>
      <c r="Z61" s="715"/>
      <c r="AA61" s="6">
        <v>1</v>
      </c>
    </row>
    <row r="62" spans="1:27" s="73" customFormat="1" ht="18.75">
      <c r="A62" s="3562" t="s">
        <v>1</v>
      </c>
      <c r="B62" s="871" t="s">
        <v>7</v>
      </c>
      <c r="C62" s="741"/>
      <c r="D62" s="741"/>
      <c r="E62" s="741"/>
      <c r="F62" s="742"/>
      <c r="G62" s="742"/>
      <c r="H62" s="742"/>
      <c r="I62" s="742"/>
      <c r="J62" s="742"/>
      <c r="K62" s="742"/>
      <c r="L62" s="1089"/>
      <c r="M62" s="715"/>
      <c r="N62" s="871" t="s">
        <v>7</v>
      </c>
      <c r="O62" s="741"/>
      <c r="P62" s="741"/>
      <c r="Q62" s="741"/>
      <c r="R62" s="742"/>
      <c r="S62" s="742"/>
      <c r="T62" s="742"/>
      <c r="U62" s="742"/>
      <c r="V62" s="742"/>
      <c r="W62" s="742"/>
      <c r="X62" s="1089"/>
      <c r="Y62" s="715"/>
      <c r="Z62" s="715"/>
      <c r="AA62" s="6">
        <v>1</v>
      </c>
    </row>
    <row r="63" spans="1:27" s="73" customFormat="1" ht="18.75">
      <c r="A63" s="3562" t="s">
        <v>1</v>
      </c>
      <c r="B63" s="871" t="s">
        <v>7</v>
      </c>
      <c r="C63" s="741"/>
      <c r="D63" s="741"/>
      <c r="E63" s="741"/>
      <c r="F63" s="742"/>
      <c r="G63" s="742"/>
      <c r="H63" s="742"/>
      <c r="I63" s="742"/>
      <c r="J63" s="742"/>
      <c r="K63" s="742"/>
      <c r="L63" s="1089"/>
      <c r="M63" s="715"/>
      <c r="N63" s="871" t="s">
        <v>7</v>
      </c>
      <c r="O63" s="741"/>
      <c r="P63" s="741"/>
      <c r="Q63" s="741"/>
      <c r="R63" s="742"/>
      <c r="S63" s="742"/>
      <c r="T63" s="742"/>
      <c r="U63" s="742"/>
      <c r="V63" s="742"/>
      <c r="W63" s="742"/>
      <c r="X63" s="1089"/>
      <c r="Y63" s="715"/>
      <c r="Z63" s="715"/>
      <c r="AA63" s="6">
        <v>1</v>
      </c>
    </row>
    <row r="64" spans="1:27" s="73" customFormat="1" ht="18.75">
      <c r="A64" s="3562" t="s">
        <v>1</v>
      </c>
      <c r="B64" s="871" t="s">
        <v>7</v>
      </c>
      <c r="C64" s="741"/>
      <c r="D64" s="741"/>
      <c r="E64" s="741"/>
      <c r="F64" s="742"/>
      <c r="G64" s="742"/>
      <c r="H64" s="742"/>
      <c r="I64" s="742"/>
      <c r="J64" s="742"/>
      <c r="K64" s="742"/>
      <c r="L64" s="1089"/>
      <c r="M64" s="715"/>
      <c r="N64" s="871" t="s">
        <v>7</v>
      </c>
      <c r="O64" s="741"/>
      <c r="P64" s="741"/>
      <c r="Q64" s="741"/>
      <c r="R64" s="742"/>
      <c r="S64" s="742"/>
      <c r="T64" s="742"/>
      <c r="U64" s="742"/>
      <c r="V64" s="742"/>
      <c r="W64" s="742"/>
      <c r="X64" s="1089"/>
      <c r="Y64" s="715"/>
      <c r="Z64" s="715"/>
      <c r="AA64" s="6">
        <v>1</v>
      </c>
    </row>
    <row r="65" spans="1:27" s="73" customFormat="1" ht="18.75">
      <c r="A65" s="3562" t="s">
        <v>1</v>
      </c>
      <c r="B65" s="871" t="s">
        <v>7</v>
      </c>
      <c r="C65" s="741"/>
      <c r="D65" s="741"/>
      <c r="E65" s="741"/>
      <c r="F65" s="742"/>
      <c r="G65" s="742"/>
      <c r="H65" s="742"/>
      <c r="I65" s="742"/>
      <c r="J65" s="742"/>
      <c r="K65" s="742"/>
      <c r="L65" s="1089"/>
      <c r="M65" s="715"/>
      <c r="N65" s="871" t="s">
        <v>7</v>
      </c>
      <c r="O65" s="741"/>
      <c r="P65" s="741"/>
      <c r="Q65" s="741"/>
      <c r="R65" s="742"/>
      <c r="S65" s="742"/>
      <c r="T65" s="742"/>
      <c r="U65" s="742"/>
      <c r="V65" s="742"/>
      <c r="W65" s="742"/>
      <c r="X65" s="1089"/>
      <c r="Y65" s="715"/>
      <c r="Z65" s="715"/>
      <c r="AA65" s="6">
        <v>1</v>
      </c>
    </row>
    <row r="66" spans="1:27" s="73" customFormat="1" ht="18.75">
      <c r="A66" s="3562" t="s">
        <v>1</v>
      </c>
      <c r="B66" s="871" t="s">
        <v>7</v>
      </c>
      <c r="C66" s="741"/>
      <c r="D66" s="741"/>
      <c r="E66" s="741"/>
      <c r="F66" s="742"/>
      <c r="G66" s="742"/>
      <c r="H66" s="742"/>
      <c r="I66" s="742"/>
      <c r="J66" s="742"/>
      <c r="K66" s="742"/>
      <c r="L66" s="1089"/>
      <c r="M66" s="715"/>
      <c r="N66" s="871" t="s">
        <v>7</v>
      </c>
      <c r="O66" s="741"/>
      <c r="P66" s="741"/>
      <c r="Q66" s="741"/>
      <c r="R66" s="742"/>
      <c r="S66" s="742"/>
      <c r="T66" s="742"/>
      <c r="U66" s="742"/>
      <c r="V66" s="742"/>
      <c r="W66" s="742"/>
      <c r="X66" s="1089"/>
      <c r="Y66" s="715"/>
      <c r="Z66" s="715"/>
      <c r="AA66" s="6">
        <v>1</v>
      </c>
    </row>
    <row r="67" spans="1:27" s="73" customFormat="1" ht="18.75">
      <c r="A67" s="3562" t="s">
        <v>1</v>
      </c>
      <c r="B67" s="871" t="s">
        <v>7</v>
      </c>
      <c r="C67" s="741"/>
      <c r="D67" s="741"/>
      <c r="E67" s="741"/>
      <c r="F67" s="742"/>
      <c r="G67" s="742"/>
      <c r="H67" s="742"/>
      <c r="I67" s="742"/>
      <c r="J67" s="742"/>
      <c r="K67" s="742"/>
      <c r="L67" s="1089"/>
      <c r="M67" s="715"/>
      <c r="N67" s="871" t="s">
        <v>7</v>
      </c>
      <c r="O67" s="741"/>
      <c r="P67" s="741"/>
      <c r="Q67" s="741"/>
      <c r="R67" s="742"/>
      <c r="S67" s="742"/>
      <c r="T67" s="742"/>
      <c r="U67" s="742"/>
      <c r="V67" s="742"/>
      <c r="W67" s="742"/>
      <c r="X67" s="1089"/>
      <c r="Y67" s="715"/>
      <c r="Z67" s="715"/>
      <c r="AA67" s="6">
        <v>1</v>
      </c>
    </row>
    <row r="68" spans="1:27" s="73" customFormat="1" ht="19.5" thickBot="1">
      <c r="A68" s="3562" t="s">
        <v>1</v>
      </c>
      <c r="B68" s="1146" t="s">
        <v>6</v>
      </c>
      <c r="C68" s="3558"/>
      <c r="D68" s="3558"/>
      <c r="E68" s="3558"/>
      <c r="F68" s="3559"/>
      <c r="G68" s="3560"/>
      <c r="H68" s="1149"/>
      <c r="I68" s="1149"/>
      <c r="J68" s="1149"/>
      <c r="K68" s="1149"/>
      <c r="L68" s="3561" t="s">
        <v>898</v>
      </c>
      <c r="M68" s="715"/>
      <c r="N68" s="3891" t="s">
        <v>6</v>
      </c>
      <c r="O68" s="3886"/>
      <c r="P68" s="3886"/>
      <c r="Q68" s="3886"/>
      <c r="R68" s="3887"/>
      <c r="S68" s="3888"/>
      <c r="T68" s="3889"/>
      <c r="U68" s="3889"/>
      <c r="V68" s="3889"/>
      <c r="W68" s="3889"/>
      <c r="X68" s="3890"/>
      <c r="Y68" s="715"/>
      <c r="Z68" s="715"/>
      <c r="AA68" s="6">
        <v>1</v>
      </c>
    </row>
    <row r="69" spans="1:27" s="73" customFormat="1" ht="19.5" thickBot="1">
      <c r="A69" s="3562" t="s">
        <v>1</v>
      </c>
      <c r="B69" s="715"/>
      <c r="C69" s="715"/>
      <c r="D69" s="715"/>
      <c r="E69" s="715"/>
      <c r="F69" s="715"/>
      <c r="G69" s="715"/>
      <c r="H69" s="715"/>
      <c r="I69" s="715"/>
      <c r="J69" s="715"/>
      <c r="K69" s="715"/>
      <c r="L69" s="715"/>
      <c r="M69" s="715"/>
      <c r="N69" s="891" t="s">
        <v>7</v>
      </c>
      <c r="O69" s="891"/>
      <c r="P69" s="891"/>
      <c r="Q69" s="891"/>
      <c r="R69" s="892"/>
      <c r="S69" s="892"/>
      <c r="T69" s="892"/>
      <c r="U69" s="892"/>
      <c r="V69" s="892"/>
      <c r="W69" s="892"/>
      <c r="X69" s="892"/>
      <c r="Y69" s="715"/>
      <c r="Z69" s="715"/>
      <c r="AA69" s="6">
        <v>1</v>
      </c>
    </row>
    <row r="70" spans="1:27" s="73" customFormat="1" ht="22.5" customHeight="1">
      <c r="A70" s="3562" t="s">
        <v>1</v>
      </c>
      <c r="B70" s="49" t="s">
        <v>6</v>
      </c>
      <c r="C70" s="4056" t="str">
        <f>C76</f>
        <v>Famille à coller.N.Nom de votre recette.Recette mère ►.S.Saisissez le nom de la recette mère</v>
      </c>
      <c r="D70" s="4057">
        <f>D76</f>
        <v>6</v>
      </c>
      <c r="E70" s="4057" t="str">
        <f>E76</f>
        <v>couverts</v>
      </c>
      <c r="F70" s="4058" t="s">
        <v>1</v>
      </c>
      <c r="G70" s="1118" t="s">
        <v>2500</v>
      </c>
      <c r="H70" s="4701" t="s">
        <v>6457</v>
      </c>
      <c r="I70" s="4701"/>
      <c r="J70" s="4802" t="s">
        <v>1425</v>
      </c>
      <c r="K70" s="4802"/>
      <c r="L70" s="4803"/>
      <c r="M70" s="715"/>
      <c r="N70" s="49" t="s">
        <v>6</v>
      </c>
      <c r="O70" s="4056" t="str">
        <f>O76</f>
        <v>Famille à coller.N.Nom de votre recette.Recette mère ►.S.Saisissez le nom de la recette mère</v>
      </c>
      <c r="P70" s="4057">
        <f>P76</f>
        <v>6</v>
      </c>
      <c r="Q70" s="4057" t="str">
        <f>Q76</f>
        <v>couverts</v>
      </c>
      <c r="R70" s="4058" t="s">
        <v>1</v>
      </c>
      <c r="S70" s="1118" t="s">
        <v>2500</v>
      </c>
      <c r="T70" s="4701" t="s">
        <v>6457</v>
      </c>
      <c r="U70" s="4701"/>
      <c r="V70" s="4802" t="s">
        <v>1425</v>
      </c>
      <c r="W70" s="4802"/>
      <c r="X70" s="4803"/>
      <c r="Y70" s="715"/>
      <c r="Z70" s="715"/>
      <c r="AA70" s="6">
        <v>1</v>
      </c>
    </row>
    <row r="71" spans="1:27" s="73" customFormat="1" ht="22.5">
      <c r="A71" s="3562" t="s">
        <v>1</v>
      </c>
      <c r="B71" s="24" t="s">
        <v>6</v>
      </c>
      <c r="C71" s="4059" t="str">
        <f>C76</f>
        <v>Famille à coller.N.Nom de votre recette.Recette mère ►.S.Saisissez le nom de la recette mère</v>
      </c>
      <c r="D71" s="4060"/>
      <c r="E71" s="4060"/>
      <c r="F71" s="4061" t="s">
        <v>2620</v>
      </c>
      <c r="G71" s="1121" t="s">
        <v>2501</v>
      </c>
      <c r="H71" s="4702"/>
      <c r="I71" s="4702"/>
      <c r="J71" s="4804"/>
      <c r="K71" s="4804"/>
      <c r="L71" s="4805"/>
      <c r="M71" s="715"/>
      <c r="N71" s="24" t="s">
        <v>6</v>
      </c>
      <c r="O71" s="4059" t="str">
        <f>O76</f>
        <v>Famille à coller.N.Nom de votre recette.Recette mère ►.S.Saisissez le nom de la recette mère</v>
      </c>
      <c r="P71" s="4060"/>
      <c r="Q71" s="4060"/>
      <c r="R71" s="4061" t="s">
        <v>2620</v>
      </c>
      <c r="S71" s="1121" t="s">
        <v>2501</v>
      </c>
      <c r="T71" s="4702"/>
      <c r="U71" s="4702"/>
      <c r="V71" s="4804"/>
      <c r="W71" s="4804"/>
      <c r="X71" s="4805"/>
      <c r="Y71" s="715"/>
      <c r="Z71" s="715"/>
      <c r="AA71" s="6">
        <v>1</v>
      </c>
    </row>
    <row r="72" spans="1:27" s="73" customFormat="1" ht="18.75">
      <c r="A72" s="3562" t="s">
        <v>1</v>
      </c>
      <c r="B72" s="24" t="s">
        <v>6</v>
      </c>
      <c r="C72" s="4062" t="str">
        <f>C76</f>
        <v>Famille à coller.N.Nom de votre recette.Recette mère ►.S.Saisissez le nom de la recette mère</v>
      </c>
      <c r="D72" s="4063"/>
      <c r="E72" s="4064"/>
      <c r="F72" s="1123"/>
      <c r="G72" s="1124" t="s">
        <v>6458</v>
      </c>
      <c r="H72" s="4065"/>
      <c r="I72" s="1080" t="s">
        <v>121</v>
      </c>
      <c r="J72" s="4066" t="s">
        <v>120</v>
      </c>
      <c r="K72" s="22"/>
      <c r="L72" s="4067"/>
      <c r="M72" s="715"/>
      <c r="N72" s="24" t="s">
        <v>6</v>
      </c>
      <c r="O72" s="4062" t="str">
        <f>O76</f>
        <v>Famille à coller.N.Nom de votre recette.Recette mère ►.S.Saisissez le nom de la recette mère</v>
      </c>
      <c r="P72" s="4063"/>
      <c r="Q72" s="4064"/>
      <c r="R72" s="1123"/>
      <c r="S72" s="1124" t="s">
        <v>6458</v>
      </c>
      <c r="T72" s="4065"/>
      <c r="U72" s="1080" t="s">
        <v>121</v>
      </c>
      <c r="V72" s="4066" t="s">
        <v>120</v>
      </c>
      <c r="W72" s="22"/>
      <c r="X72" s="4067"/>
      <c r="Y72" s="715"/>
      <c r="Z72" s="715"/>
      <c r="AA72" s="6">
        <v>1</v>
      </c>
    </row>
    <row r="73" spans="1:27" s="73" customFormat="1" ht="15.75" customHeight="1">
      <c r="A73" s="3562" t="s">
        <v>1</v>
      </c>
      <c r="B73" s="24" t="s">
        <v>6</v>
      </c>
      <c r="C73" s="4068" t="str">
        <f>C76</f>
        <v>Famille à coller.N.Nom de votre recette.Recette mère ►.S.Saisissez le nom de la recette mère</v>
      </c>
      <c r="D73" s="4068"/>
      <c r="E73" s="4068"/>
      <c r="F73" s="46" t="s">
        <v>110</v>
      </c>
      <c r="G73" s="592"/>
      <c r="H73" s="592"/>
      <c r="I73" s="4069" t="s">
        <v>116</v>
      </c>
      <c r="J73" s="4808" t="str">
        <f>F76</f>
        <v>Famille à coller.N.Nom de votre recette.Recette mère ►.S.Saisissez le nom de la recette mère</v>
      </c>
      <c r="K73" s="4808"/>
      <c r="L73" s="4809"/>
      <c r="M73" s="715"/>
      <c r="N73" s="24" t="s">
        <v>6</v>
      </c>
      <c r="O73" s="4068" t="str">
        <f>O76</f>
        <v>Famille à coller.N.Nom de votre recette.Recette mère ►.S.Saisissez le nom de la recette mère</v>
      </c>
      <c r="P73" s="4068"/>
      <c r="Q73" s="4068"/>
      <c r="R73" s="46" t="s">
        <v>110</v>
      </c>
      <c r="S73" s="592"/>
      <c r="T73" s="592"/>
      <c r="U73" s="4069" t="s">
        <v>116</v>
      </c>
      <c r="V73" s="4808" t="str">
        <f>R76</f>
        <v>Famille à coller.N.Nom de votre recette.Recette mère ►.S.Saisissez le nom de la recette mère</v>
      </c>
      <c r="W73" s="4808"/>
      <c r="X73" s="4809"/>
      <c r="Y73" s="715"/>
      <c r="Z73" s="715"/>
      <c r="AA73" s="6">
        <v>1</v>
      </c>
    </row>
    <row r="74" spans="1:27" s="73" customFormat="1" ht="15.75">
      <c r="A74" s="3562" t="s">
        <v>1</v>
      </c>
      <c r="B74" s="24" t="s">
        <v>6</v>
      </c>
      <c r="C74" s="4068" t="str">
        <f>C76</f>
        <v>Famille à coller.N.Nom de votre recette.Recette mère ►.S.Saisissez le nom de la recette mère</v>
      </c>
      <c r="D74" s="4068"/>
      <c r="E74" s="4068"/>
      <c r="F74" s="607">
        <v>6</v>
      </c>
      <c r="G74" s="47" t="s">
        <v>114</v>
      </c>
      <c r="H74" s="46"/>
      <c r="I74" s="46"/>
      <c r="J74" s="4808"/>
      <c r="K74" s="4808"/>
      <c r="L74" s="4809"/>
      <c r="M74" s="715"/>
      <c r="N74" s="24" t="s">
        <v>6</v>
      </c>
      <c r="O74" s="4068" t="str">
        <f>O76</f>
        <v>Famille à coller.N.Nom de votre recette.Recette mère ►.S.Saisissez le nom de la recette mère</v>
      </c>
      <c r="P74" s="4068"/>
      <c r="Q74" s="4068"/>
      <c r="R74" s="607">
        <v>6</v>
      </c>
      <c r="S74" s="47" t="s">
        <v>114</v>
      </c>
      <c r="T74" s="46"/>
      <c r="U74" s="46"/>
      <c r="V74" s="4808"/>
      <c r="W74" s="4808"/>
      <c r="X74" s="4809"/>
      <c r="Y74" s="715"/>
      <c r="Z74" s="715"/>
      <c r="AA74" s="6">
        <v>1</v>
      </c>
    </row>
    <row r="75" spans="1:27" s="73" customFormat="1" ht="15.75">
      <c r="A75" s="3562" t="s">
        <v>1</v>
      </c>
      <c r="B75" s="24" t="s">
        <v>7</v>
      </c>
      <c r="C75" s="4068" t="str">
        <f>C76</f>
        <v>Famille à coller.N.Nom de votre recette.Recette mère ►.S.Saisissez le nom de la recette mère</v>
      </c>
      <c r="D75" s="4068"/>
      <c r="E75" s="4068"/>
      <c r="F75" s="4071"/>
      <c r="G75" s="1129"/>
      <c r="H75" s="1129"/>
      <c r="I75" s="1129"/>
      <c r="J75" s="1129"/>
      <c r="K75" s="1129"/>
      <c r="L75" s="4094"/>
      <c r="M75" s="715"/>
      <c r="N75" s="24" t="s">
        <v>7</v>
      </c>
      <c r="O75" s="4070" t="str">
        <f>O76</f>
        <v>Famille à coller.N.Nom de votre recette.Recette mère ►.S.Saisissez le nom de la recette mère</v>
      </c>
      <c r="P75" s="4070"/>
      <c r="Q75" s="4070"/>
      <c r="R75" s="4071"/>
      <c r="S75" s="1129"/>
      <c r="T75" s="1129"/>
      <c r="U75" s="1129"/>
      <c r="V75" s="1129"/>
      <c r="W75" s="1129"/>
      <c r="X75" s="1130"/>
      <c r="Y75" s="715"/>
      <c r="Z75" s="715"/>
      <c r="AA75" s="6">
        <v>1</v>
      </c>
    </row>
    <row r="76" spans="1:27" s="73" customFormat="1" ht="15.75">
      <c r="A76" s="3562" t="s">
        <v>1</v>
      </c>
      <c r="B76" s="4072" t="s">
        <v>7</v>
      </c>
      <c r="C76" s="4073" t="str">
        <f>F76</f>
        <v>Famille à coller.N.Nom de votre recette.Recette mère ►.S.Saisissez le nom de la recette mère</v>
      </c>
      <c r="D76" s="4073">
        <f>F74</f>
        <v>6</v>
      </c>
      <c r="E76" s="4073" t="str">
        <f>G74</f>
        <v>couverts</v>
      </c>
      <c r="F76" s="4074" t="str">
        <f>UPPER(LEFT(H70,1))&amp;LOWER(MID(H70,2,999))&amp;"."&amp;UPPER(LEFT(J70,1))&amp;"."&amp;UPPER(LEFT(J70,1))&amp;LOWER(MID(J70,2,999))&amp;"."&amp;IF(ISTEXT(L76),K76&amp;"."&amp;UPPER(LEFT(L76,1))&amp;"."&amp;UPPER(LEFT(L76,1))&amp;LOWER(MID(L76,2,999)),G76)</f>
        <v>Famille à coller.N.Nom de votre recette.Recette mère ►.S.Saisissez le nom de la recette mère</v>
      </c>
      <c r="G76" s="4075" t="s">
        <v>2384</v>
      </c>
      <c r="H76" s="4810" t="s">
        <v>104</v>
      </c>
      <c r="I76" s="4810"/>
      <c r="J76" s="4810"/>
      <c r="K76" s="4076" t="s">
        <v>2381</v>
      </c>
      <c r="L76" s="4077" t="s">
        <v>2400</v>
      </c>
      <c r="M76" s="715"/>
      <c r="N76" s="4072" t="s">
        <v>7</v>
      </c>
      <c r="O76" s="4073" t="str">
        <f>R76</f>
        <v>Famille à coller.N.Nom de votre recette.Recette mère ►.S.Saisissez le nom de la recette mère</v>
      </c>
      <c r="P76" s="4073">
        <f>R74</f>
        <v>6</v>
      </c>
      <c r="Q76" s="4073" t="str">
        <f>S74</f>
        <v>couverts</v>
      </c>
      <c r="R76" s="4074" t="str">
        <f>UPPER(LEFT(T70,1))&amp;LOWER(MID(T70,2,999))&amp;"."&amp;UPPER(LEFT(V70,1))&amp;"."&amp;UPPER(LEFT(V70,1))&amp;LOWER(MID(V70,2,999))&amp;"."&amp;IF(ISTEXT(X76),W76&amp;"."&amp;UPPER(LEFT(X76,1))&amp;"."&amp;UPPER(LEFT(X76,1))&amp;LOWER(MID(X76,2,999)),S76)</f>
        <v>Famille à coller.N.Nom de votre recette.Recette mère ►.S.Saisissez le nom de la recette mère</v>
      </c>
      <c r="S76" s="4075" t="s">
        <v>2384</v>
      </c>
      <c r="T76" s="4810" t="s">
        <v>104</v>
      </c>
      <c r="U76" s="4810"/>
      <c r="V76" s="4810"/>
      <c r="W76" s="4076" t="s">
        <v>2381</v>
      </c>
      <c r="X76" s="4077" t="s">
        <v>2400</v>
      </c>
      <c r="Y76" s="715"/>
      <c r="Z76" s="715"/>
      <c r="AA76" s="6">
        <v>1</v>
      </c>
    </row>
    <row r="77" spans="1:27" s="73" customFormat="1" ht="15.75">
      <c r="A77" s="3562" t="s">
        <v>1</v>
      </c>
      <c r="B77" s="4095" t="s">
        <v>6</v>
      </c>
      <c r="C77" s="4096" t="str">
        <f>C76</f>
        <v>Famille à coller.N.Nom de votre recette.Recette mère ►.S.Saisissez le nom de la recette mère</v>
      </c>
      <c r="D77" s="4096">
        <f>D76</f>
        <v>6</v>
      </c>
      <c r="E77" s="4096" t="str">
        <f>E76</f>
        <v>couverts</v>
      </c>
      <c r="F77" s="4097" t="s">
        <v>19</v>
      </c>
      <c r="G77" s="4098">
        <v>17</v>
      </c>
      <c r="H77" s="4099" t="s">
        <v>6462</v>
      </c>
      <c r="I77" s="4100"/>
      <c r="J77" s="4100"/>
      <c r="K77" s="4100"/>
      <c r="L77" s="4101"/>
      <c r="M77" s="715"/>
      <c r="N77" s="24" t="s">
        <v>7</v>
      </c>
      <c r="O77" s="554" t="str">
        <f>O76</f>
        <v>Famille à coller.N.Nom de votre recette.Recette mère ►.S.Saisissez le nom de la recette mère</v>
      </c>
      <c r="P77" s="554"/>
      <c r="Q77" s="554"/>
      <c r="R77" s="1136" t="s">
        <v>19</v>
      </c>
      <c r="S77" s="1137" t="s">
        <v>18</v>
      </c>
      <c r="T77" s="1137" t="s">
        <v>17</v>
      </c>
      <c r="U77" s="1137" t="s">
        <v>16</v>
      </c>
      <c r="V77" s="1137" t="s">
        <v>15</v>
      </c>
      <c r="W77" s="1138" t="s">
        <v>14</v>
      </c>
      <c r="X77" s="1139" t="s">
        <v>13</v>
      </c>
      <c r="Y77" s="715"/>
      <c r="Z77" s="715"/>
      <c r="AA77" s="6">
        <v>1</v>
      </c>
    </row>
    <row r="78" spans="1:27" s="73" customFormat="1" ht="15.75">
      <c r="A78" s="3562" t="s">
        <v>1</v>
      </c>
      <c r="B78" s="1143" t="s">
        <v>6</v>
      </c>
      <c r="C78" s="1314" t="str">
        <f>C76</f>
        <v>Famille à coller.N.Nom de votre recette.Recette mère ►.S.Saisissez le nom de la recette mère</v>
      </c>
      <c r="D78" s="1314"/>
      <c r="E78" s="1314"/>
      <c r="F78" s="1320" t="s">
        <v>2627</v>
      </c>
      <c r="G78" s="11"/>
      <c r="H78" s="11"/>
      <c r="I78" s="11"/>
      <c r="J78" s="11"/>
      <c r="K78" s="11"/>
      <c r="L78" s="1094"/>
      <c r="M78" s="715"/>
      <c r="N78" s="24" t="s">
        <v>6</v>
      </c>
      <c r="O78" s="554" t="str">
        <f>O76</f>
        <v>Famille à coller.N.Nom de votre recette.Recette mère ►.S.Saisissez le nom de la recette mère</v>
      </c>
      <c r="P78" s="554"/>
      <c r="Q78" s="554"/>
      <c r="R78" s="1140" t="s">
        <v>217</v>
      </c>
      <c r="S78" s="760" t="s">
        <v>216</v>
      </c>
      <c r="T78" s="1081"/>
      <c r="U78" s="4587" t="s">
        <v>215</v>
      </c>
      <c r="V78" s="4811" t="s">
        <v>194</v>
      </c>
      <c r="W78" s="4812" t="s">
        <v>158</v>
      </c>
      <c r="X78" s="1082" t="s">
        <v>214</v>
      </c>
      <c r="Y78" s="715"/>
      <c r="Z78" s="715"/>
      <c r="AA78" s="6">
        <v>1</v>
      </c>
    </row>
    <row r="79" spans="1:27" s="73" customFormat="1" ht="15.75">
      <c r="A79" s="3562" t="s">
        <v>1</v>
      </c>
      <c r="B79" s="25" t="str">
        <f t="shared" ref="B79:B95" si="8">IF(OR(F79&lt;&gt;"",G79&lt;&gt; "",H79&lt;&gt;"",I79&lt;&gt;""),"A", "►")</f>
        <v>►</v>
      </c>
      <c r="C79" s="1314" t="str">
        <f>C76</f>
        <v>Famille à coller.N.Nom de votre recette.Recette mère ►.S.Saisissez le nom de la recette mère</v>
      </c>
      <c r="D79" s="1314"/>
      <c r="E79" s="1314"/>
      <c r="F79" s="1321"/>
      <c r="G79" s="20"/>
      <c r="H79" s="20"/>
      <c r="I79" s="20"/>
      <c r="J79" s="20"/>
      <c r="K79" s="20"/>
      <c r="L79" s="1094"/>
      <c r="M79" s="715"/>
      <c r="N79" s="24" t="s">
        <v>6</v>
      </c>
      <c r="O79" s="554" t="str">
        <f>O76</f>
        <v>Famille à coller.N.Nom de votre recette.Recette mère ►.S.Saisissez le nom de la recette mère</v>
      </c>
      <c r="P79" s="554"/>
      <c r="Q79" s="554"/>
      <c r="R79" s="1547" t="s">
        <v>208</v>
      </c>
      <c r="S79" s="80" t="s">
        <v>207</v>
      </c>
      <c r="T79" s="41" t="s">
        <v>206</v>
      </c>
      <c r="U79" s="4591"/>
      <c r="V79" s="4593"/>
      <c r="W79" s="4813"/>
      <c r="X79" s="1083" t="s">
        <v>205</v>
      </c>
      <c r="Y79" s="715"/>
      <c r="Z79" s="715"/>
      <c r="AA79" s="6">
        <v>1</v>
      </c>
    </row>
    <row r="80" spans="1:27" s="73" customFormat="1" ht="17.25">
      <c r="A80" s="3562" t="s">
        <v>1</v>
      </c>
      <c r="B80" s="25" t="str">
        <f t="shared" si="8"/>
        <v>►</v>
      </c>
      <c r="C80" s="1314" t="str">
        <f>C76</f>
        <v>Famille à coller.N.Nom de votre recette.Recette mère ►.S.Saisissez le nom de la recette mère</v>
      </c>
      <c r="D80" s="1314">
        <f>D76</f>
        <v>6</v>
      </c>
      <c r="E80" s="1314" t="str">
        <f>E76</f>
        <v>couverts</v>
      </c>
      <c r="F80" s="1321"/>
      <c r="G80" s="1322"/>
      <c r="H80" s="1322"/>
      <c r="I80" s="1322"/>
      <c r="J80" s="1322"/>
      <c r="K80" s="1323"/>
      <c r="L80" s="1324"/>
      <c r="M80" s="715"/>
      <c r="N80" s="24" t="s">
        <v>6</v>
      </c>
      <c r="O80" s="554" t="str">
        <f>O76</f>
        <v>Famille à coller.N.Nom de votre recette.Recette mère ►.S.Saisissez le nom de la recette mère</v>
      </c>
      <c r="P80" s="554">
        <f>P76</f>
        <v>6</v>
      </c>
      <c r="Q80" s="554" t="str">
        <f>Q76</f>
        <v>couverts</v>
      </c>
      <c r="R80" s="69"/>
      <c r="S80" s="66"/>
      <c r="T80" s="75" t="str">
        <f t="shared" ref="T80:T99" si="9">IF(AND(R80&gt;0,U80&gt;0),"de","")</f>
        <v/>
      </c>
      <c r="U80" s="64"/>
      <c r="V80" s="1544"/>
      <c r="W80" s="1095">
        <v>1</v>
      </c>
      <c r="X80" s="1084"/>
      <c r="Y80" s="715"/>
      <c r="Z80" s="715"/>
      <c r="AA80" s="6">
        <v>1</v>
      </c>
    </row>
    <row r="81" spans="1:27" s="73" customFormat="1" ht="17.25">
      <c r="A81" s="3562" t="s">
        <v>1</v>
      </c>
      <c r="B81" s="25" t="str">
        <f t="shared" si="8"/>
        <v>►</v>
      </c>
      <c r="C81" s="1314" t="str">
        <f>C76</f>
        <v>Famille à coller.N.Nom de votre recette.Recette mère ►.S.Saisissez le nom de la recette mère</v>
      </c>
      <c r="D81" s="1314">
        <f>D76</f>
        <v>6</v>
      </c>
      <c r="E81" s="1314" t="str">
        <f>E76</f>
        <v>couverts</v>
      </c>
      <c r="F81" s="1321"/>
      <c r="G81" s="1323"/>
      <c r="H81" s="1323"/>
      <c r="I81" s="1323"/>
      <c r="J81" s="1323"/>
      <c r="K81" s="1323"/>
      <c r="L81" s="1324"/>
      <c r="M81" s="715"/>
      <c r="N81" s="25" t="str">
        <f t="shared" ref="N81:N99" si="10">IF(X81&lt;&gt;"","A","►")</f>
        <v>►</v>
      </c>
      <c r="O81" s="765" t="str">
        <f>O76</f>
        <v>Famille à coller.N.Nom de votre recette.Recette mère ►.S.Saisissez le nom de la recette mère</v>
      </c>
      <c r="P81" s="554">
        <f>P76</f>
        <v>6</v>
      </c>
      <c r="Q81" s="554" t="str">
        <f>Q76</f>
        <v>couverts</v>
      </c>
      <c r="R81" s="69"/>
      <c r="S81" s="66"/>
      <c r="T81" s="65" t="str">
        <f t="shared" si="9"/>
        <v/>
      </c>
      <c r="U81" s="64"/>
      <c r="V81" s="1544"/>
      <c r="W81" s="1095">
        <v>1</v>
      </c>
      <c r="X81" s="1084"/>
      <c r="Y81" s="715"/>
      <c r="Z81" s="715"/>
      <c r="AA81" s="6">
        <v>1</v>
      </c>
    </row>
    <row r="82" spans="1:27" s="73" customFormat="1" ht="17.25">
      <c r="A82" s="3562" t="s">
        <v>1</v>
      </c>
      <c r="B82" s="25" t="str">
        <f t="shared" si="8"/>
        <v>►</v>
      </c>
      <c r="C82" s="1314" t="str">
        <f>C76</f>
        <v>Famille à coller.N.Nom de votre recette.Recette mère ►.S.Saisissez le nom de la recette mère</v>
      </c>
      <c r="D82" s="1314">
        <f>D76</f>
        <v>6</v>
      </c>
      <c r="E82" s="1314" t="str">
        <f>E76</f>
        <v>couverts</v>
      </c>
      <c r="F82" s="1321"/>
      <c r="G82" s="1323"/>
      <c r="H82" s="1323"/>
      <c r="I82" s="1323"/>
      <c r="J82" s="1323"/>
      <c r="K82" s="1323"/>
      <c r="L82" s="1324"/>
      <c r="M82" s="715"/>
      <c r="N82" s="25" t="str">
        <f t="shared" si="10"/>
        <v>►</v>
      </c>
      <c r="O82" s="765" t="str">
        <f>O76</f>
        <v>Famille à coller.N.Nom de votre recette.Recette mère ►.S.Saisissez le nom de la recette mère</v>
      </c>
      <c r="P82" s="554">
        <f>P76</f>
        <v>6</v>
      </c>
      <c r="Q82" s="554" t="str">
        <f>Q76</f>
        <v>couverts</v>
      </c>
      <c r="R82" s="69"/>
      <c r="S82" s="74"/>
      <c r="T82" s="75" t="str">
        <f t="shared" si="9"/>
        <v/>
      </c>
      <c r="U82" s="64"/>
      <c r="V82" s="1544"/>
      <c r="W82" s="1095">
        <v>1</v>
      </c>
      <c r="X82" s="1084"/>
      <c r="Y82" s="715"/>
      <c r="Z82" s="715"/>
      <c r="AA82" s="6">
        <v>1</v>
      </c>
    </row>
    <row r="83" spans="1:27" s="73" customFormat="1" ht="17.25">
      <c r="A83" s="3562" t="s">
        <v>1</v>
      </c>
      <c r="B83" s="25" t="str">
        <f t="shared" si="8"/>
        <v>►</v>
      </c>
      <c r="C83" s="1314" t="str">
        <f>C76</f>
        <v>Famille à coller.N.Nom de votre recette.Recette mère ►.S.Saisissez le nom de la recette mère</v>
      </c>
      <c r="D83" s="1314">
        <f>D76</f>
        <v>6</v>
      </c>
      <c r="E83" s="1314" t="str">
        <f>E76</f>
        <v>couverts</v>
      </c>
      <c r="F83" s="1321"/>
      <c r="G83" s="1323"/>
      <c r="H83" s="1323"/>
      <c r="I83" s="1323"/>
      <c r="J83" s="1323"/>
      <c r="K83" s="1323"/>
      <c r="L83" s="1324"/>
      <c r="M83" s="715"/>
      <c r="N83" s="25" t="str">
        <f t="shared" si="10"/>
        <v>A</v>
      </c>
      <c r="O83" s="765" t="str">
        <f>O76</f>
        <v>Famille à coller.N.Nom de votre recette.Recette mère ►.S.Saisissez le nom de la recette mère</v>
      </c>
      <c r="P83" s="554">
        <f>P76</f>
        <v>6</v>
      </c>
      <c r="Q83" s="554" t="str">
        <f>Q76</f>
        <v>couverts</v>
      </c>
      <c r="R83" s="77"/>
      <c r="S83" s="74"/>
      <c r="T83" s="65" t="str">
        <f t="shared" si="9"/>
        <v/>
      </c>
      <c r="U83" s="64"/>
      <c r="V83" s="1544"/>
      <c r="W83" s="1095">
        <v>1</v>
      </c>
      <c r="X83" s="1084" t="s">
        <v>2625</v>
      </c>
      <c r="Y83" s="715"/>
      <c r="Z83" s="715"/>
      <c r="AA83" s="6">
        <v>1</v>
      </c>
    </row>
    <row r="84" spans="1:27" s="73" customFormat="1" ht="17.25">
      <c r="A84" s="3562" t="s">
        <v>1</v>
      </c>
      <c r="B84" s="25" t="str">
        <f t="shared" si="8"/>
        <v>►</v>
      </c>
      <c r="C84" s="1314" t="str">
        <f>C76</f>
        <v>Famille à coller.N.Nom de votre recette.Recette mère ►.S.Saisissez le nom de la recette mère</v>
      </c>
      <c r="D84" s="1314">
        <f>D76</f>
        <v>6</v>
      </c>
      <c r="E84" s="1314" t="str">
        <f>E76</f>
        <v>couverts</v>
      </c>
      <c r="F84" s="1321"/>
      <c r="G84" s="1323"/>
      <c r="H84" s="1323"/>
      <c r="I84" s="1323"/>
      <c r="J84" s="1323" t="s">
        <v>2629</v>
      </c>
      <c r="K84" s="1323"/>
      <c r="L84" s="1324"/>
      <c r="M84" s="715"/>
      <c r="N84" s="25" t="str">
        <f t="shared" si="10"/>
        <v>►</v>
      </c>
      <c r="O84" s="765" t="str">
        <f>O76</f>
        <v>Famille à coller.N.Nom de votre recette.Recette mère ►.S.Saisissez le nom de la recette mère</v>
      </c>
      <c r="P84" s="554">
        <f>P76</f>
        <v>6</v>
      </c>
      <c r="Q84" s="554" t="str">
        <f>Q76</f>
        <v>couverts</v>
      </c>
      <c r="R84" s="77"/>
      <c r="S84" s="74"/>
      <c r="T84" s="65" t="str">
        <f t="shared" si="9"/>
        <v/>
      </c>
      <c r="U84" s="64"/>
      <c r="V84" s="1544"/>
      <c r="W84" s="1095">
        <v>1</v>
      </c>
      <c r="X84" s="1084"/>
      <c r="Y84" s="715"/>
      <c r="Z84" s="715"/>
      <c r="AA84" s="6">
        <v>1</v>
      </c>
    </row>
    <row r="85" spans="1:27" s="73" customFormat="1" ht="17.25">
      <c r="A85" s="3562" t="s">
        <v>1</v>
      </c>
      <c r="B85" s="25" t="str">
        <f t="shared" si="8"/>
        <v>►</v>
      </c>
      <c r="C85" s="1314" t="str">
        <f>C76</f>
        <v>Famille à coller.N.Nom de votre recette.Recette mère ►.S.Saisissez le nom de la recette mère</v>
      </c>
      <c r="D85" s="1314">
        <f>D76</f>
        <v>6</v>
      </c>
      <c r="E85" s="1314" t="str">
        <f>E76</f>
        <v>couverts</v>
      </c>
      <c r="F85" s="1321"/>
      <c r="G85" s="1323"/>
      <c r="H85" s="1323"/>
      <c r="I85" s="1323"/>
      <c r="J85" s="1323"/>
      <c r="K85" s="1323"/>
      <c r="L85" s="1324"/>
      <c r="M85" s="715"/>
      <c r="N85" s="25" t="str">
        <f t="shared" si="10"/>
        <v>►</v>
      </c>
      <c r="O85" s="765" t="str">
        <f>O76</f>
        <v>Famille à coller.N.Nom de votre recette.Recette mère ►.S.Saisissez le nom de la recette mère</v>
      </c>
      <c r="P85" s="554">
        <f>P76</f>
        <v>6</v>
      </c>
      <c r="Q85" s="554" t="str">
        <f>Q76</f>
        <v>couverts</v>
      </c>
      <c r="R85" s="77"/>
      <c r="S85" s="74"/>
      <c r="T85" s="65" t="str">
        <f t="shared" si="9"/>
        <v/>
      </c>
      <c r="U85" s="64"/>
      <c r="V85" s="1544"/>
      <c r="W85" s="1095">
        <v>1</v>
      </c>
      <c r="X85" s="1084"/>
      <c r="Y85" s="715"/>
      <c r="Z85" s="715"/>
      <c r="AA85" s="6">
        <v>1</v>
      </c>
    </row>
    <row r="86" spans="1:27" s="73" customFormat="1" ht="17.25">
      <c r="A86" s="3562" t="s">
        <v>1</v>
      </c>
      <c r="B86" s="25" t="str">
        <f t="shared" si="8"/>
        <v>►</v>
      </c>
      <c r="C86" s="1314" t="str">
        <f>C76</f>
        <v>Famille à coller.N.Nom de votre recette.Recette mère ►.S.Saisissez le nom de la recette mère</v>
      </c>
      <c r="D86" s="1314">
        <f>D76</f>
        <v>6</v>
      </c>
      <c r="E86" s="1314" t="str">
        <f>E76</f>
        <v>couverts</v>
      </c>
      <c r="F86" s="1321"/>
      <c r="G86" s="1323"/>
      <c r="H86" s="1323"/>
      <c r="I86" s="1323"/>
      <c r="J86" s="1323"/>
      <c r="K86" s="1323"/>
      <c r="L86" s="1324"/>
      <c r="M86" s="715"/>
      <c r="N86" s="25" t="str">
        <f t="shared" si="10"/>
        <v>►</v>
      </c>
      <c r="O86" s="765" t="str">
        <f>O76</f>
        <v>Famille à coller.N.Nom de votre recette.Recette mère ►.S.Saisissez le nom de la recette mère</v>
      </c>
      <c r="P86" s="554">
        <f>P76</f>
        <v>6</v>
      </c>
      <c r="Q86" s="554" t="str">
        <f>Q76</f>
        <v>couverts</v>
      </c>
      <c r="R86" s="77"/>
      <c r="S86" s="74"/>
      <c r="T86" s="65" t="str">
        <f t="shared" si="9"/>
        <v/>
      </c>
      <c r="U86" s="64"/>
      <c r="V86" s="1544"/>
      <c r="W86" s="1095">
        <v>1</v>
      </c>
      <c r="X86" s="1084"/>
      <c r="Y86" s="715"/>
      <c r="Z86" s="715"/>
      <c r="AA86" s="6">
        <v>1</v>
      </c>
    </row>
    <row r="87" spans="1:27" s="73" customFormat="1" ht="17.25">
      <c r="A87" s="3562" t="s">
        <v>1</v>
      </c>
      <c r="B87" s="25" t="str">
        <f t="shared" si="8"/>
        <v>►</v>
      </c>
      <c r="C87" s="1314" t="str">
        <f>C76</f>
        <v>Famille à coller.N.Nom de votre recette.Recette mère ►.S.Saisissez le nom de la recette mère</v>
      </c>
      <c r="D87" s="1314">
        <f>D76</f>
        <v>6</v>
      </c>
      <c r="E87" s="1314" t="str">
        <f>E76</f>
        <v>couverts</v>
      </c>
      <c r="F87" s="1321"/>
      <c r="G87" s="1323"/>
      <c r="H87" s="1323"/>
      <c r="I87" s="1323"/>
      <c r="J87" s="1323"/>
      <c r="K87" s="1323"/>
      <c r="L87" s="1324"/>
      <c r="M87" s="715"/>
      <c r="N87" s="25" t="str">
        <f t="shared" si="10"/>
        <v>►</v>
      </c>
      <c r="O87" s="765" t="str">
        <f>O76</f>
        <v>Famille à coller.N.Nom de votre recette.Recette mère ►.S.Saisissez le nom de la recette mère</v>
      </c>
      <c r="P87" s="554">
        <f>P76</f>
        <v>6</v>
      </c>
      <c r="Q87" s="554" t="str">
        <f>Q76</f>
        <v>couverts</v>
      </c>
      <c r="R87" s="77"/>
      <c r="S87" s="74"/>
      <c r="T87" s="65" t="str">
        <f t="shared" si="9"/>
        <v/>
      </c>
      <c r="U87" s="64"/>
      <c r="V87" s="1544"/>
      <c r="W87" s="1095">
        <v>1</v>
      </c>
      <c r="X87" s="1084"/>
      <c r="Y87" s="715"/>
      <c r="Z87" s="715"/>
      <c r="AA87" s="6">
        <v>1</v>
      </c>
    </row>
    <row r="88" spans="1:27" s="73" customFormat="1" ht="17.25">
      <c r="A88" s="3562" t="s">
        <v>1</v>
      </c>
      <c r="B88" s="25" t="str">
        <f t="shared" si="8"/>
        <v>►</v>
      </c>
      <c r="C88" s="1314" t="str">
        <f>C76</f>
        <v>Famille à coller.N.Nom de votre recette.Recette mère ►.S.Saisissez le nom de la recette mère</v>
      </c>
      <c r="D88" s="1314">
        <f>D76</f>
        <v>6</v>
      </c>
      <c r="E88" s="1314" t="str">
        <f>E76</f>
        <v>couverts</v>
      </c>
      <c r="F88" s="1321"/>
      <c r="G88" s="1323"/>
      <c r="H88" s="1323"/>
      <c r="I88" s="1323"/>
      <c r="J88" s="1323"/>
      <c r="K88" s="1323"/>
      <c r="L88" s="1324"/>
      <c r="M88" s="715"/>
      <c r="N88" s="25" t="str">
        <f t="shared" si="10"/>
        <v>►</v>
      </c>
      <c r="O88" s="765" t="str">
        <f>O76</f>
        <v>Famille à coller.N.Nom de votre recette.Recette mère ►.S.Saisissez le nom de la recette mère</v>
      </c>
      <c r="P88" s="554">
        <f>P76</f>
        <v>6</v>
      </c>
      <c r="Q88" s="554" t="str">
        <f>Q76</f>
        <v>couverts</v>
      </c>
      <c r="R88" s="77"/>
      <c r="S88" s="74"/>
      <c r="T88" s="65" t="str">
        <f t="shared" si="9"/>
        <v/>
      </c>
      <c r="U88" s="64"/>
      <c r="V88" s="1544"/>
      <c r="W88" s="1095">
        <v>1</v>
      </c>
      <c r="X88" s="1084"/>
      <c r="Y88" s="715"/>
      <c r="Z88" s="715"/>
      <c r="AA88" s="6">
        <v>1</v>
      </c>
    </row>
    <row r="89" spans="1:27" s="73" customFormat="1" ht="17.25">
      <c r="A89" s="3562" t="s">
        <v>1</v>
      </c>
      <c r="B89" s="25" t="str">
        <f t="shared" si="8"/>
        <v>►</v>
      </c>
      <c r="C89" s="1314" t="str">
        <f>C76</f>
        <v>Famille à coller.N.Nom de votre recette.Recette mère ►.S.Saisissez le nom de la recette mère</v>
      </c>
      <c r="D89" s="1314">
        <f>D76</f>
        <v>6</v>
      </c>
      <c r="E89" s="1314" t="str">
        <f>E76</f>
        <v>couverts</v>
      </c>
      <c r="F89" s="1321"/>
      <c r="G89" s="1323"/>
      <c r="H89" s="1323"/>
      <c r="I89" s="1323"/>
      <c r="J89" s="1323"/>
      <c r="K89" s="1323"/>
      <c r="L89" s="1324"/>
      <c r="M89" s="715"/>
      <c r="N89" s="25" t="str">
        <f t="shared" si="10"/>
        <v>►</v>
      </c>
      <c r="O89" s="765" t="str">
        <f>O76</f>
        <v>Famille à coller.N.Nom de votre recette.Recette mère ►.S.Saisissez le nom de la recette mère</v>
      </c>
      <c r="P89" s="554">
        <f>P76</f>
        <v>6</v>
      </c>
      <c r="Q89" s="554" t="str">
        <f>Q76</f>
        <v>couverts</v>
      </c>
      <c r="R89" s="77"/>
      <c r="S89" s="74"/>
      <c r="T89" s="65" t="str">
        <f t="shared" si="9"/>
        <v/>
      </c>
      <c r="U89" s="64"/>
      <c r="V89" s="1544"/>
      <c r="W89" s="1095">
        <v>1</v>
      </c>
      <c r="X89" s="1084"/>
      <c r="Y89" s="715"/>
      <c r="Z89" s="715"/>
      <c r="AA89" s="6">
        <v>1</v>
      </c>
    </row>
    <row r="90" spans="1:27" s="73" customFormat="1" ht="17.25">
      <c r="A90" s="3562" t="s">
        <v>1</v>
      </c>
      <c r="B90" s="25" t="str">
        <f t="shared" si="8"/>
        <v>►</v>
      </c>
      <c r="C90" s="1314" t="str">
        <f>C76</f>
        <v>Famille à coller.N.Nom de votre recette.Recette mère ►.S.Saisissez le nom de la recette mère</v>
      </c>
      <c r="D90" s="1314">
        <f>D76</f>
        <v>6</v>
      </c>
      <c r="E90" s="1314" t="str">
        <f>E76</f>
        <v>couverts</v>
      </c>
      <c r="F90" s="1321"/>
      <c r="G90" s="1323"/>
      <c r="H90" s="1323"/>
      <c r="I90" s="1323"/>
      <c r="J90" s="1323"/>
      <c r="K90" s="1323"/>
      <c r="L90" s="1324"/>
      <c r="M90" s="715"/>
      <c r="N90" s="25" t="str">
        <f t="shared" si="10"/>
        <v>►</v>
      </c>
      <c r="O90" s="765" t="str">
        <f>O76</f>
        <v>Famille à coller.N.Nom de votre recette.Recette mère ►.S.Saisissez le nom de la recette mère</v>
      </c>
      <c r="P90" s="554">
        <f>P76</f>
        <v>6</v>
      </c>
      <c r="Q90" s="554" t="str">
        <f>Q76</f>
        <v>couverts</v>
      </c>
      <c r="R90" s="77"/>
      <c r="S90" s="74"/>
      <c r="T90" s="65" t="str">
        <f t="shared" si="9"/>
        <v/>
      </c>
      <c r="U90" s="64"/>
      <c r="V90" s="1544"/>
      <c r="W90" s="1095">
        <v>1</v>
      </c>
      <c r="X90" s="1084"/>
      <c r="Y90" s="715"/>
      <c r="Z90" s="715"/>
      <c r="AA90" s="6">
        <v>1</v>
      </c>
    </row>
    <row r="91" spans="1:27" s="73" customFormat="1" ht="17.25">
      <c r="A91" s="3562" t="s">
        <v>1</v>
      </c>
      <c r="B91" s="25" t="str">
        <f t="shared" si="8"/>
        <v>►</v>
      </c>
      <c r="C91" s="1314" t="str">
        <f>C76</f>
        <v>Famille à coller.N.Nom de votre recette.Recette mère ►.S.Saisissez le nom de la recette mère</v>
      </c>
      <c r="D91" s="1314">
        <f>D76</f>
        <v>6</v>
      </c>
      <c r="E91" s="1314" t="str">
        <f>E76</f>
        <v>couverts</v>
      </c>
      <c r="F91" s="1321"/>
      <c r="G91" s="1323"/>
      <c r="H91" s="1323"/>
      <c r="I91" s="1323"/>
      <c r="J91" s="1323"/>
      <c r="K91" s="1323"/>
      <c r="L91" s="1324"/>
      <c r="M91" s="715"/>
      <c r="N91" s="25" t="str">
        <f t="shared" si="10"/>
        <v>►</v>
      </c>
      <c r="O91" s="765" t="str">
        <f>O76</f>
        <v>Famille à coller.N.Nom de votre recette.Recette mère ►.S.Saisissez le nom de la recette mère</v>
      </c>
      <c r="P91" s="554">
        <f>P76</f>
        <v>6</v>
      </c>
      <c r="Q91" s="554" t="str">
        <f>Q76</f>
        <v>couverts</v>
      </c>
      <c r="R91" s="77"/>
      <c r="S91" s="74"/>
      <c r="T91" s="65" t="str">
        <f t="shared" si="9"/>
        <v/>
      </c>
      <c r="U91" s="64"/>
      <c r="V91" s="1544"/>
      <c r="W91" s="1095">
        <v>1</v>
      </c>
      <c r="X91" s="1084"/>
      <c r="Y91" s="715"/>
      <c r="Z91" s="715"/>
      <c r="AA91" s="6">
        <v>1</v>
      </c>
    </row>
    <row r="92" spans="1:27" s="73" customFormat="1" ht="17.25">
      <c r="A92" s="3562" t="s">
        <v>1</v>
      </c>
      <c r="B92" s="25" t="str">
        <f t="shared" si="8"/>
        <v>►</v>
      </c>
      <c r="C92" s="1314" t="str">
        <f>C76</f>
        <v>Famille à coller.N.Nom de votre recette.Recette mère ►.S.Saisissez le nom de la recette mère</v>
      </c>
      <c r="D92" s="1314">
        <f>D76</f>
        <v>6</v>
      </c>
      <c r="E92" s="1314" t="str">
        <f>E76</f>
        <v>couverts</v>
      </c>
      <c r="F92" s="1321"/>
      <c r="G92" s="1323"/>
      <c r="H92" s="1323"/>
      <c r="I92" s="1323"/>
      <c r="J92" s="1323"/>
      <c r="K92" s="1323"/>
      <c r="L92" s="1324"/>
      <c r="M92" s="715"/>
      <c r="N92" s="25" t="str">
        <f t="shared" si="10"/>
        <v>►</v>
      </c>
      <c r="O92" s="765" t="str">
        <f>O76</f>
        <v>Famille à coller.N.Nom de votre recette.Recette mère ►.S.Saisissez le nom de la recette mère</v>
      </c>
      <c r="P92" s="554">
        <f>P76</f>
        <v>6</v>
      </c>
      <c r="Q92" s="554" t="str">
        <f>Q76</f>
        <v>couverts</v>
      </c>
      <c r="R92" s="77"/>
      <c r="S92" s="74"/>
      <c r="T92" s="65" t="str">
        <f t="shared" si="9"/>
        <v/>
      </c>
      <c r="U92" s="64"/>
      <c r="V92" s="1544"/>
      <c r="W92" s="1095">
        <v>1</v>
      </c>
      <c r="X92" s="1084"/>
      <c r="Y92" s="715"/>
      <c r="Z92" s="715"/>
      <c r="AA92" s="6">
        <v>1</v>
      </c>
    </row>
    <row r="93" spans="1:27" s="73" customFormat="1" ht="17.25">
      <c r="A93" s="3562" t="s">
        <v>1</v>
      </c>
      <c r="B93" s="25" t="str">
        <f t="shared" si="8"/>
        <v>►</v>
      </c>
      <c r="C93" s="1314" t="str">
        <f>C76</f>
        <v>Famille à coller.N.Nom de votre recette.Recette mère ►.S.Saisissez le nom de la recette mère</v>
      </c>
      <c r="D93" s="1314">
        <f>D76</f>
        <v>6</v>
      </c>
      <c r="E93" s="1314" t="str">
        <f>E76</f>
        <v>couverts</v>
      </c>
      <c r="F93" s="1321"/>
      <c r="G93" s="1323"/>
      <c r="H93" s="1323"/>
      <c r="I93" s="1323"/>
      <c r="J93" s="1323"/>
      <c r="K93" s="1323"/>
      <c r="L93" s="1324"/>
      <c r="M93" s="715"/>
      <c r="N93" s="25" t="str">
        <f t="shared" si="10"/>
        <v>►</v>
      </c>
      <c r="O93" s="765" t="str">
        <f>O76</f>
        <v>Famille à coller.N.Nom de votre recette.Recette mère ►.S.Saisissez le nom de la recette mère</v>
      </c>
      <c r="P93" s="554">
        <f>P76</f>
        <v>6</v>
      </c>
      <c r="Q93" s="554" t="str">
        <f>Q76</f>
        <v>couverts</v>
      </c>
      <c r="R93" s="77"/>
      <c r="S93" s="74"/>
      <c r="T93" s="65" t="str">
        <f t="shared" si="9"/>
        <v/>
      </c>
      <c r="U93" s="64"/>
      <c r="V93" s="1544"/>
      <c r="W93" s="1095">
        <v>1</v>
      </c>
      <c r="X93" s="1084"/>
      <c r="Y93" s="715"/>
      <c r="Z93" s="715"/>
      <c r="AA93" s="6">
        <v>1</v>
      </c>
    </row>
    <row r="94" spans="1:27" s="73" customFormat="1" ht="17.25">
      <c r="A94" s="3562" t="s">
        <v>1</v>
      </c>
      <c r="B94" s="25" t="str">
        <f t="shared" si="8"/>
        <v>►</v>
      </c>
      <c r="C94" s="1314" t="str">
        <f>C76</f>
        <v>Famille à coller.N.Nom de votre recette.Recette mère ►.S.Saisissez le nom de la recette mère</v>
      </c>
      <c r="D94" s="1314">
        <f>D76</f>
        <v>6</v>
      </c>
      <c r="E94" s="1314" t="str">
        <f>E76</f>
        <v>couverts</v>
      </c>
      <c r="F94" s="1321"/>
      <c r="G94" s="1323"/>
      <c r="H94" s="1323"/>
      <c r="I94" s="1323"/>
      <c r="J94" s="1323"/>
      <c r="K94" s="1323"/>
      <c r="L94" s="1324"/>
      <c r="M94" s="715"/>
      <c r="N94" s="25" t="str">
        <f t="shared" si="10"/>
        <v>►</v>
      </c>
      <c r="O94" s="765" t="str">
        <f>O76</f>
        <v>Famille à coller.N.Nom de votre recette.Recette mère ►.S.Saisissez le nom de la recette mère</v>
      </c>
      <c r="P94" s="554">
        <f>P76</f>
        <v>6</v>
      </c>
      <c r="Q94" s="554" t="str">
        <f>Q76</f>
        <v>couverts</v>
      </c>
      <c r="R94" s="77"/>
      <c r="S94" s="74"/>
      <c r="T94" s="65" t="str">
        <f t="shared" si="9"/>
        <v/>
      </c>
      <c r="U94" s="64"/>
      <c r="V94" s="1544"/>
      <c r="W94" s="1095">
        <v>1</v>
      </c>
      <c r="X94" s="1084"/>
      <c r="Y94" s="715"/>
      <c r="Z94" s="715"/>
      <c r="AA94" s="6">
        <v>1</v>
      </c>
    </row>
    <row r="95" spans="1:27" s="73" customFormat="1" ht="17.25">
      <c r="A95" s="3562" t="s">
        <v>1</v>
      </c>
      <c r="B95" s="25" t="str">
        <f t="shared" si="8"/>
        <v>►</v>
      </c>
      <c r="C95" s="1314" t="str">
        <f>C76</f>
        <v>Famille à coller.N.Nom de votre recette.Recette mère ►.S.Saisissez le nom de la recette mère</v>
      </c>
      <c r="D95" s="1314">
        <f>D76</f>
        <v>6</v>
      </c>
      <c r="E95" s="1314" t="str">
        <f>E76</f>
        <v>couverts</v>
      </c>
      <c r="F95" s="1321"/>
      <c r="G95" s="1323"/>
      <c r="H95" s="1323"/>
      <c r="I95" s="1323"/>
      <c r="J95" s="1323"/>
      <c r="K95" s="1323"/>
      <c r="L95" s="1324"/>
      <c r="M95" s="715"/>
      <c r="N95" s="25" t="str">
        <f t="shared" si="10"/>
        <v>►</v>
      </c>
      <c r="O95" s="765" t="str">
        <f>O76</f>
        <v>Famille à coller.N.Nom de votre recette.Recette mère ►.S.Saisissez le nom de la recette mère</v>
      </c>
      <c r="P95" s="554">
        <f>P76</f>
        <v>6</v>
      </c>
      <c r="Q95" s="554" t="str">
        <f>Q76</f>
        <v>couverts</v>
      </c>
      <c r="R95" s="77"/>
      <c r="S95" s="74"/>
      <c r="T95" s="65" t="str">
        <f t="shared" si="9"/>
        <v/>
      </c>
      <c r="U95" s="64"/>
      <c r="V95" s="1544"/>
      <c r="W95" s="1095">
        <v>1</v>
      </c>
      <c r="X95" s="1084"/>
      <c r="Y95" s="715"/>
      <c r="Z95" s="715"/>
      <c r="AA95" s="6">
        <v>1</v>
      </c>
    </row>
    <row r="96" spans="1:27" s="73" customFormat="1" ht="17.25">
      <c r="A96" s="3562" t="s">
        <v>1</v>
      </c>
      <c r="B96" s="1339" t="s">
        <v>6</v>
      </c>
      <c r="C96" s="1314" t="str">
        <f>C76</f>
        <v>Famille à coller.N.Nom de votre recette.Recette mère ►.S.Saisissez le nom de la recette mère</v>
      </c>
      <c r="D96" s="1314">
        <f>D76</f>
        <v>6</v>
      </c>
      <c r="E96" s="1314" t="str">
        <f>E76</f>
        <v>couverts</v>
      </c>
      <c r="F96" s="1340" t="s">
        <v>2630</v>
      </c>
      <c r="G96" s="1341"/>
      <c r="H96" s="1341"/>
      <c r="I96" s="1341"/>
      <c r="J96" s="1341"/>
      <c r="K96" s="1342"/>
      <c r="L96" s="1343" t="s">
        <v>2631</v>
      </c>
      <c r="M96" s="715"/>
      <c r="N96" s="25" t="str">
        <f t="shared" si="10"/>
        <v>►</v>
      </c>
      <c r="O96" s="765" t="str">
        <f>O76</f>
        <v>Famille à coller.N.Nom de votre recette.Recette mère ►.S.Saisissez le nom de la recette mère</v>
      </c>
      <c r="P96" s="554">
        <f>P76</f>
        <v>6</v>
      </c>
      <c r="Q96" s="554" t="str">
        <f>Q76</f>
        <v>couverts</v>
      </c>
      <c r="R96" s="77"/>
      <c r="S96" s="74"/>
      <c r="T96" s="65" t="str">
        <f t="shared" si="9"/>
        <v/>
      </c>
      <c r="U96" s="64"/>
      <c r="V96" s="1544"/>
      <c r="W96" s="1095">
        <v>1</v>
      </c>
      <c r="X96" s="1084"/>
      <c r="Y96" s="715"/>
      <c r="Z96" s="715"/>
      <c r="AA96" s="6">
        <v>1</v>
      </c>
    </row>
    <row r="97" spans="1:29" s="73" customFormat="1" ht="17.25">
      <c r="A97" s="3562" t="s">
        <v>1</v>
      </c>
      <c r="B97" s="1339" t="s">
        <v>6</v>
      </c>
      <c r="C97" s="1314" t="str">
        <f>C76</f>
        <v>Famille à coller.N.Nom de votre recette.Recette mère ►.S.Saisissez le nom de la recette mère</v>
      </c>
      <c r="D97" s="1314">
        <f>D76</f>
        <v>6</v>
      </c>
      <c r="E97" s="1314" t="str">
        <f>E76</f>
        <v>couverts</v>
      </c>
      <c r="F97" s="1344"/>
      <c r="G97" s="1345"/>
      <c r="H97" s="1345"/>
      <c r="I97" s="1345"/>
      <c r="J97" s="1345"/>
      <c r="K97" s="1346"/>
      <c r="L97" s="1347" t="s">
        <v>2632</v>
      </c>
      <c r="M97" s="715"/>
      <c r="N97" s="25" t="str">
        <f t="shared" si="10"/>
        <v>►</v>
      </c>
      <c r="O97" s="765" t="str">
        <f>O76</f>
        <v>Famille à coller.N.Nom de votre recette.Recette mère ►.S.Saisissez le nom de la recette mère</v>
      </c>
      <c r="P97" s="554">
        <f>P76</f>
        <v>6</v>
      </c>
      <c r="Q97" s="554" t="str">
        <f>Q76</f>
        <v>couverts</v>
      </c>
      <c r="R97" s="77"/>
      <c r="S97" s="74"/>
      <c r="T97" s="65" t="str">
        <f t="shared" si="9"/>
        <v/>
      </c>
      <c r="U97" s="64"/>
      <c r="V97" s="1544"/>
      <c r="W97" s="1095">
        <v>1</v>
      </c>
      <c r="X97" s="1084"/>
      <c r="Y97" s="715"/>
      <c r="Z97" s="715"/>
      <c r="AA97" s="6">
        <v>1</v>
      </c>
    </row>
    <row r="98" spans="1:29" s="73" customFormat="1" ht="17.25">
      <c r="A98" s="3562" t="s">
        <v>1</v>
      </c>
      <c r="B98" s="1339" t="s">
        <v>6</v>
      </c>
      <c r="C98" s="1314" t="str">
        <f>C76</f>
        <v>Famille à coller.N.Nom de votre recette.Recette mère ►.S.Saisissez le nom de la recette mère</v>
      </c>
      <c r="D98" s="1314">
        <f>D76</f>
        <v>6</v>
      </c>
      <c r="E98" s="1314" t="str">
        <f>E76</f>
        <v>couverts</v>
      </c>
      <c r="F98" s="1344"/>
      <c r="G98" s="1345"/>
      <c r="H98" s="1345"/>
      <c r="I98" s="1345"/>
      <c r="J98" s="1345"/>
      <c r="K98" s="1346"/>
      <c r="L98" s="1347" t="s">
        <v>2633</v>
      </c>
      <c r="M98" s="715"/>
      <c r="N98" s="25" t="str">
        <f t="shared" si="10"/>
        <v>►</v>
      </c>
      <c r="O98" s="765" t="str">
        <f>O76</f>
        <v>Famille à coller.N.Nom de votre recette.Recette mère ►.S.Saisissez le nom de la recette mère</v>
      </c>
      <c r="P98" s="554">
        <f>P76</f>
        <v>6</v>
      </c>
      <c r="Q98" s="554" t="str">
        <f>Q76</f>
        <v>couverts</v>
      </c>
      <c r="R98" s="77"/>
      <c r="S98" s="74"/>
      <c r="T98" s="65" t="str">
        <f t="shared" si="9"/>
        <v/>
      </c>
      <c r="U98" s="64"/>
      <c r="V98" s="1544"/>
      <c r="W98" s="1095">
        <v>1</v>
      </c>
      <c r="X98" s="1084"/>
      <c r="Y98" s="715"/>
      <c r="Z98" s="715"/>
      <c r="AA98" s="6">
        <v>1</v>
      </c>
    </row>
    <row r="99" spans="1:29" s="73" customFormat="1" ht="17.25">
      <c r="A99" s="3562" t="s">
        <v>1</v>
      </c>
      <c r="B99" s="1339" t="s">
        <v>6</v>
      </c>
      <c r="C99" s="1314" t="str">
        <f>C76</f>
        <v>Famille à coller.N.Nom de votre recette.Recette mère ►.S.Saisissez le nom de la recette mère</v>
      </c>
      <c r="D99" s="1314">
        <f>D76</f>
        <v>6</v>
      </c>
      <c r="E99" s="1314" t="str">
        <f>E76</f>
        <v>couverts</v>
      </c>
      <c r="F99" s="1348" t="s">
        <v>2634</v>
      </c>
      <c r="G99" s="1345"/>
      <c r="H99" s="1345"/>
      <c r="I99" s="1345"/>
      <c r="J99" s="1345"/>
      <c r="K99" s="1346"/>
      <c r="L99" s="1347" t="s">
        <v>2635</v>
      </c>
      <c r="M99" s="715"/>
      <c r="N99" s="25" t="str">
        <f t="shared" si="10"/>
        <v>►</v>
      </c>
      <c r="O99" s="765" t="str">
        <f>O76</f>
        <v>Famille à coller.N.Nom de votre recette.Recette mère ►.S.Saisissez le nom de la recette mère</v>
      </c>
      <c r="P99" s="554">
        <f>P76</f>
        <v>6</v>
      </c>
      <c r="Q99" s="554" t="str">
        <f>Q76</f>
        <v>couverts</v>
      </c>
      <c r="R99" s="69"/>
      <c r="S99" s="66"/>
      <c r="T99" s="65" t="str">
        <f t="shared" si="9"/>
        <v/>
      </c>
      <c r="U99" s="64"/>
      <c r="V99" s="3557"/>
      <c r="W99" s="1095">
        <v>1</v>
      </c>
      <c r="X99" s="1084"/>
      <c r="Y99" s="715"/>
      <c r="Z99" s="715"/>
      <c r="AA99" s="6">
        <v>1</v>
      </c>
    </row>
    <row r="100" spans="1:29" s="73" customFormat="1" ht="16.5" thickBot="1">
      <c r="A100" s="3562" t="s">
        <v>1</v>
      </c>
      <c r="B100" s="1146" t="s">
        <v>6</v>
      </c>
      <c r="C100" s="3568" t="str">
        <f>C76</f>
        <v>Famille à coller.N.Nom de votre recette.Recette mère ►.S.Saisissez le nom de la recette mère</v>
      </c>
      <c r="D100" s="3568">
        <f>D76</f>
        <v>6</v>
      </c>
      <c r="E100" s="3568" t="str">
        <f>E76</f>
        <v>couverts</v>
      </c>
      <c r="F100" s="3559" t="s">
        <v>1090</v>
      </c>
      <c r="G100" s="3560"/>
      <c r="H100" s="1149"/>
      <c r="I100" s="1179" t="s">
        <v>2503</v>
      </c>
      <c r="J100" s="1149"/>
      <c r="K100" s="1149"/>
      <c r="L100" s="1150"/>
      <c r="M100" s="715"/>
      <c r="N100" s="3891" t="s">
        <v>6</v>
      </c>
      <c r="O100" s="3886" t="str">
        <f>O83</f>
        <v>Famille à coller.N.Nom de votre recette.Recette mère ►.S.Saisissez le nom de la recette mère</v>
      </c>
      <c r="P100" s="3886">
        <f>P83</f>
        <v>6</v>
      </c>
      <c r="Q100" s="3886" t="str">
        <f>Q83</f>
        <v>couverts</v>
      </c>
      <c r="R100" s="3887" t="s">
        <v>1090</v>
      </c>
      <c r="S100" s="3888"/>
      <c r="T100" s="3889"/>
      <c r="U100" s="3889"/>
      <c r="V100" s="3889"/>
      <c r="W100" s="3889"/>
      <c r="X100" s="3890"/>
      <c r="Y100" s="715"/>
      <c r="Z100" s="715"/>
      <c r="AA100" s="6">
        <v>1</v>
      </c>
    </row>
    <row r="101" spans="1:29" s="73" customFormat="1">
      <c r="A101" s="3562" t="s">
        <v>1</v>
      </c>
      <c r="B101" s="715"/>
      <c r="C101" s="715"/>
      <c r="D101" s="715"/>
      <c r="E101" s="715"/>
      <c r="F101" s="715"/>
      <c r="G101" s="715"/>
      <c r="H101" s="715"/>
      <c r="I101" s="715"/>
      <c r="J101" s="715"/>
      <c r="K101" s="715"/>
      <c r="L101" s="715"/>
      <c r="M101" s="715"/>
      <c r="N101" s="715"/>
      <c r="O101" s="715"/>
      <c r="P101" s="715"/>
      <c r="Q101" s="715"/>
      <c r="R101" s="715"/>
      <c r="S101" s="715"/>
      <c r="T101" s="715"/>
      <c r="U101" s="715"/>
      <c r="V101" s="715"/>
      <c r="W101" s="715"/>
      <c r="X101" s="715"/>
      <c r="Y101" s="715"/>
      <c r="Z101" s="715"/>
      <c r="AA101" s="6">
        <v>1</v>
      </c>
    </row>
    <row r="102" spans="1:29" s="73" customFormat="1" ht="22.5" customHeight="1">
      <c r="A102" s="3562" t="s">
        <v>1</v>
      </c>
      <c r="M102" s="715"/>
      <c r="N102" s="715"/>
      <c r="O102" s="715"/>
      <c r="P102" s="715"/>
      <c r="Q102" s="715"/>
      <c r="R102" s="715"/>
      <c r="S102" s="715"/>
      <c r="T102" s="715"/>
      <c r="U102" s="715"/>
      <c r="V102" s="715"/>
      <c r="W102" s="715"/>
      <c r="X102" s="715"/>
      <c r="Y102" s="715"/>
      <c r="Z102" s="715"/>
      <c r="AA102" s="6">
        <v>1</v>
      </c>
    </row>
    <row r="103" spans="1:29">
      <c r="A103" s="1368">
        <v>6</v>
      </c>
      <c r="B103" s="1368">
        <v>3</v>
      </c>
      <c r="C103" s="1368">
        <v>3</v>
      </c>
      <c r="D103" s="1368">
        <v>3</v>
      </c>
      <c r="E103" s="1368">
        <v>3</v>
      </c>
      <c r="F103" s="1368">
        <v>12</v>
      </c>
      <c r="G103" s="1368">
        <v>12</v>
      </c>
      <c r="H103" s="1368">
        <v>3</v>
      </c>
      <c r="I103" s="1368">
        <v>12</v>
      </c>
      <c r="J103" s="1368">
        <v>10</v>
      </c>
      <c r="K103" s="1368">
        <v>13</v>
      </c>
      <c r="L103" s="1368">
        <v>40</v>
      </c>
      <c r="M103" s="1368">
        <v>2</v>
      </c>
      <c r="N103" s="1368">
        <v>3</v>
      </c>
      <c r="O103" s="1368">
        <v>3</v>
      </c>
      <c r="P103" s="1368">
        <v>3</v>
      </c>
      <c r="Q103" s="1368">
        <v>3</v>
      </c>
      <c r="R103" s="1368">
        <v>12</v>
      </c>
      <c r="S103" s="1368">
        <v>12</v>
      </c>
      <c r="T103" s="1368">
        <v>3</v>
      </c>
      <c r="U103" s="1368">
        <v>12</v>
      </c>
      <c r="V103" s="1368">
        <v>10</v>
      </c>
      <c r="W103" s="1368">
        <v>13</v>
      </c>
      <c r="X103" s="1368">
        <v>40</v>
      </c>
      <c r="Y103" s="1368">
        <v>10</v>
      </c>
      <c r="Z103" s="1368">
        <v>6</v>
      </c>
      <c r="AA103" s="6">
        <v>1</v>
      </c>
    </row>
    <row r="104" spans="1:29">
      <c r="A104" s="9">
        <f t="shared" ref="A104:Z104" ca="1" si="11">CELL("largeur",A104)</f>
        <v>6</v>
      </c>
      <c r="B104" s="9">
        <f t="shared" ca="1" si="11"/>
        <v>3</v>
      </c>
      <c r="C104" s="9">
        <f t="shared" ca="1" si="11"/>
        <v>3</v>
      </c>
      <c r="D104" s="9">
        <f t="shared" ca="1" si="11"/>
        <v>3</v>
      </c>
      <c r="E104" s="9">
        <f t="shared" ca="1" si="11"/>
        <v>3</v>
      </c>
      <c r="F104" s="9">
        <f t="shared" ca="1" si="11"/>
        <v>12</v>
      </c>
      <c r="G104" s="9">
        <f t="shared" ca="1" si="11"/>
        <v>12</v>
      </c>
      <c r="H104" s="9">
        <f t="shared" ca="1" si="11"/>
        <v>3</v>
      </c>
      <c r="I104" s="9">
        <f t="shared" ca="1" si="11"/>
        <v>12</v>
      </c>
      <c r="J104" s="9">
        <f t="shared" ca="1" si="11"/>
        <v>10</v>
      </c>
      <c r="K104" s="9">
        <f t="shared" ca="1" si="11"/>
        <v>13</v>
      </c>
      <c r="L104" s="9">
        <f t="shared" ca="1" si="11"/>
        <v>40</v>
      </c>
      <c r="M104" s="9">
        <f t="shared" ca="1" si="11"/>
        <v>2</v>
      </c>
      <c r="N104" s="9">
        <f t="shared" ca="1" si="11"/>
        <v>3</v>
      </c>
      <c r="O104" s="9">
        <f t="shared" ca="1" si="11"/>
        <v>3</v>
      </c>
      <c r="P104" s="9">
        <f t="shared" ca="1" si="11"/>
        <v>3</v>
      </c>
      <c r="Q104" s="9">
        <f t="shared" ca="1" si="11"/>
        <v>3</v>
      </c>
      <c r="R104" s="9">
        <f t="shared" ca="1" si="11"/>
        <v>12</v>
      </c>
      <c r="S104" s="9">
        <f t="shared" ca="1" si="11"/>
        <v>12</v>
      </c>
      <c r="T104" s="9">
        <f t="shared" ca="1" si="11"/>
        <v>3</v>
      </c>
      <c r="U104" s="9">
        <f t="shared" ca="1" si="11"/>
        <v>12</v>
      </c>
      <c r="V104" s="9">
        <f t="shared" ca="1" si="11"/>
        <v>10</v>
      </c>
      <c r="W104" s="9">
        <f t="shared" ca="1" si="11"/>
        <v>13</v>
      </c>
      <c r="X104" s="9">
        <f t="shared" ca="1" si="11"/>
        <v>40</v>
      </c>
      <c r="Y104" s="9">
        <f t="shared" ca="1" si="11"/>
        <v>10</v>
      </c>
      <c r="Z104" s="9">
        <f t="shared" ca="1" si="11"/>
        <v>6</v>
      </c>
      <c r="AA104" s="314" t="s">
        <v>0</v>
      </c>
    </row>
    <row r="105" spans="1:29">
      <c r="A105" s="6">
        <v>1</v>
      </c>
      <c r="B105" s="6">
        <v>1</v>
      </c>
      <c r="C105" s="6">
        <v>1</v>
      </c>
      <c r="D105" s="6">
        <v>1</v>
      </c>
      <c r="E105" s="6">
        <v>1</v>
      </c>
      <c r="F105" s="6">
        <v>1</v>
      </c>
      <c r="G105" s="6">
        <v>1</v>
      </c>
      <c r="H105" s="6">
        <v>1</v>
      </c>
      <c r="I105" s="6">
        <v>1</v>
      </c>
      <c r="J105" s="6">
        <v>1</v>
      </c>
      <c r="K105" s="6">
        <v>1</v>
      </c>
      <c r="L105" s="6">
        <v>1</v>
      </c>
      <c r="M105" s="6">
        <v>1</v>
      </c>
      <c r="N105" s="6">
        <v>1</v>
      </c>
      <c r="O105" s="6">
        <v>1</v>
      </c>
      <c r="P105" s="6">
        <v>1</v>
      </c>
      <c r="Q105" s="6">
        <v>1</v>
      </c>
      <c r="R105" s="6">
        <v>1</v>
      </c>
      <c r="S105" s="6">
        <v>1</v>
      </c>
      <c r="T105" s="6">
        <v>1</v>
      </c>
      <c r="U105" s="6">
        <v>1</v>
      </c>
      <c r="V105" s="6">
        <v>1</v>
      </c>
      <c r="W105" s="6">
        <v>1</v>
      </c>
      <c r="X105" s="6">
        <v>1</v>
      </c>
      <c r="Y105" s="6">
        <v>1</v>
      </c>
      <c r="Z105" s="6">
        <v>1</v>
      </c>
      <c r="AA105" s="5" t="str">
        <f>ADDRESS(ROW(),COLUMN(),4)</f>
        <v>AA105</v>
      </c>
      <c r="AB105" s="4"/>
      <c r="AC105" s="3" t="str">
        <f>ADDRESS(ROW(),COLUMN(),4)</f>
        <v>AC105</v>
      </c>
    </row>
  </sheetData>
  <mergeCells count="34">
    <mergeCell ref="H76:J76"/>
    <mergeCell ref="T76:V76"/>
    <mergeCell ref="U78:U79"/>
    <mergeCell ref="V78:V79"/>
    <mergeCell ref="W78:W79"/>
    <mergeCell ref="J41:L42"/>
    <mergeCell ref="V41:X42"/>
    <mergeCell ref="J73:L74"/>
    <mergeCell ref="H44:J44"/>
    <mergeCell ref="T44:V44"/>
    <mergeCell ref="U46:U47"/>
    <mergeCell ref="V46:V47"/>
    <mergeCell ref="W46:W47"/>
    <mergeCell ref="H70:I71"/>
    <mergeCell ref="J70:L71"/>
    <mergeCell ref="T70:U71"/>
    <mergeCell ref="V70:X71"/>
    <mergeCell ref="V73:X74"/>
    <mergeCell ref="J38:L39"/>
    <mergeCell ref="T38:U39"/>
    <mergeCell ref="V38:X39"/>
    <mergeCell ref="E3:W4"/>
    <mergeCell ref="H6:I7"/>
    <mergeCell ref="J6:L7"/>
    <mergeCell ref="T6:U7"/>
    <mergeCell ref="V6:X7"/>
    <mergeCell ref="V9:X10"/>
    <mergeCell ref="J9:L10"/>
    <mergeCell ref="H12:J12"/>
    <mergeCell ref="T12:V12"/>
    <mergeCell ref="U14:U15"/>
    <mergeCell ref="V14:V15"/>
    <mergeCell ref="W14:W15"/>
    <mergeCell ref="H38:I39"/>
  </mergeCells>
  <conditionalFormatting sqref="W16:W22">
    <cfRule type="cellIs" dxfId="17" priority="1" operator="notEqual">
      <formula>1</formula>
    </cfRule>
  </conditionalFormatting>
  <printOptions horizontalCentered="1"/>
  <pageMargins left="0.19685039370078741" right="0.19685039370078741" top="0.15748031496062992" bottom="0.15748031496062992" header="0.11811023622047245" footer="0.11811023622047245"/>
  <pageSetup paperSize="9" scale="3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6 2 7 c 9 1 6 9 - 2 1 b 2 - 4 b b 8 - b 1 6 6 - f 5 9 4 3 b f 1 4 0 2 4 "   x m l n s = " h t t p : / / s c h e m a s . m i c r o s o f t . c o m / D a t a M a s h u p " > A A A A A A 4 E A A B Q S w M E F A A C A A g A x o 5 h W i b s 5 + G m A A A A 9 w A A A B I A H A B D b 2 5 m a W c v U G F j a 2 F n Z S 5 4 b W w g o h g A K K A U A A A A A A A A A A A A A A A A A A A A A A A A A A A A h Y 8 9 D o I w A I W v Q r r T H x g E U s p g 4 i S J 0 c S 4 N q V C I x T T F s v d H D y S V x C j q J v j + 9 4 3 v H e / 3 m g x d m 1 w k c a q X u e A Q A w C q U V f K V 3 n Y H D H M A E F o x s u T r y W w S R r m 4 2 2 y k H j 3 D l D y H s P f Q x 7 U 6 M I Y 4 I O 5 X o n G t l x 8 J H V f z l U 2 j q u h Q S M 7 l 9 j W A R J n E K S L F K I K Z o p L Z X + G t E 0 + N n + Q L o c W j c Y y Y 4 m X G 0 p m i N F 7 x P s A V B L A w Q U A A I A C A D G j m F 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x o 5 h W k / h M w U G A Q A A y A I A A B M A H A B G b 3 J t d W x h c y 9 T Z W N 0 a W 9 u M S 5 t I K I Y A C i g F A A A A A A A A A A A A A A A A A A A A A A A A A A A A N W R y 2 r D M B B F 9 w b / w 6 B s b D D C E S m F h q 6 c l j 5 2 T U s 3 3 j j y m A j L G i P J w a X 0 g / I d + b H 6 s c m m g a 5 K Z 3 N h E J x z R w 6 l V 2 R g O + d y H Q Z h 4 P a F x R I W r K q g U n K P I I v S I g g B q Q C R i i v o t e s Z 3 I J G H w Y w z J Y 6 K 3 H Y 3 P U S N X 8 n W + + I 6 u h e a e Q Z G Y / G u 4 h l N / m b Q + v y J 0 K d b 9 D V n t p c S r u 8 5 m g O 9 H E 6 5 l X F J y q f q F w I n g o + U v l E j R M w n d Y J e N t h H A b K n B v 8 p g B E I v 6 H J V Z / 8 g u r S w W S G b 9 g G W k y B h 2 4 r m 2 t a k 5 H d K P h a 7 E b D F 6 w o Q M O b 7 r G u G i W T T 7 Z p v A F S 4 A 9 e m z G f F a m H P N B l S U a 9 n V 2 n x 8 I 6 2 9 Q S w E C L Q A U A A I A C A D G j m F a J u z n 4 a Y A A A D 3 A A A A E g A A A A A A A A A A A A A A A A A A A A A A Q 2 9 u Z m l n L 1 B h Y 2 t h Z 2 U u e G 1 s U E s B A i 0 A F A A C A A g A x o 5 h W g / K 6 a u k A A A A 6 Q A A A B M A A A A A A A A A A A A A A A A A 8 g A A A F t D b 2 5 0 Z W 5 0 X 1 R 5 c G V z X S 5 4 b W x Q S w E C L Q A U A A I A C A D G j m F a T + E z B Q Y B A A D I A g A A E w A A A A A A A A A A A A A A A A D j A Q A A R m 9 y b X V s Y X M v U 2 V j d G l v b j E u b V B L B Q Y A A A A A A w A D A M I A A A A 2 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G G g A A A A A A A C Q a 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m Z i U y M G Z p Y 2 h l J T I w Y 2 F k c m U l M j A y M i U y M D A y J T I w M j A y N S U y M H h s c 3 g 8 L 0 l 0 Z W 1 Q Y X R o P j w v S X R l b U x v Y 2 F 0 a W 9 u P j x T d G F i b G V F b n R y a W V z P j x F b n R y e S B U e X B l P S J J c 1 B y a X Z h d G U i I F Z h b H V l P S J s M C I g L z 4 8 R W 5 0 c n k g V H l w Z T 0 i U X V l c n l J R C I g V m F s d W U 9 I n N j M G Q 4 O D F i M i 1 h Z m Z m L T R m Z j E t Y T A 5 Z i 1 l M 2 N l N D c 0 M D Y z O T g 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D b 3 V u d C I g V m F s d W U 9 I m w y O S I g L z 4 8 R W 5 0 c n k g V H l w Z T 0 i R m l s b E V y c m 9 y Q 2 9 k Z S I g V m F s d W U 9 I n N V b m t u b 3 d u I i A v P j x F b n R y e S B U e X B l P S J G a W x s R X J y b 3 J D b 3 V u d C I g V m F s d W U 9 I m w w I i A v P j x F b n R y e S B U e X B l P S J G a W x s T G F z d F V w Z G F 0 Z W Q i I F Z h b H V l P S J k M j A y N S 0 w M y 0 w M V Q x N j o 0 O T o z N S 4 5 O T Q z N D Q 1 W i I g L z 4 8 R W 5 0 c n k g V H l w Z T 0 i R m l s b E N v b H V t b l R 5 c G V z I i B W Y W x 1 Z T 0 i c 0 J n W U d B U T 0 9 I i A v P j x F b n R y e S B U e X B l P S J G a W x s Q 2 9 s d W 1 u T m F t Z X M i I F Z h b H V l P S J z W y Z x d W 9 0 O 0 5 h b W U m c X V v d D s s J n F 1 b 3 Q 7 S X R l b S Z x d W 9 0 O y w m c X V v d D t L a W 5 k J n F 1 b 3 Q 7 L C Z x d W 9 0 O 0 h p Z G R l b i Z x d W 9 0 O 1 0 i I C 8 + P E V u d H J 5 I F R 5 c G U 9 I k Z p b G x T d G F 0 d X M i I F Z h b H V l P S J z Q 2 9 t c G x l d G U i I C 8 + P E V u d H J 5 I F R 5 c G U 9 I k F k Z G V k V G 9 E Y X R h T W 9 k Z W w i I F Z h b H V l P S J s M C I g L z 4 8 R W 5 0 c n k g V H l w Z T 0 i U m V s Y X R p b 2 5 z a G l w S W 5 m b 0 N v b n R h a W 5 l c i I g V m F s d W U 9 I n N 7 J n F 1 b 3 Q 7 Y 2 9 s d W 1 u Q 2 9 1 b n Q m c X V v d D s 6 N C w m c X V v d D t r Z X l D b 2 x 1 b W 5 O Y W 1 l c y Z x d W 9 0 O z p b X S w m c X V v d D t x d W V y e V J l b G F 0 a W 9 u c 2 h p c H M m c X V v d D s 6 W 1 0 s J n F 1 b 3 Q 7 Y 2 9 s d W 1 u S W R l b n R p d G l l c y Z x d W 9 0 O z p b J n F 1 b 3 Q 7 U 2 V j d G l v b j E v Z m Y g Z m l j a G U g Y 2 F k c m U g M j I g M D I g M j A y N S B 4 b H N 4 L 0 F 1 d G 9 S Z W 1 v d m V k Q 2 9 s d W 1 u c z E u e 0 5 h b W U s M H 0 m c X V v d D s s J n F 1 b 3 Q 7 U 2 V j d G l v b j E v Z m Y g Z m l j a G U g Y 2 F k c m U g M j I g M D I g M j A y N S B 4 b H N 4 L 0 F 1 d G 9 S Z W 1 v d m V k Q 2 9 s d W 1 u c z E u e 0 l 0 Z W 0 s M X 0 m c X V v d D s s J n F 1 b 3 Q 7 U 2 V j d G l v b j E v Z m Y g Z m l j a G U g Y 2 F k c m U g M j I g M D I g M j A y N S B 4 b H N 4 L 0 F 1 d G 9 S Z W 1 v d m V k Q 2 9 s d W 1 u c z E u e 0 t p b m Q s M n 0 m c X V v d D s s J n F 1 b 3 Q 7 U 2 V j d G l v b j E v Z m Y g Z m l j a G U g Y 2 F k c m U g M j I g M D I g M j A y N S B 4 b H N 4 L 0 F 1 d G 9 S Z W 1 v d m V k Q 2 9 s d W 1 u c z E u e 0 h p Z G R l b i w z f S Z x d W 9 0 O 1 0 s J n F 1 b 3 Q 7 Q 2 9 s d W 1 u Q 2 9 1 b n Q m c X V v d D s 6 N C w m c X V v d D t L Z X l D b 2 x 1 b W 5 O Y W 1 l c y Z x d W 9 0 O z p b X S w m c X V v d D t D b 2 x 1 b W 5 J Z G V u d G l 0 a W V z J n F 1 b 3 Q 7 O l s m c X V v d D t T Z W N 0 a W 9 u M S 9 m Z i B m a W N o Z S B j Y W R y Z S A y M i A w M i A y M D I 1 I H h s c 3 g v Q X V 0 b 1 J l b W 9 2 Z W R D b 2 x 1 b W 5 z M S 5 7 T m F t Z S w w f S Z x d W 9 0 O y w m c X V v d D t T Z W N 0 a W 9 u M S 9 m Z i B m a W N o Z S B j Y W R y Z S A y M i A w M i A y M D I 1 I H h s c 3 g v Q X V 0 b 1 J l b W 9 2 Z W R D b 2 x 1 b W 5 z M S 5 7 S X R l b S w x f S Z x d W 9 0 O y w m c X V v d D t T Z W N 0 a W 9 u M S 9 m Z i B m a W N o Z S B j Y W R y Z S A y M i A w M i A y M D I 1 I H h s c 3 g v Q X V 0 b 1 J l b W 9 2 Z W R D b 2 x 1 b W 5 z M S 5 7 S 2 l u Z C w y f S Z x d W 9 0 O y w m c X V v d D t T Z W N 0 a W 9 u M S 9 m Z i B m a W N o Z S B j Y W R y Z S A y M i A w M i A y M D I 1 I H h s c 3 g v Q X V 0 b 1 J l b W 9 2 Z W R D b 2 x 1 b W 5 z M S 5 7 S G l k Z G V u L D N 9 J n F 1 b 3 Q 7 X S w m c X V v d D t S Z W x h d G l v b n N o a X B J b m Z v J n F 1 b 3 Q 7 O l t d f S I g L z 4 8 L 1 N 0 Y W J s Z U V u d H J p Z X M + P C 9 J d G V t P j x J d G V t P j x J d G V t T G 9 j Y X R p b 2 4 + P E l 0 Z W 1 U e X B l P k Z v c m 1 1 b G E 8 L 0 l 0 Z W 1 U e X B l P j x J d G V t U G F 0 a D 5 T Z W N 0 a W 9 u M S 9 m Z i U y M G Z p Y 2 h l J T I w Y 2 F k c m U l M j A y M i U y M D A y J T I w M j A y N S U y M H h s c 3 g v U 2 9 1 c m N l P C 9 J d G V t U G F 0 a D 4 8 L 0 l 0 Z W 1 M b 2 N h d G l v b j 4 8 U 3 R h Y m x l R W 5 0 c m l l c y A v P j w v S X R l b T 4 8 S X R l b T 4 8 S X R l b U x v Y 2 F 0 a W 9 u P j x J d G V t V H l w Z T 5 G b 3 J t d W x h P C 9 J d G V t V H l w Z T 4 8 S X R l b V B h d G g + U 2 V j d G l v b j E v Z m Y l M j B m a W N o Z S U y M G N h Z H J l J T I w M j I l M j A w M i U y M D I w M j U l M j B 4 b H N 4 J T I w K D I p P C 9 J d G V t U G F 0 a D 4 8 L 0 l 0 Z W 1 M b 2 N h d G l v b j 4 8 U 3 R h Y m x l R W 5 0 c m l l c z 4 8 R W 5 0 c n k g V H l w Z T 0 i S X N Q c m l 2 Y X R l I i B W Y W x 1 Z T 0 i b D A i I C 8 + P E V u d H J 5 I F R 5 c G U 9 I l F 1 Z X J 5 S U Q i I F Z h b H V l P S J z M m V l M W I 2 M z Y t N T Q 5 Z C 0 0 M j c w L T l h Y j A t Z T E w Y j N l N z Q x Z W J l 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Q 2 9 1 b n Q i I F Z h b H V l P S J s M C I g L z 4 8 R W 5 0 c n k g V H l w Z T 0 i R m l s b E V y c m 9 y Q 2 9 k Z S I g V m F s d W U 9 I n N V b m t u b 3 d u I i A v P j x F b n R y e S B U e X B l P S J G a W x s R X J y b 3 J D b 3 V u d C I g V m F s d W U 9 I m w w I i A v P j x F b n R y e S B U e X B l P S J G a W x s T G F z d F V w Z G F 0 Z W Q i I F Z h b H V l P S J k M j A y N S 0 w M y 0 w M V Q x N j o 0 O T o z N S 4 4 M z U y M T g z W i I g L z 4 8 R W 5 0 c n k g V H l w Z T 0 i R m l s b E N v b H V t b l R 5 c G V z I i B W Y W x 1 Z T 0 i c 0 J n W U d B U T 0 9 I i A v P j x F b n R y e S B U e X B l P S J G a W x s Q 2 9 s d W 1 u T m F t Z X M i I F Z h b H V l P S J z W y Z x d W 9 0 O 0 5 h b W U m c X V v d D s s J n F 1 b 3 Q 7 S X R l b S Z x d W 9 0 O y w m c X V v d D t L a W 5 k J n F 1 b 3 Q 7 L C Z x d W 9 0 O 0 h p Z G R l b i Z x d W 9 0 O 1 0 i I C 8 + P E V u d H J 5 I F R 5 c G U 9 I k Z p b G x T d G F 0 d X M i I F Z h b H V l P S J z V 2 F p d G l u Z 0 Z v c k V 4 Y 2 V s U m V m c m V z a C I g L z 4 8 R W 5 0 c n k g V H l w Z T 0 i Q W R k Z W R U b 0 R h d G F N b 2 R l b C I g V m F s d W U 9 I m w w I i A v P j x F b n R y e S B U e X B l P S J S Z W x h d G l v b n N o a X B J b m Z v Q 2 9 u d G F p b m V y I i B W Y W x 1 Z T 0 i c 3 s m c X V v d D t j b 2 x 1 b W 5 D b 3 V u d C Z x d W 9 0 O z o 0 L C Z x d W 9 0 O 2 t l e U N v b H V t b k 5 h b W V z J n F 1 b 3 Q 7 O l t d L C Z x d W 9 0 O 3 F 1 Z X J 5 U m V s Y X R p b 2 5 z a G l w c y Z x d W 9 0 O z p b X S w m c X V v d D t j b 2 x 1 b W 5 J Z G V u d G l 0 a W V z J n F 1 b 3 Q 7 O l s m c X V v d D t T Z W N 0 a W 9 u M S 9 m Z i B m a W N o Z S B j Y W R y Z S A y M i A w M i A y M D I 1 I H h s c 3 g v Q X V 0 b 1 J l b W 9 2 Z W R D b 2 x 1 b W 5 z M S 5 7 T m F t Z S w w f S Z x d W 9 0 O y w m c X V v d D t T Z W N 0 a W 9 u M S 9 m Z i B m a W N o Z S B j Y W R y Z S A y M i A w M i A y M D I 1 I H h s c 3 g v Q X V 0 b 1 J l b W 9 2 Z W R D b 2 x 1 b W 5 z M S 5 7 S X R l b S w x f S Z x d W 9 0 O y w m c X V v d D t T Z W N 0 a W 9 u M S 9 m Z i B m a W N o Z S B j Y W R y Z S A y M i A w M i A y M D I 1 I H h s c 3 g v Q X V 0 b 1 J l b W 9 2 Z W R D b 2 x 1 b W 5 z M S 5 7 S 2 l u Z C w y f S Z x d W 9 0 O y w m c X V v d D t T Z W N 0 a W 9 u M S 9 m Z i B m a W N o Z S B j Y W R y Z S A y M i A w M i A y M D I 1 I H h s c 3 g v Q X V 0 b 1 J l b W 9 2 Z W R D b 2 x 1 b W 5 z M S 5 7 S G l k Z G V u L D N 9 J n F 1 b 3 Q 7 X S w m c X V v d D t D b 2 x 1 b W 5 D b 3 V u d C Z x d W 9 0 O z o 0 L C Z x d W 9 0 O 0 t l e U N v b H V t b k 5 h b W V z J n F 1 b 3 Q 7 O l t d L C Z x d W 9 0 O 0 N v b H V t b k l k Z W 5 0 a X R p Z X M m c X V v d D s 6 W y Z x d W 9 0 O 1 N l Y 3 R p b 2 4 x L 2 Z m I G Z p Y 2 h l I G N h Z H J l I D I y I D A y I D I w M j U g e G x z e C 9 B d X R v U m V t b 3 Z l Z E N v b H V t b n M x L n t O Y W 1 l L D B 9 J n F 1 b 3 Q 7 L C Z x d W 9 0 O 1 N l Y 3 R p b 2 4 x L 2 Z m I G Z p Y 2 h l I G N h Z H J l I D I y I D A y I D I w M j U g e G x z e C 9 B d X R v U m V t b 3 Z l Z E N v b H V t b n M x L n t J d G V t L D F 9 J n F 1 b 3 Q 7 L C Z x d W 9 0 O 1 N l Y 3 R p b 2 4 x L 2 Z m I G Z p Y 2 h l I G N h Z H J l I D I y I D A y I D I w M j U g e G x z e C 9 B d X R v U m V t b 3 Z l Z E N v b H V t b n M x L n t L a W 5 k L D J 9 J n F 1 b 3 Q 7 L C Z x d W 9 0 O 1 N l Y 3 R p b 2 4 x L 2 Z m I G Z p Y 2 h l I G N h Z H J l I D I y I D A y I D I w M j U g e G x z e C 9 B d X R v U m V t b 3 Z l Z E N v b H V t b n M x L n t I a W R k Z W 4 s M 3 0 m c X V v d D t d L C Z x d W 9 0 O 1 J l b G F 0 a W 9 u c 2 h p c E l u Z m 8 m c X V v d D s 6 W 1 1 9 I i A v P j w v U 3 R h Y m x l R W 5 0 c m l l c z 4 8 L 0 l 0 Z W 0 + P E l 0 Z W 0 + P E l 0 Z W 1 M b 2 N h d G l v b j 4 8 S X R l b V R 5 c G U + R m 9 y b X V s Y T w v S X R l b V R 5 c G U + P E l 0 Z W 1 Q Y X R o P l N l Y 3 R p b 2 4 x L 2 Z m J T I w Z m l j a G U l M j B j Y W R y Z S U y M D I y J T I w M D I l M j A y M D I 1 J T I w e G x z e C U y M C g y K S 9 T b 3 V y Y 2 U 8 L 0 l 0 Z W 1 Q Y X R o P j w v S X R l b U x v Y 2 F 0 a W 9 u P j x T d G F i b G V F b n R y a W V z I C 8 + P C 9 J d G V t P j x J d G V t P j x J d G V t T G 9 j Y X R p b 2 4 + P E l 0 Z W 1 U e X B l P k Z v c m 1 1 b G E 8 L 0 l 0 Z W 1 U e X B l P j x J d G V t U G F 0 a D 5 T Z W N 0 a W 9 u M S 9 m Z i U y M G Z p Y 2 h l J T I w Y 2 F k c m U l M j A y N C U y M D A y J T I w M j A y N S U y M H h s c 3 g 8 L 0 l 0 Z W 1 Q Y X R o P j w v S X R l b U x v Y 2 F 0 a W 9 u P j x T d G F i b G V F b n R y a W V z P j x F b n R y e S B U e X B l P S J J c 1 B y a X Z h d G U i I F Z h b H V l P S J s M C I g L z 4 8 R W 5 0 c n k g V H l w Z T 0 i U X V l c n l J R C I g V m F s d W U 9 I n N l Z D c w O D U 1 Z i 0 5 Y j h h L T Q 5 Z D U t Y j R j Z S 0 y N T k 3 M m J k M D c w Z W Q 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2 Z m X 2 Z p Y 2 h l X 2 N h Z H J l X z I 0 X z A y X z I w M j V f e G x z e C I g L z 4 8 R W 5 0 c n k g V H l w Z T 0 i R m l s b G V k Q 2 9 t c G x l d G V S Z X N 1 b H R U b 1 d v c m t z a G V l d C I g V m F s d W U 9 I m w x I i A v P j x F b n R y e S B U e X B l P S J B Z G R l Z F R v R G F 0 Y U 1 v Z G V s I i B W Y W x 1 Z T 0 i b D A i I C 8 + P E V u d H J 5 I F R 5 c G U 9 I k Z p b G x D b 3 V u d C I g V m F s d W U 9 I m w y O S I g L z 4 8 R W 5 0 c n k g V H l w Z T 0 i R m l s b E V y c m 9 y Q 2 9 k Z S I g V m F s d W U 9 I n N V b m t u b 3 d u I i A v P j x F b n R y e S B U e X B l P S J G a W x s R X J y b 3 J D b 3 V u d C I g V m F s d W U 9 I m w w I i A v P j x F b n R y e S B U e X B l P S J G a W x s T G F z d F V w Z G F 0 Z W Q i I F Z h b H V l P S J k M j A y N S 0 w M y 0 w M V Q x N j o 1 M z o y N S 4 w N T Q z M j A 1 W i I g L z 4 8 R W 5 0 c n k g V H l w Z T 0 i R m l s b E N v b H V t b l R 5 c G V z I i B W Y W x 1 Z T 0 i c 0 J n P T 0 i I C 8 + P E V u d H J 5 I F R 5 c G U 9 I k Z p b G x D b 2 x 1 b W 5 O Y W 1 l c y I g V m F s d W U 9 I n N b J n F 1 b 3 Q 7 T m F t Z S 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2 Z m I G Z p Y 2 h l I G N h Z H J l I D I 0 I D A y I D I w M j U g e G x z e C 9 B d X R v U m V t b 3 Z l Z E N v b H V t b n M x L n t O Y W 1 l L D B 9 J n F 1 b 3 Q 7 X S w m c X V v d D t D b 2 x 1 b W 5 D b 3 V u d C Z x d W 9 0 O z o x L C Z x d W 9 0 O 0 t l e U N v b H V t b k 5 h b W V z J n F 1 b 3 Q 7 O l t d L C Z x d W 9 0 O 0 N v b H V t b k l k Z W 5 0 a X R p Z X M m c X V v d D s 6 W y Z x d W 9 0 O 1 N l Y 3 R p b 2 4 x L 2 Z m I G Z p Y 2 h l I G N h Z H J l I D I 0 I D A y I D I w M j U g e G x z e C 9 B d X R v U m V t b 3 Z l Z E N v b H V t b n M x L n t O Y W 1 l L D B 9 J n F 1 b 3 Q 7 X S w m c X V v d D t S Z W x h d G l v b n N o a X B J b m Z v J n F 1 b 3 Q 7 O l t d f S I g L z 4 8 L 1 N 0 Y W J s Z U V u d H J p Z X M + P C 9 J d G V t P j x J d G V t P j x J d G V t T G 9 j Y X R p b 2 4 + P E l 0 Z W 1 U e X B l P k Z v c m 1 1 b G E 8 L 0 l 0 Z W 1 U e X B l P j x J d G V t U G F 0 a D 5 T Z W N 0 a W 9 u M S 9 m Z i U y M G Z p Y 2 h l J T I w Y 2 F k c m U l M j A y N C U y M D A y J T I w M j A y N S U y M H h s c 3 g v U 2 9 1 c m N l P C 9 J d G V t U G F 0 a D 4 8 L 0 l 0 Z W 1 M b 2 N h d G l v b j 4 8 U 3 R h Y m x l R W 5 0 c m l l c y A v P j w v S X R l b T 4 8 S X R l b T 4 8 S X R l b U x v Y 2 F 0 a W 9 u P j x J d G V t V H l w Z T 5 G b 3 J t d W x h P C 9 J d G V t V H l w Z T 4 8 S X R l b V B h d G g + U 2 V j d G l v b j E v Z m Y l M j B m a W N o Z S U y M G N h Z H J l J T I w M j Q l M j A w M i U y M D I w M j U l M j B 4 b H N 4 L 0 N v b G 9 u b m V z J T I w c 3 V w c H J p b S V D M y V B O W V z P C 9 J d G V t U G F 0 a D 4 8 L 0 l 0 Z W 1 M b 2 N h d G l v b j 4 8 U 3 R h Y m x l R W 5 0 c m l l c y A v P j w v S X R l b T 4 8 L 0 l 0 Z W 1 z P j w v T G 9 j Y W x Q Y W N r Y W d l T W V 0 Y W R h d G F G a W x l P h Y A A A B Q S w U G A A A A A A A A A A A A A A A A A A A A A A A A J g E A A A E A A A D Q j J 3 f A R X R E Y x 6 A M B P w p f r A Q A A A B J 7 d 8 Y / w + d J l P / F Y h L P T O 4 A A A A A A g A A A A A A E G Y A A A A B A A A g A A A A w U o B m g H u R 6 v s j l v Y f e z 5 P K s t 2 V E 5 + F M S M c A s L y U 0 q H 0 A A A A A D o A A A A A C A A A g A A A A U k b U m K 5 l + o M U U c y 9 o r v z U n S M E G o 0 f j v p 1 0 q 6 3 1 Y w 0 n h Q A A A A h F O B Z B T 4 g 5 z e R H R N k w y 8 w t P p v z T f / 8 p n s K H G / j g W Z S h a h e Q S u 1 m A n A J x T / D 0 v 8 I 0 i 5 C s 5 I Q d 1 v O 5 g / / H z s f Y k 6 R P N y q Y + o C c F / 3 s u s v h A Z 9 A A A A A f 3 k T t F 0 u q 3 z D d 4 1 5 X Z n j 3 e Q n e L b 7 K l 7 i P T 6 X H W Y F 7 N F K d 3 L R c E w m / 8 G J r / 2 f 6 o T g V a j A i h l w p a Z B Z q F g e k M C U Q = = < / D a t a M a s h u p > 
</file>

<file path=customXml/itemProps1.xml><?xml version="1.0" encoding="utf-8"?>
<ds:datastoreItem xmlns:ds="http://schemas.openxmlformats.org/officeDocument/2006/customXml" ds:itemID="{ECEE3EF0-2B51-4946-8DFC-ADD7B143774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19</vt:i4>
      </vt:variant>
      <vt:variant>
        <vt:lpstr>Plages nommées</vt:lpstr>
      </vt:variant>
      <vt:variant>
        <vt:i4>2</vt:i4>
      </vt:variant>
    </vt:vector>
  </HeadingPairs>
  <TitlesOfParts>
    <vt:vector size="21" baseType="lpstr">
      <vt:lpstr>Nota.du.21.Mars.2025</vt:lpstr>
      <vt:lpstr>Composition</vt:lpstr>
      <vt:lpstr>Qu'est-ce</vt:lpstr>
      <vt:lpstr>Transmission.des.savoirs.2025</vt:lpstr>
      <vt:lpstr>Mode.emploi.fiche.cadre</vt:lpstr>
      <vt:lpstr>Identité.des.Postits</vt:lpstr>
      <vt:lpstr>Identité.du.cadre</vt:lpstr>
      <vt:lpstr>Texte.pour.cellules</vt:lpstr>
      <vt:lpstr>Modèles.Postits</vt:lpstr>
      <vt:lpstr>Modèle.fiche.cadre</vt:lpstr>
      <vt:lpstr>Modèles.au.poids.21.03.2025</vt:lpstr>
      <vt:lpstr>Exemple.Mille.feuille</vt:lpstr>
      <vt:lpstr>Répertoire.calculable</vt:lpstr>
      <vt:lpstr>Exemple.de.Répertoire.simple</vt:lpstr>
      <vt:lpstr>ChatGPT</vt:lpstr>
      <vt:lpstr>Vocabulaire</vt:lpstr>
      <vt:lpstr>Excel</vt:lpstr>
      <vt:lpstr>Couleurs</vt:lpstr>
      <vt:lpstr>ff fiche cadre 24 02 2025 xlsx</vt:lpstr>
      <vt:lpstr>Exemple.Mille.feuille!Zone_d_impression</vt:lpstr>
      <vt:lpstr>Modèle.fiche.cadre!Zone_d_impression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cp:lastPrinted>2025-02-28T18:06:33Z</cp:lastPrinted>
  <dcterms:created xsi:type="dcterms:W3CDTF">2024-11-01T09:20:37Z</dcterms:created>
  <dcterms:modified xsi:type="dcterms:W3CDTF">2025-03-21T11:17:00Z</dcterms:modified>
</cp:coreProperties>
</file>